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Sony Vaio\Documents\Karito\CSJ\INDICADORES\Matriz Indicadores\"/>
    </mc:Choice>
  </mc:AlternateContent>
  <bookViews>
    <workbookView xWindow="0" yWindow="0" windowWidth="11835" windowHeight="9735" tabRatio="615" firstSheet="1" activeTab="1"/>
  </bookViews>
  <sheets>
    <sheet name="Ficha Técnica indicador" sheetId="4" state="hidden" r:id="rId1"/>
    <sheet name="Indicadores 2019" sheetId="8" r:id="rId2"/>
    <sheet name="Hoja1" sheetId="9" r:id="rId3"/>
    <sheet name="Hoja2" sheetId="2" state="hidden" r:id="rId4"/>
    <sheet name="Hoja3" sheetId="3" state="hidden" r:id="rId5"/>
  </sheets>
  <externalReferences>
    <externalReference r:id="rId6"/>
  </externalReferences>
  <definedNames>
    <definedName name="_xlnm.Print_Area" localSheetId="1">'Indicadores 2019'!$A$1:$BA$30</definedName>
  </definedNames>
  <calcPr calcId="162913"/>
  <customWorkbookViews>
    <customWorkbookView name="sas" guid="{9F52548E-C641-4138-B79C-BFCD347D0581}" maximized="1" windowWidth="1362" windowHeight="483" activeSheetId="1"/>
  </customWorkbookViews>
</workbook>
</file>

<file path=xl/calcChain.xml><?xml version="1.0" encoding="utf-8"?>
<calcChain xmlns="http://schemas.openxmlformats.org/spreadsheetml/2006/main">
  <c r="AZ27" i="8" l="1"/>
  <c r="AY27" i="8"/>
  <c r="AX27" i="8"/>
  <c r="AE27" i="8"/>
  <c r="AF27" i="8"/>
  <c r="AZ15" i="8" l="1"/>
  <c r="AY15" i="8"/>
  <c r="AX15" i="8"/>
  <c r="AP15" i="8"/>
  <c r="AO15" i="8"/>
  <c r="AN15" i="8"/>
  <c r="AK15" i="8"/>
  <c r="AJ15" i="8"/>
  <c r="AI15" i="8"/>
  <c r="AA15" i="8"/>
  <c r="Z15" i="8"/>
  <c r="Y15" i="8"/>
  <c r="V15" i="8"/>
  <c r="U15" i="8"/>
  <c r="T15" i="8"/>
  <c r="AP13" i="8" l="1"/>
  <c r="AO13" i="8"/>
  <c r="AN13" i="8"/>
  <c r="AZ10" i="8" l="1"/>
  <c r="AY10" i="8"/>
  <c r="AX10" i="8"/>
  <c r="AI13" i="8" l="1"/>
  <c r="AK13" i="8"/>
  <c r="AJ13" i="8"/>
  <c r="AY11" i="8" l="1"/>
  <c r="AZ11" i="8"/>
  <c r="AX11" i="8"/>
  <c r="T13" i="8" l="1"/>
</calcChain>
</file>

<file path=xl/comments1.xml><?xml version="1.0" encoding="utf-8"?>
<comments xmlns="http://schemas.openxmlformats.org/spreadsheetml/2006/main">
  <authors>
    <author>rvacaa</author>
    <author>Ramón Bustamante</author>
  </authors>
  <commentList>
    <comment ref="D8" authorId="0" shapeId="0">
      <text>
        <r>
          <rPr>
            <sz val="8"/>
            <color indexed="81"/>
            <rFont val="Tahoma"/>
            <family val="2"/>
          </rPr>
          <t>El Objetivo debe ser el que aparece en la caracterización del proceso</t>
        </r>
      </text>
    </comment>
    <comment ref="A9" authorId="1" shapeId="0">
      <text>
        <r>
          <rPr>
            <b/>
            <sz val="8"/>
            <color indexed="81"/>
            <rFont val="Tahoma"/>
            <family val="2"/>
          </rPr>
          <t>NOMBRE DEL INDICADOR: Nombre del atributo que representa una medición. Por ejemplo: Servicios oportunos prestados.</t>
        </r>
      </text>
    </comment>
    <comment ref="A10" authorId="1" shapeId="0">
      <text>
        <r>
          <rPr>
            <b/>
            <sz val="8"/>
            <color indexed="81"/>
            <rFont val="Tahoma"/>
            <family val="2"/>
          </rPr>
          <t>Es el proposito básico del interés de la medición. Por ejemplo: Se busca medir el grado de oportunidad en la prestación de los servicios de asesoría y asistencia técnica.</t>
        </r>
      </text>
    </comment>
    <comment ref="A12" authorId="1" shapeId="0">
      <text>
        <r>
          <rPr>
            <b/>
            <sz val="8"/>
            <color indexed="81"/>
            <rFont val="Tahoma"/>
            <family val="2"/>
          </rPr>
          <t>FÓRMULA DE CÁLCULO: Expresión matemática mediante la cual se calcula el indicador. Por ejemplo: (# de asesorías y asistencias técnicas prestadas oportunamente / # total de las asesorías y asistencias técnicas realizadas) X 100</t>
        </r>
      </text>
    </comment>
    <comment ref="C12" authorId="1" shapeId="0">
      <text>
        <r>
          <rPr>
            <b/>
            <sz val="8"/>
            <color indexed="81"/>
            <rFont val="Tahoma"/>
            <family val="2"/>
          </rPr>
          <t>ESCALA: Forma en que se mide el indicador. Por ejemplo: Razón, porcentaje o unidad de medida</t>
        </r>
      </text>
    </comment>
    <comment ref="A13" authorId="1" shapeId="0">
      <text>
        <r>
          <rPr>
            <b/>
            <sz val="8"/>
            <color indexed="81"/>
            <rFont val="Tahoma"/>
            <family val="2"/>
          </rPr>
          <t>FUENTE: Registros de donde se extrae la información para calcular el indicador. Por ejemplo: Informe de Asesoría y Asistencia Técnica.</t>
        </r>
      </text>
    </comment>
    <comment ref="C13" authorId="1" shapeId="0">
      <text>
        <r>
          <rPr>
            <b/>
            <sz val="8"/>
            <color indexed="81"/>
            <rFont val="Tahoma"/>
            <family val="2"/>
          </rPr>
          <t>TIPO: Clasificación del indicador en eficiencia, eficacia o efectividad. Por ejemplo: El indicador de Servicios Oportunos Prestados es un indicador de eficacia.</t>
        </r>
      </text>
    </comment>
    <comment ref="A14" authorId="1" shapeId="0">
      <text>
        <r>
          <rPr>
            <b/>
            <sz val="8"/>
            <color indexed="81"/>
            <rFont val="Tahoma"/>
            <family val="2"/>
          </rPr>
          <t>Periodicidad de recolección de la información para calcular el indicador</t>
        </r>
      </text>
    </comment>
    <comment ref="C14" authorId="1" shapeId="0">
      <text>
        <r>
          <rPr>
            <b/>
            <sz val="10"/>
            <color indexed="81"/>
            <rFont val="Tahoma"/>
            <family val="2"/>
          </rPr>
          <t>TENDENCIA: Describe hacia donde se dirige el indicador, puede ser creciente o decreciente. Por ejemplo: Al indicador de Servicios Oportunos Prestados se le define  una tendencia creciente.</t>
        </r>
      </text>
    </comment>
    <comment ref="A15" authorId="1" shapeId="0">
      <text>
        <r>
          <rPr>
            <b/>
            <sz val="10"/>
            <color indexed="81"/>
            <rFont val="Tahoma"/>
            <family val="2"/>
          </rPr>
          <t xml:space="preserve">NIVEL DE REFERENCIA: Describe el estándar de comparación del indicador. Por ejemplo: Al indicador de Servicios Oportunos Prestados se le podría definir un nivel de referencia del 90% teniendo como criterio la tendencia histórica, y además para medir el indicador se debe tener en cuenta el tiempo para considerar una atención oportuna, podría definirse que el tiempo para transcurrido para atender una solicitud no debe exceder de 15 días hábiles después de recibida la solicitud. </t>
        </r>
      </text>
    </comment>
    <comment ref="C15" authorId="1"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Tendencia histórica: Compara el resultado actual del indicador con resultados anteriores.
Normatividad legal: Compara el resultado actual del indicador con los requisitos legales aplicables. 
Mejores prácticas: Compara el indicador de la Entidadvcon el mismo indicador de otras Entidades, cuando esta información está disponible.
</t>
        </r>
      </text>
    </comment>
    <comment ref="A16" authorId="1" shapeId="0">
      <text>
        <r>
          <rPr>
            <b/>
            <sz val="8"/>
            <color indexed="81"/>
            <rFont val="Tahoma"/>
            <family val="2"/>
          </rPr>
          <t>NIVEL DE DESAGREGACIÓN: Muestra dónde va a ser utilizado el indicador. Por ejemplo: Por Seccional, por dependencia, por evento etc.</t>
        </r>
      </text>
    </comment>
    <comment ref="C16" authorId="1" shapeId="0">
      <text>
        <r>
          <rPr>
            <b/>
            <sz val="8"/>
            <color indexed="81"/>
            <rFont val="Tahoma"/>
            <family val="2"/>
          </rPr>
          <t>MÉTODO DE GRAFICACIÓN: Representación gráfica de los resultados. Por ejemplo: Diagrama de Barras para comparación por seccional; Gráfico de Tendencia, para analizar el comportamiento del indicador en el tiempo o por categorías como seccional. Otros gráficos que se pueden utilizar son el Diagrama de Pastel, Diagrama de Dispersión, etc.</t>
        </r>
      </text>
    </comment>
    <comment ref="A20" authorId="1"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Carolina Rodríguez Estupiñan</author>
  </authors>
  <commentList>
    <comment ref="D7" authorId="0" shapeId="0">
      <text>
        <r>
          <rPr>
            <b/>
            <sz val="16"/>
            <color indexed="81"/>
            <rFont val="Tahoma"/>
            <family val="2"/>
          </rPr>
          <t>Carolina Rodríguez Estupiñan:</t>
        </r>
        <r>
          <rPr>
            <sz val="16"/>
            <color indexed="81"/>
            <rFont val="Tahoma"/>
            <family val="2"/>
          </rPr>
          <t xml:space="preserve">
Insertar nombre de las sedes y si aplica o no </t>
        </r>
      </text>
    </comment>
    <comment ref="G7" authorId="0" shapeId="0">
      <text>
        <r>
          <rPr>
            <b/>
            <sz val="18"/>
            <color indexed="81"/>
            <rFont val="Tahoma"/>
            <family val="2"/>
          </rPr>
          <t>Carolina Rodríguez Estupiñan:</t>
        </r>
        <r>
          <rPr>
            <sz val="18"/>
            <color indexed="81"/>
            <rFont val="Tahoma"/>
            <family val="2"/>
          </rPr>
          <t xml:space="preserve">
Incluir cargo de la persona responsable en cada seccional o sede </t>
        </r>
      </text>
    </comment>
    <comment ref="K7"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N7" authorId="0" shapeId="0">
      <text>
        <r>
          <rPr>
            <b/>
            <sz val="11"/>
            <color indexed="81"/>
            <rFont val="Tahoma"/>
            <family val="2"/>
          </rPr>
          <t>Carolina Rodríguez Estupiñan:</t>
        </r>
        <r>
          <rPr>
            <sz val="11"/>
            <color indexed="81"/>
            <rFont val="Tahoma"/>
            <family val="2"/>
          </rPr>
          <t xml:space="preserve">
Esta puede variar de acuerdo a cada seccional </t>
        </r>
      </text>
    </comment>
  </commentList>
</comments>
</file>

<file path=xl/comments3.xml><?xml version="1.0" encoding="utf-8"?>
<comments xmlns="http://schemas.openxmlformats.org/spreadsheetml/2006/main">
  <authors>
    <author>Carolina Rodríguez Estupiñan</author>
  </authors>
  <commentList>
    <comment ref="E1"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1"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5"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5"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9"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9"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13"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13"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17"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17"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21"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21"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26"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26"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36"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36"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40"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40"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44"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44"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48"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48"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52"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52" authorId="0" shapeId="0">
      <text>
        <r>
          <rPr>
            <b/>
            <sz val="11"/>
            <color indexed="81"/>
            <rFont val="Tahoma"/>
            <family val="2"/>
          </rPr>
          <t>Carolina Rodríguez Estupiñan:</t>
        </r>
        <r>
          <rPr>
            <sz val="11"/>
            <color indexed="81"/>
            <rFont val="Tahoma"/>
            <family val="2"/>
          </rPr>
          <t xml:space="preserve">
Esta puede variar de acuerdo a cada seccional </t>
        </r>
      </text>
    </comment>
    <comment ref="E56" authorId="0" shapeId="0">
      <text>
        <r>
          <rPr>
            <b/>
            <sz val="14"/>
            <color indexed="81"/>
            <rFont val="Tahoma"/>
            <family val="2"/>
          </rPr>
          <t>Carolina Rodríguez Estupiñan:</t>
        </r>
        <r>
          <rPr>
            <sz val="14"/>
            <color indexed="81"/>
            <rFont val="Tahoma"/>
            <family val="2"/>
          </rPr>
          <t xml:space="preserve">
La meta  se establecera de acuerdo a su contexto, si aplica igual para todas las sedes a evaluar o para cada sede se manejan diferentes.</t>
        </r>
      </text>
    </comment>
    <comment ref="J56" authorId="0" shapeId="0">
      <text>
        <r>
          <rPr>
            <b/>
            <sz val="11"/>
            <color indexed="81"/>
            <rFont val="Tahoma"/>
            <family val="2"/>
          </rPr>
          <t>Carolina Rodríguez Estupiñan:</t>
        </r>
        <r>
          <rPr>
            <sz val="11"/>
            <color indexed="81"/>
            <rFont val="Tahoma"/>
            <family val="2"/>
          </rPr>
          <t xml:space="preserve">
Esta puede variar de acuerdo a cada seccional </t>
        </r>
      </text>
    </comment>
  </commentList>
</comments>
</file>

<file path=xl/sharedStrings.xml><?xml version="1.0" encoding="utf-8"?>
<sst xmlns="http://schemas.openxmlformats.org/spreadsheetml/2006/main" count="788" uniqueCount="237">
  <si>
    <t xml:space="preserve">META </t>
  </si>
  <si>
    <t xml:space="preserve">MÉTODO DEL CÁLCULO </t>
  </si>
  <si>
    <t xml:space="preserve">FUENTES DE INFORMACIÓN </t>
  </si>
  <si>
    <t>Facturas de agua</t>
  </si>
  <si>
    <t>Facturas de energía</t>
  </si>
  <si>
    <t>DIRECTRIZ DE LA POLÍTICA</t>
  </si>
  <si>
    <t>OBJETIVO AMBIENTAL</t>
  </si>
  <si>
    <t>FRECUENCIA DE ANÁLISIS</t>
  </si>
  <si>
    <t>INDICADORES, OBJETIVOS Y METAS AMBIENTALES</t>
  </si>
  <si>
    <t>ANALISIS DE RESULTADO ANUAL</t>
  </si>
  <si>
    <t>PROGRAMA</t>
  </si>
  <si>
    <t>DEFINICIÓN DEL INDICADOR</t>
  </si>
  <si>
    <t>ESTRATEGIA</t>
  </si>
  <si>
    <t>Desarrollar las actividades propias el Lineamiento para el Ahorro y uso eficiente de energía</t>
  </si>
  <si>
    <t>Administración de los riesgos que afecten al medio ambiente.  Disminuir la posible ocurrencia de incidentes que puedan generar daños al medio ambiente o como producto de la ejecución de las actividades propias de la sede.</t>
  </si>
  <si>
    <t>RESULTADO ANUAL</t>
  </si>
  <si>
    <t>Cumplimiento de simulacros ambientales.</t>
  </si>
  <si>
    <t xml:space="preserve">No de simulacros ambientales ejecutados. </t>
  </si>
  <si>
    <t>Cronograma de actividades asociadas al Plan de Emergencias.</t>
  </si>
  <si>
    <t>Plan de Emergencias.</t>
  </si>
  <si>
    <t>Rama Judicial del Poder Público</t>
  </si>
  <si>
    <t>Consejo Superior de la Judicatura</t>
  </si>
  <si>
    <t>Sala Administrativa</t>
  </si>
  <si>
    <t xml:space="preserve">FICHA TECNICA DE INDICADORES </t>
  </si>
  <si>
    <t xml:space="preserve">PROCESO </t>
  </si>
  <si>
    <t xml:space="preserve"> </t>
  </si>
  <si>
    <t>OBJETIVO DEL PROCESO</t>
  </si>
  <si>
    <t>Nombre del indicador</t>
  </si>
  <si>
    <t>Objetivo del indicador</t>
  </si>
  <si>
    <t>Objetivo del plan sectorial de desarrollo vigente que impacta este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</si>
  <si>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</si>
  <si>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</si>
  <si>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</si>
  <si>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</si>
  <si>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</si>
  <si>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</si>
  <si>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</si>
  <si>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</si>
  <si>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</si>
  <si>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</si>
  <si>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</si>
  <si>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</si>
  <si>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</si>
  <si>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</si>
  <si>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RESPONSABLE DEL CALCULO Y ANÁLISIS</t>
  </si>
  <si>
    <t xml:space="preserve">Anual </t>
  </si>
  <si>
    <t>Trimestral</t>
  </si>
  <si>
    <t>PLAN DE ACCIÓN</t>
  </si>
  <si>
    <t>ANALISIS DE RESULTADO</t>
  </si>
  <si>
    <t xml:space="preserve">RESULTADO </t>
  </si>
  <si>
    <t xml:space="preserve"> PRIMER TRIMESTRE</t>
  </si>
  <si>
    <t xml:space="preserve">SEGUNDO TRIMESTRE </t>
  </si>
  <si>
    <t>RESULTADO</t>
  </si>
  <si>
    <t xml:space="preserve">CUARTO TRIMESTRE </t>
  </si>
  <si>
    <t>PRIMER SEMESTRE</t>
  </si>
  <si>
    <t xml:space="preserve">TERCER TRIMESTRE </t>
  </si>
  <si>
    <t>SEGUNDO SEMESTRE</t>
  </si>
  <si>
    <t>,</t>
  </si>
  <si>
    <t>SEDES</t>
  </si>
  <si>
    <t xml:space="preserve">SECCIONAL </t>
  </si>
  <si>
    <t xml:space="preserve">RESPONSABLE DE DILIGENCIAMIENTO </t>
  </si>
  <si>
    <t xml:space="preserve">CARGO: </t>
  </si>
  <si>
    <t xml:space="preserve">FECHA DE ÚLTIMA ACTUALIZACIÓN </t>
  </si>
  <si>
    <t xml:space="preserve">Desarrollo de auditorias internas para la verificación del cumplimineto de requisitos legales y otros requisitos suscritos por la Rama Judicial y por las partes interesadas  </t>
  </si>
  <si>
    <t>Cumplimiento de requisitos del Sistema de Gestión Ambiental.</t>
  </si>
  <si>
    <t>Cumplimiento a los requisitos legales ambientales vigentes, los exigidos por las  partes interesadas y demás que el Consejo pueda suscribir</t>
  </si>
  <si>
    <t>Mejorar continuamente el Sistema Integrado de Gestión y Control de la Calidad y del Medio Ambiente SIGCMA
Garantizar el oportuno y eficaz cumplimiento de la legislación ambiental aplicable a las actividades administrativas y laborales.</t>
  </si>
  <si>
    <t>(No. de planes de acción de las No  Conformidades cerrados / No. de planes de acción de las No  Conformidades totales)* 100</t>
  </si>
  <si>
    <t xml:space="preserve">Programa de auditorias 
Planes de auditoria
Informe de auditoria 
Reporte de acciones correctivas y de mejora
Plan de mejoramiento y seguimiento a las acciones correctivas </t>
  </si>
  <si>
    <t xml:space="preserve">Matriz de requistos legales  
Informe de auditoria 
Reporte de acciones correctivas y de mejora
Plan de mejoramiento y seguimiento a las acciones correctivas </t>
  </si>
  <si>
    <t>(No. de requitos legales cumplidos  / No. de requisitos legales aplicables identificados)* 100</t>
  </si>
  <si>
    <t>Preservación del medio ambiente y la generación de controles efectivos</t>
  </si>
  <si>
    <t xml:space="preserve">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
</t>
  </si>
  <si>
    <t>Desarrollar las actividades propias del programa  de Ahorro y uso eficiente del recurso agua.</t>
  </si>
  <si>
    <t>Consumo per cápita de agua</t>
  </si>
  <si>
    <t xml:space="preserve"> Programa  de Ahorro y uso eficiente del recurso agua.</t>
  </si>
  <si>
    <t xml:space="preserve">Procedimeinto de auditorias Internas </t>
  </si>
  <si>
    <t>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t>
  </si>
  <si>
    <t xml:space="preserve">Ahorro en costos por consumo de agua </t>
  </si>
  <si>
    <t xml:space="preserve">(Valor actual de factura – valor anterior de factura) </t>
  </si>
  <si>
    <t>Consumo per cápita de energía</t>
  </si>
  <si>
    <t>(Kwh por recibo de energía/ No empleados en el periodo)</t>
  </si>
  <si>
    <t>Desarrollar las actividades propias del programa  de Ahorro y uso eficiente de energía</t>
  </si>
  <si>
    <t>Programa  de Ahorro y uso eficiente de energía</t>
  </si>
  <si>
    <t xml:space="preserve">Ahorro en costos por consumo energético </t>
  </si>
  <si>
    <t xml:space="preserve">Desarrollar las actividades propias del programa de consumo de papel </t>
  </si>
  <si>
    <t xml:space="preserve">Trimestral
</t>
  </si>
  <si>
    <t xml:space="preserve">Semestral 
</t>
  </si>
  <si>
    <t xml:space="preserve">Semestral </t>
  </si>
  <si>
    <t xml:space="preserve">Reducción de consumos </t>
  </si>
  <si>
    <t>Reducción de consumos</t>
  </si>
  <si>
    <t xml:space="preserve">Indicador de consumo de papel </t>
  </si>
  <si>
    <t xml:space="preserve">(N° de impresiones + N° de fotocopias  / Número de trabajadores) (Planta y Contratistas)
</t>
  </si>
  <si>
    <t>(N° de resmas consumidas en el periodo anterior – N° de resmas consumidas del periodo actual / Total de resmas consumidas en el periodo anterior)*100</t>
  </si>
  <si>
    <t xml:space="preserve">Verificación en equipo y solicitud al contrato de fotocopiado </t>
  </si>
  <si>
    <t xml:space="preserve">Reporte de entregas por parte del almacén 
Control de recepciones de resmas </t>
  </si>
  <si>
    <t>Programa  de Consumo de Papel</t>
  </si>
  <si>
    <t>Prevenir la contaminación ambiental potencial generada por las actividades administrativas y judiciales</t>
  </si>
  <si>
    <t>N2O = ((Cantidad total * (Factor de emisión de N2O * Poder calorífico) * Densidad) * Conversión GWP N2O)</t>
  </si>
  <si>
    <t>CO2 = (Cantidad total * (Factor de emisión de CO2 * Poder calorífico) * Densidad)</t>
  </si>
  <si>
    <t xml:space="preserve">Desarrollar las actividades propias del programa de gestión de emisiones </t>
  </si>
  <si>
    <t xml:space="preserve">Indicador de consumo de combustible </t>
  </si>
  <si>
    <t xml:space="preserve">Huella de Carbono </t>
  </si>
  <si>
    <t xml:space="preserve">Trimestral </t>
  </si>
  <si>
    <t xml:space="preserve">(Galones de combustible consumidos/ Km recorridos) 
</t>
  </si>
  <si>
    <t xml:space="preserve">Programa de Gestión de Emisiones atmosféricas </t>
  </si>
  <si>
    <t xml:space="preserve">Relación de consumos en formato respectivo </t>
  </si>
  <si>
    <t>CH4 = ((Cantidad total * (Factor de emisión de CH4 * Poder calorífico) * Densidad) * Conversión GWP CH4)</t>
  </si>
  <si>
    <t xml:space="preserve">Generación </t>
  </si>
  <si>
    <t xml:space="preserve">Desarrollar actividades propias del plan de gestión integral de residuos </t>
  </si>
  <si>
    <t>Aprovechamiento</t>
  </si>
  <si>
    <t xml:space="preserve">Gestión de Residuos 
</t>
  </si>
  <si>
    <t xml:space="preserve">Cumplimiento 
</t>
  </si>
  <si>
    <t xml:space="preserve">(Kg de residuos aprovechables generados en el periodo anterior – Kg de residuos aprovechables generados en el periodo actual/ Kg de residuos aprovechables generados en el periodo anterior) *100
</t>
  </si>
  <si>
    <t xml:space="preserve">(Kg de RESPEL entregado a gestor autorizado/Kg de RESPEL total almacenado) *100
</t>
  </si>
  <si>
    <t xml:space="preserve"># de gestores visitados / # de gestores total * 100
</t>
  </si>
  <si>
    <t xml:space="preserve">Formato de relación de generación de residuos </t>
  </si>
  <si>
    <t xml:space="preserve">Plan de gestión Integral de Residuos Sólidos </t>
  </si>
  <si>
    <t xml:space="preserve">Gestor de residuos aprovechables
Control mensual de generación de residuos
Manifiestos de entrega </t>
  </si>
  <si>
    <t xml:space="preserve">Gestor de residuos peligrosos
Control mensual de generación de RESPEL
Manifiestos de entrega </t>
  </si>
  <si>
    <t xml:space="preserve">Actas de visita 
Informes de visita </t>
  </si>
  <si>
    <t xml:space="preserve">Promover el uso sostenible de los recursos naturales, mediante el establecimiento de programas de ahorro y uso eficiente de los recursos.
</t>
  </si>
  <si>
    <t xml:space="preserve">Realizar actividades de inducción,  sensibilización, capacitación y formación a los servidores judiciales  </t>
  </si>
  <si>
    <t xml:space="preserve">Cumplimiento </t>
  </si>
  <si>
    <t xml:space="preserve">Cobertura </t>
  </si>
  <si>
    <t xml:space="preserve">(N° de actividades realizadas/ N° de actividades programadas) </t>
  </si>
  <si>
    <t xml:space="preserve">Listados de asistencia </t>
  </si>
  <si>
    <t xml:space="preserve">Pla n de Capacitación </t>
  </si>
  <si>
    <t xml:space="preserve">N° de servidores judiciales, funcionarios y contratistas que asistentes </t>
  </si>
  <si>
    <t xml:space="preserve">Prevenir los efectos que sus impactos ambientales  significativos puedan generar al medio ambiente, lo cual se logra mediante la identificación oportuna de los aspectos ambientales y amenazas propias de cada proceso. 
</t>
  </si>
  <si>
    <t xml:space="preserve">Fomentar la cultura organizacional de calidad, control y medio ambiente, orientada a la responsabilidad social y ética del servidor judicial.
Fortalecer continuamente las competencias y el liderazgo del talento humano de la organización.
</t>
  </si>
  <si>
    <t xml:space="preserve">Prevenir la contaminación ambiental potencial generada por las actividades administrativas y judiciales.
</t>
  </si>
  <si>
    <r>
      <t>(m</t>
    </r>
    <r>
      <rPr>
        <vertAlign val="superscript"/>
        <sz val="10"/>
        <color theme="1"/>
        <rFont val="Arial"/>
        <family val="2"/>
      </rPr>
      <t>3</t>
    </r>
    <r>
      <rPr>
        <sz val="10"/>
        <color theme="1"/>
        <rFont val="Arial"/>
        <family val="2"/>
      </rPr>
      <t xml:space="preserve"> por recibo de agua / No. empleados en el periodo)</t>
    </r>
  </si>
  <si>
    <t>(No. Fotocopias + N° de impresiones del periodo actual/ No. Fotocopias + N° de impresiones del periodo anterior) x 100</t>
  </si>
  <si>
    <t>(Kg de residuos aprovechables generados en el periodo anterior – Kg de residuos aprovechables generados en el periodo actual/ Kg de residuos aprovechables generados en el periodo anterior) *100</t>
  </si>
  <si>
    <t>(Kg de residuos generados / # trabajadores x días mes)</t>
  </si>
  <si>
    <t>(Kg de RESPEL entregado a gestor autorizado/Kg de RESPEL total almacenado) *100</t>
  </si>
  <si>
    <t># de gestores visitados / # de gestores total * 100</t>
  </si>
  <si>
    <t xml:space="preserve">DEAJ </t>
  </si>
  <si>
    <t>PALACIO</t>
  </si>
  <si>
    <t>BOLSA</t>
  </si>
  <si>
    <t>X</t>
  </si>
  <si>
    <t>NA</t>
  </si>
  <si>
    <t xml:space="preserve">Coordinador Nacional Ambiental </t>
  </si>
  <si>
    <t xml:space="preserve">PALACIO </t>
  </si>
  <si>
    <t>DEAJ</t>
  </si>
  <si>
    <t>&lt; 0,9 CPC</t>
  </si>
  <si>
    <t>&lt; 1,2 CPC</t>
  </si>
  <si>
    <r>
      <t>(m</t>
    </r>
    <r>
      <rPr>
        <vertAlign val="superscript"/>
        <sz val="11"/>
        <color theme="1"/>
        <rFont val="Arial"/>
        <family val="2"/>
      </rPr>
      <t>3</t>
    </r>
    <r>
      <rPr>
        <sz val="11"/>
        <color theme="1"/>
        <rFont val="Arial"/>
        <family val="2"/>
      </rPr>
      <t xml:space="preserve"> por recibo de agua / No. empleados en el periodo de medición)</t>
    </r>
  </si>
  <si>
    <t>&lt; 0,8 CPC</t>
  </si>
  <si>
    <t xml:space="preserve">De acuerdo a los resultados obtenidos en el 2018, se efectuó al inicio de éste año un reajuste de la meta establecida en las tres sedes, con el fin de generar mayores intervenciones que contribuyan al aprovechamiento del agua. Para el primer trimestre del año se puede evidenciar el cumplimiento de la meta en las tres sedes. </t>
  </si>
  <si>
    <t>Para el segundo trimestre de año se evidencia nuevamente el cumplimiento de la meta, pero un incremento en los consumos de agua de la sede de la DEAJ. La sede de la Bolsa se mantiene y el Palacio reduce sus consumos en un 6%.  
Para el cierre de este primer semestre se da cumplimiento a la meta, aún con un incremento de personal, para todas las sedes.  Es importante continuar con actividades de sensibilización y cambio de sistemas actuales por ahorradores, para así seguir contribuyendo con la protección del medio ambiente especialmente a la protección del recurso hídrico.</t>
  </si>
  <si>
    <t xml:space="preserve">La meta para las sedes busca una disminución en el valor de la factura en relación al año anterior. Para este primer trimestre y en relación al último trimestre del 2018, se evidencia un incremento en los pagos de la facturación, los cuales están muy por encima de la meta, la cual sugiere una reducción de los costos. </t>
  </si>
  <si>
    <t xml:space="preserve">Para el siguiente trimestre, se deberán fortalecer las acciones para motivar al personal en el desarrollo de entrategias de ahorro de agua.   </t>
  </si>
  <si>
    <t xml:space="preserve">Para el segundo trimestre se logra en la Bolsa de Bogotá y el Palacio de Juisticia, una reducción de valor de la factura considerable para el caso del Palacio. 
La Bolsa de Bogotá, aunque no logro la meta, se obtuvo una reducción de $18.889 pesos en relación al trimestre anterior. </t>
  </si>
  <si>
    <t xml:space="preserve">Se deberá hacer una revisión del desgloce de las facturas de agua, con el fin de identificar esos items que contribuyen al incremento del servicio </t>
  </si>
  <si>
    <t>&lt; 78 CPC</t>
  </si>
  <si>
    <t>(Kwh por recibo de energía/ No empleados en el periodo evaluado)</t>
  </si>
  <si>
    <t>&lt; 115 CPC</t>
  </si>
  <si>
    <t xml:space="preserve">A inicio del año y en en cumplimiento a las medidas de austeridad adoptadas por el Gobierno Nacional en la Ley de Presupuesto de la presente vigencia, se reajusto la meta de consumo energético para las tres sedes, con el fin de apuntar al cumplimiento de la reducción de consumos evidenciandose una considerable reducción de los cosumos en el primer trimestre del año y por ende el cumplimiento de las nuevas metas. </t>
  </si>
  <si>
    <t xml:space="preserve">A corte del primer semestre del año y con el fin de hacer una evaluación del comportamiento de los consumos energéticos en las sedes. Se evidencio reducción de los consumos en la sede de la DEAJ y cumplimiiento de las metas de las tres sedes. 
En resultado a lo anterior y con la implementación de estrategias como campañas de sensibilización, cambio de luminarias y aprovechamiento de la luz natural, se ha logrado en el primer semestre del año una reducción de los consumos energéticos del 33% en relación al cierre del año 2018 en la DEAJ, 32% en la Bolsa de Bogotá y del 17% en el Palacio de Justicia. </t>
  </si>
  <si>
    <t xml:space="preserve">Mantener las estrategias de reducción de consumod </t>
  </si>
  <si>
    <t xml:space="preserve">Cabe mencionar que la obtención de la información no ha sido muy precisa, debido a que no todas las impresoras se encuentran conectadas y en red </t>
  </si>
  <si>
    <t xml:space="preserve">El segundo trimestre se evidencia cumplimiento de la meta establecida. 
Con base a los nuevos indicadores de gestión establecidos, para la medición de la eficacia de los programas de gestión, se pudo evidenciar que para el cálculo del número de impresoras no es posible obtener un dato exacto de esto ya que: 
* No se cuenta con un inventario claro de las impresoras que se tienen a nivel central, para las sedes certificadas 
* Las impresoras marca Lexmark y HP, no se encuentran conectadas a un software que facilite la obtención en teimpo real del dato de impresiones 
* Algunas de las impresoras marca Oki ubicadas en el Palacio de Justicia, no se encuentran en red, por lo tanto se deificulta la obtención de impresión entiempo real por medio del software 
* Se encuentran impresoras y escaner personales que no tienen ningún control </t>
  </si>
  <si>
    <t>CO2 = (Consumo combustible  *  Factor de emisión de CO2 * Potencial de calentamiento)</t>
  </si>
  <si>
    <t>CH4 = ((Consumo combustible * Factor de emisión de CH4 * Potencial de calentamiento)</t>
  </si>
  <si>
    <t>N2O = ((Consumo combustible * Factor de emisión de N2O * Potencial de calentamiento</t>
  </si>
  <si>
    <t xml:space="preserve">Se deberá establecer un acción de gestión para regular la información proveniente de todas las sedes y establecer acciones de acuerdo a un valor real de consumo </t>
  </si>
  <si>
    <t xml:space="preserve">Con base a los resultados obetnidos, se deberá efectuar una comunicación a la Bolsa con el fin de darles a conocer el desempeño actual y se tomen las acciones requeridas </t>
  </si>
  <si>
    <t xml:space="preserve">Las metas establecidas se basan en las estadísticas de los últimos dos trimestres del año  2018, que se obtuvietron del contrato de fotocopiado para las diferentes sedes y el valor que reporta las impresoras Oki. 
Con base a las metas se evidencia que en las tres sedes se da el cumplimiento de las metas establecidas. </t>
  </si>
  <si>
    <t xml:space="preserve">No. Fotocopias + N° de impresiones del periodo anterior) - (No. Fotocopias + N° de impresiones del periodo actual/ No. Fotocopias + N° de impresiones del periodo anterior) x 100
</t>
  </si>
  <si>
    <t>Las metas calculadas para este indicador se basan en los resultados del úliimo semestre del año. Y para este primer semestre se evidencia cumplimiento de la meta establecida</t>
  </si>
  <si>
    <t xml:space="preserve">Para este primer trimestre del año, no ha sido posible efectuar el cálculo del indicador ya que la información del Kilomatraje no ha sido suministrada por el dueño de la información </t>
  </si>
  <si>
    <t xml:space="preserve">Al igual que el trimestre anterior no ha sido posible obtener la información requerida. Se levantará acción de gestión para la obtención de la información requerida </t>
  </si>
  <si>
    <t>PD</t>
  </si>
  <si>
    <t>75.132.00 Kg GEI</t>
  </si>
  <si>
    <t>28.130 Kg GEI</t>
  </si>
  <si>
    <t>2.766.000.000 Kg GEI</t>
  </si>
  <si>
    <t>1.050.000 Kg GEI</t>
  </si>
  <si>
    <t>270.000 Kg GEI</t>
  </si>
  <si>
    <t>9.940.000 Kg GEI</t>
  </si>
  <si>
    <t xml:space="preserve">Para el primer trimestre del año se evidencia un aumento en los Kg de Gases Infecto Invernadero de CO2 para la sede de la DEAJ </t>
  </si>
  <si>
    <t xml:space="preserve">(Kg de residuos generados(aprovechables+ordinarios+peligrosos)/ # trabajadores x días mes)
</t>
  </si>
  <si>
    <t xml:space="preserve">Para este trimestre se evidencia cumplimiento en la meta en amas sedes  </t>
  </si>
  <si>
    <t xml:space="preserve">Para el primer trimestre del año se evidencia un aumento en los Kg de Gases Infecto Invernadero de CH4 para la sede de la DEAJ </t>
  </si>
  <si>
    <t xml:space="preserve">Aunque se evdiencia cumplimeinto de la meta en la sede de Palacio, es importante tomer acciones frente a los valores generados. </t>
  </si>
  <si>
    <t>Se concerta asesoria con la SDA, para la interpretación de los resultados y verificación de acciones</t>
  </si>
  <si>
    <t xml:space="preserve">Se evidencia el cumplimeito de las actividades planeadas para cada una de las sedes, Se aplazaron 2 capacitaciones programadas con la SDA, en temas de Ciclo de Vida del producto y criterios ambientales para la contratación </t>
  </si>
  <si>
    <t xml:space="preserve">Reprogramara las capacitaciones </t>
  </si>
  <si>
    <t xml:space="preserve">Se da cumplimeinto a las metas estbalecidas </t>
  </si>
  <si>
    <t>(No. de planes de acción cerrados de las No  Conformidades, / No. de planes de acción de las No  Conformidades  programados)* 100</t>
  </si>
  <si>
    <t xml:space="preserve">De los 285 requistos legales ambientales identificados en la matriz, se evidencia un cumplimiento en todas las sedes del 91%, quedando por debajo de la meta establecida. 
El incumplimiento de requistos legales se debe principalmente a la adecuación de las zonas de almacenamiento temporal de sustancias químicas y residuos sólidos. Y a la identificación de las sustancias químicas conforme a lo que pide la norma. </t>
  </si>
  <si>
    <t xml:space="preserve">Se deberá revisar en relación a las actividades realizadas en las sedes, las causas del incremento de los consumos, así como establecer las respectivas acciones para su disminución </t>
  </si>
  <si>
    <t xml:space="preserve">En el tercer trimestre del año se evidencia un incremento en el consumo de agua para las sedes de la DEAJ y Bolsa de Bogotá. 
En el Palacio de Justicia se mantiene el indicador por debajo de la meta. </t>
  </si>
  <si>
    <t>Para las tres sedes se evidencia un incremento en el costo de la factura. Lo cual se relaciona con el incremento de los consumos de agua a excepción del Palacio de Justica</t>
  </si>
  <si>
    <t xml:space="preserve">Para el tercer trimestre del año no se logro obtener la información requerida para el cálculo del indicador  es por tal razón que a corte de este trimestre se efectúa un replanteo de los indicadores ambientales, con el fin de realizar un seguimiento oportuno y acorde a lo que la institución requiere.  </t>
  </si>
  <si>
    <t xml:space="preserve">Sin Información </t>
  </si>
  <si>
    <t xml:space="preserve">Se evidencia para este corte una reducción del consumo percapita en las sedes de la DEAJ y Bolsa de Bogotá, continuando con el cumplimiento de las metas establecidas en cada una de las sedes. En el Palacio de Justicia se nota un incremento del 2,5% del consumo percapita, pero aún estando por debajo de la meta establecida </t>
  </si>
  <si>
    <t xml:space="preserve">En el tercer trimestre del año se logró un ahorro en costos de consumo energético de $ 1.012.834, para las tres sedes que se encuentran certificadas a Nivel Central.
Aunque el consumo percápita se mantiene para las tres sedes, los costos en consumo energético para la sede de la Bolsa, se incrementaron en este trimestre del año. </t>
  </si>
  <si>
    <t xml:space="preserve">Se evidencia un incremento en el consumo del papel para la sede de la DEAJ del 258%, el cual está muy por encima de la meta establecida. El incremento excesivo en la sede se debe principalmente al consumo de papel, por los contratos de fotocopiado 
Para las sedes de Palacio y Bolsa se cumple con la meta </t>
  </si>
  <si>
    <t xml:space="preserve">Se debe revisar junto con la supervisora del contarto de fotocopiado los registros de consumo, con el fin de validar si existe algún error o en su defecto identificar los puntos en los cuales se esta generando mayores consumos </t>
  </si>
  <si>
    <t xml:space="preserve">Al realizar el análisis con base al nuevo indicador para el 2018, se pudo evidenciar que en relación al año anterior se obtuvo una reducción general del 34% en los consumos de papel. 
Debido a que es un indicador nuevo se mantiene la meta establecida con el fin de evaluar su comportamiento en el 2019. 
Para el primer semestre se evidencia considerablemente un incremento en el consumo de papel para las sedes de la Bolsa y DEAJ, siendo la Bolsa el que representa mayor consumo con un 177% más que al cierre del 2018, siendo la unidad de la URNA quien representa el mayor consumo de resmas y de servicio de fotocopiado. </t>
  </si>
  <si>
    <t xml:space="preserve">De acuerdo al indicador planteado y teniendo en cuenta las fuentes de información existentes, el presente indicador se dejó de cálcular a partir del tercer trimestre del año,  por la asusencia de la información requerida 
Por lo tanto se propone para el 2020, poder llevar a cabo las siguientes acciones, con el fin de obtener una información más certera y de ésta manera plantear acciones más afines a lo que se desea obtener: 
* Inventariar todas las impresoras que se encuentren en cada una de las sedes, tanto propias como alquiladas.
* Efectuar corte de número de impresiones a final de enero de 2020, con el fin de llevar un conteo de las impresiones en cada una de las sedes. 
* Identificar las impresoras personales, con el fin de hacer un seguimiento puntual a éstas. </t>
  </si>
  <si>
    <t>Fomentar la cultura organizacional de calidad, control y medio ambiente, orientada a la responsabilidad social y ética del servidor judicial.
Fortalecer continuamente las competencias y el liderazgo del talento humano de la organización.</t>
  </si>
  <si>
    <t xml:space="preserve">No Definida </t>
  </si>
  <si>
    <t xml:space="preserve">(Galones de combustible consumidos/ Km recorridos) </t>
  </si>
  <si>
    <t>Sin Información</t>
  </si>
  <si>
    <t xml:space="preserve">Debido a que la información requerida para el cálculo del presente indicador no fue posible obtenerlo de parte de la División de Transportes de la Unidad Administrativa, este indicador se retira de la matriz de indicadores y se plantea que una vez organizada la información de kilometraje y consumo de combustible, se pueda ingresar la medición. </t>
  </si>
  <si>
    <t xml:space="preserve">Conforme a la asesoría realizada por la secretaria Distrital de Ambiente, se efectuará la unificación de los tres indicadores en uno solo y el cálculo de éstos se realizará en la matriz de indicadores actualizada. 
Lo anterior con el fin de llevar una línea base para la definición de metas del 2020. </t>
  </si>
  <si>
    <t xml:space="preserve">Se hace la solictud de adquisición de las basculas de la sede del Palacio de Justicia y DEAj, con el fin de contar con el cuarteo de los residuos generados en cada sede. </t>
  </si>
  <si>
    <t xml:space="preserve">Durante el 2019, se gestionó la compra de las básculas para el pesaje de residuos en las sedes del Palacio de Justicia y DEAJ, sin embargo la adquisición se dio para finales del año, lo que no permitió tener un cuarteo real de los residuos generados. 
Para el tercer trimestre con la asesoría de la firma AIPA, se efectúo un análisis de los indicadores y conforme a las facilidades del acceso de la información se ajustaron los indicadores y éstos serán ingresados en caso de que sea requerido cuando se cuente con toda la información necesaria. </t>
  </si>
  <si>
    <t xml:space="preserve">Durante el año se efectuaron cuatro entregas de residuos peligrosos, y se particpó del reciclaton organizado por la Secertaria Distrital de Ambiente. 
En la sede del Palacio de Justicia y en la Bolsa de Bogotá no fue posible realizar la entrega de un fibra de vidrio y unas tarjetas las cuales serán entregadas en el 2020, una vez se cuente con el gestor que cuente con la licencia para realizar la destrucción de éstos materiales. </t>
  </si>
  <si>
    <t xml:space="preserve">Se dio cumplimiento a la realización de simulacros ambientales, únicamente para la sede del Palacio de Justicia. Para el 2020 se deberán llevar a cabo los simulacros en el primer semestre del año. </t>
  </si>
  <si>
    <t xml:space="preserve">Se efectuó la visita a los gestores de residuos aprovechables, en donde se pudo evidenciar el cumplimiento de los requistos ambientales por parte de las asociaciones y se dejaron acciones correctivas para el fortalecimiento del desempeño de las asociaciones. </t>
  </si>
  <si>
    <t xml:space="preserve">A corte del primer trimestre del año 2020, se evidencia el cierre del 70% de las acciones correctivas  propuestas para el tratamiento de los hallazgos producto de las auditorias externas, internas,  de la consultoria contratada para la mejora del SGA y de la auditoria de tercera parte realizada por la Secretaria Distriatl de Ambiente.  Las fuentes de los hallazgos se desarollaron a lo largo del 2019. 
De las acciones propuestas, 20 de ellas se encuentran en proceso de desarrolo y/o tienen tiempo de cumpliemiento hasta el cierre del año. 
Cabe mencionar que 7 de las acciones propuestas para tratamiento de los hallazgos fueron reemplazadas por otras acciones, ésto debido a la falta de recursos para el cierre de los mismos.  
Para el año 2020 se deberá hacer la planeación de las actividades que den cierre a los hallazgos establecidos en cada una de las sedes. </t>
  </si>
  <si>
    <t xml:space="preserve">Teniendo en cuenta que al inicio de 2019 se efectuó un ajuste en las metas establecidas para las tres sedes, podemos evidenciar que finalizado el año 2019, los consumos para las sedes del Palacio de Justicia y Bolsa de Bogotá, se mantuvieron por debajo de la meta a excepción de la DEAJ, ya que el consumo en el año se incrementó en un 6% al valor trazado como meta. Éste incremento se ve reflejado en los dos últimos trimestres del año, periodos en los cuales se realizaron obras de infraestructura y mantenimiento en la sede. Cabe mencionar que como éstos incrementos obedecen a una actividad anormal al funcionamiento  de la sede, se mantiene la meta en el 2020 al igual que en la sede de la Bolsa. Para el Palacio de Justicia se reduce la meta a &lt; 0.65 CPC, esto debido a que la tendencia para ésta sede en los  dos últimos años ha sido la reducción del consumo. 
En el comparativo anual se evidencia que del año 2017 al 2019, se redujo en un 14.7% los consumos per cápita de agua, sumando las tres sedes objeto de análisis.  El Palacio de Justicia fue la sede que más reducción obtuvo, esto obedece al control de las fugas y mantenimiento de los sistemas de bombeo.
Con base a los resultados del 2019, para el 2020 se plantea continuar con las campañas de sensibilización frente al consumo de agua, fortaleciendo no solo las sedes relacionadas en éste análisis, si no las que se tienen a nivel central. Asimismo se deberá evaluar la posibilidad de hacer el cambio de los sistemas actuales por ahorradores de agua. </t>
  </si>
  <si>
    <t xml:space="preserve">En el cuarto trimestre del año se evidencia nuevamente el incumplimiento de la meta en la sede de la DEAJ, esto puede obedecer a un incremento del personal de septiembre al mes diciembre de 14 personas, adicional se tienen personas del contrato de Informática y realización de mantenimientos y obras en el sótano que incrementan los consumos establecidos 
Cabe mencionar que el último trimestre del año es donde se presenta mayor numero de contratación, por tanto hay gran afluencia de visitantes 
La sede de Palacio y Bolsa se mantienen el cumplimiento, reduciendo aún más los consumos. 
Las reducciones en los consumos para la sede del Palacio en el último trimetre son normales, ya que los servidores entran en tiempo de vacancia </t>
  </si>
  <si>
    <t xml:space="preserve">Para el cuarto y último trimestre, se logra en la Bolsa de Bogotá un ahorro de hasta 7 veces la meta establecida para esta sede y el Palacio de Justicia logra ahorrar $904720 pesos en relación al trimestres anterior. 
La sede DEAJ evidencia un incremento a su factura proporcional al consumo percapita </t>
  </si>
  <si>
    <t xml:space="preserve">En relación al año anterior los pagos por las facturas de servcio de agua incrementaron notablemente, para la sede de la Bolsa y DEAJ. Y para el Palacio tuvo un ahorro de $220,367 pesos. Es importante aclarar que tanto las tarifas, como la cantidad de servidores judiciales han incrementando, trayendo como consecuencia lo que se evidencia con los costos del servicio público de agua y alcanatarillado . </t>
  </si>
  <si>
    <t xml:space="preserve">Para el cierre del cuarto trimestre, se finaliza el año con consumos energéticos muy por debajo de los consumos del año anterior. La DEAJ registro en este último trimetres reduciones del 53%, la Bolsa del 27 % y el Palacio de Justicia del 17%. Logrando en este cuarto trimestre en relación al tercer trimetre del año anterior el cumplimiento de las metas de austeridad. </t>
  </si>
  <si>
    <t>Como parte de las medidas de austeridad adoptadas por la Rama Judicial en todas sus sedes, en especial para las sedes de la DEAJ, Bolsa de Bogotá y Palacio de Justicia, se puede evidenciar que se obtuvo una reducción en los consumos per cápita de energía del 19%. Representados en cada sede de la siguiente manera: DEAJ, reducción del  42,6% en los CPC, Bolsa de Bogotá, reducción del 31,7% CPC y Palacio de Justicia, reducción del 14,9%  en los CPC.
Como se evidencia se cumplió con las  metas establecidas en cada sede y de acuerdo a lo instaurando por el Gobierno Nacional, por tal razón y con el fin de mantenernos y mejorar los consumos las metas para cada una de las sedes se ajustan las metas para el 2020, de la siguiente manera: DEAJ &lt; 50 CPC, Bolsa de Bogotá &lt; 90 y Palacio &lt; 70. Como medidas que contribuyan aún más a la reducción se efectuara un inventario de los equipos con los que se cuente en cada sede, con el fin de identificar elementos de mayor consumos y lograr acciones en relación a la eficiencia energética.</t>
  </si>
  <si>
    <t xml:space="preserve">Para corte del primer trimestre del año no fue posible obtener la información requerida para el cálculo del indicador, por tanto se dejará para el siguiente trimestre. 
</t>
  </si>
  <si>
    <t xml:space="preserve">Al igual que para el consumo de agua con éste indicador se busca disminuir los costos por consumos energético, evidenciandose en cada una de las sedes un ahorro por consumo energétco en relación al trimestre inmeditamente anterior de $7.961.058, siendo la DEAJ la sede que representa mayor ahorro energético en el primer trimestre del año.   
Estos ahorros se pueden relacionar directamente con la disminución de servidores trabajando en el primer mes de año 
</t>
  </si>
  <si>
    <t xml:space="preserve">Se evidencia un crecimiento en el valor de las facturas de las sedes de la Bolsa , DEAJ  Palacio. Lo cual puede estra relacionado con lo ya mencionado por el número de trabajadores en cada sede </t>
  </si>
  <si>
    <t>Para el cierre del cuarto trimestre se logra un ahorro en relación al año anterior de $10.928.047</t>
  </si>
  <si>
    <t xml:space="preserve">Aunque en lo transcurrido del año se evidencia un ahorro en el pago de los recibos, en el consolidado anual y en comparación con el año 2018 se evidencia un incremento en  los pagos de los recibos de $17,834,026, de las tres sedes. Lo anterior puede estra relacionado con el incremento en las tarifas y el aumento de consumo neto por sede. </t>
  </si>
  <si>
    <t>De acuerdo a las metas de reducción en consumos de papel fijadas para el año 2019, evidenciamos que, en las sedes de la DEAJ y la Bolsa de Bogotá, se incrementaron los consumos de papel, los cuales están relacionados directamente con las impresiones realizadas en cada una de las unidades de cada sede.
Para el 2020, es importante que cada unidad tenga un control más exhaustivo frente al consumo de papel con los servidores judiciales, ya que en ocasiones se hace un consumo excesivo y se evidencian impresiones que no son utilizadas. Asimismo, y tal como se planteó en el 2019, se deberá revisar la posibilidad de colocar usuarios por impresoras y obtener el inventario que está adelantando la unidad de informática. 
Es importante que cada proceso dentro de sus procedimientos defina estrategia o prácticas que disminuyan el consumo de papel y empleen herramientas ofimáticas.</t>
  </si>
  <si>
    <t xml:space="preserve">No se cuenta con la información del número de impresiones por equipo, por tanto no se puede llegar a un valor real, que aporte al desempeño ambiental del programa o que puede evidenciar efectivamente la reducción de los consumos </t>
  </si>
  <si>
    <t xml:space="preserve">No se cuenta con la información requerida </t>
  </si>
  <si>
    <t>Debido a que en las sedes certificadas se cuenta con las Asociaciones Recicladoras de Oficio, que efectuán la recolección de los residuos aprovechables semanalmente, se garantiza un cumplimiento del 100% en todas las sedes de la recolección. 
Por tal razón y teniendo en cuenta que este indicador tiene un cumplimiento del 100% en todo el año, se propone eliminarlo para el 2020. Ya que el proceso con las asociaciones recicladoras de oficio está bastante estable.</t>
  </si>
  <si>
    <t xml:space="preserve">En el 2019 no se logró cumplir la meta establecida para las capacitaciones y sesiones programadas, ya que aquellas programadas por la SDA no fue posible realizarse.
Para el 2020 se deberá hacer un trabajo conjunto con la unidad de Recursos Humanos y la Escuela Rodrigo Lara Bonilla, con el fin de anuar esfuerzos para el cumplimiento del objetivo y meta establecida.
</t>
  </si>
  <si>
    <t xml:space="preserve">Se realizaron parte de las capacitaciiones y sesiones de formación planeadas </t>
  </si>
  <si>
    <t xml:space="preserve">(N° de actividades realizadas a tiempo/ N° de actividades programadas) </t>
  </si>
  <si>
    <t xml:space="preserve">Se evidencia gran participación del personal en las sesiones de formación definidas para las tres sedes.
En el 2020 se debe trabajar en conjunto con las presidencias de las latas cortes, en el desarrollo de estrategias de divulgación y que todo el personal cuente con el conocimiento del SGA.
</t>
  </si>
  <si>
    <t>Aunque los partcipantes están por debajo de la meta anual establecida, se evidencia un interes de los servidores para particpicar</t>
  </si>
  <si>
    <t xml:space="preserve">Se evidencia incumplimineto de la meta a excepción de la Bolsa, sinembrago se sigue en trabajo continuo para cumplimiento de las metas </t>
  </si>
  <si>
    <t xml:space="preserve">Continuar con la convocatoria para lograr la participación de los servidores en las sesiones de sensibilización y formación del SGA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</si>
</sst>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164" formatCode="0.0"/>
    <numFmt numFmtId="165" formatCode="_(&quot;$&quot;\ * #,##0_);_(&quot;$&quot;\ * \(#,##0\);_(&quot;$&quot;\ * &quot;-&quot;??_);_(@_)"/>
  </numFmts>
  <fonts count="34" x14ac:knownFonts="1">
    <font>
      <sz val="11"/>
      <color theme="1"/>
      <name val="Calibri"/>
      <family val="2"/>
      <scheme val="minor"/>
    </font>
    <font>
      <sz val="11"/>
      <color theme="1"/>
      <name val="Arial"/>
      <family val="2"/>
    </font>
    <font>
      <sz val="12"/>
      <color theme="1"/>
      <name val="Arial"/>
      <family val="2"/>
    </font>
    <font>
      <b/>
      <sz val="22"/>
      <color theme="1"/>
      <name val="Arial"/>
      <family val="2"/>
    </font>
    <font>
      <sz val="12"/>
      <name val="Arial"/>
      <family val="2"/>
    </font>
    <font>
      <sz val="10"/>
      <name val="Arial"/>
      <family val="2"/>
    </font>
    <font>
      <b/>
      <i/>
      <sz val="12"/>
      <name val="Times New Roman"/>
      <family val="1"/>
    </font>
    <font>
      <b/>
      <sz val="12"/>
      <name val="Arial"/>
      <family val="2"/>
    </font>
    <font>
      <b/>
      <i/>
      <sz val="12"/>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b/>
      <sz val="10"/>
      <color indexed="81"/>
      <name val="Tahoma"/>
      <family val="2"/>
    </font>
    <font>
      <b/>
      <sz val="12"/>
      <color theme="1"/>
      <name val="Arial"/>
      <family val="2"/>
    </font>
    <font>
      <sz val="11"/>
      <color theme="1"/>
      <name val="Calibri"/>
      <family val="2"/>
      <scheme val="minor"/>
    </font>
    <font>
      <vertAlign val="superscript"/>
      <sz val="11"/>
      <color theme="1"/>
      <name val="Arial"/>
      <family val="2"/>
    </font>
    <font>
      <b/>
      <sz val="48"/>
      <color theme="1"/>
      <name val="Arial"/>
      <family val="2"/>
    </font>
    <font>
      <b/>
      <sz val="11"/>
      <color indexed="81"/>
      <name val="Tahoma"/>
      <family val="2"/>
    </font>
    <font>
      <sz val="11"/>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
      <sz val="12"/>
      <color theme="1"/>
      <name val="Calibri"/>
      <family val="2"/>
      <scheme val="minor"/>
    </font>
    <font>
      <sz val="11"/>
      <name val="Arial"/>
      <family val="2"/>
    </font>
    <font>
      <b/>
      <sz val="12"/>
      <color theme="0"/>
      <name val="Arial"/>
      <family val="2"/>
    </font>
    <font>
      <b/>
      <sz val="10"/>
      <color theme="0"/>
      <name val="Arial"/>
      <family val="2"/>
    </font>
    <font>
      <sz val="10"/>
      <color theme="1"/>
      <name val="Calibri"/>
      <family val="2"/>
      <scheme val="minor"/>
    </font>
    <font>
      <sz val="10"/>
      <color theme="1"/>
      <name val="Arial"/>
      <family val="2"/>
    </font>
    <font>
      <vertAlign val="superscrip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499984740745262"/>
        <bgColor indexed="64"/>
      </patternFill>
    </fill>
    <fill>
      <patternFill patternType="solid">
        <fgColor rgb="FFCCECFF"/>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tint="-9.9978637043366805E-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5" fillId="0" borderId="0"/>
    <xf numFmtId="44" fontId="16" fillId="0" borderId="0" applyFont="0" applyFill="0" applyBorder="0" applyAlignment="0" applyProtection="0"/>
  </cellStyleXfs>
  <cellXfs count="446">
    <xf numFmtId="0" fontId="0" fillId="0" borderId="0" xfId="0"/>
    <xf numFmtId="0" fontId="0" fillId="0" borderId="0" xfId="0" applyAlignment="1">
      <alignment horizontal="left"/>
    </xf>
    <xf numFmtId="0" fontId="0" fillId="0" borderId="0" xfId="0" applyAlignment="1">
      <alignment horizontal="center" vertical="center"/>
    </xf>
    <xf numFmtId="0" fontId="0" fillId="2" borderId="0" xfId="0" applyFill="1" applyBorder="1"/>
    <xf numFmtId="0" fontId="2" fillId="4" borderId="0" xfId="0" applyFont="1" applyFill="1" applyAlignment="1">
      <alignment horizontal="center" vertical="center"/>
    </xf>
    <xf numFmtId="0" fontId="0" fillId="4" borderId="0" xfId="0" applyFill="1"/>
    <xf numFmtId="0" fontId="5" fillId="0" borderId="0" xfId="1"/>
    <xf numFmtId="0" fontId="8" fillId="0" borderId="0" xfId="1" applyFont="1" applyFill="1" applyBorder="1" applyAlignment="1">
      <alignment horizontal="center" vertical="center" wrapText="1"/>
    </xf>
    <xf numFmtId="0" fontId="5" fillId="0" borderId="0" xfId="1" applyBorder="1"/>
    <xf numFmtId="0" fontId="7" fillId="5" borderId="16" xfId="1" applyFont="1" applyFill="1" applyBorder="1" applyAlignment="1">
      <alignment horizontal="center" vertical="center" wrapText="1"/>
    </xf>
    <xf numFmtId="0" fontId="9" fillId="0" borderId="17" xfId="1" applyFont="1" applyFill="1" applyBorder="1" applyAlignment="1">
      <alignment horizontal="justify" vertical="center" wrapText="1"/>
    </xf>
    <xf numFmtId="0" fontId="7" fillId="5" borderId="18" xfId="1" applyFont="1" applyFill="1" applyBorder="1" applyAlignment="1">
      <alignment horizontal="center" vertical="center" wrapText="1"/>
    </xf>
    <xf numFmtId="0" fontId="9" fillId="0" borderId="19" xfId="1" applyFont="1" applyFill="1" applyBorder="1" applyAlignment="1">
      <alignment horizontal="justify" wrapText="1"/>
    </xf>
    <xf numFmtId="0" fontId="9" fillId="0" borderId="0" xfId="1" applyFont="1"/>
    <xf numFmtId="0" fontId="10" fillId="0" borderId="20" xfId="1" applyFont="1" applyFill="1" applyBorder="1" applyAlignment="1">
      <alignment vertical="top" wrapText="1"/>
    </xf>
    <xf numFmtId="0" fontId="10" fillId="0" borderId="29" xfId="1" applyFont="1" applyFill="1" applyBorder="1" applyAlignment="1">
      <alignment horizontal="justify" vertical="top" wrapText="1"/>
    </xf>
    <xf numFmtId="0" fontId="9" fillId="0" borderId="28" xfId="1" applyFont="1" applyFill="1" applyBorder="1" applyAlignment="1">
      <alignment horizontal="justify" vertical="top" wrapText="1"/>
    </xf>
    <xf numFmtId="0" fontId="10" fillId="0" borderId="30" xfId="1" applyFont="1" applyFill="1" applyBorder="1" applyAlignment="1">
      <alignment vertical="top" wrapText="1"/>
    </xf>
    <xf numFmtId="0" fontId="9" fillId="0" borderId="31" xfId="1" applyFont="1" applyFill="1" applyBorder="1" applyAlignment="1">
      <alignment horizontal="justify" vertical="top" wrapText="1"/>
    </xf>
    <xf numFmtId="9" fontId="9" fillId="0" borderId="0" xfId="1" applyNumberFormat="1" applyFont="1" applyAlignment="1">
      <alignment horizontal="justify" vertical="center" wrapText="1"/>
    </xf>
    <xf numFmtId="0" fontId="10" fillId="0" borderId="32" xfId="1" applyFont="1" applyFill="1" applyBorder="1" applyAlignment="1">
      <alignment horizontal="justify" vertical="top" wrapText="1"/>
    </xf>
    <xf numFmtId="0" fontId="11" fillId="0" borderId="0" xfId="1" applyFont="1"/>
    <xf numFmtId="0" fontId="2" fillId="0" borderId="0" xfId="0" applyFont="1" applyFill="1" applyAlignment="1">
      <alignment horizontal="center" vertical="center"/>
    </xf>
    <xf numFmtId="0" fontId="3" fillId="0" borderId="0" xfId="0" applyFont="1" applyBorder="1" applyAlignment="1">
      <alignment vertical="center" wrapText="1"/>
    </xf>
    <xf numFmtId="0" fontId="2" fillId="1" borderId="2" xfId="0" applyFont="1" applyFill="1" applyBorder="1" applyAlignment="1">
      <alignment horizontal="center" vertical="center" wrapText="1"/>
    </xf>
    <xf numFmtId="0" fontId="2" fillId="1" borderId="44" xfId="0" applyFont="1" applyFill="1" applyBorder="1" applyAlignment="1">
      <alignment horizontal="center" vertical="center" wrapText="1"/>
    </xf>
    <xf numFmtId="0" fontId="2" fillId="1" borderId="1" xfId="0" applyFont="1" applyFill="1" applyBorder="1" applyAlignment="1">
      <alignment horizontal="center" vertical="center" wrapText="1"/>
    </xf>
    <xf numFmtId="0" fontId="2" fillId="1" borderId="1" xfId="0" applyFont="1" applyFill="1" applyBorder="1" applyAlignment="1">
      <alignment vertical="center" wrapText="1"/>
    </xf>
    <xf numFmtId="0" fontId="2" fillId="1" borderId="43" xfId="0" applyFont="1" applyFill="1" applyBorder="1" applyAlignment="1">
      <alignment vertical="center" wrapText="1"/>
    </xf>
    <xf numFmtId="0" fontId="2" fillId="0" borderId="4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1" borderId="43" xfId="0" applyFont="1" applyFill="1" applyBorder="1" applyAlignment="1">
      <alignment horizontal="center" vertical="center" wrapText="1"/>
    </xf>
    <xf numFmtId="0" fontId="2" fillId="1" borderId="9" xfId="0" applyFont="1" applyFill="1" applyBorder="1" applyAlignment="1">
      <alignment vertical="center" wrapText="1"/>
    </xf>
    <xf numFmtId="0" fontId="2" fillId="1" borderId="8" xfId="0" applyFont="1" applyFill="1" applyBorder="1" applyAlignment="1">
      <alignment vertical="center" wrapText="1"/>
    </xf>
    <xf numFmtId="0" fontId="2" fillId="1" borderId="8"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52" xfId="0" applyFont="1" applyFill="1" applyBorder="1" applyAlignment="1">
      <alignment horizontal="center" vertical="center" wrapText="1"/>
    </xf>
    <xf numFmtId="0" fontId="2" fillId="1" borderId="5" xfId="0" applyFont="1" applyFill="1" applyBorder="1" applyAlignment="1">
      <alignment vertical="center" wrapText="1"/>
    </xf>
    <xf numFmtId="0" fontId="2" fillId="1" borderId="9" xfId="0" applyFont="1" applyFill="1" applyBorder="1" applyAlignment="1">
      <alignment horizontal="center" vertical="center" wrapText="1"/>
    </xf>
    <xf numFmtId="0" fontId="2" fillId="0" borderId="44" xfId="0" applyFont="1" applyFill="1" applyBorder="1" applyAlignment="1">
      <alignment horizontal="justify" vertical="center" wrapText="1"/>
    </xf>
    <xf numFmtId="0" fontId="2" fillId="1" borderId="45" xfId="0" applyFont="1" applyFill="1" applyBorder="1" applyAlignment="1">
      <alignment vertical="center" wrapText="1"/>
    </xf>
    <xf numFmtId="0" fontId="2" fillId="1" borderId="46" xfId="0" applyFont="1" applyFill="1" applyBorder="1" applyAlignment="1">
      <alignment vertical="center" wrapText="1"/>
    </xf>
    <xf numFmtId="0" fontId="2" fillId="1" borderId="46" xfId="0" applyFont="1" applyFill="1" applyBorder="1" applyAlignment="1">
      <alignment horizontal="center" vertical="center" wrapText="1"/>
    </xf>
    <xf numFmtId="0" fontId="2" fillId="1" borderId="48"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 xfId="0" applyFont="1" applyFill="1" applyBorder="1" applyAlignment="1">
      <alignment horizontal="justify" vertical="center" wrapText="1"/>
    </xf>
    <xf numFmtId="164" fontId="2" fillId="0" borderId="1" xfId="0" applyNumberFormat="1" applyFont="1" applyFill="1" applyBorder="1" applyAlignment="1">
      <alignment horizontal="center" vertical="center" wrapText="1"/>
    </xf>
    <xf numFmtId="164" fontId="2" fillId="0" borderId="43" xfId="0" applyNumberFormat="1" applyFont="1" applyFill="1" applyBorder="1" applyAlignment="1">
      <alignment horizontal="center" vertical="center" wrapText="1"/>
    </xf>
    <xf numFmtId="0" fontId="0" fillId="0" borderId="0" xfId="0" applyBorder="1" applyAlignment="1"/>
    <xf numFmtId="0" fontId="15" fillId="0" borderId="0" xfId="0" applyFont="1" applyBorder="1" applyAlignment="1">
      <alignment vertical="center" wrapText="1"/>
    </xf>
    <xf numFmtId="0" fontId="15" fillId="0" borderId="0" xfId="0" applyFont="1" applyBorder="1" applyAlignment="1">
      <alignment horizontal="center" vertical="center" wrapText="1"/>
    </xf>
    <xf numFmtId="0" fontId="27" fillId="2" borderId="0" xfId="0" applyFont="1" applyFill="1" applyBorder="1"/>
    <xf numFmtId="0" fontId="2" fillId="0" borderId="52" xfId="0" applyFont="1" applyFill="1" applyBorder="1" applyAlignment="1">
      <alignment horizontal="justify" vertical="center" wrapText="1"/>
    </xf>
    <xf numFmtId="0" fontId="2" fillId="0" borderId="47" xfId="0" applyFont="1" applyFill="1" applyBorder="1" applyAlignment="1">
      <alignment horizontal="center" vertical="center" wrapText="1"/>
    </xf>
    <xf numFmtId="0" fontId="2" fillId="0" borderId="0" xfId="0" applyFont="1"/>
    <xf numFmtId="0" fontId="29" fillId="3" borderId="45" xfId="0"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 fillId="0" borderId="43"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31" fillId="0" borderId="0" xfId="0" applyFont="1"/>
    <xf numFmtId="0" fontId="32" fillId="0" borderId="1" xfId="0" applyFont="1" applyFill="1" applyBorder="1" applyAlignment="1">
      <alignment horizontal="justify"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Border="1" applyAlignment="1">
      <alignment horizontal="left"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7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1" fillId="0" borderId="8" xfId="0" applyFont="1" applyFill="1" applyBorder="1" applyAlignment="1">
      <alignment horizontal="justify" vertical="center" wrapText="1"/>
    </xf>
    <xf numFmtId="0" fontId="1" fillId="0" borderId="67"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5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 fillId="1" borderId="41" xfId="0" applyFont="1" applyFill="1" applyBorder="1" applyAlignment="1">
      <alignment vertical="center" wrapText="1"/>
    </xf>
    <xf numFmtId="0" fontId="2" fillId="1" borderId="6" xfId="0" applyFont="1" applyFill="1" applyBorder="1" applyAlignment="1">
      <alignment vertical="center" wrapText="1"/>
    </xf>
    <xf numFmtId="0" fontId="2" fillId="1" borderId="6" xfId="0" applyFont="1" applyFill="1" applyBorder="1" applyAlignment="1">
      <alignment horizontal="center" vertical="center" wrapText="1"/>
    </xf>
    <xf numFmtId="0" fontId="2" fillId="1" borderId="42" xfId="0" applyFont="1" applyFill="1" applyBorder="1" applyAlignment="1">
      <alignment horizontal="center" vertical="center" wrapText="1"/>
    </xf>
    <xf numFmtId="0" fontId="2" fillId="1" borderId="41" xfId="0" applyFont="1" applyFill="1" applyBorder="1" applyAlignment="1">
      <alignment horizontal="center" vertical="center" wrapText="1"/>
    </xf>
    <xf numFmtId="0" fontId="2" fillId="0" borderId="8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2" xfId="0" applyFont="1" applyFill="1" applyBorder="1" applyAlignment="1">
      <alignment horizontal="justify" vertical="center" wrapText="1"/>
    </xf>
    <xf numFmtId="0" fontId="1" fillId="0" borderId="46" xfId="0" applyFont="1" applyFill="1" applyBorder="1" applyAlignment="1">
      <alignment horizontal="justify" vertical="center" wrapText="1"/>
    </xf>
    <xf numFmtId="0" fontId="2" fillId="1" borderId="66" xfId="0" applyFont="1" applyFill="1" applyBorder="1" applyAlignment="1">
      <alignment horizontal="center" vertical="center" wrapText="1"/>
    </xf>
    <xf numFmtId="0" fontId="2" fillId="1" borderId="47" xfId="0" applyFont="1" applyFill="1" applyBorder="1" applyAlignment="1">
      <alignment vertical="center" wrapText="1"/>
    </xf>
    <xf numFmtId="0" fontId="2" fillId="1" borderId="45" xfId="0" applyFont="1" applyFill="1" applyBorder="1" applyAlignment="1">
      <alignment horizontal="center" vertical="center" wrapText="1"/>
    </xf>
    <xf numFmtId="0" fontId="2" fillId="0" borderId="48" xfId="0" applyFont="1" applyFill="1" applyBorder="1" applyAlignment="1">
      <alignment horizontal="justify" vertical="center" wrapText="1"/>
    </xf>
    <xf numFmtId="0" fontId="2" fillId="0" borderId="38"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1" fillId="0" borderId="84"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1" fillId="0" borderId="75" xfId="0" quotePrefix="1"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1" fillId="0" borderId="75" xfId="0" applyFont="1" applyFill="1" applyBorder="1" applyAlignment="1">
      <alignment horizontal="center" vertical="center" wrapText="1"/>
    </xf>
    <xf numFmtId="9" fontId="1" fillId="0" borderId="45" xfId="0" applyNumberFormat="1" applyFont="1" applyFill="1" applyBorder="1" applyAlignment="1">
      <alignment horizontal="center" vertical="center" wrapText="1"/>
    </xf>
    <xf numFmtId="9" fontId="1" fillId="0" borderId="46" xfId="0" applyNumberFormat="1" applyFont="1" applyFill="1" applyBorder="1" applyAlignment="1">
      <alignment horizontal="center" vertical="center" wrapText="1"/>
    </xf>
    <xf numFmtId="9" fontId="1" fillId="0" borderId="48" xfId="0" applyNumberFormat="1" applyFont="1" applyFill="1" applyBorder="1" applyAlignment="1">
      <alignment horizontal="center" vertical="center" wrapText="1"/>
    </xf>
    <xf numFmtId="0" fontId="2" fillId="0" borderId="8" xfId="0" applyFont="1" applyFill="1" applyBorder="1" applyAlignment="1">
      <alignment vertical="center" wrapText="1"/>
    </xf>
    <xf numFmtId="0" fontId="1" fillId="0" borderId="68" xfId="0" applyFont="1" applyFill="1" applyBorder="1" applyAlignment="1">
      <alignment horizontal="center" vertical="center" wrapText="1"/>
    </xf>
    <xf numFmtId="2" fontId="2" fillId="0" borderId="41"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1" fillId="0" borderId="74" xfId="0" applyNumberFormat="1" applyFont="1" applyFill="1" applyBorder="1" applyAlignment="1">
      <alignment horizontal="center" vertical="center" wrapText="1"/>
    </xf>
    <xf numFmtId="9" fontId="1" fillId="0" borderId="8" xfId="0" applyNumberFormat="1" applyFont="1" applyFill="1" applyBorder="1" applyAlignment="1">
      <alignment horizontal="center" vertical="center" wrapText="1"/>
    </xf>
    <xf numFmtId="9" fontId="1" fillId="0" borderId="52" xfId="0" applyNumberFormat="1" applyFont="1" applyFill="1" applyBorder="1" applyAlignment="1">
      <alignment horizontal="center" vertical="center" wrapText="1"/>
    </xf>
    <xf numFmtId="0" fontId="1" fillId="0" borderId="74" xfId="0" quotePrefix="1"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164" fontId="2" fillId="0" borderId="8" xfId="0" applyNumberFormat="1"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5" fontId="1" fillId="0" borderId="45" xfId="2" applyNumberFormat="1" applyFont="1" applyFill="1" applyBorder="1" applyAlignment="1">
      <alignment vertical="center" wrapText="1"/>
    </xf>
    <xf numFmtId="165" fontId="1" fillId="0" borderId="46" xfId="2" applyNumberFormat="1" applyFont="1" applyFill="1" applyBorder="1" applyAlignment="1">
      <alignment vertical="center" wrapText="1"/>
    </xf>
    <xf numFmtId="165" fontId="1" fillId="0" borderId="48" xfId="2" applyNumberFormat="1" applyFont="1" applyFill="1" applyBorder="1" applyAlignment="1">
      <alignment vertical="center" wrapText="1"/>
    </xf>
    <xf numFmtId="165" fontId="2" fillId="0" borderId="75" xfId="2" applyNumberFormat="1" applyFont="1" applyFill="1" applyBorder="1" applyAlignment="1">
      <alignment horizontal="center" vertical="center" wrapText="1"/>
    </xf>
    <xf numFmtId="165" fontId="2" fillId="0" borderId="46" xfId="2" applyNumberFormat="1" applyFont="1" applyFill="1" applyBorder="1" applyAlignment="1">
      <alignment horizontal="center" vertical="center" wrapText="1"/>
    </xf>
    <xf numFmtId="0" fontId="2" fillId="0" borderId="46" xfId="0" applyFont="1" applyFill="1" applyBorder="1" applyAlignment="1">
      <alignment horizontal="justify" vertical="center" wrapText="1"/>
    </xf>
    <xf numFmtId="0" fontId="2" fillId="0" borderId="48"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66" xfId="0" applyFont="1" applyFill="1" applyBorder="1" applyAlignment="1">
      <alignment horizontal="justify" vertical="center" wrapText="1"/>
    </xf>
    <xf numFmtId="164" fontId="2" fillId="0" borderId="41" xfId="0"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164" fontId="2" fillId="0" borderId="82" xfId="0" applyNumberFormat="1" applyFont="1" applyFill="1" applyBorder="1" applyAlignment="1">
      <alignment horizontal="center" vertical="center" wrapText="1"/>
    </xf>
    <xf numFmtId="164" fontId="2" fillId="0" borderId="68" xfId="0" applyNumberFormat="1" applyFont="1" applyFill="1" applyBorder="1" applyAlignment="1">
      <alignment horizontal="center" vertical="center" wrapText="1"/>
    </xf>
    <xf numFmtId="0" fontId="1" fillId="0" borderId="9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3" xfId="0" applyFont="1" applyFill="1" applyBorder="1" applyAlignment="1">
      <alignment horizontal="center" vertical="center" wrapText="1"/>
    </xf>
    <xf numFmtId="9" fontId="1" fillId="0" borderId="43"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44" xfId="0" applyNumberFormat="1" applyFont="1" applyFill="1" applyBorder="1" applyAlignment="1">
      <alignment horizontal="center" vertical="center" wrapText="1"/>
    </xf>
    <xf numFmtId="3" fontId="1" fillId="0" borderId="43"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2" fillId="0" borderId="4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1" fillId="0" borderId="44" xfId="0" applyNumberFormat="1" applyFont="1" applyFill="1" applyBorder="1" applyAlignment="1">
      <alignment horizontal="center" vertical="center" wrapText="1"/>
    </xf>
    <xf numFmtId="9" fontId="1" fillId="0" borderId="41" xfId="0" applyNumberFormat="1" applyFont="1" applyFill="1" applyBorder="1" applyAlignment="1">
      <alignment horizontal="center" vertical="center" wrapText="1"/>
    </xf>
    <xf numFmtId="9" fontId="1" fillId="0" borderId="6" xfId="0" applyNumberFormat="1" applyFont="1" applyFill="1" applyBorder="1" applyAlignment="1">
      <alignment horizontal="center" vertical="center" wrapText="1"/>
    </xf>
    <xf numFmtId="9" fontId="1" fillId="0" borderId="42" xfId="0" applyNumberFormat="1" applyFont="1" applyFill="1" applyBorder="1" applyAlignment="1">
      <alignment horizontal="center" vertical="center" wrapText="1"/>
    </xf>
    <xf numFmtId="0" fontId="1" fillId="0" borderId="45" xfId="0" applyFont="1" applyFill="1" applyBorder="1" applyAlignment="1">
      <alignment horizontal="center" vertical="center" wrapText="1"/>
    </xf>
    <xf numFmtId="9" fontId="1" fillId="0" borderId="56"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1" fontId="2" fillId="0" borderId="43"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75"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8" xfId="0" applyNumberFormat="1" applyFont="1" applyFill="1" applyBorder="1" applyAlignment="1">
      <alignment horizontal="center" vertical="center" wrapText="1"/>
    </xf>
    <xf numFmtId="2" fontId="2" fillId="0" borderId="43" xfId="0" applyNumberFormat="1" applyFont="1" applyFill="1" applyBorder="1" applyAlignment="1">
      <alignment horizontal="center" vertical="center" wrapText="1"/>
    </xf>
    <xf numFmtId="0" fontId="2" fillId="1" borderId="36" xfId="0" applyFont="1" applyFill="1" applyBorder="1" applyAlignment="1">
      <alignment vertical="center" wrapText="1"/>
    </xf>
    <xf numFmtId="0" fontId="2" fillId="1" borderId="11" xfId="0" applyFont="1" applyFill="1" applyBorder="1" applyAlignment="1">
      <alignment vertical="center" wrapText="1"/>
    </xf>
    <xf numFmtId="0" fontId="2" fillId="1" borderId="5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5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2" fillId="0" borderId="1" xfId="0" applyFont="1" applyFill="1" applyBorder="1" applyAlignment="1">
      <alignment horizontal="center" vertical="center" wrapText="1"/>
    </xf>
    <xf numFmtId="1" fontId="2" fillId="0" borderId="0" xfId="0" applyNumberFormat="1" applyFont="1" applyFill="1" applyAlignment="1">
      <alignment horizontal="center" vertical="center"/>
    </xf>
    <xf numFmtId="165" fontId="1" fillId="0" borderId="45" xfId="2" applyNumberFormat="1" applyFont="1" applyFill="1" applyBorder="1" applyAlignment="1">
      <alignment horizontal="center" vertical="center" wrapText="1"/>
    </xf>
    <xf numFmtId="165" fontId="1" fillId="0" borderId="46" xfId="2" applyNumberFormat="1" applyFont="1" applyFill="1" applyBorder="1" applyAlignment="1">
      <alignment horizontal="center" vertical="center" wrapText="1"/>
    </xf>
    <xf numFmtId="165" fontId="1" fillId="0" borderId="48" xfId="2"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32" fillId="0" borderId="8" xfId="0" applyFont="1" applyFill="1" applyBorder="1" applyAlignment="1">
      <alignment horizontal="justify" vertical="center" wrapText="1"/>
    </xf>
    <xf numFmtId="0" fontId="32" fillId="0" borderId="1" xfId="0" quotePrefix="1" applyFont="1" applyFill="1" applyBorder="1" applyAlignment="1">
      <alignment horizontal="center" vertical="center" wrapText="1"/>
    </xf>
    <xf numFmtId="0" fontId="32" fillId="0" borderId="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32" fillId="0" borderId="11" xfId="0" applyFont="1" applyFill="1" applyBorder="1" applyAlignment="1">
      <alignment horizontal="justify" vertical="center" wrapText="1"/>
    </xf>
    <xf numFmtId="0" fontId="32" fillId="0" borderId="51" xfId="0" applyFont="1" applyFill="1" applyBorder="1" applyAlignment="1">
      <alignment horizontal="center" vertical="center" wrapText="1"/>
    </xf>
    <xf numFmtId="0" fontId="32" fillId="0" borderId="49" xfId="0" applyFont="1" applyFill="1" applyBorder="1" applyAlignment="1">
      <alignment horizontal="center" vertical="center" wrapText="1"/>
    </xf>
    <xf numFmtId="0" fontId="29" fillId="3" borderId="1" xfId="0" applyFont="1" applyFill="1" applyBorder="1" applyAlignment="1">
      <alignment horizontal="center" vertical="center" wrapText="1"/>
    </xf>
    <xf numFmtId="165" fontId="1" fillId="0" borderId="1" xfId="2" applyNumberFormat="1" applyFont="1" applyFill="1" applyBorder="1" applyAlignment="1">
      <alignment horizontal="center" vertical="center" wrapText="1"/>
    </xf>
    <xf numFmtId="165" fontId="2" fillId="0" borderId="66" xfId="0" applyNumberFormat="1" applyFont="1" applyFill="1" applyBorder="1" applyAlignment="1">
      <alignment horizontal="justify" vertical="center" wrapText="1"/>
    </xf>
    <xf numFmtId="165" fontId="2" fillId="0" borderId="46" xfId="0" applyNumberFormat="1" applyFont="1" applyFill="1" applyBorder="1" applyAlignment="1">
      <alignment horizontal="center" vertical="center" wrapText="1"/>
    </xf>
    <xf numFmtId="0" fontId="2" fillId="11" borderId="52" xfId="0" applyFont="1" applyFill="1" applyBorder="1" applyAlignment="1">
      <alignment horizontal="justify" vertical="center" wrapText="1"/>
    </xf>
    <xf numFmtId="10" fontId="2" fillId="0" borderId="43"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32" fillId="11" borderId="1" xfId="0" applyFont="1" applyFill="1" applyBorder="1" applyAlignment="1">
      <alignment horizontal="justify" vertical="center" wrapText="1"/>
    </xf>
    <xf numFmtId="0" fontId="32" fillId="11" borderId="1" xfId="0" applyFont="1" applyFill="1" applyBorder="1" applyAlignment="1">
      <alignment horizontal="center" vertical="center" wrapText="1"/>
    </xf>
    <xf numFmtId="9" fontId="1" fillId="11" borderId="43" xfId="0" applyNumberFormat="1" applyFont="1" applyFill="1" applyBorder="1" applyAlignment="1">
      <alignment horizontal="center" vertical="center" wrapText="1"/>
    </xf>
    <xf numFmtId="9" fontId="1" fillId="11" borderId="1" xfId="0" applyNumberFormat="1" applyFont="1" applyFill="1" applyBorder="1" applyAlignment="1">
      <alignment horizontal="center" vertical="center" wrapText="1"/>
    </xf>
    <xf numFmtId="9" fontId="1" fillId="11" borderId="44"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1" borderId="52" xfId="0" applyFont="1" applyFill="1" applyBorder="1" applyAlignment="1">
      <alignment horizontal="center" vertical="center" wrapText="1"/>
    </xf>
    <xf numFmtId="0" fontId="32" fillId="11" borderId="2" xfId="0"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4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32" fillId="11" borderId="49" xfId="0" applyFont="1" applyFill="1" applyBorder="1" applyAlignment="1">
      <alignment vertical="center" wrapText="1"/>
    </xf>
    <xf numFmtId="0" fontId="32" fillId="11" borderId="50" xfId="0" applyFont="1" applyFill="1" applyBorder="1" applyAlignment="1">
      <alignment vertical="center" wrapText="1"/>
    </xf>
    <xf numFmtId="3" fontId="1" fillId="11" borderId="3" xfId="0" applyNumberFormat="1" applyFont="1" applyFill="1" applyBorder="1" applyAlignment="1">
      <alignment horizontal="center" vertical="center" wrapText="1"/>
    </xf>
    <xf numFmtId="0" fontId="32" fillId="11" borderId="4" xfId="0" applyFont="1" applyFill="1" applyBorder="1" applyAlignment="1">
      <alignment vertical="center" wrapText="1"/>
    </xf>
    <xf numFmtId="0" fontId="32" fillId="11" borderId="5" xfId="0" applyFont="1" applyFill="1" applyBorder="1" applyAlignment="1">
      <alignment vertical="center" wrapText="1"/>
    </xf>
    <xf numFmtId="3" fontId="1" fillId="11" borderId="43" xfId="0" applyNumberFormat="1" applyFont="1" applyFill="1" applyBorder="1" applyAlignment="1">
      <alignment horizontal="center" vertical="center" wrapText="1"/>
    </xf>
    <xf numFmtId="3" fontId="1" fillId="11" borderId="44" xfId="0" applyNumberFormat="1" applyFont="1" applyFill="1" applyBorder="1" applyAlignment="1">
      <alignment horizontal="center" vertical="center" wrapText="1"/>
    </xf>
    <xf numFmtId="0" fontId="2" fillId="11" borderId="44" xfId="0" applyFont="1" applyFill="1" applyBorder="1" applyAlignment="1">
      <alignment horizontal="justify" vertical="center" wrapText="1"/>
    </xf>
    <xf numFmtId="0" fontId="32" fillId="0" borderId="1"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57" xfId="0" applyFont="1" applyFill="1" applyBorder="1" applyAlignment="1">
      <alignment horizontal="justify" vertical="center" wrapText="1"/>
    </xf>
    <xf numFmtId="0" fontId="2" fillId="0" borderId="52" xfId="0" applyFont="1" applyFill="1" applyBorder="1" applyAlignment="1">
      <alignment horizontal="justify" vertical="center" wrapText="1"/>
    </xf>
    <xf numFmtId="0" fontId="9" fillId="0" borderId="21" xfId="1" applyFont="1" applyFill="1" applyBorder="1" applyAlignment="1">
      <alignment horizontal="justify" vertical="top" wrapText="1"/>
    </xf>
    <xf numFmtId="0" fontId="9" fillId="0" borderId="22" xfId="1" applyFont="1" applyFill="1" applyBorder="1" applyAlignment="1">
      <alignment horizontal="justify" vertical="top" wrapText="1"/>
    </xf>
    <xf numFmtId="0" fontId="9" fillId="0" borderId="23" xfId="1" applyFont="1" applyFill="1" applyBorder="1" applyAlignment="1">
      <alignment horizontal="justify" vertical="top" wrapText="1"/>
    </xf>
    <xf numFmtId="0" fontId="6" fillId="0" borderId="0" xfId="1" applyFont="1" applyAlignment="1">
      <alignment horizontal="center"/>
    </xf>
    <xf numFmtId="0" fontId="7" fillId="0" borderId="1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9" fillId="0" borderId="33" xfId="1" applyFont="1" applyFill="1" applyBorder="1" applyAlignment="1">
      <alignment horizontal="justify" vertical="top" wrapText="1"/>
    </xf>
    <xf numFmtId="0" fontId="9" fillId="0" borderId="34" xfId="1" applyFont="1" applyFill="1" applyBorder="1" applyAlignment="1">
      <alignment horizontal="justify" vertical="top" wrapText="1"/>
    </xf>
    <xf numFmtId="0" fontId="9" fillId="0" borderId="35" xfId="1" applyFont="1" applyFill="1" applyBorder="1" applyAlignment="1">
      <alignment horizontal="justify" vertical="top" wrapText="1"/>
    </xf>
    <xf numFmtId="0" fontId="9" fillId="0" borderId="24" xfId="1" applyFont="1" applyFill="1" applyBorder="1" applyAlignment="1">
      <alignment horizontal="justify" vertical="top" wrapText="1"/>
    </xf>
    <xf numFmtId="0" fontId="9" fillId="0" borderId="25" xfId="1" applyFont="1" applyFill="1" applyBorder="1" applyAlignment="1">
      <alignment horizontal="justify" vertical="top" wrapText="1"/>
    </xf>
    <xf numFmtId="0" fontId="9" fillId="0" borderId="26" xfId="1" applyFont="1" applyFill="1" applyBorder="1" applyAlignment="1">
      <alignment horizontal="justify" vertical="top" wrapText="1"/>
    </xf>
    <xf numFmtId="0" fontId="10" fillId="0" borderId="27" xfId="1" applyFont="1" applyFill="1" applyBorder="1" applyAlignment="1">
      <alignment horizontal="left" vertical="top" wrapText="1"/>
    </xf>
    <xf numFmtId="0" fontId="10" fillId="0" borderId="28" xfId="1" applyFont="1" applyFill="1" applyBorder="1" applyAlignment="1">
      <alignment horizontal="left" vertical="top" wrapText="1"/>
    </xf>
    <xf numFmtId="0" fontId="7" fillId="0" borderId="29"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30" xfId="1" applyFont="1" applyFill="1" applyBorder="1" applyAlignment="1">
      <alignment horizontal="center" vertical="center" wrapText="1"/>
    </xf>
    <xf numFmtId="0" fontId="7" fillId="0" borderId="31" xfId="1"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55" xfId="0" applyFont="1" applyFill="1" applyBorder="1" applyAlignment="1">
      <alignment horizontal="center" vertical="center" wrapText="1"/>
    </xf>
    <xf numFmtId="0" fontId="29" fillId="3" borderId="71"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62" xfId="0" applyFont="1" applyFill="1" applyBorder="1" applyAlignment="1">
      <alignment horizontal="center" vertical="center" wrapText="1"/>
    </xf>
    <xf numFmtId="0" fontId="29" fillId="3" borderId="74" xfId="0" applyFont="1" applyFill="1" applyBorder="1" applyAlignment="1">
      <alignment horizontal="center" vertical="center" wrapText="1"/>
    </xf>
    <xf numFmtId="0" fontId="29" fillId="3" borderId="53" xfId="0" applyFont="1" applyFill="1" applyBorder="1" applyAlignment="1">
      <alignment horizontal="center" vertical="center" wrapText="1"/>
    </xf>
    <xf numFmtId="0" fontId="29" fillId="3" borderId="64"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55" xfId="0" applyFont="1" applyFill="1" applyBorder="1" applyAlignment="1">
      <alignment horizontal="center" vertical="center" wrapText="1"/>
    </xf>
    <xf numFmtId="0" fontId="29" fillId="3" borderId="57" xfId="0" applyFont="1" applyFill="1" applyBorder="1" applyAlignment="1">
      <alignment horizontal="center" vertical="center" wrapText="1"/>
    </xf>
    <xf numFmtId="0" fontId="29" fillId="3" borderId="60" xfId="0" applyFont="1" applyFill="1" applyBorder="1" applyAlignment="1">
      <alignment horizontal="center" vertical="center" wrapText="1"/>
    </xf>
    <xf numFmtId="0" fontId="2" fillId="0" borderId="57" xfId="0" applyFont="1" applyFill="1" applyBorder="1" applyAlignment="1">
      <alignment horizontal="justify" vertical="center" wrapText="1"/>
    </xf>
    <xf numFmtId="0" fontId="2" fillId="0" borderId="59" xfId="0" applyFont="1" applyFill="1" applyBorder="1" applyAlignment="1">
      <alignment horizontal="justify" vertical="center" wrapText="1"/>
    </xf>
    <xf numFmtId="0" fontId="2" fillId="0" borderId="52"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5"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9" fillId="3" borderId="76" xfId="0" applyFont="1" applyFill="1" applyBorder="1" applyAlignment="1">
      <alignment horizontal="center" vertical="center" wrapText="1"/>
    </xf>
    <xf numFmtId="0" fontId="29" fillId="3" borderId="73"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50" xfId="0" applyFont="1" applyFill="1" applyBorder="1" applyAlignment="1">
      <alignment horizontal="center" vertical="center" wrapText="1"/>
    </xf>
    <xf numFmtId="0" fontId="29" fillId="3" borderId="11" xfId="0" applyFont="1" applyFill="1" applyBorder="1" applyAlignment="1">
      <alignment horizontal="center" vertical="center" textRotation="90" wrapText="1"/>
    </xf>
    <xf numFmtId="0" fontId="29" fillId="3" borderId="55" xfId="0" applyFont="1" applyFill="1" applyBorder="1" applyAlignment="1">
      <alignment horizontal="center" vertical="center" textRotation="90" wrapText="1"/>
    </xf>
    <xf numFmtId="0" fontId="29" fillId="3" borderId="56"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6" borderId="83" xfId="0" applyFont="1" applyFill="1" applyBorder="1" applyAlignment="1">
      <alignment horizontal="center" vertical="center" wrapText="1"/>
    </xf>
    <xf numFmtId="0" fontId="29" fillId="6" borderId="40"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9" fillId="6" borderId="57" xfId="0" applyFont="1" applyFill="1" applyBorder="1" applyAlignment="1">
      <alignment horizontal="center" vertical="center" wrapText="1"/>
    </xf>
    <xf numFmtId="0" fontId="29" fillId="6" borderId="60" xfId="0" applyFont="1" applyFill="1" applyBorder="1" applyAlignment="1">
      <alignment horizontal="center" vertical="center" wrapText="1"/>
    </xf>
    <xf numFmtId="0" fontId="29" fillId="3" borderId="79" xfId="0" applyFont="1" applyFill="1" applyBorder="1" applyAlignment="1">
      <alignment horizontal="center" vertical="center" wrapText="1"/>
    </xf>
    <xf numFmtId="0" fontId="29" fillId="3" borderId="72" xfId="0" applyFont="1" applyFill="1" applyBorder="1" applyAlignment="1">
      <alignment horizontal="center" vertical="center" wrapText="1"/>
    </xf>
    <xf numFmtId="0" fontId="29" fillId="3" borderId="51" xfId="0" applyFont="1" applyFill="1" applyBorder="1" applyAlignment="1">
      <alignment horizontal="center" vertical="center" wrapText="1"/>
    </xf>
    <xf numFmtId="0" fontId="29" fillId="3" borderId="61" xfId="0" applyFont="1" applyFill="1" applyBorder="1" applyAlignment="1">
      <alignment horizontal="center" vertical="center" wrapText="1"/>
    </xf>
    <xf numFmtId="0" fontId="29" fillId="3" borderId="49" xfId="0" applyFont="1" applyFill="1" applyBorder="1" applyAlignment="1">
      <alignment horizontal="center" vertical="center" wrapText="1"/>
    </xf>
    <xf numFmtId="0" fontId="29" fillId="3" borderId="63" xfId="0" applyFont="1" applyFill="1" applyBorder="1" applyAlignment="1">
      <alignment horizontal="center" vertical="center" wrapText="1"/>
    </xf>
    <xf numFmtId="0" fontId="29" fillId="3" borderId="54" xfId="0" applyFont="1" applyFill="1" applyBorder="1" applyAlignment="1">
      <alignment horizontal="center" vertical="center" wrapText="1"/>
    </xf>
    <xf numFmtId="0" fontId="29" fillId="3" borderId="78" xfId="0" applyFont="1" applyFill="1" applyBorder="1" applyAlignment="1">
      <alignment horizontal="center" vertical="center" wrapText="1"/>
    </xf>
    <xf numFmtId="0" fontId="29" fillId="3" borderId="58" xfId="0" applyFont="1" applyFill="1" applyBorder="1" applyAlignment="1">
      <alignment horizontal="center" vertical="center" wrapText="1"/>
    </xf>
    <xf numFmtId="0" fontId="29" fillId="3" borderId="59"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53" xfId="0" applyFont="1" applyBorder="1" applyAlignment="1">
      <alignment horizontal="center" vertical="center" wrapText="1"/>
    </xf>
    <xf numFmtId="0" fontId="0" fillId="0" borderId="39" xfId="0" applyBorder="1" applyAlignment="1">
      <alignment horizontal="center"/>
    </xf>
    <xf numFmtId="0" fontId="0" fillId="0" borderId="40" xfId="0" applyBorder="1" applyAlignment="1">
      <alignment horizontal="center"/>
    </xf>
    <xf numFmtId="0" fontId="0" fillId="0" borderId="12" xfId="0" applyBorder="1" applyAlignment="1">
      <alignment horizontal="center"/>
    </xf>
    <xf numFmtId="0" fontId="0" fillId="0" borderId="49" xfId="0" applyBorder="1" applyAlignment="1">
      <alignment horizontal="center"/>
    </xf>
    <xf numFmtId="0" fontId="0" fillId="0" borderId="0" xfId="0" applyBorder="1" applyAlignment="1">
      <alignment horizontal="center"/>
    </xf>
    <xf numFmtId="0" fontId="0" fillId="0" borderId="50" xfId="0" applyBorder="1" applyAlignment="1">
      <alignment horizontal="center"/>
    </xf>
    <xf numFmtId="0" fontId="0" fillId="0" borderId="4" xfId="0" applyBorder="1" applyAlignment="1">
      <alignment horizontal="center"/>
    </xf>
    <xf numFmtId="0" fontId="0" fillId="0" borderId="53" xfId="0" applyBorder="1" applyAlignment="1">
      <alignment horizontal="center"/>
    </xf>
    <xf numFmtId="0" fontId="0" fillId="0" borderId="5" xfId="0" applyBorder="1" applyAlignment="1">
      <alignment horizontal="center"/>
    </xf>
    <xf numFmtId="0" fontId="18" fillId="0" borderId="39"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9" fillId="3" borderId="41"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6" borderId="41"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42"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29" fillId="3" borderId="68" xfId="0" applyFont="1" applyFill="1" applyBorder="1" applyAlignment="1">
      <alignment horizontal="center" vertical="center" wrapText="1"/>
    </xf>
    <xf numFmtId="0" fontId="29" fillId="3" borderId="69" xfId="0" applyFont="1" applyFill="1" applyBorder="1" applyAlignment="1">
      <alignment horizontal="center" vertical="center" wrapText="1"/>
    </xf>
    <xf numFmtId="0" fontId="29" fillId="3" borderId="70" xfId="0" applyFont="1" applyFill="1" applyBorder="1" applyAlignment="1">
      <alignment horizontal="center" vertical="center" wrapText="1"/>
    </xf>
    <xf numFmtId="0" fontId="15" fillId="0" borderId="0" xfId="0" applyFont="1" applyBorder="1" applyAlignment="1">
      <alignment horizontal="left" vertical="center" wrapText="1"/>
    </xf>
    <xf numFmtId="0" fontId="29" fillId="3" borderId="81" xfId="0" applyFont="1" applyFill="1" applyBorder="1" applyAlignment="1">
      <alignment horizontal="center" vertical="center" wrapText="1"/>
    </xf>
    <xf numFmtId="0" fontId="29" fillId="3" borderId="85" xfId="0" applyFont="1" applyFill="1" applyBorder="1" applyAlignment="1">
      <alignment horizontal="center" vertical="center" wrapText="1"/>
    </xf>
    <xf numFmtId="0" fontId="29" fillId="3" borderId="86" xfId="0" applyFont="1" applyFill="1" applyBorder="1" applyAlignment="1">
      <alignment horizontal="center" vertical="center" wrapText="1"/>
    </xf>
    <xf numFmtId="0" fontId="29" fillId="3" borderId="87" xfId="0" applyFont="1" applyFill="1" applyBorder="1" applyAlignment="1">
      <alignment horizontal="center" vertical="center" wrapText="1"/>
    </xf>
    <xf numFmtId="0" fontId="29" fillId="3" borderId="80" xfId="0" applyFont="1" applyFill="1" applyBorder="1" applyAlignment="1">
      <alignment horizontal="center" vertical="center" wrapText="1"/>
    </xf>
    <xf numFmtId="0" fontId="29" fillId="3" borderId="36" xfId="0" applyFont="1" applyFill="1" applyBorder="1" applyAlignment="1">
      <alignment horizontal="center" vertical="center" textRotation="90" wrapText="1"/>
    </xf>
    <xf numFmtId="0" fontId="29" fillId="3" borderId="77" xfId="0" applyFont="1" applyFill="1" applyBorder="1" applyAlignment="1">
      <alignment horizontal="center" vertical="center" textRotation="90" wrapText="1"/>
    </xf>
    <xf numFmtId="0" fontId="29" fillId="3" borderId="57" xfId="0" applyFont="1" applyFill="1" applyBorder="1" applyAlignment="1">
      <alignment horizontal="center" vertical="center" textRotation="90" wrapText="1"/>
    </xf>
    <xf numFmtId="0" fontId="29" fillId="3" borderId="60" xfId="0" applyFont="1" applyFill="1" applyBorder="1" applyAlignment="1">
      <alignment horizontal="center" vertical="center" textRotation="90" wrapText="1"/>
    </xf>
    <xf numFmtId="0" fontId="2" fillId="0" borderId="0"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1" fillId="0" borderId="84" xfId="0" applyFont="1" applyFill="1" applyBorder="1" applyAlignment="1">
      <alignment horizontal="justify" vertical="center" wrapText="1"/>
    </xf>
    <xf numFmtId="0" fontId="1" fillId="0" borderId="67" xfId="0" applyFont="1" applyFill="1" applyBorder="1" applyAlignment="1">
      <alignment horizontal="justify" vertical="center" wrapText="1"/>
    </xf>
    <xf numFmtId="0" fontId="1" fillId="8" borderId="10" xfId="0" applyFont="1" applyFill="1" applyBorder="1" applyAlignment="1">
      <alignment horizontal="justify" vertical="center" wrapText="1"/>
    </xf>
    <xf numFmtId="0" fontId="1" fillId="8" borderId="65"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10" borderId="65" xfId="0" applyFont="1" applyFill="1" applyBorder="1" applyAlignment="1">
      <alignment horizontal="justify" vertical="center" wrapText="1"/>
    </xf>
    <xf numFmtId="0" fontId="1" fillId="0" borderId="10" xfId="0" applyFont="1" applyFill="1" applyBorder="1" applyAlignment="1">
      <alignment horizontal="justify" vertical="center" wrapText="1"/>
    </xf>
    <xf numFmtId="0" fontId="1" fillId="0" borderId="65"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2" fillId="0" borderId="51"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1" fillId="7" borderId="69"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0" borderId="42" xfId="0" applyFont="1" applyFill="1" applyBorder="1" applyAlignment="1">
      <alignment horizontal="center" vertical="center" wrapText="1"/>
    </xf>
    <xf numFmtId="0" fontId="1" fillId="0" borderId="85" xfId="0" applyFont="1" applyFill="1" applyBorder="1" applyAlignment="1">
      <alignment horizontal="center" vertical="center" wrapText="1"/>
    </xf>
    <xf numFmtId="0" fontId="1" fillId="0" borderId="86" xfId="0" applyFont="1" applyFill="1" applyBorder="1" applyAlignment="1">
      <alignment horizontal="center" vertical="center" wrapText="1"/>
    </xf>
    <xf numFmtId="0" fontId="1" fillId="0" borderId="87" xfId="0" applyFont="1" applyFill="1" applyBorder="1" applyAlignment="1">
      <alignment horizontal="center" vertical="center" wrapText="1"/>
    </xf>
    <xf numFmtId="0" fontId="1" fillId="9" borderId="84" xfId="0" applyFont="1" applyFill="1" applyBorder="1" applyAlignment="1">
      <alignment horizontal="justify" vertical="center" wrapText="1"/>
    </xf>
    <xf numFmtId="0" fontId="1" fillId="9" borderId="67" xfId="0" applyFont="1" applyFill="1" applyBorder="1" applyAlignment="1">
      <alignment horizontal="justify" vertical="center" wrapText="1"/>
    </xf>
    <xf numFmtId="0" fontId="1" fillId="0" borderId="53" xfId="0" applyFont="1" applyFill="1" applyBorder="1" applyAlignment="1">
      <alignment horizontal="justify" vertical="center" wrapText="1"/>
    </xf>
    <xf numFmtId="0" fontId="1" fillId="0" borderId="64" xfId="0" applyFont="1" applyFill="1" applyBorder="1" applyAlignment="1">
      <alignment horizontal="justify" vertical="center" wrapText="1"/>
    </xf>
    <xf numFmtId="0" fontId="1" fillId="0" borderId="84" xfId="0" applyFont="1" applyFill="1" applyBorder="1" applyAlignment="1">
      <alignment horizontal="center" vertical="center" wrapText="1"/>
    </xf>
    <xf numFmtId="0" fontId="1" fillId="7" borderId="8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9" borderId="69" xfId="0" applyFont="1" applyFill="1" applyBorder="1" applyAlignment="1">
      <alignment horizontal="justify" vertical="center" wrapText="1"/>
    </xf>
    <xf numFmtId="0" fontId="1" fillId="9" borderId="70" xfId="0" applyFont="1" applyFill="1" applyBorder="1" applyAlignment="1">
      <alignment horizontal="justify" vertical="center" wrapText="1"/>
    </xf>
    <xf numFmtId="0" fontId="1" fillId="10" borderId="84" xfId="0" applyFont="1" applyFill="1" applyBorder="1" applyAlignment="1">
      <alignment horizontal="justify" vertical="center" wrapText="1"/>
    </xf>
    <xf numFmtId="0" fontId="1" fillId="10" borderId="67" xfId="0" applyFont="1" applyFill="1" applyBorder="1" applyAlignment="1">
      <alignment horizontal="justify" vertical="center" wrapText="1"/>
    </xf>
    <xf numFmtId="0" fontId="28" fillId="0" borderId="8"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11" borderId="57"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8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49" xfId="0" applyFont="1" applyFill="1" applyBorder="1" applyAlignment="1">
      <alignment horizontal="center" vertical="center" wrapText="1"/>
    </xf>
    <xf numFmtId="0" fontId="32" fillId="0" borderId="50" xfId="0" applyFont="1" applyFill="1" applyBorder="1" applyAlignment="1">
      <alignment horizontal="center" vertical="center" wrapText="1"/>
    </xf>
    <xf numFmtId="0" fontId="32" fillId="0" borderId="1" xfId="0" applyFont="1" applyFill="1" applyBorder="1" applyAlignment="1">
      <alignment horizontal="justify" vertical="center" wrapText="1"/>
    </xf>
    <xf numFmtId="0" fontId="30" fillId="3" borderId="49" xfId="0" applyFont="1" applyFill="1" applyBorder="1" applyAlignment="1">
      <alignment horizontal="center" vertical="center" wrapText="1"/>
    </xf>
    <xf numFmtId="0" fontId="30" fillId="3" borderId="50"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51" xfId="0" applyFont="1" applyFill="1" applyBorder="1" applyAlignment="1">
      <alignment horizontal="center" vertical="center" wrapText="1"/>
    </xf>
    <xf numFmtId="0" fontId="32" fillId="0"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2" fillId="0" borderId="11" xfId="0" applyFont="1" applyFill="1" applyBorder="1" applyAlignment="1">
      <alignment horizontal="justify" vertical="center" wrapText="1"/>
    </xf>
    <xf numFmtId="0" fontId="30"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11" borderId="39"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32" fillId="11" borderId="1" xfId="0" applyFont="1" applyFill="1" applyBorder="1" applyAlignment="1">
      <alignment horizontal="justify" vertical="center" wrapText="1"/>
    </xf>
    <xf numFmtId="0" fontId="2" fillId="1" borderId="38" xfId="0" applyFont="1" applyFill="1" applyBorder="1" applyAlignment="1">
      <alignment horizontal="center" vertical="center" wrapText="1"/>
    </xf>
    <xf numFmtId="1" fontId="2" fillId="0" borderId="50" xfId="0" applyNumberFormat="1" applyFont="1" applyFill="1" applyBorder="1" applyAlignment="1">
      <alignment horizontal="center" vertical="center" wrapText="1"/>
    </xf>
    <xf numFmtId="1" fontId="2" fillId="0" borderId="51" xfId="0" applyNumberFormat="1" applyFont="1" applyFill="1" applyBorder="1" applyAlignment="1">
      <alignment horizontal="center" vertical="center" wrapText="1"/>
    </xf>
    <xf numFmtId="1" fontId="2" fillId="0" borderId="49" xfId="0" applyNumberFormat="1" applyFont="1" applyFill="1" applyBorder="1" applyAlignment="1">
      <alignment horizontal="center" vertical="center" wrapText="1"/>
    </xf>
    <xf numFmtId="165" fontId="1" fillId="0" borderId="36" xfId="2" applyNumberFormat="1" applyFont="1" applyFill="1" applyBorder="1" applyAlignment="1">
      <alignment vertical="center" wrapText="1"/>
    </xf>
    <xf numFmtId="165" fontId="1" fillId="0" borderId="11" xfId="2" applyNumberFormat="1" applyFont="1" applyFill="1" applyBorder="1" applyAlignment="1">
      <alignment vertical="center" wrapText="1"/>
    </xf>
  </cellXfs>
  <cellStyles count="3">
    <cellStyle name="Moneda" xfId="2" builtinId="4"/>
    <cellStyle name="Normal" xfId="0" builtinId="0"/>
    <cellStyle name="Normal 2" xfId="1"/>
  </cellStyles>
  <dxfs count="0"/>
  <tableStyles count="0" defaultTableStyle="TableStyleMedium2" defaultPivotStyle="PivotStyleLight16"/>
  <colors>
    <mruColors>
      <color rgb="FFFFFFCC"/>
      <color rgb="FFCCECFF"/>
      <color rgb="FFCCFF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1343025</xdr:colOff>
      <xdr:row>1</xdr:row>
      <xdr:rowOff>133350</xdr:rowOff>
    </xdr:from>
    <xdr:to>
      <xdr:col>3</xdr:col>
      <xdr:colOff>2085975</xdr:colOff>
      <xdr:row>3</xdr:row>
      <xdr:rowOff>66675</xdr:rowOff>
    </xdr:to>
    <xdr:sp macro="" textlink="">
      <xdr:nvSpPr>
        <xdr:cNvPr id="2" name="Text Box 17"/>
        <xdr:cNvSpPr txBox="1">
          <a:spLocks noChangeArrowheads="1"/>
        </xdr:cNvSpPr>
      </xdr:nvSpPr>
      <xdr:spPr bwMode="auto">
        <a:xfrm>
          <a:off x="7019925" y="333375"/>
          <a:ext cx="742950" cy="333375"/>
        </a:xfrm>
        <a:prstGeom prst="rect">
          <a:avLst/>
        </a:prstGeom>
        <a:noFill/>
        <a:ln w="9525">
          <a:noFill/>
          <a:miter lim="800000"/>
          <a:headEnd/>
          <a:tailEnd/>
        </a:ln>
      </xdr:spPr>
      <xdr:txBody>
        <a:bodyPr vertOverflow="clip" wrap="square" lIns="45720" tIns="41148" rIns="0" bIns="0" anchor="t" upright="1"/>
        <a:lstStyle/>
        <a:p>
          <a:pPr algn="l" rtl="0">
            <a:defRPr sz="1000"/>
          </a:pPr>
          <a:r>
            <a:rPr lang="es-ES" sz="2000" b="1" i="0" u="none" strike="noStrike" baseline="0">
              <a:solidFill>
                <a:srgbClr val="000000"/>
              </a:solidFill>
              <a:latin typeface="Arial"/>
              <a:cs typeface="Arial"/>
            </a:rPr>
            <a:t>SIGC</a:t>
          </a:r>
        </a:p>
      </xdr:txBody>
    </xdr:sp>
    <xdr:clientData/>
  </xdr:twoCellAnchor>
  <xdr:twoCellAnchor editAs="oneCell">
    <xdr:from>
      <xdr:col>0</xdr:col>
      <xdr:colOff>76200</xdr:colOff>
      <xdr:row>0</xdr:row>
      <xdr:rowOff>171450</xdr:rowOff>
    </xdr:from>
    <xdr:to>
      <xdr:col>0</xdr:col>
      <xdr:colOff>676275</xdr:colOff>
      <xdr:row>5</xdr:row>
      <xdr:rowOff>0</xdr:rowOff>
    </xdr:to>
    <xdr:pic>
      <xdr:nvPicPr>
        <xdr:cNvPr id="3" name="Picture 18"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60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272143</xdr:colOff>
      <xdr:row>0</xdr:row>
      <xdr:rowOff>81642</xdr:rowOff>
    </xdr:from>
    <xdr:to>
      <xdr:col>12</xdr:col>
      <xdr:colOff>394135</xdr:colOff>
      <xdr:row>2</xdr:row>
      <xdr:rowOff>517070</xdr:rowOff>
    </xdr:to>
    <xdr:pic>
      <xdr:nvPicPr>
        <xdr:cNvPr id="2" name="1 Imagen" descr="Logo CSJ RGB_0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4" y="81642"/>
          <a:ext cx="5265964" cy="163285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ueva%20carpeta\CAROLINA\INDICADORES\Consolidados\Consolidado%20F-ABS-XX%20Consumos%20de%20agua%202017-2018-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s>
    <sheetDataSet>
      <sheetData sheetId="0">
        <row r="23">
          <cell r="N23">
            <v>3371600</v>
          </cell>
        </row>
        <row r="31">
          <cell r="N31">
            <v>3955615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E22"/>
  <sheetViews>
    <sheetView zoomScale="70" zoomScaleNormal="70" workbookViewId="0">
      <selection activeCell="C15" sqref="C15"/>
    </sheetView>
  </sheetViews>
  <sheetFormatPr baseColWidth="10" defaultRowHeight="12.75" x14ac:dyDescent="0.2"/>
  <cols>
    <col min="1" max="1" width="23.28515625" style="6" customWidth="1"/>
    <col min="2" max="2" width="32.42578125" style="6" customWidth="1"/>
    <col min="3" max="3" width="29.42578125" style="6" customWidth="1"/>
    <col min="4" max="4" width="32.42578125" style="6" customWidth="1"/>
    <col min="5" max="256" width="11.42578125" style="6"/>
    <col min="257" max="257" width="23.28515625" style="6" customWidth="1"/>
    <col min="258" max="258" width="32.42578125" style="6" customWidth="1"/>
    <col min="259" max="259" width="29.42578125" style="6" customWidth="1"/>
    <col min="260" max="260" width="32.42578125" style="6" customWidth="1"/>
    <col min="261" max="512" width="11.42578125" style="6"/>
    <col min="513" max="513" width="23.28515625" style="6" customWidth="1"/>
    <col min="514" max="514" width="32.42578125" style="6" customWidth="1"/>
    <col min="515" max="515" width="29.42578125" style="6" customWidth="1"/>
    <col min="516" max="516" width="32.42578125" style="6" customWidth="1"/>
    <col min="517" max="768" width="11.42578125" style="6"/>
    <col min="769" max="769" width="23.28515625" style="6" customWidth="1"/>
    <col min="770" max="770" width="32.42578125" style="6" customWidth="1"/>
    <col min="771" max="771" width="29.42578125" style="6" customWidth="1"/>
    <col min="772" max="772" width="32.42578125" style="6" customWidth="1"/>
    <col min="773" max="1024" width="11.42578125" style="6"/>
    <col min="1025" max="1025" width="23.28515625" style="6" customWidth="1"/>
    <col min="1026" max="1026" width="32.42578125" style="6" customWidth="1"/>
    <col min="1027" max="1027" width="29.42578125" style="6" customWidth="1"/>
    <col min="1028" max="1028" width="32.42578125" style="6" customWidth="1"/>
    <col min="1029" max="1280" width="11.42578125" style="6"/>
    <col min="1281" max="1281" width="23.28515625" style="6" customWidth="1"/>
    <col min="1282" max="1282" width="32.42578125" style="6" customWidth="1"/>
    <col min="1283" max="1283" width="29.42578125" style="6" customWidth="1"/>
    <col min="1284" max="1284" width="32.42578125" style="6" customWidth="1"/>
    <col min="1285" max="1536" width="11.42578125" style="6"/>
    <col min="1537" max="1537" width="23.28515625" style="6" customWidth="1"/>
    <col min="1538" max="1538" width="32.42578125" style="6" customWidth="1"/>
    <col min="1539" max="1539" width="29.42578125" style="6" customWidth="1"/>
    <col min="1540" max="1540" width="32.42578125" style="6" customWidth="1"/>
    <col min="1541" max="1792" width="11.42578125" style="6"/>
    <col min="1793" max="1793" width="23.28515625" style="6" customWidth="1"/>
    <col min="1794" max="1794" width="32.42578125" style="6" customWidth="1"/>
    <col min="1795" max="1795" width="29.42578125" style="6" customWidth="1"/>
    <col min="1796" max="1796" width="32.42578125" style="6" customWidth="1"/>
    <col min="1797" max="2048" width="11.42578125" style="6"/>
    <col min="2049" max="2049" width="23.28515625" style="6" customWidth="1"/>
    <col min="2050" max="2050" width="32.42578125" style="6" customWidth="1"/>
    <col min="2051" max="2051" width="29.42578125" style="6" customWidth="1"/>
    <col min="2052" max="2052" width="32.42578125" style="6" customWidth="1"/>
    <col min="2053" max="2304" width="11.42578125" style="6"/>
    <col min="2305" max="2305" width="23.28515625" style="6" customWidth="1"/>
    <col min="2306" max="2306" width="32.42578125" style="6" customWidth="1"/>
    <col min="2307" max="2307" width="29.42578125" style="6" customWidth="1"/>
    <col min="2308" max="2308" width="32.42578125" style="6" customWidth="1"/>
    <col min="2309" max="2560" width="11.42578125" style="6"/>
    <col min="2561" max="2561" width="23.28515625" style="6" customWidth="1"/>
    <col min="2562" max="2562" width="32.42578125" style="6" customWidth="1"/>
    <col min="2563" max="2563" width="29.42578125" style="6" customWidth="1"/>
    <col min="2564" max="2564" width="32.42578125" style="6" customWidth="1"/>
    <col min="2565" max="2816" width="11.42578125" style="6"/>
    <col min="2817" max="2817" width="23.28515625" style="6" customWidth="1"/>
    <col min="2818" max="2818" width="32.42578125" style="6" customWidth="1"/>
    <col min="2819" max="2819" width="29.42578125" style="6" customWidth="1"/>
    <col min="2820" max="2820" width="32.42578125" style="6" customWidth="1"/>
    <col min="2821" max="3072" width="11.42578125" style="6"/>
    <col min="3073" max="3073" width="23.28515625" style="6" customWidth="1"/>
    <col min="3074" max="3074" width="32.42578125" style="6" customWidth="1"/>
    <col min="3075" max="3075" width="29.42578125" style="6" customWidth="1"/>
    <col min="3076" max="3076" width="32.42578125" style="6" customWidth="1"/>
    <col min="3077" max="3328" width="11.42578125" style="6"/>
    <col min="3329" max="3329" width="23.28515625" style="6" customWidth="1"/>
    <col min="3330" max="3330" width="32.42578125" style="6" customWidth="1"/>
    <col min="3331" max="3331" width="29.42578125" style="6" customWidth="1"/>
    <col min="3332" max="3332" width="32.42578125" style="6" customWidth="1"/>
    <col min="3333" max="3584" width="11.42578125" style="6"/>
    <col min="3585" max="3585" width="23.28515625" style="6" customWidth="1"/>
    <col min="3586" max="3586" width="32.42578125" style="6" customWidth="1"/>
    <col min="3587" max="3587" width="29.42578125" style="6" customWidth="1"/>
    <col min="3588" max="3588" width="32.42578125" style="6" customWidth="1"/>
    <col min="3589" max="3840" width="11.42578125" style="6"/>
    <col min="3841" max="3841" width="23.28515625" style="6" customWidth="1"/>
    <col min="3842" max="3842" width="32.42578125" style="6" customWidth="1"/>
    <col min="3843" max="3843" width="29.42578125" style="6" customWidth="1"/>
    <col min="3844" max="3844" width="32.42578125" style="6" customWidth="1"/>
    <col min="3845" max="4096" width="11.42578125" style="6"/>
    <col min="4097" max="4097" width="23.28515625" style="6" customWidth="1"/>
    <col min="4098" max="4098" width="32.42578125" style="6" customWidth="1"/>
    <col min="4099" max="4099" width="29.42578125" style="6" customWidth="1"/>
    <col min="4100" max="4100" width="32.42578125" style="6" customWidth="1"/>
    <col min="4101" max="4352" width="11.42578125" style="6"/>
    <col min="4353" max="4353" width="23.28515625" style="6" customWidth="1"/>
    <col min="4354" max="4354" width="32.42578125" style="6" customWidth="1"/>
    <col min="4355" max="4355" width="29.42578125" style="6" customWidth="1"/>
    <col min="4356" max="4356" width="32.42578125" style="6" customWidth="1"/>
    <col min="4357" max="4608" width="11.42578125" style="6"/>
    <col min="4609" max="4609" width="23.28515625" style="6" customWidth="1"/>
    <col min="4610" max="4610" width="32.42578125" style="6" customWidth="1"/>
    <col min="4611" max="4611" width="29.42578125" style="6" customWidth="1"/>
    <col min="4612" max="4612" width="32.42578125" style="6" customWidth="1"/>
    <col min="4613" max="4864" width="11.42578125" style="6"/>
    <col min="4865" max="4865" width="23.28515625" style="6" customWidth="1"/>
    <col min="4866" max="4866" width="32.42578125" style="6" customWidth="1"/>
    <col min="4867" max="4867" width="29.42578125" style="6" customWidth="1"/>
    <col min="4868" max="4868" width="32.42578125" style="6" customWidth="1"/>
    <col min="4869" max="5120" width="11.42578125" style="6"/>
    <col min="5121" max="5121" width="23.28515625" style="6" customWidth="1"/>
    <col min="5122" max="5122" width="32.42578125" style="6" customWidth="1"/>
    <col min="5123" max="5123" width="29.42578125" style="6" customWidth="1"/>
    <col min="5124" max="5124" width="32.42578125" style="6" customWidth="1"/>
    <col min="5125" max="5376" width="11.42578125" style="6"/>
    <col min="5377" max="5377" width="23.28515625" style="6" customWidth="1"/>
    <col min="5378" max="5378" width="32.42578125" style="6" customWidth="1"/>
    <col min="5379" max="5379" width="29.42578125" style="6" customWidth="1"/>
    <col min="5380" max="5380" width="32.42578125" style="6" customWidth="1"/>
    <col min="5381" max="5632" width="11.42578125" style="6"/>
    <col min="5633" max="5633" width="23.28515625" style="6" customWidth="1"/>
    <col min="5634" max="5634" width="32.42578125" style="6" customWidth="1"/>
    <col min="5635" max="5635" width="29.42578125" style="6" customWidth="1"/>
    <col min="5636" max="5636" width="32.42578125" style="6" customWidth="1"/>
    <col min="5637" max="5888" width="11.42578125" style="6"/>
    <col min="5889" max="5889" width="23.28515625" style="6" customWidth="1"/>
    <col min="5890" max="5890" width="32.42578125" style="6" customWidth="1"/>
    <col min="5891" max="5891" width="29.42578125" style="6" customWidth="1"/>
    <col min="5892" max="5892" width="32.42578125" style="6" customWidth="1"/>
    <col min="5893" max="6144" width="11.42578125" style="6"/>
    <col min="6145" max="6145" width="23.28515625" style="6" customWidth="1"/>
    <col min="6146" max="6146" width="32.42578125" style="6" customWidth="1"/>
    <col min="6147" max="6147" width="29.42578125" style="6" customWidth="1"/>
    <col min="6148" max="6148" width="32.42578125" style="6" customWidth="1"/>
    <col min="6149" max="6400" width="11.42578125" style="6"/>
    <col min="6401" max="6401" width="23.28515625" style="6" customWidth="1"/>
    <col min="6402" max="6402" width="32.42578125" style="6" customWidth="1"/>
    <col min="6403" max="6403" width="29.42578125" style="6" customWidth="1"/>
    <col min="6404" max="6404" width="32.42578125" style="6" customWidth="1"/>
    <col min="6405" max="6656" width="11.42578125" style="6"/>
    <col min="6657" max="6657" width="23.28515625" style="6" customWidth="1"/>
    <col min="6658" max="6658" width="32.42578125" style="6" customWidth="1"/>
    <col min="6659" max="6659" width="29.42578125" style="6" customWidth="1"/>
    <col min="6660" max="6660" width="32.42578125" style="6" customWidth="1"/>
    <col min="6661" max="6912" width="11.42578125" style="6"/>
    <col min="6913" max="6913" width="23.28515625" style="6" customWidth="1"/>
    <col min="6914" max="6914" width="32.42578125" style="6" customWidth="1"/>
    <col min="6915" max="6915" width="29.42578125" style="6" customWidth="1"/>
    <col min="6916" max="6916" width="32.42578125" style="6" customWidth="1"/>
    <col min="6917" max="7168" width="11.42578125" style="6"/>
    <col min="7169" max="7169" width="23.28515625" style="6" customWidth="1"/>
    <col min="7170" max="7170" width="32.42578125" style="6" customWidth="1"/>
    <col min="7171" max="7171" width="29.42578125" style="6" customWidth="1"/>
    <col min="7172" max="7172" width="32.42578125" style="6" customWidth="1"/>
    <col min="7173" max="7424" width="11.42578125" style="6"/>
    <col min="7425" max="7425" width="23.28515625" style="6" customWidth="1"/>
    <col min="7426" max="7426" width="32.42578125" style="6" customWidth="1"/>
    <col min="7427" max="7427" width="29.42578125" style="6" customWidth="1"/>
    <col min="7428" max="7428" width="32.42578125" style="6" customWidth="1"/>
    <col min="7429" max="7680" width="11.42578125" style="6"/>
    <col min="7681" max="7681" width="23.28515625" style="6" customWidth="1"/>
    <col min="7682" max="7682" width="32.42578125" style="6" customWidth="1"/>
    <col min="7683" max="7683" width="29.42578125" style="6" customWidth="1"/>
    <col min="7684" max="7684" width="32.42578125" style="6" customWidth="1"/>
    <col min="7685" max="7936" width="11.42578125" style="6"/>
    <col min="7937" max="7937" width="23.28515625" style="6" customWidth="1"/>
    <col min="7938" max="7938" width="32.42578125" style="6" customWidth="1"/>
    <col min="7939" max="7939" width="29.42578125" style="6" customWidth="1"/>
    <col min="7940" max="7940" width="32.42578125" style="6" customWidth="1"/>
    <col min="7941" max="8192" width="11.42578125" style="6"/>
    <col min="8193" max="8193" width="23.28515625" style="6" customWidth="1"/>
    <col min="8194" max="8194" width="32.42578125" style="6" customWidth="1"/>
    <col min="8195" max="8195" width="29.42578125" style="6" customWidth="1"/>
    <col min="8196" max="8196" width="32.42578125" style="6" customWidth="1"/>
    <col min="8197" max="8448" width="11.42578125" style="6"/>
    <col min="8449" max="8449" width="23.28515625" style="6" customWidth="1"/>
    <col min="8450" max="8450" width="32.42578125" style="6" customWidth="1"/>
    <col min="8451" max="8451" width="29.42578125" style="6" customWidth="1"/>
    <col min="8452" max="8452" width="32.42578125" style="6" customWidth="1"/>
    <col min="8453" max="8704" width="11.42578125" style="6"/>
    <col min="8705" max="8705" width="23.28515625" style="6" customWidth="1"/>
    <col min="8706" max="8706" width="32.42578125" style="6" customWidth="1"/>
    <col min="8707" max="8707" width="29.42578125" style="6" customWidth="1"/>
    <col min="8708" max="8708" width="32.42578125" style="6" customWidth="1"/>
    <col min="8709" max="8960" width="11.42578125" style="6"/>
    <col min="8961" max="8961" width="23.28515625" style="6" customWidth="1"/>
    <col min="8962" max="8962" width="32.42578125" style="6" customWidth="1"/>
    <col min="8963" max="8963" width="29.42578125" style="6" customWidth="1"/>
    <col min="8964" max="8964" width="32.42578125" style="6" customWidth="1"/>
    <col min="8965" max="9216" width="11.42578125" style="6"/>
    <col min="9217" max="9217" width="23.28515625" style="6" customWidth="1"/>
    <col min="9218" max="9218" width="32.42578125" style="6" customWidth="1"/>
    <col min="9219" max="9219" width="29.42578125" style="6" customWidth="1"/>
    <col min="9220" max="9220" width="32.42578125" style="6" customWidth="1"/>
    <col min="9221" max="9472" width="11.42578125" style="6"/>
    <col min="9473" max="9473" width="23.28515625" style="6" customWidth="1"/>
    <col min="9474" max="9474" width="32.42578125" style="6" customWidth="1"/>
    <col min="9475" max="9475" width="29.42578125" style="6" customWidth="1"/>
    <col min="9476" max="9476" width="32.42578125" style="6" customWidth="1"/>
    <col min="9477" max="9728" width="11.42578125" style="6"/>
    <col min="9729" max="9729" width="23.28515625" style="6" customWidth="1"/>
    <col min="9730" max="9730" width="32.42578125" style="6" customWidth="1"/>
    <col min="9731" max="9731" width="29.42578125" style="6" customWidth="1"/>
    <col min="9732" max="9732" width="32.42578125" style="6" customWidth="1"/>
    <col min="9733" max="9984" width="11.42578125" style="6"/>
    <col min="9985" max="9985" width="23.28515625" style="6" customWidth="1"/>
    <col min="9986" max="9986" width="32.42578125" style="6" customWidth="1"/>
    <col min="9987" max="9987" width="29.42578125" style="6" customWidth="1"/>
    <col min="9988" max="9988" width="32.42578125" style="6" customWidth="1"/>
    <col min="9989" max="10240" width="11.42578125" style="6"/>
    <col min="10241" max="10241" width="23.28515625" style="6" customWidth="1"/>
    <col min="10242" max="10242" width="32.42578125" style="6" customWidth="1"/>
    <col min="10243" max="10243" width="29.42578125" style="6" customWidth="1"/>
    <col min="10244" max="10244" width="32.42578125" style="6" customWidth="1"/>
    <col min="10245" max="10496" width="11.42578125" style="6"/>
    <col min="10497" max="10497" width="23.28515625" style="6" customWidth="1"/>
    <col min="10498" max="10498" width="32.42578125" style="6" customWidth="1"/>
    <col min="10499" max="10499" width="29.42578125" style="6" customWidth="1"/>
    <col min="10500" max="10500" width="32.42578125" style="6" customWidth="1"/>
    <col min="10501" max="10752" width="11.42578125" style="6"/>
    <col min="10753" max="10753" width="23.28515625" style="6" customWidth="1"/>
    <col min="10754" max="10754" width="32.42578125" style="6" customWidth="1"/>
    <col min="10755" max="10755" width="29.42578125" style="6" customWidth="1"/>
    <col min="10756" max="10756" width="32.42578125" style="6" customWidth="1"/>
    <col min="10757" max="11008" width="11.42578125" style="6"/>
    <col min="11009" max="11009" width="23.28515625" style="6" customWidth="1"/>
    <col min="11010" max="11010" width="32.42578125" style="6" customWidth="1"/>
    <col min="11011" max="11011" width="29.42578125" style="6" customWidth="1"/>
    <col min="11012" max="11012" width="32.42578125" style="6" customWidth="1"/>
    <col min="11013" max="11264" width="11.42578125" style="6"/>
    <col min="11265" max="11265" width="23.28515625" style="6" customWidth="1"/>
    <col min="11266" max="11266" width="32.42578125" style="6" customWidth="1"/>
    <col min="11267" max="11267" width="29.42578125" style="6" customWidth="1"/>
    <col min="11268" max="11268" width="32.42578125" style="6" customWidth="1"/>
    <col min="11269" max="11520" width="11.42578125" style="6"/>
    <col min="11521" max="11521" width="23.28515625" style="6" customWidth="1"/>
    <col min="11522" max="11522" width="32.42578125" style="6" customWidth="1"/>
    <col min="11523" max="11523" width="29.42578125" style="6" customWidth="1"/>
    <col min="11524" max="11524" width="32.42578125" style="6" customWidth="1"/>
    <col min="11525" max="11776" width="11.42578125" style="6"/>
    <col min="11777" max="11777" width="23.28515625" style="6" customWidth="1"/>
    <col min="11778" max="11778" width="32.42578125" style="6" customWidth="1"/>
    <col min="11779" max="11779" width="29.42578125" style="6" customWidth="1"/>
    <col min="11780" max="11780" width="32.42578125" style="6" customWidth="1"/>
    <col min="11781" max="12032" width="11.42578125" style="6"/>
    <col min="12033" max="12033" width="23.28515625" style="6" customWidth="1"/>
    <col min="12034" max="12034" width="32.42578125" style="6" customWidth="1"/>
    <col min="12035" max="12035" width="29.42578125" style="6" customWidth="1"/>
    <col min="12036" max="12036" width="32.42578125" style="6" customWidth="1"/>
    <col min="12037" max="12288" width="11.42578125" style="6"/>
    <col min="12289" max="12289" width="23.28515625" style="6" customWidth="1"/>
    <col min="12290" max="12290" width="32.42578125" style="6" customWidth="1"/>
    <col min="12291" max="12291" width="29.42578125" style="6" customWidth="1"/>
    <col min="12292" max="12292" width="32.42578125" style="6" customWidth="1"/>
    <col min="12293" max="12544" width="11.42578125" style="6"/>
    <col min="12545" max="12545" width="23.28515625" style="6" customWidth="1"/>
    <col min="12546" max="12546" width="32.42578125" style="6" customWidth="1"/>
    <col min="12547" max="12547" width="29.42578125" style="6" customWidth="1"/>
    <col min="12548" max="12548" width="32.42578125" style="6" customWidth="1"/>
    <col min="12549" max="12800" width="11.42578125" style="6"/>
    <col min="12801" max="12801" width="23.28515625" style="6" customWidth="1"/>
    <col min="12802" max="12802" width="32.42578125" style="6" customWidth="1"/>
    <col min="12803" max="12803" width="29.42578125" style="6" customWidth="1"/>
    <col min="12804" max="12804" width="32.42578125" style="6" customWidth="1"/>
    <col min="12805" max="13056" width="11.42578125" style="6"/>
    <col min="13057" max="13057" width="23.28515625" style="6" customWidth="1"/>
    <col min="13058" max="13058" width="32.42578125" style="6" customWidth="1"/>
    <col min="13059" max="13059" width="29.42578125" style="6" customWidth="1"/>
    <col min="13060" max="13060" width="32.42578125" style="6" customWidth="1"/>
    <col min="13061" max="13312" width="11.42578125" style="6"/>
    <col min="13313" max="13313" width="23.28515625" style="6" customWidth="1"/>
    <col min="13314" max="13314" width="32.42578125" style="6" customWidth="1"/>
    <col min="13315" max="13315" width="29.42578125" style="6" customWidth="1"/>
    <col min="13316" max="13316" width="32.42578125" style="6" customWidth="1"/>
    <col min="13317" max="13568" width="11.42578125" style="6"/>
    <col min="13569" max="13569" width="23.28515625" style="6" customWidth="1"/>
    <col min="13570" max="13570" width="32.42578125" style="6" customWidth="1"/>
    <col min="13571" max="13571" width="29.42578125" style="6" customWidth="1"/>
    <col min="13572" max="13572" width="32.42578125" style="6" customWidth="1"/>
    <col min="13573" max="13824" width="11.42578125" style="6"/>
    <col min="13825" max="13825" width="23.28515625" style="6" customWidth="1"/>
    <col min="13826" max="13826" width="32.42578125" style="6" customWidth="1"/>
    <col min="13827" max="13827" width="29.42578125" style="6" customWidth="1"/>
    <col min="13828" max="13828" width="32.42578125" style="6" customWidth="1"/>
    <col min="13829" max="14080" width="11.42578125" style="6"/>
    <col min="14081" max="14081" width="23.28515625" style="6" customWidth="1"/>
    <col min="14082" max="14082" width="32.42578125" style="6" customWidth="1"/>
    <col min="14083" max="14083" width="29.42578125" style="6" customWidth="1"/>
    <col min="14084" max="14084" width="32.42578125" style="6" customWidth="1"/>
    <col min="14085" max="14336" width="11.42578125" style="6"/>
    <col min="14337" max="14337" width="23.28515625" style="6" customWidth="1"/>
    <col min="14338" max="14338" width="32.42578125" style="6" customWidth="1"/>
    <col min="14339" max="14339" width="29.42578125" style="6" customWidth="1"/>
    <col min="14340" max="14340" width="32.42578125" style="6" customWidth="1"/>
    <col min="14341" max="14592" width="11.42578125" style="6"/>
    <col min="14593" max="14593" width="23.28515625" style="6" customWidth="1"/>
    <col min="14594" max="14594" width="32.42578125" style="6" customWidth="1"/>
    <col min="14595" max="14595" width="29.42578125" style="6" customWidth="1"/>
    <col min="14596" max="14596" width="32.42578125" style="6" customWidth="1"/>
    <col min="14597" max="14848" width="11.42578125" style="6"/>
    <col min="14849" max="14849" width="23.28515625" style="6" customWidth="1"/>
    <col min="14850" max="14850" width="32.42578125" style="6" customWidth="1"/>
    <col min="14851" max="14851" width="29.42578125" style="6" customWidth="1"/>
    <col min="14852" max="14852" width="32.42578125" style="6" customWidth="1"/>
    <col min="14853" max="15104" width="11.42578125" style="6"/>
    <col min="15105" max="15105" width="23.28515625" style="6" customWidth="1"/>
    <col min="15106" max="15106" width="32.42578125" style="6" customWidth="1"/>
    <col min="15107" max="15107" width="29.42578125" style="6" customWidth="1"/>
    <col min="15108" max="15108" width="32.42578125" style="6" customWidth="1"/>
    <col min="15109" max="15360" width="11.42578125" style="6"/>
    <col min="15361" max="15361" width="23.28515625" style="6" customWidth="1"/>
    <col min="15362" max="15362" width="32.42578125" style="6" customWidth="1"/>
    <col min="15363" max="15363" width="29.42578125" style="6" customWidth="1"/>
    <col min="15364" max="15364" width="32.42578125" style="6" customWidth="1"/>
    <col min="15365" max="15616" width="11.42578125" style="6"/>
    <col min="15617" max="15617" width="23.28515625" style="6" customWidth="1"/>
    <col min="15618" max="15618" width="32.42578125" style="6" customWidth="1"/>
    <col min="15619" max="15619" width="29.42578125" style="6" customWidth="1"/>
    <col min="15620" max="15620" width="32.42578125" style="6" customWidth="1"/>
    <col min="15621" max="15872" width="11.42578125" style="6"/>
    <col min="15873" max="15873" width="23.28515625" style="6" customWidth="1"/>
    <col min="15874" max="15874" width="32.42578125" style="6" customWidth="1"/>
    <col min="15875" max="15875" width="29.42578125" style="6" customWidth="1"/>
    <col min="15876" max="15876" width="32.42578125" style="6" customWidth="1"/>
    <col min="15877" max="16128" width="11.42578125" style="6"/>
    <col min="16129" max="16129" width="23.28515625" style="6" customWidth="1"/>
    <col min="16130" max="16130" width="32.42578125" style="6" customWidth="1"/>
    <col min="16131" max="16131" width="29.42578125" style="6" customWidth="1"/>
    <col min="16132" max="16132" width="32.42578125" style="6" customWidth="1"/>
    <col min="16133" max="16384" width="11.42578125" style="6"/>
  </cols>
  <sheetData>
    <row r="1" spans="1:5" ht="15.75" x14ac:dyDescent="0.25">
      <c r="A1" s="251"/>
      <c r="B1" s="251"/>
      <c r="C1" s="251"/>
      <c r="D1" s="251"/>
    </row>
    <row r="2" spans="1:5" ht="15.75" x14ac:dyDescent="0.25">
      <c r="A2" s="251" t="s">
        <v>20</v>
      </c>
      <c r="B2" s="251"/>
      <c r="C2" s="251"/>
      <c r="D2" s="251"/>
    </row>
    <row r="3" spans="1:5" ht="15.75" x14ac:dyDescent="0.25">
      <c r="A3" s="251" t="s">
        <v>21</v>
      </c>
      <c r="B3" s="251"/>
      <c r="C3" s="251"/>
      <c r="D3" s="251"/>
    </row>
    <row r="4" spans="1:5" ht="15.75" x14ac:dyDescent="0.25">
      <c r="A4" s="251" t="s">
        <v>22</v>
      </c>
      <c r="B4" s="251"/>
      <c r="C4" s="251"/>
      <c r="D4" s="251"/>
    </row>
    <row r="6" spans="1:5" ht="15.75" x14ac:dyDescent="0.2">
      <c r="A6" s="252" t="s">
        <v>23</v>
      </c>
      <c r="B6" s="252"/>
      <c r="C6" s="253"/>
      <c r="D6" s="254"/>
    </row>
    <row r="7" spans="1:5" s="8" customFormat="1" ht="15" x14ac:dyDescent="0.2">
      <c r="A7" s="7"/>
      <c r="B7" s="7"/>
      <c r="C7" s="7"/>
      <c r="D7" s="7"/>
    </row>
    <row r="8" spans="1:5" ht="43.5" customHeight="1" x14ac:dyDescent="0.2">
      <c r="A8" s="9" t="s">
        <v>24</v>
      </c>
      <c r="B8" s="10" t="s">
        <v>25</v>
      </c>
      <c r="C8" s="11" t="s">
        <v>26</v>
      </c>
      <c r="D8" s="12"/>
      <c r="E8" s="13"/>
    </row>
    <row r="9" spans="1:5" ht="32.25" customHeight="1" x14ac:dyDescent="0.2">
      <c r="A9" s="14" t="s">
        <v>27</v>
      </c>
      <c r="B9" s="248"/>
      <c r="C9" s="249"/>
      <c r="D9" s="250"/>
      <c r="E9" s="13"/>
    </row>
    <row r="10" spans="1:5" ht="27.75" customHeight="1" x14ac:dyDescent="0.2">
      <c r="A10" s="14" t="s">
        <v>28</v>
      </c>
      <c r="B10" s="258"/>
      <c r="C10" s="259"/>
      <c r="D10" s="260"/>
      <c r="E10" s="13"/>
    </row>
    <row r="11" spans="1:5" ht="27.75" customHeight="1" x14ac:dyDescent="0.2">
      <c r="A11" s="261" t="s">
        <v>29</v>
      </c>
      <c r="B11" s="262"/>
      <c r="C11" s="258"/>
      <c r="D11" s="260"/>
      <c r="E11" s="13"/>
    </row>
    <row r="12" spans="1:5" x14ac:dyDescent="0.2">
      <c r="A12" s="15" t="s">
        <v>30</v>
      </c>
      <c r="B12" s="16"/>
      <c r="C12" s="17" t="s">
        <v>31</v>
      </c>
      <c r="D12" s="18"/>
      <c r="E12" s="13"/>
    </row>
    <row r="13" spans="1:5" x14ac:dyDescent="0.2">
      <c r="A13" s="15" t="s">
        <v>32</v>
      </c>
      <c r="B13" s="16"/>
      <c r="C13" s="17" t="s">
        <v>33</v>
      </c>
      <c r="D13" s="18"/>
      <c r="E13" s="13"/>
    </row>
    <row r="14" spans="1:5" ht="39" customHeight="1" x14ac:dyDescent="0.2">
      <c r="A14" s="15" t="s">
        <v>34</v>
      </c>
      <c r="B14" s="16"/>
      <c r="C14" s="17" t="s">
        <v>35</v>
      </c>
      <c r="D14" s="18"/>
      <c r="E14" s="13"/>
    </row>
    <row r="15" spans="1:5" ht="40.5" customHeight="1" x14ac:dyDescent="0.2">
      <c r="A15" s="15" t="s">
        <v>36</v>
      </c>
      <c r="B15" s="19"/>
      <c r="C15" s="17" t="s">
        <v>37</v>
      </c>
      <c r="D15" s="18"/>
      <c r="E15" s="13"/>
    </row>
    <row r="16" spans="1:5" ht="25.5" x14ac:dyDescent="0.2">
      <c r="A16" s="15" t="s">
        <v>38</v>
      </c>
      <c r="B16" s="16"/>
      <c r="C16" s="17" t="s">
        <v>39</v>
      </c>
      <c r="D16" s="18"/>
      <c r="E16" s="13"/>
    </row>
    <row r="17" spans="1:5" ht="15.75" x14ac:dyDescent="0.2">
      <c r="A17" s="263" t="s">
        <v>40</v>
      </c>
      <c r="B17" s="264"/>
      <c r="C17" s="265"/>
      <c r="D17" s="266"/>
      <c r="E17" s="13"/>
    </row>
    <row r="18" spans="1:5" ht="32.25" customHeight="1" x14ac:dyDescent="0.2">
      <c r="A18" s="15" t="s">
        <v>41</v>
      </c>
      <c r="B18" s="258"/>
      <c r="C18" s="259"/>
      <c r="D18" s="260"/>
      <c r="E18" s="13"/>
    </row>
    <row r="19" spans="1:5" ht="25.5" customHeight="1" x14ac:dyDescent="0.2">
      <c r="A19" s="15" t="s">
        <v>42</v>
      </c>
      <c r="B19" s="258"/>
      <c r="C19" s="259"/>
      <c r="D19" s="260"/>
      <c r="E19" s="13"/>
    </row>
    <row r="20" spans="1:5" ht="45" customHeight="1" x14ac:dyDescent="0.2">
      <c r="A20" s="20" t="s">
        <v>43</v>
      </c>
      <c r="B20" s="255"/>
      <c r="C20" s="256"/>
      <c r="D20" s="257"/>
      <c r="E20" s="13"/>
    </row>
    <row r="21" spans="1:5" x14ac:dyDescent="0.2">
      <c r="A21" s="13"/>
      <c r="B21" s="13"/>
      <c r="C21" s="13"/>
      <c r="D21" s="13"/>
      <c r="E21" s="13"/>
    </row>
    <row r="22" spans="1:5" s="21" customFormat="1" ht="11.25" x14ac:dyDescent="0.2"/>
  </sheetData>
  <mergeCells count="13">
    <mergeCell ref="B20:D20"/>
    <mergeCell ref="B10:D10"/>
    <mergeCell ref="A11:B11"/>
    <mergeCell ref="C11:D11"/>
    <mergeCell ref="A17:D17"/>
    <mergeCell ref="B18:D18"/>
    <mergeCell ref="B19:D19"/>
    <mergeCell ref="B9:D9"/>
    <mergeCell ref="A1:D1"/>
    <mergeCell ref="A2:D2"/>
    <mergeCell ref="A3:D3"/>
    <mergeCell ref="A4:D4"/>
    <mergeCell ref="A6:D6"/>
  </mergeCells>
  <printOptions horizontalCentered="1"/>
  <pageMargins left="0.78740157480314965" right="0.78740157480314965" top="0.59055118110236227" bottom="0.59055118110236227" header="0.19685039370078741" footer="0.19685039370078741"/>
  <pageSetup orientation="landscape" verticalDpi="200" r:id="rId1"/>
  <headerFooter alignWithMargins="0">
    <oddFooter>&amp;L&amp;8Código: I-PROCESO-##&amp;C&amp;8Versión 00
&amp;R&amp;8Pág.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00B0F0"/>
  </sheetPr>
  <dimension ref="A1:BB30"/>
  <sheetViews>
    <sheetView tabSelected="1" view="pageBreakPreview" topLeftCell="A6" zoomScale="55" zoomScaleNormal="50" zoomScaleSheetLayoutView="55" workbookViewId="0">
      <pane xSplit="14" ySplit="4" topLeftCell="AC27" activePane="bottomRight" state="frozen"/>
      <selection activeCell="A6" sqref="A6"/>
      <selection pane="topRight" activeCell="O6" sqref="O6"/>
      <selection pane="bottomLeft" activeCell="A10" sqref="A10"/>
      <selection pane="bottomRight" activeCell="AC28" sqref="AC28"/>
    </sheetView>
  </sheetViews>
  <sheetFormatPr baseColWidth="10" defaultRowHeight="15" x14ac:dyDescent="0.25"/>
  <cols>
    <col min="1" max="1" width="29.140625" style="2" customWidth="1"/>
    <col min="2" max="2" width="14.85546875" style="1" customWidth="1"/>
    <col min="3" max="3" width="26.7109375" style="1" customWidth="1"/>
    <col min="4" max="6" width="6.7109375" style="2" hidden="1" customWidth="1"/>
    <col min="7" max="8" width="28.28515625" style="2" hidden="1" customWidth="1"/>
    <col min="9" max="9" width="11.42578125" style="2" hidden="1" customWidth="1"/>
    <col min="10" max="10" width="24" style="2" hidden="1" customWidth="1"/>
    <col min="11" max="11" width="19.5703125" style="2" customWidth="1"/>
    <col min="12" max="12" width="15.7109375" style="2" customWidth="1"/>
    <col min="13" max="13" width="22.42578125" style="2" customWidth="1"/>
    <col min="14" max="14" width="18.28515625" style="2" customWidth="1"/>
    <col min="15" max="15" width="11.42578125" style="2"/>
    <col min="16" max="16" width="35.42578125" style="2" customWidth="1"/>
    <col min="17" max="17" width="14.85546875" style="2" customWidth="1"/>
    <col min="18" max="18" width="17.42578125" style="2" customWidth="1"/>
    <col min="19" max="19" width="25.85546875" style="2" customWidth="1"/>
    <col min="20" max="20" width="16.85546875" style="2" customWidth="1"/>
    <col min="21" max="21" width="14.7109375" style="2" customWidth="1"/>
    <col min="22" max="22" width="15.28515625" style="2" customWidth="1"/>
    <col min="23" max="23" width="49.42578125" customWidth="1"/>
    <col min="24" max="24" width="33.140625" customWidth="1"/>
    <col min="25" max="25" width="17.5703125" customWidth="1"/>
    <col min="26" max="26" width="18" customWidth="1"/>
    <col min="27" max="27" width="19.140625" customWidth="1"/>
    <col min="28" max="28" width="50.7109375" customWidth="1"/>
    <col min="29" max="29" width="30.5703125" customWidth="1"/>
    <col min="30" max="32" width="11.7109375" customWidth="1"/>
    <col min="33" max="33" width="57.5703125" customWidth="1"/>
    <col min="34" max="34" width="34.140625" customWidth="1"/>
    <col min="35" max="35" width="16" customWidth="1"/>
    <col min="36" max="36" width="14.28515625" customWidth="1"/>
    <col min="37" max="37" width="15.7109375" customWidth="1"/>
    <col min="38" max="38" width="40.28515625" customWidth="1"/>
    <col min="39" max="39" width="28.28515625" customWidth="1"/>
    <col min="40" max="40" width="17.42578125" customWidth="1"/>
    <col min="41" max="41" width="18.42578125" customWidth="1"/>
    <col min="42" max="42" width="18.28515625" customWidth="1"/>
    <col min="43" max="43" width="51.5703125" customWidth="1"/>
    <col min="44" max="44" width="18.140625" customWidth="1"/>
    <col min="45" max="47" width="11.7109375" customWidth="1"/>
    <col min="48" max="48" width="44.5703125" customWidth="1"/>
    <col min="49" max="49" width="41.5703125" customWidth="1"/>
    <col min="50" max="50" width="16.5703125" customWidth="1"/>
    <col min="51" max="51" width="14.42578125" customWidth="1"/>
    <col min="52" max="52" width="16.85546875" customWidth="1"/>
    <col min="53" max="53" width="84.7109375" customWidth="1"/>
  </cols>
  <sheetData>
    <row r="1" spans="1:54" ht="15" customHeight="1" x14ac:dyDescent="0.25">
      <c r="A1" s="330"/>
      <c r="B1" s="331"/>
      <c r="C1" s="331"/>
      <c r="D1" s="331"/>
      <c r="E1" s="331"/>
      <c r="F1" s="331"/>
      <c r="G1" s="331"/>
      <c r="H1" s="331"/>
      <c r="I1" s="332"/>
      <c r="J1" s="339" t="s">
        <v>8</v>
      </c>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1"/>
    </row>
    <row r="2" spans="1:54" ht="79.5" customHeight="1" x14ac:dyDescent="0.25">
      <c r="A2" s="333"/>
      <c r="B2" s="334"/>
      <c r="C2" s="334"/>
      <c r="D2" s="334"/>
      <c r="E2" s="334"/>
      <c r="F2" s="334"/>
      <c r="G2" s="334"/>
      <c r="H2" s="334"/>
      <c r="I2" s="335"/>
      <c r="J2" s="342"/>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4"/>
    </row>
    <row r="3" spans="1:54" ht="54.75" customHeight="1" x14ac:dyDescent="0.25">
      <c r="A3" s="336"/>
      <c r="B3" s="337"/>
      <c r="C3" s="337"/>
      <c r="D3" s="337"/>
      <c r="E3" s="337"/>
      <c r="F3" s="337"/>
      <c r="G3" s="337"/>
      <c r="H3" s="337"/>
      <c r="I3" s="338"/>
      <c r="J3" s="345"/>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7"/>
    </row>
    <row r="4" spans="1:54" s="3" customFormat="1" ht="6.95" customHeight="1" x14ac:dyDescent="0.25">
      <c r="A4" s="53"/>
      <c r="B4" s="53"/>
      <c r="C4" s="53"/>
      <c r="D4" s="53"/>
      <c r="E4" s="5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row>
    <row r="5" spans="1:54" s="56" customFormat="1" ht="51.75" customHeight="1" x14ac:dyDescent="0.25">
      <c r="A5" s="54" t="s">
        <v>59</v>
      </c>
      <c r="B5" s="329"/>
      <c r="C5" s="329"/>
      <c r="D5" s="329"/>
      <c r="E5" s="329"/>
      <c r="F5" s="329"/>
      <c r="G5" s="329"/>
      <c r="H5" s="329"/>
      <c r="I5" s="329"/>
      <c r="J5" s="329"/>
      <c r="K5" s="329"/>
      <c r="L5" s="329"/>
      <c r="M5" s="329"/>
      <c r="N5" s="329"/>
      <c r="O5" s="328" t="s">
        <v>60</v>
      </c>
      <c r="P5" s="328"/>
      <c r="Q5" s="328"/>
      <c r="R5" s="328"/>
      <c r="S5" s="329"/>
      <c r="T5" s="329"/>
      <c r="U5" s="329"/>
      <c r="V5" s="329"/>
      <c r="W5" s="329"/>
      <c r="X5" s="55" t="s">
        <v>61</v>
      </c>
      <c r="Y5" s="329"/>
      <c r="Z5" s="329"/>
      <c r="AA5" s="329"/>
      <c r="AB5" s="329"/>
      <c r="AC5" s="329"/>
      <c r="AD5" s="328" t="s">
        <v>62</v>
      </c>
      <c r="AE5" s="328"/>
      <c r="AF5" s="328"/>
      <c r="AG5" s="328"/>
      <c r="AH5" s="328"/>
      <c r="AI5" s="329"/>
      <c r="AJ5" s="329"/>
      <c r="AK5" s="329"/>
      <c r="AL5" s="329"/>
      <c r="AM5" s="54"/>
      <c r="AN5" s="54"/>
      <c r="AO5" s="54"/>
      <c r="AP5" s="54"/>
      <c r="AQ5" s="54"/>
      <c r="AR5" s="54"/>
      <c r="AS5" s="54"/>
      <c r="AT5" s="54"/>
      <c r="AU5" s="54"/>
      <c r="AV5" s="54"/>
      <c r="AW5" s="54"/>
      <c r="AX5" s="54"/>
      <c r="AY5" s="54"/>
      <c r="AZ5" s="54"/>
      <c r="BA5" s="54"/>
    </row>
    <row r="6" spans="1:54" s="3" customFormat="1" ht="6.95" customHeight="1" thickBot="1" x14ac:dyDescent="0.3">
      <c r="A6" s="358"/>
      <c r="B6" s="358"/>
      <c r="C6" s="358"/>
      <c r="D6" s="358"/>
      <c r="E6" s="358"/>
      <c r="F6" s="358"/>
      <c r="G6" s="358"/>
      <c r="H6" s="358"/>
      <c r="I6" s="358"/>
      <c r="J6" s="358"/>
      <c r="K6" s="358"/>
      <c r="L6" s="358"/>
      <c r="M6" s="358"/>
      <c r="N6" s="358"/>
      <c r="O6" s="358"/>
      <c r="P6" s="358"/>
      <c r="Q6" s="358"/>
      <c r="R6" s="358"/>
      <c r="S6" s="358"/>
      <c r="T6" s="358"/>
      <c r="U6" s="358"/>
      <c r="V6" s="74"/>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row>
    <row r="7" spans="1:54" s="59" customFormat="1" ht="24.95" customHeight="1" x14ac:dyDescent="0.2">
      <c r="A7" s="360" t="s">
        <v>5</v>
      </c>
      <c r="B7" s="270" t="s">
        <v>6</v>
      </c>
      <c r="C7" s="271"/>
      <c r="D7" s="355" t="s">
        <v>58</v>
      </c>
      <c r="E7" s="356"/>
      <c r="F7" s="357"/>
      <c r="G7" s="269" t="s">
        <v>44</v>
      </c>
      <c r="H7" s="318" t="s">
        <v>12</v>
      </c>
      <c r="I7" s="320" t="s">
        <v>11</v>
      </c>
      <c r="J7" s="271"/>
      <c r="K7" s="269" t="s">
        <v>0</v>
      </c>
      <c r="L7" s="270"/>
      <c r="M7" s="271"/>
      <c r="N7" s="269" t="s">
        <v>7</v>
      </c>
      <c r="O7" s="320" t="s">
        <v>1</v>
      </c>
      <c r="P7" s="271"/>
      <c r="Q7" s="269" t="s">
        <v>2</v>
      </c>
      <c r="R7" s="299"/>
      <c r="S7" s="325" t="s">
        <v>10</v>
      </c>
      <c r="T7" s="348" t="s">
        <v>50</v>
      </c>
      <c r="U7" s="349"/>
      <c r="V7" s="349"/>
      <c r="W7" s="349"/>
      <c r="X7" s="350"/>
      <c r="Y7" s="348" t="s">
        <v>51</v>
      </c>
      <c r="Z7" s="349"/>
      <c r="AA7" s="349"/>
      <c r="AB7" s="349"/>
      <c r="AC7" s="350"/>
      <c r="AD7" s="351" t="s">
        <v>54</v>
      </c>
      <c r="AE7" s="352"/>
      <c r="AF7" s="352"/>
      <c r="AG7" s="352"/>
      <c r="AH7" s="353"/>
      <c r="AI7" s="348" t="s">
        <v>55</v>
      </c>
      <c r="AJ7" s="349"/>
      <c r="AK7" s="349"/>
      <c r="AL7" s="349"/>
      <c r="AM7" s="350"/>
      <c r="AN7" s="348" t="s">
        <v>53</v>
      </c>
      <c r="AO7" s="349"/>
      <c r="AP7" s="349"/>
      <c r="AQ7" s="349"/>
      <c r="AR7" s="354"/>
      <c r="AS7" s="351" t="s">
        <v>56</v>
      </c>
      <c r="AT7" s="352"/>
      <c r="AU7" s="352"/>
      <c r="AV7" s="352"/>
      <c r="AW7" s="353"/>
      <c r="AX7" s="269" t="s">
        <v>15</v>
      </c>
      <c r="AY7" s="270"/>
      <c r="AZ7" s="299"/>
      <c r="BA7" s="325" t="s">
        <v>9</v>
      </c>
    </row>
    <row r="8" spans="1:54" s="59" customFormat="1" ht="36.75" customHeight="1" x14ac:dyDescent="0.2">
      <c r="A8" s="361"/>
      <c r="B8" s="301"/>
      <c r="C8" s="322"/>
      <c r="D8" s="364" t="s">
        <v>138</v>
      </c>
      <c r="E8" s="303" t="s">
        <v>140</v>
      </c>
      <c r="F8" s="366" t="s">
        <v>139</v>
      </c>
      <c r="G8" s="300"/>
      <c r="H8" s="319"/>
      <c r="I8" s="321"/>
      <c r="J8" s="322"/>
      <c r="K8" s="272"/>
      <c r="L8" s="273"/>
      <c r="M8" s="274"/>
      <c r="N8" s="300"/>
      <c r="O8" s="321"/>
      <c r="P8" s="322"/>
      <c r="Q8" s="300"/>
      <c r="R8" s="302"/>
      <c r="S8" s="326"/>
      <c r="T8" s="305" t="s">
        <v>52</v>
      </c>
      <c r="U8" s="306"/>
      <c r="V8" s="307"/>
      <c r="W8" s="275" t="s">
        <v>48</v>
      </c>
      <c r="X8" s="277" t="s">
        <v>47</v>
      </c>
      <c r="Y8" s="305" t="s">
        <v>52</v>
      </c>
      <c r="Z8" s="306"/>
      <c r="AA8" s="307"/>
      <c r="AB8" s="275" t="s">
        <v>48</v>
      </c>
      <c r="AC8" s="277" t="s">
        <v>47</v>
      </c>
      <c r="AD8" s="308" t="s">
        <v>49</v>
      </c>
      <c r="AE8" s="309"/>
      <c r="AF8" s="310"/>
      <c r="AG8" s="267" t="s">
        <v>48</v>
      </c>
      <c r="AH8" s="315" t="s">
        <v>47</v>
      </c>
      <c r="AI8" s="305" t="s">
        <v>52</v>
      </c>
      <c r="AJ8" s="306"/>
      <c r="AK8" s="307"/>
      <c r="AL8" s="275" t="s">
        <v>48</v>
      </c>
      <c r="AM8" s="277" t="s">
        <v>47</v>
      </c>
      <c r="AN8" s="305" t="s">
        <v>52</v>
      </c>
      <c r="AO8" s="306"/>
      <c r="AP8" s="307"/>
      <c r="AQ8" s="275" t="s">
        <v>48</v>
      </c>
      <c r="AR8" s="327" t="s">
        <v>47</v>
      </c>
      <c r="AS8" s="308" t="s">
        <v>49</v>
      </c>
      <c r="AT8" s="309"/>
      <c r="AU8" s="310"/>
      <c r="AV8" s="267" t="s">
        <v>48</v>
      </c>
      <c r="AW8" s="315" t="s">
        <v>47</v>
      </c>
      <c r="AX8" s="300"/>
      <c r="AY8" s="301"/>
      <c r="AZ8" s="302"/>
      <c r="BA8" s="326"/>
    </row>
    <row r="9" spans="1:54" s="59" customFormat="1" ht="33.75" customHeight="1" thickBot="1" x14ac:dyDescent="0.25">
      <c r="A9" s="362"/>
      <c r="B9" s="363"/>
      <c r="C9" s="324"/>
      <c r="D9" s="365"/>
      <c r="E9" s="304"/>
      <c r="F9" s="367"/>
      <c r="G9" s="317"/>
      <c r="H9" s="276"/>
      <c r="I9" s="323"/>
      <c r="J9" s="324"/>
      <c r="K9" s="60" t="s">
        <v>138</v>
      </c>
      <c r="L9" s="61" t="s">
        <v>140</v>
      </c>
      <c r="M9" s="112" t="s">
        <v>144</v>
      </c>
      <c r="N9" s="317"/>
      <c r="O9" s="323"/>
      <c r="P9" s="324"/>
      <c r="Q9" s="317"/>
      <c r="R9" s="359"/>
      <c r="S9" s="278"/>
      <c r="T9" s="60" t="s">
        <v>138</v>
      </c>
      <c r="U9" s="61" t="s">
        <v>140</v>
      </c>
      <c r="V9" s="61" t="s">
        <v>144</v>
      </c>
      <c r="W9" s="276"/>
      <c r="X9" s="278"/>
      <c r="Y9" s="60" t="s">
        <v>138</v>
      </c>
      <c r="Z9" s="61" t="s">
        <v>140</v>
      </c>
      <c r="AA9" s="61" t="s">
        <v>144</v>
      </c>
      <c r="AB9" s="276"/>
      <c r="AC9" s="278"/>
      <c r="AD9" s="62" t="s">
        <v>145</v>
      </c>
      <c r="AE9" s="63" t="s">
        <v>140</v>
      </c>
      <c r="AF9" s="63" t="s">
        <v>139</v>
      </c>
      <c r="AG9" s="268"/>
      <c r="AH9" s="316"/>
      <c r="AI9" s="60" t="s">
        <v>138</v>
      </c>
      <c r="AJ9" s="61" t="s">
        <v>140</v>
      </c>
      <c r="AK9" s="61" t="s">
        <v>144</v>
      </c>
      <c r="AL9" s="276"/>
      <c r="AM9" s="278"/>
      <c r="AN9" s="60" t="s">
        <v>138</v>
      </c>
      <c r="AO9" s="61" t="s">
        <v>140</v>
      </c>
      <c r="AP9" s="61" t="s">
        <v>144</v>
      </c>
      <c r="AQ9" s="276"/>
      <c r="AR9" s="323"/>
      <c r="AS9" s="62" t="s">
        <v>145</v>
      </c>
      <c r="AT9" s="63" t="s">
        <v>140</v>
      </c>
      <c r="AU9" s="63" t="s">
        <v>139</v>
      </c>
      <c r="AV9" s="268"/>
      <c r="AW9" s="316"/>
      <c r="AX9" s="60" t="s">
        <v>138</v>
      </c>
      <c r="AY9" s="61" t="s">
        <v>140</v>
      </c>
      <c r="AZ9" s="61" t="s">
        <v>144</v>
      </c>
      <c r="BA9" s="278"/>
    </row>
    <row r="10" spans="1:54" s="22" customFormat="1" ht="262.5" customHeight="1" x14ac:dyDescent="0.25">
      <c r="A10" s="390" t="s">
        <v>65</v>
      </c>
      <c r="B10" s="394" t="s">
        <v>66</v>
      </c>
      <c r="C10" s="395"/>
      <c r="D10" s="75" t="s">
        <v>141</v>
      </c>
      <c r="E10" s="84" t="s">
        <v>141</v>
      </c>
      <c r="F10" s="85" t="s">
        <v>141</v>
      </c>
      <c r="G10" s="86" t="s">
        <v>143</v>
      </c>
      <c r="H10" s="87" t="s">
        <v>63</v>
      </c>
      <c r="I10" s="282" t="s">
        <v>64</v>
      </c>
      <c r="J10" s="283"/>
      <c r="K10" s="129">
        <v>0.8</v>
      </c>
      <c r="L10" s="130">
        <v>0.8</v>
      </c>
      <c r="M10" s="131">
        <v>0.7</v>
      </c>
      <c r="N10" s="132" t="s">
        <v>45</v>
      </c>
      <c r="O10" s="403" t="s">
        <v>190</v>
      </c>
      <c r="P10" s="404"/>
      <c r="Q10" s="405" t="s">
        <v>68</v>
      </c>
      <c r="R10" s="406"/>
      <c r="S10" s="85" t="s">
        <v>76</v>
      </c>
      <c r="T10" s="32"/>
      <c r="U10" s="33"/>
      <c r="V10" s="33"/>
      <c r="W10" s="34"/>
      <c r="X10" s="36"/>
      <c r="Y10" s="32"/>
      <c r="Z10" s="33"/>
      <c r="AA10" s="33"/>
      <c r="AB10" s="34"/>
      <c r="AC10" s="35"/>
      <c r="AD10" s="32"/>
      <c r="AE10" s="33"/>
      <c r="AF10" s="33"/>
      <c r="AG10" s="34"/>
      <c r="AH10" s="36"/>
      <c r="AI10" s="37"/>
      <c r="AJ10" s="33"/>
      <c r="AK10" s="33"/>
      <c r="AL10" s="33"/>
      <c r="AM10" s="33"/>
      <c r="AN10" s="32"/>
      <c r="AO10" s="33"/>
      <c r="AP10" s="33"/>
      <c r="AQ10" s="33"/>
      <c r="AR10" s="35"/>
      <c r="AS10" s="38"/>
      <c r="AT10" s="34"/>
      <c r="AU10" s="34"/>
      <c r="AV10" s="34"/>
      <c r="AW10" s="36"/>
      <c r="AX10" s="181">
        <f>42/62*100</f>
        <v>67.741935483870961</v>
      </c>
      <c r="AY10" s="183">
        <f>18/33*100</f>
        <v>54.54545454545454</v>
      </c>
      <c r="AZ10" s="183">
        <f>+(0.642857142857143)*100</f>
        <v>64.285714285714306</v>
      </c>
      <c r="BA10" s="57" t="s">
        <v>214</v>
      </c>
      <c r="BB10" s="200"/>
    </row>
    <row r="11" spans="1:54" s="22" customFormat="1" ht="131.25" customHeight="1" thickBot="1" x14ac:dyDescent="0.3">
      <c r="A11" s="391"/>
      <c r="B11" s="375" t="s">
        <v>66</v>
      </c>
      <c r="C11" s="376"/>
      <c r="D11" s="77" t="s">
        <v>141</v>
      </c>
      <c r="E11" s="80" t="s">
        <v>141</v>
      </c>
      <c r="F11" s="81" t="s">
        <v>141</v>
      </c>
      <c r="G11" s="83" t="s">
        <v>143</v>
      </c>
      <c r="H11" s="104" t="s">
        <v>63</v>
      </c>
      <c r="I11" s="369" t="s">
        <v>64</v>
      </c>
      <c r="J11" s="370"/>
      <c r="K11" s="118">
        <v>0.98</v>
      </c>
      <c r="L11" s="119">
        <v>0.98</v>
      </c>
      <c r="M11" s="120">
        <v>0.98</v>
      </c>
      <c r="N11" s="113" t="s">
        <v>45</v>
      </c>
      <c r="O11" s="288" t="s">
        <v>70</v>
      </c>
      <c r="P11" s="289"/>
      <c r="Q11" s="290" t="s">
        <v>69</v>
      </c>
      <c r="R11" s="288"/>
      <c r="S11" s="81" t="s">
        <v>76</v>
      </c>
      <c r="T11" s="40"/>
      <c r="U11" s="41"/>
      <c r="V11" s="41"/>
      <c r="W11" s="42"/>
      <c r="X11" s="43"/>
      <c r="Y11" s="40"/>
      <c r="Z11" s="41"/>
      <c r="AA11" s="41"/>
      <c r="AB11" s="42"/>
      <c r="AC11" s="105"/>
      <c r="AD11" s="40"/>
      <c r="AE11" s="41"/>
      <c r="AF11" s="41"/>
      <c r="AG11" s="42"/>
      <c r="AH11" s="43"/>
      <c r="AI11" s="106"/>
      <c r="AJ11" s="41"/>
      <c r="AK11" s="41"/>
      <c r="AL11" s="41"/>
      <c r="AM11" s="41"/>
      <c r="AN11" s="40"/>
      <c r="AO11" s="41"/>
      <c r="AP11" s="41"/>
      <c r="AQ11" s="41"/>
      <c r="AR11" s="105"/>
      <c r="AS11" s="107"/>
      <c r="AT11" s="42"/>
      <c r="AU11" s="42"/>
      <c r="AV11" s="42"/>
      <c r="AW11" s="43"/>
      <c r="AX11" s="441">
        <f>0.908771929824561*100</f>
        <v>90.877192982456094</v>
      </c>
      <c r="AY11" s="442">
        <f>259/285*100</f>
        <v>90.877192982456151</v>
      </c>
      <c r="AZ11" s="443">
        <f>0.908771929824561*100</f>
        <v>90.877192982456094</v>
      </c>
      <c r="BA11" s="246" t="s">
        <v>191</v>
      </c>
    </row>
    <row r="12" spans="1:54" s="4" customFormat="1" ht="368.25" customHeight="1" thickBot="1" x14ac:dyDescent="0.3">
      <c r="A12" s="389" t="s">
        <v>71</v>
      </c>
      <c r="B12" s="386" t="s">
        <v>77</v>
      </c>
      <c r="C12" s="387"/>
      <c r="D12" s="92" t="s">
        <v>141</v>
      </c>
      <c r="E12" s="93" t="s">
        <v>141</v>
      </c>
      <c r="F12" s="94" t="s">
        <v>141</v>
      </c>
      <c r="G12" s="95" t="s">
        <v>143</v>
      </c>
      <c r="H12" s="93" t="s">
        <v>73</v>
      </c>
      <c r="I12" s="311" t="s">
        <v>74</v>
      </c>
      <c r="J12" s="312"/>
      <c r="K12" s="92" t="s">
        <v>146</v>
      </c>
      <c r="L12" s="93" t="s">
        <v>147</v>
      </c>
      <c r="M12" s="94" t="s">
        <v>149</v>
      </c>
      <c r="N12" s="122" t="s">
        <v>46</v>
      </c>
      <c r="O12" s="314" t="s">
        <v>148</v>
      </c>
      <c r="P12" s="388"/>
      <c r="Q12" s="313" t="s">
        <v>3</v>
      </c>
      <c r="R12" s="314"/>
      <c r="S12" s="94" t="s">
        <v>75</v>
      </c>
      <c r="T12" s="123">
        <v>0.69</v>
      </c>
      <c r="U12" s="124">
        <v>1.05</v>
      </c>
      <c r="V12" s="124">
        <v>0.51</v>
      </c>
      <c r="W12" s="125" t="s">
        <v>150</v>
      </c>
      <c r="X12" s="126" t="s">
        <v>142</v>
      </c>
      <c r="Y12" s="127">
        <v>0.89</v>
      </c>
      <c r="Z12" s="128">
        <v>1.05</v>
      </c>
      <c r="AA12" s="128">
        <v>0.48</v>
      </c>
      <c r="AB12" s="125" t="s">
        <v>151</v>
      </c>
      <c r="AC12" s="109" t="s">
        <v>142</v>
      </c>
      <c r="AD12" s="96"/>
      <c r="AE12" s="97"/>
      <c r="AF12" s="97"/>
      <c r="AG12" s="98"/>
      <c r="AH12" s="99"/>
      <c r="AI12" s="101">
        <v>1.1399999999999999</v>
      </c>
      <c r="AJ12" s="102">
        <v>1.34</v>
      </c>
      <c r="AK12" s="102">
        <v>0.48</v>
      </c>
      <c r="AL12" s="125" t="s">
        <v>193</v>
      </c>
      <c r="AM12" s="125" t="s">
        <v>192</v>
      </c>
      <c r="AN12" s="127">
        <v>1.1599999999999999</v>
      </c>
      <c r="AO12" s="102">
        <v>1.1499999999999999</v>
      </c>
      <c r="AP12" s="102">
        <v>0.45</v>
      </c>
      <c r="AQ12" s="125" t="s">
        <v>216</v>
      </c>
      <c r="AR12" s="109" t="s">
        <v>142</v>
      </c>
      <c r="AS12" s="100"/>
      <c r="AT12" s="98"/>
      <c r="AU12" s="98"/>
      <c r="AV12" s="98"/>
      <c r="AW12" s="440"/>
      <c r="AX12" s="127">
        <v>0.96</v>
      </c>
      <c r="AY12" s="102">
        <v>1.1499999999999999</v>
      </c>
      <c r="AZ12" s="102">
        <v>0.48</v>
      </c>
      <c r="BA12" s="103" t="s">
        <v>215</v>
      </c>
    </row>
    <row r="13" spans="1:54" s="4" customFormat="1" ht="182.25" customHeight="1" thickBot="1" x14ac:dyDescent="0.3">
      <c r="A13" s="390"/>
      <c r="B13" s="397" t="s">
        <v>72</v>
      </c>
      <c r="C13" s="398"/>
      <c r="D13" s="77" t="s">
        <v>141</v>
      </c>
      <c r="E13" s="80" t="s">
        <v>141</v>
      </c>
      <c r="F13" s="81" t="s">
        <v>141</v>
      </c>
      <c r="G13" s="83" t="s">
        <v>143</v>
      </c>
      <c r="H13" s="80" t="s">
        <v>73</v>
      </c>
      <c r="I13" s="369" t="s">
        <v>78</v>
      </c>
      <c r="J13" s="396"/>
      <c r="K13" s="138">
        <v>-60000</v>
      </c>
      <c r="L13" s="139">
        <v>-60000</v>
      </c>
      <c r="M13" s="140">
        <v>-1000000</v>
      </c>
      <c r="N13" s="111" t="s">
        <v>46</v>
      </c>
      <c r="O13" s="369" t="s">
        <v>79</v>
      </c>
      <c r="P13" s="370"/>
      <c r="Q13" s="290" t="s">
        <v>3</v>
      </c>
      <c r="R13" s="288"/>
      <c r="S13" s="81" t="s">
        <v>75</v>
      </c>
      <c r="T13" s="141">
        <f>+([1]Consolidado!$N$31-[1]Consolidado!$N$23)</f>
        <v>584015</v>
      </c>
      <c r="U13" s="142">
        <v>986380</v>
      </c>
      <c r="V13" s="142">
        <v>4135600</v>
      </c>
      <c r="W13" s="143" t="s">
        <v>152</v>
      </c>
      <c r="X13" s="143" t="s">
        <v>153</v>
      </c>
      <c r="Y13" s="141">
        <v>1181616</v>
      </c>
      <c r="Z13" s="142">
        <v>-18889</v>
      </c>
      <c r="AA13" s="142">
        <v>-1463057</v>
      </c>
      <c r="AB13" s="143" t="s">
        <v>154</v>
      </c>
      <c r="AC13" s="143" t="s">
        <v>155</v>
      </c>
      <c r="AD13" s="40"/>
      <c r="AE13" s="41"/>
      <c r="AF13" s="41"/>
      <c r="AG13" s="42"/>
      <c r="AH13" s="43"/>
      <c r="AI13" s="141">
        <f>6453530-5137231</f>
        <v>1316299</v>
      </c>
      <c r="AJ13" s="142">
        <f>3947175-3068926</f>
        <v>878249</v>
      </c>
      <c r="AK13" s="142">
        <f>19182040-18129598</f>
        <v>1052442</v>
      </c>
      <c r="AL13" s="125" t="s">
        <v>194</v>
      </c>
      <c r="AM13" s="143" t="s">
        <v>192</v>
      </c>
      <c r="AN13" s="141">
        <f>6965320-6453530</f>
        <v>511790</v>
      </c>
      <c r="AO13" s="139">
        <f>3518065-3947175</f>
        <v>-429110</v>
      </c>
      <c r="AP13" s="139">
        <f>18277320-19182040</f>
        <v>-904720</v>
      </c>
      <c r="AQ13" s="125" t="s">
        <v>217</v>
      </c>
      <c r="AR13" s="217" t="s">
        <v>142</v>
      </c>
      <c r="AS13" s="107"/>
      <c r="AT13" s="42"/>
      <c r="AU13" s="42"/>
      <c r="AV13" s="42"/>
      <c r="AW13" s="105"/>
      <c r="AX13" s="444">
        <v>9519526</v>
      </c>
      <c r="AY13" s="445">
        <v>5486199</v>
      </c>
      <c r="AZ13" s="445">
        <v>-220367</v>
      </c>
      <c r="BA13" s="246" t="s">
        <v>218</v>
      </c>
    </row>
    <row r="14" spans="1:54" s="4" customFormat="1" ht="244.5" customHeight="1" x14ac:dyDescent="0.25">
      <c r="A14" s="390"/>
      <c r="B14" s="399" t="s">
        <v>77</v>
      </c>
      <c r="C14" s="400"/>
      <c r="D14" s="92" t="s">
        <v>141</v>
      </c>
      <c r="E14" s="93" t="s">
        <v>141</v>
      </c>
      <c r="F14" s="94" t="s">
        <v>141</v>
      </c>
      <c r="G14" s="95" t="s">
        <v>143</v>
      </c>
      <c r="H14" s="93" t="s">
        <v>82</v>
      </c>
      <c r="I14" s="311" t="s">
        <v>80</v>
      </c>
      <c r="J14" s="312"/>
      <c r="K14" s="92" t="s">
        <v>156</v>
      </c>
      <c r="L14" s="93" t="s">
        <v>158</v>
      </c>
      <c r="M14" s="94" t="s">
        <v>156</v>
      </c>
      <c r="N14" s="122" t="s">
        <v>46</v>
      </c>
      <c r="O14" s="311" t="s">
        <v>157</v>
      </c>
      <c r="P14" s="312"/>
      <c r="Q14" s="313" t="s">
        <v>4</v>
      </c>
      <c r="R14" s="314"/>
      <c r="S14" s="94" t="s">
        <v>83</v>
      </c>
      <c r="T14" s="150">
        <v>58.32</v>
      </c>
      <c r="U14" s="148">
        <v>69.02</v>
      </c>
      <c r="V14" s="148">
        <v>62.72</v>
      </c>
      <c r="W14" s="125" t="s">
        <v>159</v>
      </c>
      <c r="X14" s="126" t="s">
        <v>142</v>
      </c>
      <c r="Y14" s="147">
        <v>39.47</v>
      </c>
      <c r="Z14" s="148">
        <v>80.33</v>
      </c>
      <c r="AA14" s="148">
        <v>65.459999999999994</v>
      </c>
      <c r="AB14" s="125" t="s">
        <v>160</v>
      </c>
      <c r="AC14" s="102" t="s">
        <v>142</v>
      </c>
      <c r="AD14" s="96"/>
      <c r="AE14" s="97"/>
      <c r="AF14" s="97"/>
      <c r="AG14" s="98"/>
      <c r="AH14" s="99"/>
      <c r="AI14" s="149">
        <v>33.22</v>
      </c>
      <c r="AJ14" s="148">
        <v>74.63</v>
      </c>
      <c r="AK14" s="102">
        <v>67.099999999999994</v>
      </c>
      <c r="AL14" s="125" t="s">
        <v>197</v>
      </c>
      <c r="AM14" s="102" t="s">
        <v>142</v>
      </c>
      <c r="AN14" s="127">
        <v>33.14</v>
      </c>
      <c r="AO14" s="102">
        <v>74.17</v>
      </c>
      <c r="AP14" s="102">
        <v>69.3</v>
      </c>
      <c r="AQ14" s="125" t="s">
        <v>219</v>
      </c>
      <c r="AR14" s="109" t="s">
        <v>142</v>
      </c>
      <c r="AS14" s="100"/>
      <c r="AT14" s="98"/>
      <c r="AU14" s="98"/>
      <c r="AV14" s="98"/>
      <c r="AW14" s="440"/>
      <c r="AX14" s="147">
        <v>40.93</v>
      </c>
      <c r="AY14" s="148">
        <v>74.540000000000006</v>
      </c>
      <c r="AZ14" s="148">
        <v>66.150000000000006</v>
      </c>
      <c r="BA14" s="103" t="s">
        <v>220</v>
      </c>
    </row>
    <row r="15" spans="1:54" s="22" customFormat="1" ht="282" customHeight="1" thickBot="1" x14ac:dyDescent="0.3">
      <c r="A15" s="390"/>
      <c r="B15" s="392" t="s">
        <v>72</v>
      </c>
      <c r="C15" s="393"/>
      <c r="D15" s="77" t="s">
        <v>141</v>
      </c>
      <c r="E15" s="80" t="s">
        <v>141</v>
      </c>
      <c r="F15" s="81" t="s">
        <v>141</v>
      </c>
      <c r="G15" s="83" t="s">
        <v>143</v>
      </c>
      <c r="H15" s="80" t="s">
        <v>13</v>
      </c>
      <c r="I15" s="369" t="s">
        <v>84</v>
      </c>
      <c r="J15" s="370"/>
      <c r="K15" s="138">
        <v>-60000</v>
      </c>
      <c r="L15" s="139">
        <v>-60000</v>
      </c>
      <c r="M15" s="140">
        <v>-1000000</v>
      </c>
      <c r="N15" s="117" t="s">
        <v>46</v>
      </c>
      <c r="O15" s="288" t="s">
        <v>79</v>
      </c>
      <c r="P15" s="289"/>
      <c r="Q15" s="290" t="s">
        <v>4</v>
      </c>
      <c r="R15" s="288"/>
      <c r="S15" s="81" t="s">
        <v>83</v>
      </c>
      <c r="T15" s="141">
        <f>10897736-15945510</f>
        <v>-5047774</v>
      </c>
      <c r="U15" s="142">
        <f>10912913-11655102</f>
        <v>-742189</v>
      </c>
      <c r="V15" s="142">
        <f>87062490-89224585</f>
        <v>-2162095</v>
      </c>
      <c r="W15" s="143" t="s">
        <v>222</v>
      </c>
      <c r="X15" s="144" t="s">
        <v>142</v>
      </c>
      <c r="Y15" s="141">
        <f>15977504-10897736</f>
        <v>5079768</v>
      </c>
      <c r="Z15" s="142">
        <f>11526172-10912913</f>
        <v>613259</v>
      </c>
      <c r="AA15" s="142">
        <f>103844430-87062490</f>
        <v>16781940</v>
      </c>
      <c r="AB15" s="143" t="s">
        <v>223</v>
      </c>
      <c r="AC15" s="143" t="s">
        <v>161</v>
      </c>
      <c r="AD15" s="40"/>
      <c r="AE15" s="41"/>
      <c r="AF15" s="41"/>
      <c r="AG15" s="42"/>
      <c r="AH15" s="43"/>
      <c r="AI15" s="141">
        <f>14245055-15977504</f>
        <v>-1732449</v>
      </c>
      <c r="AJ15" s="142">
        <f>14229361-11526172</f>
        <v>2703189</v>
      </c>
      <c r="AK15" s="142">
        <f>101860855-103844430</f>
        <v>-1983575</v>
      </c>
      <c r="AL15" s="143" t="s">
        <v>198</v>
      </c>
      <c r="AM15" s="218" t="s">
        <v>142</v>
      </c>
      <c r="AN15" s="142">
        <f>8228706-14245055</f>
        <v>-6016349</v>
      </c>
      <c r="AO15" s="142">
        <f>12371103-14229361</f>
        <v>-1858258</v>
      </c>
      <c r="AP15" s="142">
        <f>98807415-101860855</f>
        <v>-3053440</v>
      </c>
      <c r="AQ15" s="143" t="s">
        <v>224</v>
      </c>
      <c r="AR15" s="146"/>
      <c r="AS15" s="107"/>
      <c r="AT15" s="42"/>
      <c r="AU15" s="42"/>
      <c r="AV15" s="42"/>
      <c r="AW15" s="105"/>
      <c r="AX15" s="138">
        <f>92957230-131176522</f>
        <v>-38219292</v>
      </c>
      <c r="AY15" s="139">
        <f>96231227-91211839</f>
        <v>5019388</v>
      </c>
      <c r="AZ15" s="139">
        <f>801978050-750944120</f>
        <v>51033930</v>
      </c>
      <c r="BA15" s="108" t="s">
        <v>225</v>
      </c>
    </row>
    <row r="16" spans="1:54" s="22" customFormat="1" ht="384.75" hidden="1" customHeight="1" x14ac:dyDescent="0.25">
      <c r="A16" s="390"/>
      <c r="B16" s="394" t="s">
        <v>72</v>
      </c>
      <c r="C16" s="395"/>
      <c r="D16" s="75" t="s">
        <v>141</v>
      </c>
      <c r="E16" s="84" t="s">
        <v>141</v>
      </c>
      <c r="F16" s="85" t="s">
        <v>141</v>
      </c>
      <c r="G16" s="86" t="s">
        <v>143</v>
      </c>
      <c r="H16" s="84" t="s">
        <v>85</v>
      </c>
      <c r="I16" s="282" t="s">
        <v>91</v>
      </c>
      <c r="J16" s="283"/>
      <c r="K16" s="154">
        <v>900</v>
      </c>
      <c r="L16" s="152">
        <v>1000</v>
      </c>
      <c r="M16" s="153">
        <v>1800</v>
      </c>
      <c r="N16" s="114" t="s">
        <v>86</v>
      </c>
      <c r="O16" s="282" t="s">
        <v>92</v>
      </c>
      <c r="P16" s="283"/>
      <c r="Q16" s="286" t="s">
        <v>94</v>
      </c>
      <c r="R16" s="287"/>
      <c r="S16" s="85" t="s">
        <v>96</v>
      </c>
      <c r="T16" s="133">
        <v>538</v>
      </c>
      <c r="U16" s="134">
        <v>672</v>
      </c>
      <c r="V16" s="134">
        <v>591</v>
      </c>
      <c r="W16" s="89" t="s">
        <v>169</v>
      </c>
      <c r="X16" s="57" t="s">
        <v>162</v>
      </c>
      <c r="Y16" s="133">
        <v>424</v>
      </c>
      <c r="Z16" s="134">
        <v>786</v>
      </c>
      <c r="AA16" s="134">
        <v>547</v>
      </c>
      <c r="AB16" s="89" t="s">
        <v>163</v>
      </c>
      <c r="AC16" s="89" t="s">
        <v>167</v>
      </c>
      <c r="AD16" s="32"/>
      <c r="AE16" s="33"/>
      <c r="AF16" s="33"/>
      <c r="AG16" s="34"/>
      <c r="AH16" s="36"/>
      <c r="AI16" s="135" t="s">
        <v>196</v>
      </c>
      <c r="AJ16" s="30" t="s">
        <v>196</v>
      </c>
      <c r="AK16" s="30" t="s">
        <v>196</v>
      </c>
      <c r="AL16" s="89" t="s">
        <v>195</v>
      </c>
      <c r="AM16" s="30" t="s">
        <v>142</v>
      </c>
      <c r="AN16" s="135" t="s">
        <v>196</v>
      </c>
      <c r="AO16" s="30" t="s">
        <v>196</v>
      </c>
      <c r="AP16" s="30" t="s">
        <v>196</v>
      </c>
      <c r="AQ16" s="30" t="s">
        <v>142</v>
      </c>
      <c r="AR16" s="91" t="s">
        <v>142</v>
      </c>
      <c r="AS16" s="38"/>
      <c r="AT16" s="34"/>
      <c r="AU16" s="34"/>
      <c r="AV16" s="34"/>
      <c r="AW16" s="36"/>
      <c r="AX16" s="136" t="s">
        <v>196</v>
      </c>
      <c r="AY16" s="134" t="s">
        <v>196</v>
      </c>
      <c r="AZ16" s="137" t="s">
        <v>196</v>
      </c>
      <c r="BA16" s="219" t="s">
        <v>202</v>
      </c>
    </row>
    <row r="17" spans="1:53" s="4" customFormat="1" ht="262.5" customHeight="1" x14ac:dyDescent="0.25">
      <c r="A17" s="390"/>
      <c r="B17" s="381" t="s">
        <v>72</v>
      </c>
      <c r="C17" s="382"/>
      <c r="D17" s="78" t="s">
        <v>141</v>
      </c>
      <c r="E17" s="72" t="s">
        <v>141</v>
      </c>
      <c r="F17" s="79" t="s">
        <v>141</v>
      </c>
      <c r="G17" s="82" t="s">
        <v>143</v>
      </c>
      <c r="H17" s="72" t="s">
        <v>85</v>
      </c>
      <c r="I17" s="284" t="s">
        <v>90</v>
      </c>
      <c r="J17" s="285"/>
      <c r="K17" s="158">
        <v>0.1</v>
      </c>
      <c r="L17" s="159">
        <v>0.15</v>
      </c>
      <c r="M17" s="160">
        <v>0.05</v>
      </c>
      <c r="N17" s="82" t="s">
        <v>87</v>
      </c>
      <c r="O17" s="412" t="s">
        <v>93</v>
      </c>
      <c r="P17" s="413"/>
      <c r="Q17" s="416" t="s">
        <v>95</v>
      </c>
      <c r="R17" s="412"/>
      <c r="S17" s="79" t="s">
        <v>96</v>
      </c>
      <c r="T17" s="28"/>
      <c r="U17" s="27"/>
      <c r="V17" s="27"/>
      <c r="W17" s="26"/>
      <c r="X17" s="25"/>
      <c r="Y17" s="28"/>
      <c r="Z17" s="27"/>
      <c r="AA17" s="27"/>
      <c r="AB17" s="26" t="s">
        <v>57</v>
      </c>
      <c r="AC17" s="24"/>
      <c r="AD17" s="220">
        <v>-8.5999999999999993E-2</v>
      </c>
      <c r="AE17" s="221">
        <v>-1.8149999999999999</v>
      </c>
      <c r="AF17" s="221">
        <v>0.34599999999999997</v>
      </c>
      <c r="AG17" s="50" t="s">
        <v>201</v>
      </c>
      <c r="AH17" s="49" t="s">
        <v>168</v>
      </c>
      <c r="AI17" s="28"/>
      <c r="AJ17" s="27"/>
      <c r="AK17" s="27"/>
      <c r="AL17" s="27"/>
      <c r="AM17" s="26"/>
      <c r="AN17" s="28"/>
      <c r="AO17" s="27"/>
      <c r="AP17" s="27"/>
      <c r="AQ17" s="27"/>
      <c r="AR17" s="24"/>
      <c r="AS17" s="220">
        <v>-0.36699999999999999</v>
      </c>
      <c r="AT17" s="221">
        <v>0.40699999999999997</v>
      </c>
      <c r="AU17" s="221">
        <v>-1.0699999999999999E-2</v>
      </c>
      <c r="AV17" s="50" t="s">
        <v>199</v>
      </c>
      <c r="AW17" s="39" t="s">
        <v>200</v>
      </c>
      <c r="AX17" s="220">
        <v>-0.14000000000000001</v>
      </c>
      <c r="AY17" s="221">
        <v>-0.33210000000000001</v>
      </c>
      <c r="AZ17" s="221">
        <v>0.38200000000000001</v>
      </c>
      <c r="BA17" s="39" t="s">
        <v>226</v>
      </c>
    </row>
    <row r="18" spans="1:53" s="4" customFormat="1" ht="150" hidden="1" customHeight="1" x14ac:dyDescent="0.25">
      <c r="A18" s="390"/>
      <c r="B18" s="381" t="s">
        <v>72</v>
      </c>
      <c r="C18" s="382"/>
      <c r="D18" s="78" t="s">
        <v>141</v>
      </c>
      <c r="E18" s="72" t="s">
        <v>141</v>
      </c>
      <c r="F18" s="79" t="s">
        <v>141</v>
      </c>
      <c r="G18" s="82" t="s">
        <v>143</v>
      </c>
      <c r="H18" s="72" t="s">
        <v>85</v>
      </c>
      <c r="I18" s="284" t="s">
        <v>89</v>
      </c>
      <c r="J18" s="285"/>
      <c r="K18" s="158">
        <v>0.02</v>
      </c>
      <c r="L18" s="159">
        <v>0.05</v>
      </c>
      <c r="M18" s="160">
        <v>0.4</v>
      </c>
      <c r="N18" s="82" t="s">
        <v>88</v>
      </c>
      <c r="O18" s="284" t="s">
        <v>170</v>
      </c>
      <c r="P18" s="285"/>
      <c r="Q18" s="291" t="s">
        <v>94</v>
      </c>
      <c r="R18" s="292"/>
      <c r="S18" s="79" t="s">
        <v>96</v>
      </c>
      <c r="T18" s="28"/>
      <c r="U18" s="27"/>
      <c r="V18" s="27"/>
      <c r="W18" s="26"/>
      <c r="X18" s="25"/>
      <c r="Y18" s="28"/>
      <c r="Z18" s="27"/>
      <c r="AA18" s="27"/>
      <c r="AB18" s="26"/>
      <c r="AC18" s="24"/>
      <c r="AD18" s="44">
        <v>35</v>
      </c>
      <c r="AE18" s="47">
        <v>5</v>
      </c>
      <c r="AF18" s="47">
        <v>55</v>
      </c>
      <c r="AG18" s="50" t="s">
        <v>171</v>
      </c>
      <c r="AH18" s="45"/>
      <c r="AI18" s="28"/>
      <c r="AJ18" s="27"/>
      <c r="AK18" s="27"/>
      <c r="AL18" s="27"/>
      <c r="AM18" s="26"/>
      <c r="AN18" s="28"/>
      <c r="AO18" s="27"/>
      <c r="AP18" s="27"/>
      <c r="AQ18" s="27"/>
      <c r="AR18" s="24"/>
      <c r="AS18" s="64"/>
      <c r="AT18" s="65"/>
      <c r="AU18" s="65"/>
      <c r="AV18" s="65" t="s">
        <v>228</v>
      </c>
      <c r="AW18" s="48"/>
      <c r="AX18" s="46"/>
      <c r="AY18" s="47"/>
      <c r="AZ18" s="45"/>
      <c r="BA18" s="219" t="s">
        <v>227</v>
      </c>
    </row>
    <row r="19" spans="1:53" s="4" customFormat="1" ht="120" hidden="1" x14ac:dyDescent="0.25">
      <c r="A19" s="390"/>
      <c r="B19" s="377" t="s">
        <v>97</v>
      </c>
      <c r="C19" s="378"/>
      <c r="D19" s="78" t="s">
        <v>141</v>
      </c>
      <c r="E19" s="72" t="s">
        <v>142</v>
      </c>
      <c r="F19" s="79" t="s">
        <v>141</v>
      </c>
      <c r="G19" s="82" t="s">
        <v>143</v>
      </c>
      <c r="H19" s="72" t="s">
        <v>100</v>
      </c>
      <c r="I19" s="284" t="s">
        <v>101</v>
      </c>
      <c r="J19" s="285"/>
      <c r="K19" s="177" t="s">
        <v>204</v>
      </c>
      <c r="L19" s="175" t="s">
        <v>204</v>
      </c>
      <c r="M19" s="176" t="s">
        <v>204</v>
      </c>
      <c r="N19" s="116" t="s">
        <v>103</v>
      </c>
      <c r="O19" s="284" t="s">
        <v>205</v>
      </c>
      <c r="P19" s="285"/>
      <c r="Q19" s="291" t="s">
        <v>106</v>
      </c>
      <c r="R19" s="292"/>
      <c r="S19" s="79" t="s">
        <v>105</v>
      </c>
      <c r="T19" s="52" t="s">
        <v>206</v>
      </c>
      <c r="U19" s="51" t="s">
        <v>206</v>
      </c>
      <c r="V19" s="51" t="s">
        <v>206</v>
      </c>
      <c r="W19" s="50" t="s">
        <v>172</v>
      </c>
      <c r="X19" s="48" t="s">
        <v>142</v>
      </c>
      <c r="Y19" s="52" t="s">
        <v>206</v>
      </c>
      <c r="Z19" s="51" t="s">
        <v>206</v>
      </c>
      <c r="AA19" s="51" t="s">
        <v>206</v>
      </c>
      <c r="AB19" s="50" t="s">
        <v>173</v>
      </c>
      <c r="AC19" s="47" t="s">
        <v>142</v>
      </c>
      <c r="AD19" s="28"/>
      <c r="AE19" s="27"/>
      <c r="AF19" s="27"/>
      <c r="AG19" s="26"/>
      <c r="AH19" s="25"/>
      <c r="AI19" s="52" t="s">
        <v>206</v>
      </c>
      <c r="AJ19" s="51" t="s">
        <v>206</v>
      </c>
      <c r="AK19" s="51" t="s">
        <v>206</v>
      </c>
      <c r="AL19" s="50" t="s">
        <v>195</v>
      </c>
      <c r="AM19" s="47" t="s">
        <v>142</v>
      </c>
      <c r="AN19" s="52" t="s">
        <v>206</v>
      </c>
      <c r="AO19" s="51" t="s">
        <v>206</v>
      </c>
      <c r="AP19" s="51" t="s">
        <v>206</v>
      </c>
      <c r="AQ19" s="47" t="s">
        <v>142</v>
      </c>
      <c r="AR19" s="45" t="s">
        <v>142</v>
      </c>
      <c r="AS19" s="31"/>
      <c r="AT19" s="26"/>
      <c r="AU19" s="26"/>
      <c r="AV19" s="26"/>
      <c r="AW19" s="25"/>
      <c r="AX19" s="52" t="s">
        <v>206</v>
      </c>
      <c r="AY19" s="51" t="s">
        <v>206</v>
      </c>
      <c r="AZ19" s="51" t="s">
        <v>206</v>
      </c>
      <c r="BA19" s="243" t="s">
        <v>207</v>
      </c>
    </row>
    <row r="20" spans="1:53" s="4" customFormat="1" ht="54.75" hidden="1" customHeight="1" x14ac:dyDescent="0.25">
      <c r="A20" s="390"/>
      <c r="B20" s="377" t="s">
        <v>97</v>
      </c>
      <c r="C20" s="378"/>
      <c r="D20" s="78" t="s">
        <v>141</v>
      </c>
      <c r="E20" s="72" t="s">
        <v>142</v>
      </c>
      <c r="F20" s="79" t="s">
        <v>141</v>
      </c>
      <c r="G20" s="82" t="s">
        <v>143</v>
      </c>
      <c r="H20" s="72" t="s">
        <v>100</v>
      </c>
      <c r="I20" s="284" t="s">
        <v>102</v>
      </c>
      <c r="J20" s="285"/>
      <c r="K20" s="157" t="s">
        <v>175</v>
      </c>
      <c r="L20" s="155" t="s">
        <v>142</v>
      </c>
      <c r="M20" s="162" t="s">
        <v>177</v>
      </c>
      <c r="N20" s="116" t="s">
        <v>103</v>
      </c>
      <c r="O20" s="284" t="s">
        <v>164</v>
      </c>
      <c r="P20" s="285"/>
      <c r="Q20" s="291" t="s">
        <v>106</v>
      </c>
      <c r="R20" s="292"/>
      <c r="S20" s="79" t="s">
        <v>105</v>
      </c>
      <c r="T20" s="163">
        <v>93976708.092800006</v>
      </c>
      <c r="U20" s="164" t="s">
        <v>142</v>
      </c>
      <c r="V20" s="164">
        <v>2640625149.3751993</v>
      </c>
      <c r="W20" s="50" t="s">
        <v>181</v>
      </c>
      <c r="X20" s="279" t="s">
        <v>185</v>
      </c>
      <c r="Y20" s="163">
        <v>101081863.07439999</v>
      </c>
      <c r="Z20" s="164" t="s">
        <v>142</v>
      </c>
      <c r="AA20" s="164">
        <v>2683058415.2008009</v>
      </c>
      <c r="AB20" s="50" t="s">
        <v>181</v>
      </c>
      <c r="AC20" s="279" t="s">
        <v>186</v>
      </c>
      <c r="AD20" s="28"/>
      <c r="AE20" s="27"/>
      <c r="AF20" s="27"/>
      <c r="AG20" s="26"/>
      <c r="AH20" s="25"/>
      <c r="AI20" s="52" t="s">
        <v>206</v>
      </c>
      <c r="AJ20" s="164" t="s">
        <v>142</v>
      </c>
      <c r="AK20" s="51" t="s">
        <v>206</v>
      </c>
      <c r="AL20" s="383" t="s">
        <v>208</v>
      </c>
      <c r="AM20" s="296" t="s">
        <v>142</v>
      </c>
      <c r="AN20" s="52" t="s">
        <v>206</v>
      </c>
      <c r="AO20" s="164" t="s">
        <v>142</v>
      </c>
      <c r="AP20" s="51" t="s">
        <v>206</v>
      </c>
      <c r="AQ20" s="293" t="s">
        <v>142</v>
      </c>
      <c r="AR20" s="296" t="s">
        <v>142</v>
      </c>
      <c r="AS20" s="31"/>
      <c r="AT20" s="26"/>
      <c r="AU20" s="26"/>
      <c r="AV20" s="26"/>
      <c r="AW20" s="25"/>
      <c r="AX20" s="52" t="s">
        <v>206</v>
      </c>
      <c r="AY20" s="51" t="s">
        <v>206</v>
      </c>
      <c r="AZ20" s="51" t="s">
        <v>206</v>
      </c>
      <c r="BA20" s="407" t="s">
        <v>208</v>
      </c>
    </row>
    <row r="21" spans="1:53" s="4" customFormat="1" ht="45" hidden="1" x14ac:dyDescent="0.25">
      <c r="A21" s="390"/>
      <c r="B21" s="377" t="s">
        <v>97</v>
      </c>
      <c r="C21" s="378"/>
      <c r="D21" s="78" t="s">
        <v>141</v>
      </c>
      <c r="E21" s="72" t="s">
        <v>142</v>
      </c>
      <c r="F21" s="79" t="s">
        <v>141</v>
      </c>
      <c r="G21" s="82" t="s">
        <v>143</v>
      </c>
      <c r="H21" s="72" t="s">
        <v>100</v>
      </c>
      <c r="I21" s="284" t="s">
        <v>102</v>
      </c>
      <c r="J21" s="285"/>
      <c r="K21" s="157" t="s">
        <v>176</v>
      </c>
      <c r="L21" s="155" t="s">
        <v>142</v>
      </c>
      <c r="M21" s="162" t="s">
        <v>178</v>
      </c>
      <c r="N21" s="116" t="s">
        <v>103</v>
      </c>
      <c r="O21" s="284" t="s">
        <v>165</v>
      </c>
      <c r="P21" s="285"/>
      <c r="Q21" s="291" t="s">
        <v>106</v>
      </c>
      <c r="R21" s="292"/>
      <c r="S21" s="79" t="s">
        <v>105</v>
      </c>
      <c r="T21" s="163">
        <v>35182.300000000003</v>
      </c>
      <c r="U21" s="164" t="s">
        <v>142</v>
      </c>
      <c r="V21" s="164">
        <v>988577.57499999984</v>
      </c>
      <c r="W21" s="50" t="s">
        <v>184</v>
      </c>
      <c r="X21" s="280"/>
      <c r="Y21" s="163">
        <v>37842.275000000001</v>
      </c>
      <c r="Z21" s="164" t="s">
        <v>142</v>
      </c>
      <c r="AA21" s="164">
        <v>1004463.4250000005</v>
      </c>
      <c r="AB21" s="50" t="s">
        <v>184</v>
      </c>
      <c r="AC21" s="280"/>
      <c r="AD21" s="28"/>
      <c r="AE21" s="27"/>
      <c r="AF21" s="27"/>
      <c r="AG21" s="26"/>
      <c r="AH21" s="25"/>
      <c r="AI21" s="52" t="s">
        <v>206</v>
      </c>
      <c r="AJ21" s="164" t="s">
        <v>142</v>
      </c>
      <c r="AK21" s="51" t="s">
        <v>206</v>
      </c>
      <c r="AL21" s="384"/>
      <c r="AM21" s="297"/>
      <c r="AN21" s="52" t="s">
        <v>206</v>
      </c>
      <c r="AO21" s="164" t="s">
        <v>142</v>
      </c>
      <c r="AP21" s="51" t="s">
        <v>206</v>
      </c>
      <c r="AQ21" s="294"/>
      <c r="AR21" s="297"/>
      <c r="AS21" s="31"/>
      <c r="AT21" s="26"/>
      <c r="AU21" s="26"/>
      <c r="AV21" s="26"/>
      <c r="AW21" s="25"/>
      <c r="AX21" s="52" t="s">
        <v>206</v>
      </c>
      <c r="AY21" s="51" t="s">
        <v>206</v>
      </c>
      <c r="AZ21" s="51" t="s">
        <v>206</v>
      </c>
      <c r="BA21" s="408"/>
    </row>
    <row r="22" spans="1:53" s="4" customFormat="1" ht="54" hidden="1" customHeight="1" x14ac:dyDescent="0.25">
      <c r="A22" s="390"/>
      <c r="B22" s="377" t="s">
        <v>97</v>
      </c>
      <c r="C22" s="378"/>
      <c r="D22" s="78" t="s">
        <v>141</v>
      </c>
      <c r="E22" s="72" t="s">
        <v>142</v>
      </c>
      <c r="F22" s="79" t="s">
        <v>141</v>
      </c>
      <c r="G22" s="82" t="s">
        <v>143</v>
      </c>
      <c r="H22" s="72" t="s">
        <v>100</v>
      </c>
      <c r="I22" s="284" t="s">
        <v>102</v>
      </c>
      <c r="J22" s="285"/>
      <c r="K22" s="161" t="s">
        <v>179</v>
      </c>
      <c r="L22" s="155" t="s">
        <v>142</v>
      </c>
      <c r="M22" s="165" t="s">
        <v>180</v>
      </c>
      <c r="N22" s="116" t="s">
        <v>103</v>
      </c>
      <c r="O22" s="284" t="s">
        <v>166</v>
      </c>
      <c r="P22" s="285"/>
      <c r="Q22" s="291" t="s">
        <v>106</v>
      </c>
      <c r="R22" s="292"/>
      <c r="S22" s="79" t="s">
        <v>105</v>
      </c>
      <c r="T22" s="163">
        <v>223759.42800000004</v>
      </c>
      <c r="U22" s="164" t="s">
        <v>142</v>
      </c>
      <c r="V22" s="164">
        <v>6287353.3769999985</v>
      </c>
      <c r="W22" s="50" t="s">
        <v>183</v>
      </c>
      <c r="X22" s="281"/>
      <c r="Y22" s="163">
        <v>240676.86899999998</v>
      </c>
      <c r="Z22" s="164" t="s">
        <v>142</v>
      </c>
      <c r="AA22" s="164">
        <v>6388387.3830000032</v>
      </c>
      <c r="AB22" s="50" t="s">
        <v>183</v>
      </c>
      <c r="AC22" s="281"/>
      <c r="AD22" s="28"/>
      <c r="AE22" s="27"/>
      <c r="AF22" s="27"/>
      <c r="AG22" s="26"/>
      <c r="AH22" s="25"/>
      <c r="AI22" s="52" t="s">
        <v>206</v>
      </c>
      <c r="AJ22" s="164" t="s">
        <v>142</v>
      </c>
      <c r="AK22" s="51" t="s">
        <v>206</v>
      </c>
      <c r="AL22" s="385"/>
      <c r="AM22" s="298"/>
      <c r="AN22" s="52" t="s">
        <v>206</v>
      </c>
      <c r="AO22" s="164" t="s">
        <v>142</v>
      </c>
      <c r="AP22" s="51" t="s">
        <v>206</v>
      </c>
      <c r="AQ22" s="295"/>
      <c r="AR22" s="298"/>
      <c r="AS22" s="31"/>
      <c r="AT22" s="26"/>
      <c r="AU22" s="26"/>
      <c r="AV22" s="26"/>
      <c r="AW22" s="25"/>
      <c r="AX22" s="52" t="s">
        <v>206</v>
      </c>
      <c r="AY22" s="51" t="s">
        <v>206</v>
      </c>
      <c r="AZ22" s="51" t="s">
        <v>206</v>
      </c>
      <c r="BA22" s="409"/>
    </row>
    <row r="23" spans="1:53" s="4" customFormat="1" ht="159.75" hidden="1" customHeight="1" x14ac:dyDescent="0.25">
      <c r="A23" s="390"/>
      <c r="B23" s="379" t="s">
        <v>77</v>
      </c>
      <c r="C23" s="380"/>
      <c r="D23" s="78" t="s">
        <v>141</v>
      </c>
      <c r="E23" s="72" t="s">
        <v>141</v>
      </c>
      <c r="F23" s="79" t="s">
        <v>141</v>
      </c>
      <c r="G23" s="82" t="s">
        <v>143</v>
      </c>
      <c r="H23" s="72" t="s">
        <v>109</v>
      </c>
      <c r="I23" s="284" t="s">
        <v>108</v>
      </c>
      <c r="J23" s="285"/>
      <c r="K23" s="157" t="s">
        <v>174</v>
      </c>
      <c r="L23" s="155" t="s">
        <v>174</v>
      </c>
      <c r="M23" s="156" t="s">
        <v>174</v>
      </c>
      <c r="N23" s="115" t="s">
        <v>103</v>
      </c>
      <c r="O23" s="284" t="s">
        <v>182</v>
      </c>
      <c r="P23" s="285"/>
      <c r="Q23" s="416" t="s">
        <v>116</v>
      </c>
      <c r="R23" s="412"/>
      <c r="S23" s="79" t="s">
        <v>117</v>
      </c>
      <c r="T23" s="52" t="s">
        <v>206</v>
      </c>
      <c r="U23" s="51" t="s">
        <v>206</v>
      </c>
      <c r="V23" s="51" t="s">
        <v>206</v>
      </c>
      <c r="W23" s="50" t="s">
        <v>221</v>
      </c>
      <c r="X23" s="48" t="s">
        <v>142</v>
      </c>
      <c r="Y23" s="52" t="s">
        <v>206</v>
      </c>
      <c r="Z23" s="51" t="s">
        <v>206</v>
      </c>
      <c r="AA23" s="51" t="s">
        <v>206</v>
      </c>
      <c r="AB23" s="50" t="s">
        <v>173</v>
      </c>
      <c r="AC23" s="50" t="s">
        <v>209</v>
      </c>
      <c r="AD23" s="28"/>
      <c r="AE23" s="27"/>
      <c r="AF23" s="27"/>
      <c r="AG23" s="26"/>
      <c r="AH23" s="25"/>
      <c r="AI23" s="52" t="s">
        <v>206</v>
      </c>
      <c r="AJ23" s="164" t="s">
        <v>142</v>
      </c>
      <c r="AK23" s="51" t="s">
        <v>206</v>
      </c>
      <c r="AL23" s="50" t="s">
        <v>195</v>
      </c>
      <c r="AM23" s="45" t="s">
        <v>142</v>
      </c>
      <c r="AN23" s="184" t="s">
        <v>196</v>
      </c>
      <c r="AO23" s="30" t="s">
        <v>196</v>
      </c>
      <c r="AP23" s="30" t="s">
        <v>196</v>
      </c>
      <c r="AQ23" s="30" t="s">
        <v>142</v>
      </c>
      <c r="AR23" s="91" t="s">
        <v>142</v>
      </c>
      <c r="AS23" s="31"/>
      <c r="AT23" s="26"/>
      <c r="AU23" s="26"/>
      <c r="AV23" s="26"/>
      <c r="AW23" s="25"/>
      <c r="AX23" s="52" t="s">
        <v>206</v>
      </c>
      <c r="AY23" s="51" t="s">
        <v>206</v>
      </c>
      <c r="AZ23" s="51" t="s">
        <v>206</v>
      </c>
      <c r="BA23" s="243" t="s">
        <v>210</v>
      </c>
    </row>
    <row r="24" spans="1:53" s="4" customFormat="1" ht="178.5" customHeight="1" x14ac:dyDescent="0.25">
      <c r="A24" s="390"/>
      <c r="B24" s="379" t="s">
        <v>77</v>
      </c>
      <c r="C24" s="380"/>
      <c r="D24" s="78" t="s">
        <v>141</v>
      </c>
      <c r="E24" s="72" t="s">
        <v>141</v>
      </c>
      <c r="F24" s="79" t="s">
        <v>141</v>
      </c>
      <c r="G24" s="82" t="s">
        <v>143</v>
      </c>
      <c r="H24" s="72" t="s">
        <v>109</v>
      </c>
      <c r="I24" s="284" t="s">
        <v>110</v>
      </c>
      <c r="J24" s="285"/>
      <c r="K24" s="170">
        <v>0.9</v>
      </c>
      <c r="L24" s="159">
        <v>0.9</v>
      </c>
      <c r="M24" s="171">
        <v>0.9</v>
      </c>
      <c r="N24" s="115" t="s">
        <v>103</v>
      </c>
      <c r="O24" s="284" t="s">
        <v>113</v>
      </c>
      <c r="P24" s="285"/>
      <c r="Q24" s="291" t="s">
        <v>118</v>
      </c>
      <c r="R24" s="292"/>
      <c r="S24" s="79" t="s">
        <v>117</v>
      </c>
      <c r="T24" s="172">
        <v>100</v>
      </c>
      <c r="U24" s="173">
        <v>100</v>
      </c>
      <c r="V24" s="173">
        <v>100</v>
      </c>
      <c r="W24" s="50" t="s">
        <v>189</v>
      </c>
      <c r="X24" s="48" t="s">
        <v>142</v>
      </c>
      <c r="Y24" s="172">
        <v>100</v>
      </c>
      <c r="Z24" s="173">
        <v>100</v>
      </c>
      <c r="AA24" s="173">
        <v>100</v>
      </c>
      <c r="AB24" s="50" t="s">
        <v>189</v>
      </c>
      <c r="AC24" s="48" t="s">
        <v>142</v>
      </c>
      <c r="AD24" s="28"/>
      <c r="AE24" s="27"/>
      <c r="AF24" s="27"/>
      <c r="AG24" s="26"/>
      <c r="AH24" s="25"/>
      <c r="AI24" s="172">
        <v>100</v>
      </c>
      <c r="AJ24" s="173">
        <v>100</v>
      </c>
      <c r="AK24" s="173">
        <v>100</v>
      </c>
      <c r="AL24" s="50" t="s">
        <v>189</v>
      </c>
      <c r="AM24" s="48" t="s">
        <v>142</v>
      </c>
      <c r="AN24" s="172">
        <v>100</v>
      </c>
      <c r="AO24" s="173">
        <v>100</v>
      </c>
      <c r="AP24" s="173">
        <v>100</v>
      </c>
      <c r="AQ24" s="50" t="s">
        <v>189</v>
      </c>
      <c r="AR24" s="48" t="s">
        <v>142</v>
      </c>
      <c r="AS24" s="31"/>
      <c r="AT24" s="26"/>
      <c r="AU24" s="26"/>
      <c r="AV24" s="26"/>
      <c r="AW24" s="25"/>
      <c r="AX24" s="172">
        <v>100</v>
      </c>
      <c r="AY24" s="173">
        <v>100</v>
      </c>
      <c r="AZ24" s="173">
        <v>100</v>
      </c>
      <c r="BA24" s="39" t="s">
        <v>229</v>
      </c>
    </row>
    <row r="25" spans="1:53" s="4" customFormat="1" ht="142.5" customHeight="1" thickBot="1" x14ac:dyDescent="0.3">
      <c r="A25" s="390"/>
      <c r="B25" s="379" t="s">
        <v>77</v>
      </c>
      <c r="C25" s="380"/>
      <c r="D25" s="78" t="s">
        <v>141</v>
      </c>
      <c r="E25" s="72" t="s">
        <v>141</v>
      </c>
      <c r="F25" s="79" t="s">
        <v>141</v>
      </c>
      <c r="G25" s="82" t="s">
        <v>143</v>
      </c>
      <c r="H25" s="72" t="s">
        <v>109</v>
      </c>
      <c r="I25" s="284" t="s">
        <v>111</v>
      </c>
      <c r="J25" s="285"/>
      <c r="K25" s="158">
        <v>1</v>
      </c>
      <c r="L25" s="159">
        <v>1</v>
      </c>
      <c r="M25" s="160">
        <v>1</v>
      </c>
      <c r="N25" s="174" t="s">
        <v>45</v>
      </c>
      <c r="O25" s="284" t="s">
        <v>114</v>
      </c>
      <c r="P25" s="285"/>
      <c r="Q25" s="291" t="s">
        <v>119</v>
      </c>
      <c r="R25" s="292"/>
      <c r="S25" s="79" t="s">
        <v>117</v>
      </c>
      <c r="T25" s="40"/>
      <c r="U25" s="41"/>
      <c r="V25" s="41"/>
      <c r="W25" s="42"/>
      <c r="X25" s="43"/>
      <c r="Y25" s="28"/>
      <c r="Z25" s="27"/>
      <c r="AA25" s="27"/>
      <c r="AB25" s="26"/>
      <c r="AC25" s="24"/>
      <c r="AD25" s="28"/>
      <c r="AE25" s="27"/>
      <c r="AF25" s="27"/>
      <c r="AG25" s="26"/>
      <c r="AH25" s="24"/>
      <c r="AI25" s="28"/>
      <c r="AJ25" s="27"/>
      <c r="AK25" s="27"/>
      <c r="AL25" s="27"/>
      <c r="AM25" s="26"/>
      <c r="AN25" s="28"/>
      <c r="AO25" s="27"/>
      <c r="AP25" s="27"/>
      <c r="AQ25" s="27"/>
      <c r="AR25" s="24"/>
      <c r="AS25" s="185"/>
      <c r="AT25" s="186"/>
      <c r="AU25" s="186"/>
      <c r="AV25" s="186"/>
      <c r="AW25" s="187"/>
      <c r="AX25" s="188">
        <v>100</v>
      </c>
      <c r="AY25" s="189">
        <v>80</v>
      </c>
      <c r="AZ25" s="190">
        <v>80</v>
      </c>
      <c r="BA25" s="246" t="s">
        <v>211</v>
      </c>
    </row>
    <row r="26" spans="1:53" s="4" customFormat="1" ht="142.5" customHeight="1" thickBot="1" x14ac:dyDescent="0.3">
      <c r="A26" s="391"/>
      <c r="B26" s="401" t="s">
        <v>77</v>
      </c>
      <c r="C26" s="402"/>
      <c r="D26" s="77" t="s">
        <v>141</v>
      </c>
      <c r="E26" s="80" t="s">
        <v>141</v>
      </c>
      <c r="F26" s="81" t="s">
        <v>141</v>
      </c>
      <c r="G26" s="83" t="s">
        <v>143</v>
      </c>
      <c r="H26" s="80" t="s">
        <v>109</v>
      </c>
      <c r="I26" s="414" t="s">
        <v>112</v>
      </c>
      <c r="J26" s="415"/>
      <c r="K26" s="158">
        <v>1</v>
      </c>
      <c r="L26" s="159">
        <v>1</v>
      </c>
      <c r="M26" s="160">
        <v>1</v>
      </c>
      <c r="N26" s="180" t="s">
        <v>45</v>
      </c>
      <c r="O26" s="369" t="s">
        <v>115</v>
      </c>
      <c r="P26" s="370"/>
      <c r="Q26" s="371" t="s">
        <v>120</v>
      </c>
      <c r="R26" s="372"/>
      <c r="S26" s="81" t="s">
        <v>117</v>
      </c>
      <c r="T26" s="40"/>
      <c r="U26" s="41"/>
      <c r="V26" s="41"/>
      <c r="W26" s="42"/>
      <c r="X26" s="43"/>
      <c r="Y26" s="40"/>
      <c r="Z26" s="41"/>
      <c r="AA26" s="41"/>
      <c r="AB26" s="42"/>
      <c r="AC26" s="105"/>
      <c r="AD26" s="40"/>
      <c r="AE26" s="41"/>
      <c r="AF26" s="41"/>
      <c r="AG26" s="42"/>
      <c r="AH26" s="105"/>
      <c r="AI26" s="40"/>
      <c r="AJ26" s="41"/>
      <c r="AK26" s="41"/>
      <c r="AL26" s="41"/>
      <c r="AM26" s="42"/>
      <c r="AN26" s="40"/>
      <c r="AO26" s="41"/>
      <c r="AP26" s="41"/>
      <c r="AQ26" s="41"/>
      <c r="AR26" s="105"/>
      <c r="AS26" s="40"/>
      <c r="AT26" s="41"/>
      <c r="AU26" s="41"/>
      <c r="AV26" s="41"/>
      <c r="AW26" s="43"/>
      <c r="AX26" s="145">
        <v>100</v>
      </c>
      <c r="AY26" s="29">
        <v>100</v>
      </c>
      <c r="AZ26" s="110">
        <v>100</v>
      </c>
      <c r="BA26" s="108" t="s">
        <v>213</v>
      </c>
    </row>
    <row r="27" spans="1:53" s="4" customFormat="1" ht="117.75" customHeight="1" x14ac:dyDescent="0.25">
      <c r="A27" s="410" t="s">
        <v>121</v>
      </c>
      <c r="B27" s="394" t="s">
        <v>130</v>
      </c>
      <c r="C27" s="395"/>
      <c r="D27" s="75" t="s">
        <v>141</v>
      </c>
      <c r="E27" s="84" t="s">
        <v>141</v>
      </c>
      <c r="F27" s="85" t="s">
        <v>141</v>
      </c>
      <c r="G27" s="86" t="s">
        <v>143</v>
      </c>
      <c r="H27" s="84" t="s">
        <v>122</v>
      </c>
      <c r="I27" s="282" t="s">
        <v>123</v>
      </c>
      <c r="J27" s="283"/>
      <c r="K27" s="166">
        <v>0.85</v>
      </c>
      <c r="L27" s="167">
        <v>0.85</v>
      </c>
      <c r="M27" s="168">
        <v>0.6</v>
      </c>
      <c r="N27" s="114" t="s">
        <v>88</v>
      </c>
      <c r="O27" s="373" t="s">
        <v>232</v>
      </c>
      <c r="P27" s="374"/>
      <c r="Q27" s="286" t="s">
        <v>126</v>
      </c>
      <c r="R27" s="287"/>
      <c r="S27" s="85" t="s">
        <v>127</v>
      </c>
      <c r="T27" s="32"/>
      <c r="U27" s="33"/>
      <c r="V27" s="33"/>
      <c r="W27" s="34"/>
      <c r="X27" s="36"/>
      <c r="Y27" s="32"/>
      <c r="Z27" s="33"/>
      <c r="AA27" s="33"/>
      <c r="AB27" s="34" t="s">
        <v>57</v>
      </c>
      <c r="AC27" s="35"/>
      <c r="AD27" s="127">
        <v>86</v>
      </c>
      <c r="AE27" s="102">
        <f>5/5*100</f>
        <v>100</v>
      </c>
      <c r="AF27" s="102">
        <f>3/5*100</f>
        <v>60</v>
      </c>
      <c r="AG27" s="125" t="s">
        <v>187</v>
      </c>
      <c r="AH27" s="126" t="s">
        <v>188</v>
      </c>
      <c r="AI27" s="32"/>
      <c r="AJ27" s="33"/>
      <c r="AK27" s="33"/>
      <c r="AL27" s="33"/>
      <c r="AM27" s="34"/>
      <c r="AN27" s="32"/>
      <c r="AO27" s="33"/>
      <c r="AP27" s="33"/>
      <c r="AQ27" s="33"/>
      <c r="AR27" s="35"/>
      <c r="AS27" s="245">
        <v>60</v>
      </c>
      <c r="AT27" s="198">
        <v>70</v>
      </c>
      <c r="AU27" s="198">
        <v>60</v>
      </c>
      <c r="AV27" s="121" t="s">
        <v>231</v>
      </c>
      <c r="AW27" s="90" t="s">
        <v>142</v>
      </c>
      <c r="AX27" s="182">
        <f>13/19*100</f>
        <v>68.421052631578945</v>
      </c>
      <c r="AY27" s="182">
        <f>10/16*100</f>
        <v>62.5</v>
      </c>
      <c r="AZ27" s="91">
        <f>14/20*100</f>
        <v>70</v>
      </c>
      <c r="BA27" s="247" t="s">
        <v>230</v>
      </c>
    </row>
    <row r="28" spans="1:53" s="4" customFormat="1" ht="171" customHeight="1" x14ac:dyDescent="0.25">
      <c r="A28" s="411"/>
      <c r="B28" s="381" t="s">
        <v>203</v>
      </c>
      <c r="C28" s="382"/>
      <c r="D28" s="78" t="s">
        <v>141</v>
      </c>
      <c r="E28" s="72" t="s">
        <v>141</v>
      </c>
      <c r="F28" s="79" t="s">
        <v>141</v>
      </c>
      <c r="G28" s="82" t="s">
        <v>143</v>
      </c>
      <c r="H28" s="72" t="s">
        <v>122</v>
      </c>
      <c r="I28" s="284" t="s">
        <v>124</v>
      </c>
      <c r="J28" s="285"/>
      <c r="K28" s="157">
        <v>240</v>
      </c>
      <c r="L28" s="155">
        <v>90</v>
      </c>
      <c r="M28" s="156">
        <v>1500</v>
      </c>
      <c r="N28" s="115" t="s">
        <v>88</v>
      </c>
      <c r="O28" s="284" t="s">
        <v>128</v>
      </c>
      <c r="P28" s="285"/>
      <c r="Q28" s="291" t="s">
        <v>126</v>
      </c>
      <c r="R28" s="292"/>
      <c r="S28" s="79" t="s">
        <v>127</v>
      </c>
      <c r="T28" s="28"/>
      <c r="U28" s="27"/>
      <c r="V28" s="27"/>
      <c r="W28" s="26"/>
      <c r="X28" s="25"/>
      <c r="Y28" s="28"/>
      <c r="Z28" s="27"/>
      <c r="AA28" s="27"/>
      <c r="AB28" s="26" t="s">
        <v>57</v>
      </c>
      <c r="AC28" s="24"/>
      <c r="AD28" s="44">
        <v>267</v>
      </c>
      <c r="AE28" s="47">
        <v>88</v>
      </c>
      <c r="AF28" s="47">
        <v>67</v>
      </c>
      <c r="AG28" s="89" t="s">
        <v>235</v>
      </c>
      <c r="AH28" s="48" t="s">
        <v>236</v>
      </c>
      <c r="AI28" s="28"/>
      <c r="AJ28" s="27"/>
      <c r="AK28" s="27"/>
      <c r="AL28" s="27"/>
      <c r="AM28" s="26"/>
      <c r="AN28" s="28"/>
      <c r="AO28" s="27"/>
      <c r="AP28" s="27"/>
      <c r="AQ28" s="27"/>
      <c r="AR28" s="24"/>
      <c r="AS28" s="44">
        <v>23</v>
      </c>
      <c r="AT28" s="47">
        <v>94</v>
      </c>
      <c r="AU28" s="47">
        <v>35</v>
      </c>
      <c r="AV28" s="65" t="s">
        <v>234</v>
      </c>
      <c r="AW28" s="48" t="s">
        <v>142</v>
      </c>
      <c r="AX28" s="46">
        <v>290</v>
      </c>
      <c r="AY28" s="47">
        <v>182</v>
      </c>
      <c r="AZ28" s="45">
        <v>102</v>
      </c>
      <c r="BA28" s="39" t="s">
        <v>233</v>
      </c>
    </row>
    <row r="29" spans="1:53" s="5" customFormat="1" ht="175.5" customHeight="1" thickBot="1" x14ac:dyDescent="0.3">
      <c r="A29" s="151" t="s">
        <v>129</v>
      </c>
      <c r="B29" s="375" t="s">
        <v>131</v>
      </c>
      <c r="C29" s="376"/>
      <c r="D29" s="77" t="s">
        <v>141</v>
      </c>
      <c r="E29" s="80" t="s">
        <v>141</v>
      </c>
      <c r="F29" s="81" t="s">
        <v>141</v>
      </c>
      <c r="G29" s="83" t="s">
        <v>143</v>
      </c>
      <c r="H29" s="80" t="s">
        <v>14</v>
      </c>
      <c r="I29" s="369" t="s">
        <v>16</v>
      </c>
      <c r="J29" s="370"/>
      <c r="K29" s="169">
        <v>1</v>
      </c>
      <c r="L29" s="178">
        <v>1</v>
      </c>
      <c r="M29" s="179">
        <v>1</v>
      </c>
      <c r="N29" s="180" t="s">
        <v>45</v>
      </c>
      <c r="O29" s="369" t="s">
        <v>17</v>
      </c>
      <c r="P29" s="370"/>
      <c r="Q29" s="371" t="s">
        <v>18</v>
      </c>
      <c r="R29" s="372"/>
      <c r="S29" s="88" t="s">
        <v>19</v>
      </c>
      <c r="T29" s="40"/>
      <c r="U29" s="41"/>
      <c r="V29" s="41"/>
      <c r="W29" s="42"/>
      <c r="X29" s="43"/>
      <c r="Y29" s="28"/>
      <c r="Z29" s="27"/>
      <c r="AA29" s="27"/>
      <c r="AB29" s="26"/>
      <c r="AC29" s="24"/>
      <c r="AD29" s="40"/>
      <c r="AE29" s="41"/>
      <c r="AF29" s="41"/>
      <c r="AG29" s="42"/>
      <c r="AH29" s="43"/>
      <c r="AI29" s="28"/>
      <c r="AJ29" s="27"/>
      <c r="AK29" s="27"/>
      <c r="AL29" s="27"/>
      <c r="AM29" s="26"/>
      <c r="AN29" s="28"/>
      <c r="AO29" s="27"/>
      <c r="AP29" s="27"/>
      <c r="AQ29" s="27"/>
      <c r="AR29" s="24"/>
      <c r="AS29" s="40"/>
      <c r="AT29" s="41"/>
      <c r="AU29" s="41"/>
      <c r="AV29" s="41"/>
      <c r="AW29" s="43"/>
      <c r="AX29" s="58">
        <v>0</v>
      </c>
      <c r="AY29" s="29">
        <v>0</v>
      </c>
      <c r="AZ29" s="110">
        <v>1</v>
      </c>
      <c r="BA29" s="108" t="s">
        <v>212</v>
      </c>
    </row>
    <row r="30" spans="1:53" x14ac:dyDescent="0.25">
      <c r="A30" s="76"/>
      <c r="AI30" s="368"/>
      <c r="AJ30" s="368"/>
      <c r="AK30" s="73"/>
      <c r="AL30" s="368"/>
      <c r="AM30" s="368"/>
      <c r="AN30" s="66"/>
    </row>
  </sheetData>
  <mergeCells count="142">
    <mergeCell ref="BA20:BA22"/>
    <mergeCell ref="A27:A28"/>
    <mergeCell ref="O28:P28"/>
    <mergeCell ref="Q28:R28"/>
    <mergeCell ref="I17:J17"/>
    <mergeCell ref="O17:P17"/>
    <mergeCell ref="I26:J26"/>
    <mergeCell ref="O26:P26"/>
    <mergeCell ref="Q23:R23"/>
    <mergeCell ref="Q17:R17"/>
    <mergeCell ref="Q19:R19"/>
    <mergeCell ref="I20:J20"/>
    <mergeCell ref="I21:J21"/>
    <mergeCell ref="I22:J22"/>
    <mergeCell ref="B25:C25"/>
    <mergeCell ref="B27:C27"/>
    <mergeCell ref="I27:J27"/>
    <mergeCell ref="O24:P24"/>
    <mergeCell ref="Q24:R24"/>
    <mergeCell ref="I25:J25"/>
    <mergeCell ref="B11:C11"/>
    <mergeCell ref="I11:J11"/>
    <mergeCell ref="O11:P11"/>
    <mergeCell ref="Q11:R11"/>
    <mergeCell ref="A10:A11"/>
    <mergeCell ref="B10:C10"/>
    <mergeCell ref="I10:J10"/>
    <mergeCell ref="O10:P10"/>
    <mergeCell ref="Q10:R10"/>
    <mergeCell ref="B12:C12"/>
    <mergeCell ref="I12:J12"/>
    <mergeCell ref="O12:P12"/>
    <mergeCell ref="Q12:R12"/>
    <mergeCell ref="B17:C17"/>
    <mergeCell ref="Q20:R20"/>
    <mergeCell ref="Q21:R21"/>
    <mergeCell ref="Q22:R22"/>
    <mergeCell ref="A12:A26"/>
    <mergeCell ref="B15:C15"/>
    <mergeCell ref="I15:J15"/>
    <mergeCell ref="B16:C16"/>
    <mergeCell ref="B18:C18"/>
    <mergeCell ref="I13:J13"/>
    <mergeCell ref="O13:P13"/>
    <mergeCell ref="Q13:R13"/>
    <mergeCell ref="B13:C13"/>
    <mergeCell ref="B14:C14"/>
    <mergeCell ref="Q26:R26"/>
    <mergeCell ref="B26:C26"/>
    <mergeCell ref="O25:P25"/>
    <mergeCell ref="Q25:R25"/>
    <mergeCell ref="B24:C24"/>
    <mergeCell ref="I24:J24"/>
    <mergeCell ref="AI30:AJ30"/>
    <mergeCell ref="AL30:AM30"/>
    <mergeCell ref="O29:P29"/>
    <mergeCell ref="Q29:R29"/>
    <mergeCell ref="O27:P27"/>
    <mergeCell ref="Q27:R27"/>
    <mergeCell ref="B29:C29"/>
    <mergeCell ref="I29:J29"/>
    <mergeCell ref="B19:C19"/>
    <mergeCell ref="I19:J19"/>
    <mergeCell ref="O19:P19"/>
    <mergeCell ref="O21:P21"/>
    <mergeCell ref="B23:C23"/>
    <mergeCell ref="I23:J23"/>
    <mergeCell ref="O23:P23"/>
    <mergeCell ref="O22:P22"/>
    <mergeCell ref="O20:P20"/>
    <mergeCell ref="B20:C20"/>
    <mergeCell ref="B21:C21"/>
    <mergeCell ref="B28:C28"/>
    <mergeCell ref="I28:J28"/>
    <mergeCell ref="B22:C22"/>
    <mergeCell ref="AL20:AL22"/>
    <mergeCell ref="AM20:AM22"/>
    <mergeCell ref="AD5:AH5"/>
    <mergeCell ref="AI5:AL5"/>
    <mergeCell ref="A1:I3"/>
    <mergeCell ref="J1:BA3"/>
    <mergeCell ref="T7:X7"/>
    <mergeCell ref="Y7:AC7"/>
    <mergeCell ref="AD7:AH7"/>
    <mergeCell ref="AI7:AM7"/>
    <mergeCell ref="AN7:AR7"/>
    <mergeCell ref="AS7:AW7"/>
    <mergeCell ref="B5:G5"/>
    <mergeCell ref="H5:N5"/>
    <mergeCell ref="O5:R5"/>
    <mergeCell ref="S5:W5"/>
    <mergeCell ref="Y5:AC5"/>
    <mergeCell ref="D7:F7"/>
    <mergeCell ref="A6:U6"/>
    <mergeCell ref="I7:J9"/>
    <mergeCell ref="BA7:BA9"/>
    <mergeCell ref="Q7:R9"/>
    <mergeCell ref="A7:A9"/>
    <mergeCell ref="B7:C9"/>
    <mergeCell ref="D8:D9"/>
    <mergeCell ref="F8:F9"/>
    <mergeCell ref="AX7:AZ8"/>
    <mergeCell ref="E8:E9"/>
    <mergeCell ref="T8:V8"/>
    <mergeCell ref="Y8:AA8"/>
    <mergeCell ref="AD8:AF8"/>
    <mergeCell ref="AI8:AK8"/>
    <mergeCell ref="AN8:AP8"/>
    <mergeCell ref="I14:J14"/>
    <mergeCell ref="O14:P14"/>
    <mergeCell ref="Q14:R14"/>
    <mergeCell ref="AW8:AW9"/>
    <mergeCell ref="G7:G9"/>
    <mergeCell ref="H7:H9"/>
    <mergeCell ref="O7:P9"/>
    <mergeCell ref="N7:N9"/>
    <mergeCell ref="S7:S9"/>
    <mergeCell ref="AG8:AG9"/>
    <mergeCell ref="AL8:AL9"/>
    <mergeCell ref="AC8:AC9"/>
    <mergeCell ref="AH8:AH9"/>
    <mergeCell ref="AM8:AM9"/>
    <mergeCell ref="AR8:AR9"/>
    <mergeCell ref="AS8:AU8"/>
    <mergeCell ref="AQ8:AQ9"/>
    <mergeCell ref="AV8:AV9"/>
    <mergeCell ref="K7:M8"/>
    <mergeCell ref="W8:W9"/>
    <mergeCell ref="X8:X9"/>
    <mergeCell ref="AB8:AB9"/>
    <mergeCell ref="X20:X22"/>
    <mergeCell ref="AC20:AC22"/>
    <mergeCell ref="I16:J16"/>
    <mergeCell ref="I18:J18"/>
    <mergeCell ref="O16:P16"/>
    <mergeCell ref="O18:P18"/>
    <mergeCell ref="Q16:R16"/>
    <mergeCell ref="O15:P15"/>
    <mergeCell ref="Q15:R15"/>
    <mergeCell ref="Q18:R18"/>
    <mergeCell ref="AQ20:AQ22"/>
    <mergeCell ref="AR20:AR22"/>
  </mergeCells>
  <pageMargins left="0.7" right="0.7" top="0.75" bottom="0.75" header="0.3" footer="0.3"/>
  <pageSetup scale="10" orientation="portrait" r:id="rId1"/>
  <colBreaks count="1" manualBreakCount="1">
    <brk id="19" max="29"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9"/>
  <sheetViews>
    <sheetView topLeftCell="A28" zoomScaleNormal="100" workbookViewId="0">
      <selection activeCell="H8" sqref="H8:I8"/>
    </sheetView>
  </sheetViews>
  <sheetFormatPr baseColWidth="10" defaultRowHeight="12.75" x14ac:dyDescent="0.2"/>
  <cols>
    <col min="1" max="1" width="25.5703125" style="67" customWidth="1"/>
    <col min="2" max="2" width="17.28515625" style="67" customWidth="1"/>
    <col min="3" max="3" width="22.42578125" style="67" customWidth="1"/>
    <col min="4" max="4" width="29.140625" style="67" customWidth="1"/>
    <col min="5" max="7" width="13.7109375" style="67" customWidth="1"/>
    <col min="8" max="8" width="9.7109375" style="67" customWidth="1"/>
    <col min="9" max="9" width="9.28515625" style="67" customWidth="1"/>
    <col min="10" max="10" width="14.5703125" style="67" customWidth="1"/>
    <col min="11" max="11" width="10.42578125" style="67" customWidth="1"/>
    <col min="12" max="12" width="15.85546875" style="67" customWidth="1"/>
    <col min="13" max="16384" width="11.42578125" style="67"/>
  </cols>
  <sheetData>
    <row r="1" spans="1:12" ht="15" customHeight="1" x14ac:dyDescent="0.2">
      <c r="A1" s="427" t="s">
        <v>5</v>
      </c>
      <c r="B1" s="425" t="s">
        <v>6</v>
      </c>
      <c r="C1" s="426"/>
      <c r="D1" s="428" t="s">
        <v>12</v>
      </c>
      <c r="E1" s="269" t="s">
        <v>0</v>
      </c>
      <c r="F1" s="270"/>
      <c r="G1" s="271"/>
      <c r="H1" s="425" t="s">
        <v>11</v>
      </c>
      <c r="I1" s="426"/>
      <c r="J1" s="425" t="s">
        <v>7</v>
      </c>
      <c r="K1" s="425" t="s">
        <v>1</v>
      </c>
      <c r="L1" s="426"/>
    </row>
    <row r="2" spans="1:12" ht="15" customHeight="1" x14ac:dyDescent="0.2">
      <c r="A2" s="427"/>
      <c r="B2" s="425"/>
      <c r="C2" s="426"/>
      <c r="D2" s="428"/>
      <c r="E2" s="272"/>
      <c r="F2" s="273"/>
      <c r="G2" s="274"/>
      <c r="H2" s="425"/>
      <c r="I2" s="426"/>
      <c r="J2" s="425"/>
      <c r="K2" s="425"/>
      <c r="L2" s="426"/>
    </row>
    <row r="3" spans="1:12" ht="15.75" x14ac:dyDescent="0.2">
      <c r="A3" s="427"/>
      <c r="B3" s="425"/>
      <c r="C3" s="426"/>
      <c r="D3" s="428"/>
      <c r="E3" s="205" t="s">
        <v>138</v>
      </c>
      <c r="F3" s="196" t="s">
        <v>140</v>
      </c>
      <c r="G3" s="197" t="s">
        <v>144</v>
      </c>
      <c r="H3" s="425"/>
      <c r="I3" s="426"/>
      <c r="J3" s="425"/>
      <c r="K3" s="425"/>
      <c r="L3" s="426"/>
    </row>
    <row r="4" spans="1:12" ht="101.25" customHeight="1" thickBot="1" x14ac:dyDescent="0.25">
      <c r="A4" s="68" t="s">
        <v>65</v>
      </c>
      <c r="B4" s="424" t="s">
        <v>66</v>
      </c>
      <c r="C4" s="424"/>
      <c r="D4" s="68" t="s">
        <v>63</v>
      </c>
      <c r="E4" s="159">
        <v>0.8</v>
      </c>
      <c r="F4" s="159">
        <v>0.8</v>
      </c>
      <c r="G4" s="159">
        <v>0.7</v>
      </c>
      <c r="H4" s="421" t="s">
        <v>64</v>
      </c>
      <c r="I4" s="421"/>
      <c r="J4" s="207" t="s">
        <v>45</v>
      </c>
      <c r="K4" s="421" t="s">
        <v>67</v>
      </c>
      <c r="L4" s="421"/>
    </row>
    <row r="5" spans="1:12" ht="15" customHeight="1" x14ac:dyDescent="0.2">
      <c r="A5" s="427" t="s">
        <v>5</v>
      </c>
      <c r="B5" s="425" t="s">
        <v>6</v>
      </c>
      <c r="C5" s="426"/>
      <c r="D5" s="428" t="s">
        <v>12</v>
      </c>
      <c r="E5" s="269" t="s">
        <v>0</v>
      </c>
      <c r="F5" s="270"/>
      <c r="G5" s="271"/>
      <c r="H5" s="425" t="s">
        <v>11</v>
      </c>
      <c r="I5" s="426"/>
      <c r="J5" s="425" t="s">
        <v>7</v>
      </c>
      <c r="K5" s="425" t="s">
        <v>1</v>
      </c>
      <c r="L5" s="426"/>
    </row>
    <row r="6" spans="1:12" ht="15" customHeight="1" x14ac:dyDescent="0.2">
      <c r="A6" s="427"/>
      <c r="B6" s="425"/>
      <c r="C6" s="426"/>
      <c r="D6" s="428"/>
      <c r="E6" s="272"/>
      <c r="F6" s="273"/>
      <c r="G6" s="274"/>
      <c r="H6" s="425"/>
      <c r="I6" s="426"/>
      <c r="J6" s="425"/>
      <c r="K6" s="425"/>
      <c r="L6" s="426"/>
    </row>
    <row r="7" spans="1:12" ht="15.75" x14ac:dyDescent="0.2">
      <c r="A7" s="427"/>
      <c r="B7" s="425"/>
      <c r="C7" s="426"/>
      <c r="D7" s="428"/>
      <c r="E7" s="205" t="s">
        <v>138</v>
      </c>
      <c r="F7" s="196" t="s">
        <v>140</v>
      </c>
      <c r="G7" s="197" t="s">
        <v>144</v>
      </c>
      <c r="H7" s="425"/>
      <c r="I7" s="426"/>
      <c r="J7" s="425"/>
      <c r="K7" s="425"/>
      <c r="L7" s="426"/>
    </row>
    <row r="8" spans="1:12" ht="105.75" customHeight="1" thickBot="1" x14ac:dyDescent="0.25">
      <c r="A8" s="68" t="s">
        <v>65</v>
      </c>
      <c r="B8" s="424" t="s">
        <v>66</v>
      </c>
      <c r="C8" s="424"/>
      <c r="D8" s="68" t="s">
        <v>63</v>
      </c>
      <c r="E8" s="159">
        <v>0.98</v>
      </c>
      <c r="F8" s="159">
        <v>0.98</v>
      </c>
      <c r="G8" s="159">
        <v>0.98</v>
      </c>
      <c r="H8" s="421" t="s">
        <v>64</v>
      </c>
      <c r="I8" s="421"/>
      <c r="J8" s="207" t="s">
        <v>45</v>
      </c>
      <c r="K8" s="421" t="s">
        <v>70</v>
      </c>
      <c r="L8" s="421"/>
    </row>
    <row r="9" spans="1:12" ht="15" customHeight="1" x14ac:dyDescent="0.2">
      <c r="A9" s="427" t="s">
        <v>5</v>
      </c>
      <c r="B9" s="425" t="s">
        <v>6</v>
      </c>
      <c r="C9" s="426"/>
      <c r="D9" s="428" t="s">
        <v>12</v>
      </c>
      <c r="E9" s="269" t="s">
        <v>0</v>
      </c>
      <c r="F9" s="270"/>
      <c r="G9" s="271"/>
      <c r="H9" s="425" t="s">
        <v>11</v>
      </c>
      <c r="I9" s="426"/>
      <c r="J9" s="425" t="s">
        <v>7</v>
      </c>
      <c r="K9" s="425" t="s">
        <v>1</v>
      </c>
      <c r="L9" s="426"/>
    </row>
    <row r="10" spans="1:12" ht="15" customHeight="1" x14ac:dyDescent="0.2">
      <c r="A10" s="427"/>
      <c r="B10" s="425"/>
      <c r="C10" s="426"/>
      <c r="D10" s="428"/>
      <c r="E10" s="272"/>
      <c r="F10" s="273"/>
      <c r="G10" s="274"/>
      <c r="H10" s="425"/>
      <c r="I10" s="426"/>
      <c r="J10" s="425"/>
      <c r="K10" s="425"/>
      <c r="L10" s="426"/>
    </row>
    <row r="11" spans="1:12" ht="15.75" x14ac:dyDescent="0.2">
      <c r="A11" s="427"/>
      <c r="B11" s="425"/>
      <c r="C11" s="426"/>
      <c r="D11" s="428"/>
      <c r="E11" s="205" t="s">
        <v>138</v>
      </c>
      <c r="F11" s="196" t="s">
        <v>140</v>
      </c>
      <c r="G11" s="197" t="s">
        <v>144</v>
      </c>
      <c r="H11" s="425"/>
      <c r="I11" s="426"/>
      <c r="J11" s="425"/>
      <c r="K11" s="425"/>
      <c r="L11" s="426"/>
    </row>
    <row r="12" spans="1:12" ht="131.25" customHeight="1" x14ac:dyDescent="0.2">
      <c r="A12" s="212" t="s">
        <v>71</v>
      </c>
      <c r="B12" s="432" t="s">
        <v>77</v>
      </c>
      <c r="C12" s="432"/>
      <c r="D12" s="213" t="s">
        <v>73</v>
      </c>
      <c r="E12" s="209" t="s">
        <v>146</v>
      </c>
      <c r="F12" s="210" t="s">
        <v>147</v>
      </c>
      <c r="G12" s="211" t="s">
        <v>149</v>
      </c>
      <c r="H12" s="422" t="s">
        <v>74</v>
      </c>
      <c r="I12" s="423"/>
      <c r="J12" s="214" t="s">
        <v>46</v>
      </c>
      <c r="K12" s="429" t="s">
        <v>132</v>
      </c>
      <c r="L12" s="429"/>
    </row>
    <row r="13" spans="1:12" ht="15" customHeight="1" x14ac:dyDescent="0.2">
      <c r="A13" s="433" t="s">
        <v>5</v>
      </c>
      <c r="B13" s="433" t="s">
        <v>6</v>
      </c>
      <c r="C13" s="433"/>
      <c r="D13" s="433" t="s">
        <v>12</v>
      </c>
      <c r="E13" s="434" t="s">
        <v>0</v>
      </c>
      <c r="F13" s="434"/>
      <c r="G13" s="434"/>
      <c r="H13" s="433" t="s">
        <v>11</v>
      </c>
      <c r="I13" s="433"/>
      <c r="J13" s="433" t="s">
        <v>7</v>
      </c>
      <c r="K13" s="433" t="s">
        <v>1</v>
      </c>
      <c r="L13" s="433"/>
    </row>
    <row r="14" spans="1:12" ht="15" customHeight="1" x14ac:dyDescent="0.2">
      <c r="A14" s="433"/>
      <c r="B14" s="433"/>
      <c r="C14" s="433"/>
      <c r="D14" s="433"/>
      <c r="E14" s="434"/>
      <c r="F14" s="434"/>
      <c r="G14" s="434"/>
      <c r="H14" s="433"/>
      <c r="I14" s="433"/>
      <c r="J14" s="433"/>
      <c r="K14" s="433"/>
      <c r="L14" s="433"/>
    </row>
    <row r="15" spans="1:12" ht="15.75" x14ac:dyDescent="0.2">
      <c r="A15" s="433"/>
      <c r="B15" s="433"/>
      <c r="C15" s="433"/>
      <c r="D15" s="433"/>
      <c r="E15" s="215" t="s">
        <v>138</v>
      </c>
      <c r="F15" s="215" t="s">
        <v>140</v>
      </c>
      <c r="G15" s="215" t="s">
        <v>144</v>
      </c>
      <c r="H15" s="433"/>
      <c r="I15" s="433"/>
      <c r="J15" s="433"/>
      <c r="K15" s="433"/>
      <c r="L15" s="433"/>
    </row>
    <row r="16" spans="1:12" ht="122.25" customHeight="1" x14ac:dyDescent="0.2">
      <c r="A16" s="68" t="s">
        <v>71</v>
      </c>
      <c r="B16" s="424" t="s">
        <v>77</v>
      </c>
      <c r="C16" s="424"/>
      <c r="D16" s="199" t="s">
        <v>73</v>
      </c>
      <c r="E16" s="216">
        <v>-60000</v>
      </c>
      <c r="F16" s="216">
        <v>-60000</v>
      </c>
      <c r="G16" s="216">
        <v>-1000000</v>
      </c>
      <c r="H16" s="421" t="s">
        <v>78</v>
      </c>
      <c r="I16" s="421"/>
      <c r="J16" s="199" t="s">
        <v>46</v>
      </c>
      <c r="K16" s="421" t="s">
        <v>79</v>
      </c>
      <c r="L16" s="421"/>
    </row>
    <row r="17" spans="1:12" ht="15" customHeight="1" x14ac:dyDescent="0.2">
      <c r="A17" s="433" t="s">
        <v>5</v>
      </c>
      <c r="B17" s="433" t="s">
        <v>6</v>
      </c>
      <c r="C17" s="433"/>
      <c r="D17" s="433" t="s">
        <v>12</v>
      </c>
      <c r="E17" s="434" t="s">
        <v>0</v>
      </c>
      <c r="F17" s="434"/>
      <c r="G17" s="434"/>
      <c r="H17" s="433" t="s">
        <v>11</v>
      </c>
      <c r="I17" s="433"/>
      <c r="J17" s="433" t="s">
        <v>7</v>
      </c>
      <c r="K17" s="433" t="s">
        <v>1</v>
      </c>
      <c r="L17" s="433"/>
    </row>
    <row r="18" spans="1:12" ht="15" customHeight="1" x14ac:dyDescent="0.2">
      <c r="A18" s="433"/>
      <c r="B18" s="433"/>
      <c r="C18" s="433"/>
      <c r="D18" s="433"/>
      <c r="E18" s="434"/>
      <c r="F18" s="434"/>
      <c r="G18" s="434"/>
      <c r="H18" s="433"/>
      <c r="I18" s="433"/>
      <c r="J18" s="433"/>
      <c r="K18" s="433"/>
      <c r="L18" s="433"/>
    </row>
    <row r="19" spans="1:12" ht="15.75" x14ac:dyDescent="0.2">
      <c r="A19" s="433"/>
      <c r="B19" s="433"/>
      <c r="C19" s="433"/>
      <c r="D19" s="433"/>
      <c r="E19" s="215" t="s">
        <v>138</v>
      </c>
      <c r="F19" s="215" t="s">
        <v>140</v>
      </c>
      <c r="G19" s="215" t="s">
        <v>144</v>
      </c>
      <c r="H19" s="433"/>
      <c r="I19" s="433"/>
      <c r="J19" s="433"/>
      <c r="K19" s="433"/>
      <c r="L19" s="433"/>
    </row>
    <row r="20" spans="1:12" ht="129" customHeight="1" x14ac:dyDescent="0.2">
      <c r="A20" s="206" t="s">
        <v>71</v>
      </c>
      <c r="B20" s="424" t="s">
        <v>77</v>
      </c>
      <c r="C20" s="424"/>
      <c r="D20" s="208" t="s">
        <v>82</v>
      </c>
      <c r="E20" s="194" t="s">
        <v>156</v>
      </c>
      <c r="F20" s="195" t="s">
        <v>158</v>
      </c>
      <c r="G20" s="153" t="s">
        <v>156</v>
      </c>
      <c r="H20" s="435" t="s">
        <v>80</v>
      </c>
      <c r="I20" s="436"/>
      <c r="J20" s="204" t="s">
        <v>46</v>
      </c>
      <c r="K20" s="435" t="s">
        <v>81</v>
      </c>
      <c r="L20" s="436"/>
    </row>
    <row r="21" spans="1:12" ht="15" customHeight="1" x14ac:dyDescent="0.2">
      <c r="A21" s="433" t="s">
        <v>5</v>
      </c>
      <c r="B21" s="433" t="s">
        <v>6</v>
      </c>
      <c r="C21" s="433"/>
      <c r="D21" s="433" t="s">
        <v>12</v>
      </c>
      <c r="E21" s="434" t="s">
        <v>0</v>
      </c>
      <c r="F21" s="434"/>
      <c r="G21" s="434"/>
      <c r="H21" s="433" t="s">
        <v>11</v>
      </c>
      <c r="I21" s="433"/>
      <c r="J21" s="433" t="s">
        <v>7</v>
      </c>
      <c r="K21" s="433" t="s">
        <v>1</v>
      </c>
      <c r="L21" s="433"/>
    </row>
    <row r="22" spans="1:12" ht="15" customHeight="1" x14ac:dyDescent="0.2">
      <c r="A22" s="433"/>
      <c r="B22" s="433"/>
      <c r="C22" s="433"/>
      <c r="D22" s="433"/>
      <c r="E22" s="434"/>
      <c r="F22" s="434"/>
      <c r="G22" s="434"/>
      <c r="H22" s="433"/>
      <c r="I22" s="433"/>
      <c r="J22" s="433"/>
      <c r="K22" s="433"/>
      <c r="L22" s="433"/>
    </row>
    <row r="23" spans="1:12" ht="15.75" x14ac:dyDescent="0.2">
      <c r="A23" s="433"/>
      <c r="B23" s="433"/>
      <c r="C23" s="433"/>
      <c r="D23" s="433"/>
      <c r="E23" s="215" t="s">
        <v>138</v>
      </c>
      <c r="F23" s="215" t="s">
        <v>140</v>
      </c>
      <c r="G23" s="215" t="s">
        <v>144</v>
      </c>
      <c r="H23" s="433"/>
      <c r="I23" s="433"/>
      <c r="J23" s="433"/>
      <c r="K23" s="433"/>
      <c r="L23" s="433"/>
    </row>
    <row r="24" spans="1:12" ht="129.75" customHeight="1" thickBot="1" x14ac:dyDescent="0.25">
      <c r="A24" s="68" t="s">
        <v>71</v>
      </c>
      <c r="B24" s="424" t="s">
        <v>77</v>
      </c>
      <c r="C24" s="424"/>
      <c r="D24" s="69" t="s">
        <v>13</v>
      </c>
      <c r="E24" s="201">
        <v>-60000</v>
      </c>
      <c r="F24" s="202">
        <v>-60000</v>
      </c>
      <c r="G24" s="203">
        <v>-1000000</v>
      </c>
      <c r="H24" s="419" t="s">
        <v>84</v>
      </c>
      <c r="I24" s="420"/>
      <c r="J24" s="70" t="s">
        <v>46</v>
      </c>
      <c r="K24" s="421" t="s">
        <v>79</v>
      </c>
      <c r="L24" s="421"/>
    </row>
    <row r="25" spans="1:12" ht="126" customHeight="1" x14ac:dyDescent="0.2">
      <c r="A25" s="222" t="s">
        <v>71</v>
      </c>
      <c r="B25" s="439" t="s">
        <v>72</v>
      </c>
      <c r="C25" s="439"/>
      <c r="D25" s="223" t="s">
        <v>85</v>
      </c>
      <c r="E25" s="228">
        <v>900</v>
      </c>
      <c r="F25" s="229">
        <v>1000</v>
      </c>
      <c r="G25" s="230">
        <v>1800</v>
      </c>
      <c r="H25" s="417" t="s">
        <v>91</v>
      </c>
      <c r="I25" s="418"/>
      <c r="J25" s="231" t="s">
        <v>86</v>
      </c>
      <c r="K25" s="417" t="s">
        <v>92</v>
      </c>
      <c r="L25" s="418"/>
    </row>
    <row r="26" spans="1:12" ht="15" customHeight="1" x14ac:dyDescent="0.2">
      <c r="A26" s="433" t="s">
        <v>5</v>
      </c>
      <c r="B26" s="433" t="s">
        <v>6</v>
      </c>
      <c r="C26" s="433"/>
      <c r="D26" s="433" t="s">
        <v>12</v>
      </c>
      <c r="E26" s="434" t="s">
        <v>0</v>
      </c>
      <c r="F26" s="434"/>
      <c r="G26" s="434"/>
      <c r="H26" s="433" t="s">
        <v>11</v>
      </c>
      <c r="I26" s="433"/>
      <c r="J26" s="433" t="s">
        <v>7</v>
      </c>
      <c r="K26" s="433" t="s">
        <v>1</v>
      </c>
      <c r="L26" s="433"/>
    </row>
    <row r="27" spans="1:12" ht="15" customHeight="1" x14ac:dyDescent="0.2">
      <c r="A27" s="433"/>
      <c r="B27" s="433"/>
      <c r="C27" s="433"/>
      <c r="D27" s="433"/>
      <c r="E27" s="434"/>
      <c r="F27" s="434"/>
      <c r="G27" s="434"/>
      <c r="H27" s="433"/>
      <c r="I27" s="433"/>
      <c r="J27" s="433"/>
      <c r="K27" s="433"/>
      <c r="L27" s="433"/>
    </row>
    <row r="28" spans="1:12" ht="15.75" x14ac:dyDescent="0.2">
      <c r="A28" s="433"/>
      <c r="B28" s="433"/>
      <c r="C28" s="433"/>
      <c r="D28" s="433"/>
      <c r="E28" s="215" t="s">
        <v>138</v>
      </c>
      <c r="F28" s="215" t="s">
        <v>140</v>
      </c>
      <c r="G28" s="215" t="s">
        <v>144</v>
      </c>
      <c r="H28" s="433"/>
      <c r="I28" s="433"/>
      <c r="J28" s="433"/>
      <c r="K28" s="433"/>
      <c r="L28" s="433"/>
    </row>
    <row r="29" spans="1:12" ht="83.25" customHeight="1" x14ac:dyDescent="0.2">
      <c r="A29" s="68" t="s">
        <v>71</v>
      </c>
      <c r="B29" s="424" t="s">
        <v>72</v>
      </c>
      <c r="C29" s="424"/>
      <c r="D29" s="69" t="s">
        <v>85</v>
      </c>
      <c r="E29" s="158">
        <v>0.1</v>
      </c>
      <c r="F29" s="159">
        <v>0.15</v>
      </c>
      <c r="G29" s="160">
        <v>0.05</v>
      </c>
      <c r="H29" s="419" t="s">
        <v>90</v>
      </c>
      <c r="I29" s="420"/>
      <c r="J29" s="71" t="s">
        <v>87</v>
      </c>
      <c r="K29" s="421" t="s">
        <v>93</v>
      </c>
      <c r="L29" s="421"/>
    </row>
    <row r="30" spans="1:12" ht="88.5" customHeight="1" x14ac:dyDescent="0.2">
      <c r="A30" s="222" t="s">
        <v>71</v>
      </c>
      <c r="B30" s="439" t="s">
        <v>72</v>
      </c>
      <c r="C30" s="439"/>
      <c r="D30" s="223" t="s">
        <v>85</v>
      </c>
      <c r="E30" s="224">
        <v>0.02</v>
      </c>
      <c r="F30" s="225">
        <v>0.05</v>
      </c>
      <c r="G30" s="226">
        <v>0.4</v>
      </c>
      <c r="H30" s="417" t="s">
        <v>89</v>
      </c>
      <c r="I30" s="418"/>
      <c r="J30" s="227" t="s">
        <v>88</v>
      </c>
      <c r="K30" s="417" t="s">
        <v>133</v>
      </c>
      <c r="L30" s="418"/>
    </row>
    <row r="31" spans="1:12" ht="62.25" customHeight="1" x14ac:dyDescent="0.2">
      <c r="A31" s="222" t="s">
        <v>71</v>
      </c>
      <c r="B31" s="437" t="s">
        <v>97</v>
      </c>
      <c r="C31" s="438"/>
      <c r="D31" s="223" t="s">
        <v>100</v>
      </c>
      <c r="E31" s="232" t="s">
        <v>204</v>
      </c>
      <c r="F31" s="233" t="s">
        <v>204</v>
      </c>
      <c r="G31" s="234" t="s">
        <v>204</v>
      </c>
      <c r="H31" s="417" t="s">
        <v>101</v>
      </c>
      <c r="I31" s="418"/>
      <c r="J31" s="235" t="s">
        <v>103</v>
      </c>
      <c r="K31" s="417" t="s">
        <v>104</v>
      </c>
      <c r="L31" s="418"/>
    </row>
    <row r="32" spans="1:12" ht="48" customHeight="1" x14ac:dyDescent="0.2">
      <c r="A32" s="222" t="s">
        <v>71</v>
      </c>
      <c r="B32" s="236"/>
      <c r="C32" s="237"/>
      <c r="D32" s="223" t="s">
        <v>100</v>
      </c>
      <c r="E32" s="232" t="s">
        <v>175</v>
      </c>
      <c r="F32" s="233" t="s">
        <v>142</v>
      </c>
      <c r="G32" s="238" t="s">
        <v>177</v>
      </c>
      <c r="H32" s="417" t="s">
        <v>102</v>
      </c>
      <c r="I32" s="418"/>
      <c r="J32" s="235" t="s">
        <v>103</v>
      </c>
      <c r="K32" s="417" t="s">
        <v>99</v>
      </c>
      <c r="L32" s="418"/>
    </row>
    <row r="33" spans="1:12" ht="43.5" customHeight="1" x14ac:dyDescent="0.2">
      <c r="A33" s="222" t="s">
        <v>71</v>
      </c>
      <c r="B33" s="236"/>
      <c r="C33" s="237"/>
      <c r="D33" s="223" t="s">
        <v>100</v>
      </c>
      <c r="E33" s="232" t="s">
        <v>176</v>
      </c>
      <c r="F33" s="233" t="s">
        <v>142</v>
      </c>
      <c r="G33" s="238" t="s">
        <v>178</v>
      </c>
      <c r="H33" s="417" t="s">
        <v>102</v>
      </c>
      <c r="I33" s="418"/>
      <c r="J33" s="235" t="s">
        <v>103</v>
      </c>
      <c r="K33" s="417" t="s">
        <v>107</v>
      </c>
      <c r="L33" s="418"/>
    </row>
    <row r="34" spans="1:12" ht="53.25" customHeight="1" x14ac:dyDescent="0.2">
      <c r="A34" s="222" t="s">
        <v>71</v>
      </c>
      <c r="B34" s="239"/>
      <c r="C34" s="240"/>
      <c r="D34" s="223" t="s">
        <v>100</v>
      </c>
      <c r="E34" s="241" t="s">
        <v>179</v>
      </c>
      <c r="F34" s="233" t="s">
        <v>142</v>
      </c>
      <c r="G34" s="242" t="s">
        <v>180</v>
      </c>
      <c r="H34" s="417" t="s">
        <v>102</v>
      </c>
      <c r="I34" s="418"/>
      <c r="J34" s="235" t="s">
        <v>103</v>
      </c>
      <c r="K34" s="417" t="s">
        <v>98</v>
      </c>
      <c r="L34" s="418"/>
    </row>
    <row r="35" spans="1:12" ht="122.25" customHeight="1" x14ac:dyDescent="0.2">
      <c r="A35" s="222" t="s">
        <v>71</v>
      </c>
      <c r="B35" s="439" t="s">
        <v>77</v>
      </c>
      <c r="C35" s="439"/>
      <c r="D35" s="223" t="s">
        <v>109</v>
      </c>
      <c r="E35" s="232" t="s">
        <v>174</v>
      </c>
      <c r="F35" s="233" t="s">
        <v>174</v>
      </c>
      <c r="G35" s="234" t="s">
        <v>174</v>
      </c>
      <c r="H35" s="417" t="s">
        <v>108</v>
      </c>
      <c r="I35" s="418"/>
      <c r="J35" s="231" t="s">
        <v>46</v>
      </c>
      <c r="K35" s="417" t="s">
        <v>135</v>
      </c>
      <c r="L35" s="418"/>
    </row>
    <row r="36" spans="1:12" ht="15" customHeight="1" x14ac:dyDescent="0.2">
      <c r="A36" s="433" t="s">
        <v>5</v>
      </c>
      <c r="B36" s="433" t="s">
        <v>6</v>
      </c>
      <c r="C36" s="433"/>
      <c r="D36" s="433" t="s">
        <v>12</v>
      </c>
      <c r="E36" s="434" t="s">
        <v>0</v>
      </c>
      <c r="F36" s="434"/>
      <c r="G36" s="434"/>
      <c r="H36" s="433" t="s">
        <v>11</v>
      </c>
      <c r="I36" s="433"/>
      <c r="J36" s="433" t="s">
        <v>7</v>
      </c>
      <c r="K36" s="433" t="s">
        <v>1</v>
      </c>
      <c r="L36" s="433"/>
    </row>
    <row r="37" spans="1:12" ht="15" customHeight="1" x14ac:dyDescent="0.2">
      <c r="A37" s="433"/>
      <c r="B37" s="433"/>
      <c r="C37" s="433"/>
      <c r="D37" s="433"/>
      <c r="E37" s="434"/>
      <c r="F37" s="434"/>
      <c r="G37" s="434"/>
      <c r="H37" s="433"/>
      <c r="I37" s="433"/>
      <c r="J37" s="433"/>
      <c r="K37" s="433"/>
      <c r="L37" s="433"/>
    </row>
    <row r="38" spans="1:12" ht="15.75" x14ac:dyDescent="0.2">
      <c r="A38" s="433"/>
      <c r="B38" s="433"/>
      <c r="C38" s="433"/>
      <c r="D38" s="433"/>
      <c r="E38" s="215" t="s">
        <v>138</v>
      </c>
      <c r="F38" s="215" t="s">
        <v>140</v>
      </c>
      <c r="G38" s="215" t="s">
        <v>144</v>
      </c>
      <c r="H38" s="433"/>
      <c r="I38" s="433"/>
      <c r="J38" s="433"/>
      <c r="K38" s="433"/>
      <c r="L38" s="433"/>
    </row>
    <row r="39" spans="1:12" ht="163.5" customHeight="1" x14ac:dyDescent="0.2">
      <c r="A39" s="68" t="s">
        <v>71</v>
      </c>
      <c r="B39" s="424" t="s">
        <v>77</v>
      </c>
      <c r="C39" s="424"/>
      <c r="D39" s="69" t="s">
        <v>109</v>
      </c>
      <c r="E39" s="170">
        <v>0.9</v>
      </c>
      <c r="F39" s="159">
        <v>0.9</v>
      </c>
      <c r="G39" s="171">
        <v>0.9</v>
      </c>
      <c r="H39" s="419" t="s">
        <v>110</v>
      </c>
      <c r="I39" s="420"/>
      <c r="J39" s="70" t="s">
        <v>46</v>
      </c>
      <c r="K39" s="419" t="s">
        <v>134</v>
      </c>
      <c r="L39" s="420"/>
    </row>
    <row r="40" spans="1:12" ht="15" customHeight="1" x14ac:dyDescent="0.2">
      <c r="A40" s="433" t="s">
        <v>5</v>
      </c>
      <c r="B40" s="433" t="s">
        <v>6</v>
      </c>
      <c r="C40" s="433"/>
      <c r="D40" s="433" t="s">
        <v>12</v>
      </c>
      <c r="E40" s="434" t="s">
        <v>0</v>
      </c>
      <c r="F40" s="434"/>
      <c r="G40" s="434"/>
      <c r="H40" s="433" t="s">
        <v>11</v>
      </c>
      <c r="I40" s="433"/>
      <c r="J40" s="433" t="s">
        <v>7</v>
      </c>
      <c r="K40" s="433" t="s">
        <v>1</v>
      </c>
      <c r="L40" s="433"/>
    </row>
    <row r="41" spans="1:12" ht="15" customHeight="1" x14ac:dyDescent="0.2">
      <c r="A41" s="433"/>
      <c r="B41" s="433"/>
      <c r="C41" s="433"/>
      <c r="D41" s="433"/>
      <c r="E41" s="434"/>
      <c r="F41" s="434"/>
      <c r="G41" s="434"/>
      <c r="H41" s="433"/>
      <c r="I41" s="433"/>
      <c r="J41" s="433"/>
      <c r="K41" s="433"/>
      <c r="L41" s="433"/>
    </row>
    <row r="42" spans="1:12" ht="15.75" x14ac:dyDescent="0.2">
      <c r="A42" s="433"/>
      <c r="B42" s="433"/>
      <c r="C42" s="433"/>
      <c r="D42" s="433"/>
      <c r="E42" s="215" t="s">
        <v>138</v>
      </c>
      <c r="F42" s="215" t="s">
        <v>140</v>
      </c>
      <c r="G42" s="215" t="s">
        <v>144</v>
      </c>
      <c r="H42" s="433"/>
      <c r="I42" s="433"/>
      <c r="J42" s="433"/>
      <c r="K42" s="433"/>
      <c r="L42" s="433"/>
    </row>
    <row r="43" spans="1:12" ht="63" customHeight="1" x14ac:dyDescent="0.2">
      <c r="A43" s="68" t="s">
        <v>71</v>
      </c>
      <c r="B43" s="424" t="s">
        <v>77</v>
      </c>
      <c r="C43" s="424"/>
      <c r="D43" s="69" t="s">
        <v>109</v>
      </c>
      <c r="E43" s="158">
        <v>1</v>
      </c>
      <c r="F43" s="159">
        <v>1</v>
      </c>
      <c r="G43" s="160">
        <v>1</v>
      </c>
      <c r="H43" s="419" t="s">
        <v>111</v>
      </c>
      <c r="I43" s="420"/>
      <c r="J43" s="70" t="s">
        <v>45</v>
      </c>
      <c r="K43" s="419" t="s">
        <v>136</v>
      </c>
      <c r="L43" s="420"/>
    </row>
    <row r="44" spans="1:12" ht="15" customHeight="1" x14ac:dyDescent="0.2">
      <c r="A44" s="433" t="s">
        <v>5</v>
      </c>
      <c r="B44" s="433" t="s">
        <v>6</v>
      </c>
      <c r="C44" s="433"/>
      <c r="D44" s="433" t="s">
        <v>12</v>
      </c>
      <c r="E44" s="434" t="s">
        <v>0</v>
      </c>
      <c r="F44" s="434"/>
      <c r="G44" s="434"/>
      <c r="H44" s="433" t="s">
        <v>11</v>
      </c>
      <c r="I44" s="433"/>
      <c r="J44" s="433" t="s">
        <v>7</v>
      </c>
      <c r="K44" s="433" t="s">
        <v>1</v>
      </c>
      <c r="L44" s="433"/>
    </row>
    <row r="45" spans="1:12" ht="15" customHeight="1" x14ac:dyDescent="0.2">
      <c r="A45" s="433"/>
      <c r="B45" s="433"/>
      <c r="C45" s="433"/>
      <c r="D45" s="433"/>
      <c r="E45" s="434"/>
      <c r="F45" s="434"/>
      <c r="G45" s="434"/>
      <c r="H45" s="433"/>
      <c r="I45" s="433"/>
      <c r="J45" s="433"/>
      <c r="K45" s="433"/>
      <c r="L45" s="433"/>
    </row>
    <row r="46" spans="1:12" ht="15.75" x14ac:dyDescent="0.2">
      <c r="A46" s="433"/>
      <c r="B46" s="433"/>
      <c r="C46" s="433"/>
      <c r="D46" s="433"/>
      <c r="E46" s="215" t="s">
        <v>138</v>
      </c>
      <c r="F46" s="215" t="s">
        <v>140</v>
      </c>
      <c r="G46" s="215" t="s">
        <v>144</v>
      </c>
      <c r="H46" s="433"/>
      <c r="I46" s="433"/>
      <c r="J46" s="433"/>
      <c r="K46" s="433"/>
      <c r="L46" s="433"/>
    </row>
    <row r="47" spans="1:12" ht="61.5" customHeight="1" x14ac:dyDescent="0.2">
      <c r="A47" s="68" t="s">
        <v>71</v>
      </c>
      <c r="B47" s="424" t="s">
        <v>77</v>
      </c>
      <c r="C47" s="424"/>
      <c r="D47" s="69" t="s">
        <v>109</v>
      </c>
      <c r="E47" s="158">
        <v>1</v>
      </c>
      <c r="F47" s="159">
        <v>1</v>
      </c>
      <c r="G47" s="160">
        <v>1</v>
      </c>
      <c r="H47" s="430" t="s">
        <v>112</v>
      </c>
      <c r="I47" s="431"/>
      <c r="J47" s="70" t="s">
        <v>45</v>
      </c>
      <c r="K47" s="419" t="s">
        <v>137</v>
      </c>
      <c r="L47" s="420"/>
    </row>
    <row r="48" spans="1:12" ht="15" customHeight="1" x14ac:dyDescent="0.2">
      <c r="A48" s="433" t="s">
        <v>5</v>
      </c>
      <c r="B48" s="433" t="s">
        <v>6</v>
      </c>
      <c r="C48" s="433"/>
      <c r="D48" s="433" t="s">
        <v>12</v>
      </c>
      <c r="E48" s="434" t="s">
        <v>0</v>
      </c>
      <c r="F48" s="434"/>
      <c r="G48" s="434"/>
      <c r="H48" s="433" t="s">
        <v>11</v>
      </c>
      <c r="I48" s="433"/>
      <c r="J48" s="433" t="s">
        <v>7</v>
      </c>
      <c r="K48" s="433" t="s">
        <v>1</v>
      </c>
      <c r="L48" s="433"/>
    </row>
    <row r="49" spans="1:12" ht="15" customHeight="1" x14ac:dyDescent="0.2">
      <c r="A49" s="433"/>
      <c r="B49" s="433"/>
      <c r="C49" s="433"/>
      <c r="D49" s="433"/>
      <c r="E49" s="434"/>
      <c r="F49" s="434"/>
      <c r="G49" s="434"/>
      <c r="H49" s="433"/>
      <c r="I49" s="433"/>
      <c r="J49" s="433"/>
      <c r="K49" s="433"/>
      <c r="L49" s="433"/>
    </row>
    <row r="50" spans="1:12" ht="16.5" thickBot="1" x14ac:dyDescent="0.25">
      <c r="A50" s="433"/>
      <c r="B50" s="433"/>
      <c r="C50" s="433"/>
      <c r="D50" s="433"/>
      <c r="E50" s="215" t="s">
        <v>138</v>
      </c>
      <c r="F50" s="215" t="s">
        <v>140</v>
      </c>
      <c r="G50" s="215" t="s">
        <v>144</v>
      </c>
      <c r="H50" s="433"/>
      <c r="I50" s="433"/>
      <c r="J50" s="433"/>
      <c r="K50" s="433"/>
      <c r="L50" s="433"/>
    </row>
    <row r="51" spans="1:12" ht="132" customHeight="1" x14ac:dyDescent="0.2">
      <c r="A51" s="244" t="s">
        <v>121</v>
      </c>
      <c r="B51" s="424" t="s">
        <v>130</v>
      </c>
      <c r="C51" s="424"/>
      <c r="D51" s="69" t="s">
        <v>122</v>
      </c>
      <c r="E51" s="166">
        <v>0.85</v>
      </c>
      <c r="F51" s="167">
        <v>0.85</v>
      </c>
      <c r="G51" s="168">
        <v>0.6</v>
      </c>
      <c r="H51" s="419" t="s">
        <v>123</v>
      </c>
      <c r="I51" s="420"/>
      <c r="J51" s="70" t="s">
        <v>88</v>
      </c>
      <c r="K51" s="419" t="s">
        <v>125</v>
      </c>
      <c r="L51" s="420"/>
    </row>
    <row r="52" spans="1:12" ht="15" customHeight="1" x14ac:dyDescent="0.2">
      <c r="A52" s="433" t="s">
        <v>5</v>
      </c>
      <c r="B52" s="433" t="s">
        <v>6</v>
      </c>
      <c r="C52" s="433"/>
      <c r="D52" s="433" t="s">
        <v>12</v>
      </c>
      <c r="E52" s="434" t="s">
        <v>0</v>
      </c>
      <c r="F52" s="434"/>
      <c r="G52" s="434"/>
      <c r="H52" s="433" t="s">
        <v>11</v>
      </c>
      <c r="I52" s="433"/>
      <c r="J52" s="433" t="s">
        <v>7</v>
      </c>
      <c r="K52" s="433" t="s">
        <v>1</v>
      </c>
      <c r="L52" s="433"/>
    </row>
    <row r="53" spans="1:12" ht="15" customHeight="1" x14ac:dyDescent="0.2">
      <c r="A53" s="433"/>
      <c r="B53" s="433"/>
      <c r="C53" s="433"/>
      <c r="D53" s="433"/>
      <c r="E53" s="434"/>
      <c r="F53" s="434"/>
      <c r="G53" s="434"/>
      <c r="H53" s="433"/>
      <c r="I53" s="433"/>
      <c r="J53" s="433"/>
      <c r="K53" s="433"/>
      <c r="L53" s="433"/>
    </row>
    <row r="54" spans="1:12" ht="15.75" x14ac:dyDescent="0.2">
      <c r="A54" s="433"/>
      <c r="B54" s="433"/>
      <c r="C54" s="433"/>
      <c r="D54" s="433"/>
      <c r="E54" s="215" t="s">
        <v>138</v>
      </c>
      <c r="F54" s="215" t="s">
        <v>140</v>
      </c>
      <c r="G54" s="215" t="s">
        <v>144</v>
      </c>
      <c r="H54" s="433"/>
      <c r="I54" s="433"/>
      <c r="J54" s="433"/>
      <c r="K54" s="433"/>
      <c r="L54" s="433"/>
    </row>
    <row r="55" spans="1:12" ht="120.75" customHeight="1" x14ac:dyDescent="0.2">
      <c r="A55" s="244" t="s">
        <v>121</v>
      </c>
      <c r="B55" s="424" t="s">
        <v>130</v>
      </c>
      <c r="C55" s="424"/>
      <c r="D55" s="69" t="s">
        <v>122</v>
      </c>
      <c r="E55" s="193">
        <v>240</v>
      </c>
      <c r="F55" s="191">
        <v>90</v>
      </c>
      <c r="G55" s="192">
        <v>1500</v>
      </c>
      <c r="H55" s="419" t="s">
        <v>124</v>
      </c>
      <c r="I55" s="420"/>
      <c r="J55" s="70" t="s">
        <v>88</v>
      </c>
      <c r="K55" s="419" t="s">
        <v>128</v>
      </c>
      <c r="L55" s="420"/>
    </row>
    <row r="56" spans="1:12" ht="15" customHeight="1" x14ac:dyDescent="0.2">
      <c r="A56" s="433" t="s">
        <v>5</v>
      </c>
      <c r="B56" s="433" t="s">
        <v>6</v>
      </c>
      <c r="C56" s="433"/>
      <c r="D56" s="433" t="s">
        <v>12</v>
      </c>
      <c r="E56" s="434" t="s">
        <v>0</v>
      </c>
      <c r="F56" s="434"/>
      <c r="G56" s="434"/>
      <c r="H56" s="433" t="s">
        <v>11</v>
      </c>
      <c r="I56" s="433"/>
      <c r="J56" s="433" t="s">
        <v>7</v>
      </c>
      <c r="K56" s="433" t="s">
        <v>1</v>
      </c>
      <c r="L56" s="433"/>
    </row>
    <row r="57" spans="1:12" ht="15" customHeight="1" x14ac:dyDescent="0.2">
      <c r="A57" s="433"/>
      <c r="B57" s="433"/>
      <c r="C57" s="433"/>
      <c r="D57" s="433"/>
      <c r="E57" s="434"/>
      <c r="F57" s="434"/>
      <c r="G57" s="434"/>
      <c r="H57" s="433"/>
      <c r="I57" s="433"/>
      <c r="J57" s="433"/>
      <c r="K57" s="433"/>
      <c r="L57" s="433"/>
    </row>
    <row r="58" spans="1:12" ht="15.75" x14ac:dyDescent="0.2">
      <c r="A58" s="433"/>
      <c r="B58" s="433"/>
      <c r="C58" s="433"/>
      <c r="D58" s="433"/>
      <c r="E58" s="215" t="s">
        <v>138</v>
      </c>
      <c r="F58" s="215" t="s">
        <v>140</v>
      </c>
      <c r="G58" s="215" t="s">
        <v>144</v>
      </c>
      <c r="H58" s="433"/>
      <c r="I58" s="433"/>
      <c r="J58" s="433"/>
      <c r="K58" s="433"/>
      <c r="L58" s="433"/>
    </row>
    <row r="59" spans="1:12" ht="127.5" x14ac:dyDescent="0.2">
      <c r="A59" s="199" t="s">
        <v>129</v>
      </c>
      <c r="B59" s="424" t="s">
        <v>131</v>
      </c>
      <c r="C59" s="424"/>
      <c r="D59" s="199" t="s">
        <v>14</v>
      </c>
      <c r="E59" s="191">
        <v>1</v>
      </c>
      <c r="F59" s="191">
        <v>1</v>
      </c>
      <c r="G59" s="191">
        <v>1</v>
      </c>
      <c r="H59" s="421" t="s">
        <v>16</v>
      </c>
      <c r="I59" s="421"/>
      <c r="J59" s="199" t="s">
        <v>45</v>
      </c>
      <c r="K59" s="421" t="s">
        <v>17</v>
      </c>
      <c r="L59" s="421"/>
    </row>
  </sheetData>
  <mergeCells count="148">
    <mergeCell ref="J56:J58"/>
    <mergeCell ref="K56:L58"/>
    <mergeCell ref="A56:A58"/>
    <mergeCell ref="B56:C58"/>
    <mergeCell ref="D56:D58"/>
    <mergeCell ref="E56:G57"/>
    <mergeCell ref="H56:I58"/>
    <mergeCell ref="J48:J50"/>
    <mergeCell ref="K48:L50"/>
    <mergeCell ref="B51:C51"/>
    <mergeCell ref="B55:C55"/>
    <mergeCell ref="A52:A54"/>
    <mergeCell ref="B52:C54"/>
    <mergeCell ref="D52:D54"/>
    <mergeCell ref="E52:G53"/>
    <mergeCell ref="H52:I54"/>
    <mergeCell ref="J52:J54"/>
    <mergeCell ref="K52:L54"/>
    <mergeCell ref="A48:A50"/>
    <mergeCell ref="B48:C50"/>
    <mergeCell ref="D48:D50"/>
    <mergeCell ref="E48:G49"/>
    <mergeCell ref="H48:I50"/>
    <mergeCell ref="K36:L38"/>
    <mergeCell ref="B35:C35"/>
    <mergeCell ref="B39:C39"/>
    <mergeCell ref="B43:C43"/>
    <mergeCell ref="B47:C47"/>
    <mergeCell ref="D44:D46"/>
    <mergeCell ref="E44:G45"/>
    <mergeCell ref="H44:I46"/>
    <mergeCell ref="J44:J46"/>
    <mergeCell ref="K44:L46"/>
    <mergeCell ref="D40:D42"/>
    <mergeCell ref="E40:G41"/>
    <mergeCell ref="H40:I42"/>
    <mergeCell ref="J40:J42"/>
    <mergeCell ref="K40:L42"/>
    <mergeCell ref="A36:A38"/>
    <mergeCell ref="B36:C38"/>
    <mergeCell ref="A40:A42"/>
    <mergeCell ref="B40:C42"/>
    <mergeCell ref="A44:A46"/>
    <mergeCell ref="B44:C46"/>
    <mergeCell ref="E26:G27"/>
    <mergeCell ref="H26:I28"/>
    <mergeCell ref="J26:J28"/>
    <mergeCell ref="D36:D38"/>
    <mergeCell ref="E36:G37"/>
    <mergeCell ref="H36:I38"/>
    <mergeCell ref="J36:J38"/>
    <mergeCell ref="B31:C31"/>
    <mergeCell ref="B29:C29"/>
    <mergeCell ref="B30:C30"/>
    <mergeCell ref="A26:A28"/>
    <mergeCell ref="B26:C28"/>
    <mergeCell ref="D26:D28"/>
    <mergeCell ref="E21:G22"/>
    <mergeCell ref="H21:I23"/>
    <mergeCell ref="J21:J23"/>
    <mergeCell ref="B25:C25"/>
    <mergeCell ref="H25:I25"/>
    <mergeCell ref="H17:I19"/>
    <mergeCell ref="J17:J19"/>
    <mergeCell ref="K17:L19"/>
    <mergeCell ref="H20:I20"/>
    <mergeCell ref="K20:L20"/>
    <mergeCell ref="H24:I24"/>
    <mergeCell ref="K24:L24"/>
    <mergeCell ref="H16:I16"/>
    <mergeCell ref="K16:L16"/>
    <mergeCell ref="K21:L23"/>
    <mergeCell ref="A13:A15"/>
    <mergeCell ref="B13:C15"/>
    <mergeCell ref="D13:D15"/>
    <mergeCell ref="A9:A11"/>
    <mergeCell ref="B9:C11"/>
    <mergeCell ref="D9:D11"/>
    <mergeCell ref="E9:G10"/>
    <mergeCell ref="B20:C20"/>
    <mergeCell ref="B24:C24"/>
    <mergeCell ref="A21:A23"/>
    <mergeCell ref="B21:C23"/>
    <mergeCell ref="D21:D23"/>
    <mergeCell ref="E13:G14"/>
    <mergeCell ref="A17:A19"/>
    <mergeCell ref="B17:C19"/>
    <mergeCell ref="D17:D19"/>
    <mergeCell ref="E17:G18"/>
    <mergeCell ref="H5:I7"/>
    <mergeCell ref="B59:C59"/>
    <mergeCell ref="H59:I59"/>
    <mergeCell ref="K59:L59"/>
    <mergeCell ref="K51:L51"/>
    <mergeCell ref="H55:I55"/>
    <mergeCell ref="K55:L55"/>
    <mergeCell ref="K47:L47"/>
    <mergeCell ref="K39:L39"/>
    <mergeCell ref="K43:L43"/>
    <mergeCell ref="K34:L34"/>
    <mergeCell ref="K35:L35"/>
    <mergeCell ref="H51:I51"/>
    <mergeCell ref="H47:I47"/>
    <mergeCell ref="H39:I39"/>
    <mergeCell ref="H43:I43"/>
    <mergeCell ref="H34:I34"/>
    <mergeCell ref="H35:I35"/>
    <mergeCell ref="H32:I32"/>
    <mergeCell ref="B12:C12"/>
    <mergeCell ref="B16:C16"/>
    <mergeCell ref="H13:I15"/>
    <mergeCell ref="J13:J15"/>
    <mergeCell ref="K13:L15"/>
    <mergeCell ref="H12:I12"/>
    <mergeCell ref="B4:C4"/>
    <mergeCell ref="B8:C8"/>
    <mergeCell ref="J1:J3"/>
    <mergeCell ref="K1:L3"/>
    <mergeCell ref="A1:A3"/>
    <mergeCell ref="B1:C3"/>
    <mergeCell ref="D1:D3"/>
    <mergeCell ref="H1:I3"/>
    <mergeCell ref="E1:G2"/>
    <mergeCell ref="K12:L12"/>
    <mergeCell ref="K4:L4"/>
    <mergeCell ref="H8:I8"/>
    <mergeCell ref="K8:L8"/>
    <mergeCell ref="H4:I4"/>
    <mergeCell ref="J5:J7"/>
    <mergeCell ref="K5:L7"/>
    <mergeCell ref="J9:J11"/>
    <mergeCell ref="K9:L11"/>
    <mergeCell ref="H9:I11"/>
    <mergeCell ref="A5:A7"/>
    <mergeCell ref="B5:C7"/>
    <mergeCell ref="D5:D7"/>
    <mergeCell ref="E5:G6"/>
    <mergeCell ref="K32:L32"/>
    <mergeCell ref="H33:I33"/>
    <mergeCell ref="K33:L33"/>
    <mergeCell ref="H30:I30"/>
    <mergeCell ref="K30:L30"/>
    <mergeCell ref="H31:I31"/>
    <mergeCell ref="K31:L31"/>
    <mergeCell ref="K25:L25"/>
    <mergeCell ref="H29:I29"/>
    <mergeCell ref="K29:L29"/>
    <mergeCell ref="K26:L28"/>
  </mergeCells>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
  <sheetViews>
    <sheetView workbookViewId="0">
      <selection activeCell="A2" sqref="A2"/>
    </sheetView>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
  <sheetViews>
    <sheetView workbookViewId="0"/>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Ficha Técnica indicador</vt:lpstr>
      <vt:lpstr>Indicadores 2019</vt:lpstr>
      <vt:lpstr>Hoja1</vt:lpstr>
      <vt:lpstr>Hoja2</vt:lpstr>
      <vt:lpstr>Hoja3</vt:lpstr>
      <vt:lpstr>'Indicadores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Aguirre</dc:creator>
  <cp:lastModifiedBy>Pc</cp:lastModifiedBy>
  <cp:lastPrinted>2017-08-22T21:26:39Z</cp:lastPrinted>
  <dcterms:created xsi:type="dcterms:W3CDTF">2016-01-21T21:36:38Z</dcterms:created>
  <dcterms:modified xsi:type="dcterms:W3CDTF">2020-09-21T07:38:08Z</dcterms:modified>
</cp:coreProperties>
</file>