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hidePivotFieldList="1" defaultThemeVersion="166925"/>
  <mc:AlternateContent xmlns:mc="http://schemas.openxmlformats.org/markup-compatibility/2006">
    <mc:Choice Requires="x15">
      <x15ac:absPath xmlns:x15ac="http://schemas.microsoft.com/office/spreadsheetml/2010/11/ac" url="https://etbcsj-my.sharepoint.com/personal/ofseguridadcsj_cendoj_ramajudicial_gov_co/Documents/Escritorio/"/>
    </mc:Choice>
  </mc:AlternateContent>
  <xr:revisionPtr revIDLastSave="0" documentId="8_{EA7E66A5-094C-42CC-9100-DAD4E6F2B76E}" xr6:coauthVersionLast="36" xr6:coauthVersionMax="36" xr10:uidLastSave="{00000000-0000-0000-0000-000000000000}"/>
  <bookViews>
    <workbookView xWindow="0" yWindow="0" windowWidth="28800" windowHeight="11625" tabRatio="898" firstSheet="2" activeTab="10" xr2:uid="{00000000-000D-0000-FFFF-FFFF00000000}"/>
  </bookViews>
  <sheets>
    <sheet name="1- Presentacion " sheetId="10" r:id="rId1"/>
    <sheet name="Concpetos 37001" sheetId="33" r:id="rId2"/>
    <sheet name="2-  Análisis de Contexto " sheetId="14" r:id="rId3"/>
    <sheet name="3. Estrategias" sheetId="15" r:id="rId4"/>
    <sheet name="4- Instructivo Riesgos " sheetId="3" r:id="rId5"/>
    <sheet name="5-. Identificación de Riesgos" sheetId="27" r:id="rId6"/>
    <sheet name="6. Valoración Controles" sheetId="28" r:id="rId7"/>
    <sheet name="7. Mapa Final" sheetId="29" r:id="rId8"/>
    <sheet name="8- Politicas de admiistracion " sheetId="5" r:id="rId9"/>
    <sheet name="9- Matriz de Calor " sheetId="21" r:id="rId10"/>
    <sheet name="Seguimiento 1 Trimestre" sheetId="18" r:id="rId11"/>
    <sheet name="Seguimiento 2 Trimestre" sheetId="30" r:id="rId12"/>
    <sheet name="Seguimiento 3 Trimestre" sheetId="32" r:id="rId13"/>
    <sheet name="Seguimiento 4 Trimestre" sheetId="31" r:id="rId14"/>
  </sheets>
  <externalReferences>
    <externalReference r:id="rId15"/>
    <externalReference r:id="rId16"/>
  </externalReferences>
  <definedNames>
    <definedName name="_xlnm.Print_Area" localSheetId="5">'5-. Identificación de Riesgos'!$A$1:$N$39</definedName>
    <definedName name="_xlnm.Print_Area" localSheetId="6">'6. Valoración Controles'!$A$1:$V$39</definedName>
    <definedName name="_xlnm.Print_Area" localSheetId="7">'7. Mapa Final'!$A$1:$N$39</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[2]Hoja2!$H$3:$H$7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28" l="1"/>
  <c r="K10" i="28"/>
  <c r="E29" i="29"/>
  <c r="E28" i="29"/>
  <c r="E27" i="29"/>
  <c r="E26" i="29"/>
  <c r="E25" i="29"/>
  <c r="E24" i="29"/>
  <c r="E23" i="29"/>
  <c r="E22" i="29"/>
  <c r="E21" i="29"/>
  <c r="L20" i="29"/>
  <c r="E20" i="29"/>
  <c r="C20" i="29"/>
  <c r="B20" i="29"/>
  <c r="A20" i="29"/>
  <c r="J23" i="28"/>
  <c r="B20" i="28"/>
  <c r="C24" i="28"/>
  <c r="C25" i="28"/>
  <c r="C26" i="28"/>
  <c r="C27" i="28"/>
  <c r="C28" i="28"/>
  <c r="C29" i="28"/>
  <c r="R29" i="28"/>
  <c r="L29" i="28"/>
  <c r="R28" i="28"/>
  <c r="L28" i="28"/>
  <c r="R27" i="28"/>
  <c r="L27" i="28"/>
  <c r="R26" i="28"/>
  <c r="L26" i="28"/>
  <c r="R25" i="28"/>
  <c r="L25" i="28"/>
  <c r="R24" i="28"/>
  <c r="L24" i="28"/>
  <c r="R23" i="28"/>
  <c r="R22" i="28"/>
  <c r="J22" i="28"/>
  <c r="R21" i="28"/>
  <c r="J21" i="28"/>
  <c r="R20" i="28"/>
  <c r="S20" i="28" s="1"/>
  <c r="J20" i="28"/>
  <c r="A20" i="28"/>
  <c r="L29" i="27"/>
  <c r="K29" i="27" s="1"/>
  <c r="L28" i="27"/>
  <c r="K28" i="27" s="1"/>
  <c r="L27" i="27"/>
  <c r="K27" i="27" s="1"/>
  <c r="L26" i="27"/>
  <c r="K26" i="27"/>
  <c r="L25" i="27"/>
  <c r="K25" i="27" s="1"/>
  <c r="L24" i="27"/>
  <c r="K24" i="27" s="1"/>
  <c r="L23" i="27"/>
  <c r="K23" i="27" s="1"/>
  <c r="L22" i="27"/>
  <c r="K22" i="27" s="1"/>
  <c r="L21" i="27"/>
  <c r="K21" i="27" s="1"/>
  <c r="L20" i="27"/>
  <c r="K20" i="27" s="1"/>
  <c r="G20" i="27"/>
  <c r="H20" i="27" s="1"/>
  <c r="F20" i="29" s="1"/>
  <c r="A30" i="29"/>
  <c r="B30" i="29"/>
  <c r="C30" i="29"/>
  <c r="A40" i="29"/>
  <c r="B40" i="29"/>
  <c r="C40" i="29"/>
  <c r="A50" i="29"/>
  <c r="B50" i="29"/>
  <c r="C50" i="29"/>
  <c r="L40" i="29"/>
  <c r="E40" i="29"/>
  <c r="E41" i="29"/>
  <c r="E42" i="29"/>
  <c r="E43" i="29"/>
  <c r="E44" i="29"/>
  <c r="E45" i="29"/>
  <c r="E46" i="29"/>
  <c r="E47" i="29"/>
  <c r="E48" i="29"/>
  <c r="E49" i="29"/>
  <c r="K20" i="28" l="1"/>
  <c r="T20" i="28" s="1"/>
  <c r="M20" i="27"/>
  <c r="C30" i="31"/>
  <c r="C30" i="32"/>
  <c r="C30" i="30"/>
  <c r="C36" i="18"/>
  <c r="B30" i="31"/>
  <c r="B30" i="32"/>
  <c r="B30" i="30"/>
  <c r="B36" i="18"/>
  <c r="A30" i="31"/>
  <c r="A30" i="32"/>
  <c r="A30" i="30"/>
  <c r="A36" i="18"/>
  <c r="J50" i="28"/>
  <c r="J51" i="28"/>
  <c r="J52" i="28"/>
  <c r="R50" i="28"/>
  <c r="L50" i="28"/>
  <c r="J40" i="28"/>
  <c r="C51" i="28"/>
  <c r="O20" i="27" l="1"/>
  <c r="G20" i="29"/>
  <c r="U20" i="28"/>
  <c r="K20" i="29" s="1"/>
  <c r="E20" i="18" s="1"/>
  <c r="J20" i="29"/>
  <c r="D20" i="18" s="1"/>
  <c r="N20" i="27"/>
  <c r="H20" i="29" s="1"/>
  <c r="L31" i="27"/>
  <c r="L32" i="27"/>
  <c r="L33" i="27"/>
  <c r="L34" i="27"/>
  <c r="L35" i="27"/>
  <c r="L36" i="27"/>
  <c r="L37" i="27"/>
  <c r="L38" i="27"/>
  <c r="L39" i="27"/>
  <c r="L14" i="27"/>
  <c r="L15" i="27"/>
  <c r="L16" i="27"/>
  <c r="L17" i="27"/>
  <c r="L18" i="27"/>
  <c r="L19" i="27"/>
  <c r="L11" i="27"/>
  <c r="L12" i="27"/>
  <c r="L13" i="27"/>
  <c r="V20" i="28" l="1"/>
  <c r="M20" i="29" s="1"/>
  <c r="C11" i="28"/>
  <c r="C12" i="28"/>
  <c r="C13" i="28"/>
  <c r="C14" i="28"/>
  <c r="C15" i="28"/>
  <c r="C16" i="28"/>
  <c r="C17" i="28"/>
  <c r="C18" i="28"/>
  <c r="C19" i="28"/>
  <c r="B40" i="28"/>
  <c r="C38" i="28"/>
  <c r="S50" i="28"/>
  <c r="K50" i="28"/>
  <c r="C50" i="28"/>
  <c r="C52" i="28"/>
  <c r="C53" i="28"/>
  <c r="C54" i="28"/>
  <c r="C55" i="28"/>
  <c r="C56" i="28"/>
  <c r="C57" i="28"/>
  <c r="C58" i="28"/>
  <c r="C59" i="28"/>
  <c r="B50" i="28"/>
  <c r="B30" i="28"/>
  <c r="L41" i="27"/>
  <c r="L42" i="27"/>
  <c r="L43" i="27"/>
  <c r="L44" i="27"/>
  <c r="L45" i="27"/>
  <c r="L46" i="27"/>
  <c r="L47" i="27"/>
  <c r="L48" i="27"/>
  <c r="L49" i="27"/>
  <c r="L50" i="27"/>
  <c r="L51" i="27"/>
  <c r="L52" i="27"/>
  <c r="L53" i="27"/>
  <c r="L54" i="27"/>
  <c r="L55" i="27"/>
  <c r="L56" i="27"/>
  <c r="L57" i="27"/>
  <c r="L58" i="27"/>
  <c r="L59" i="27"/>
  <c r="M50" i="27" l="1"/>
  <c r="U50" i="28" s="1"/>
  <c r="K50" i="27"/>
  <c r="K51" i="27"/>
  <c r="K52" i="27"/>
  <c r="K53" i="27"/>
  <c r="K54" i="27"/>
  <c r="K55" i="27"/>
  <c r="K56" i="27"/>
  <c r="K57" i="27"/>
  <c r="K58" i="27"/>
  <c r="K59" i="27"/>
  <c r="G50" i="27"/>
  <c r="H50" i="27" s="1"/>
  <c r="T50" i="28" l="1"/>
  <c r="V50" i="28" s="1"/>
  <c r="N50" i="27"/>
  <c r="A40" i="31"/>
  <c r="A40" i="32"/>
  <c r="A40" i="30"/>
  <c r="L40" i="28"/>
  <c r="A46" i="18"/>
  <c r="C60" i="29"/>
  <c r="C34" i="28"/>
  <c r="C35" i="28"/>
  <c r="C36" i="28"/>
  <c r="C37" i="28"/>
  <c r="C33" i="28"/>
  <c r="L50" i="29"/>
  <c r="C46" i="18"/>
  <c r="B46" i="18"/>
  <c r="B60" i="29"/>
  <c r="C49" i="28"/>
  <c r="C41" i="28"/>
  <c r="C42" i="28"/>
  <c r="C43" i="28"/>
  <c r="C44" i="28"/>
  <c r="C45" i="28"/>
  <c r="C46" i="28"/>
  <c r="C47" i="28"/>
  <c r="C48" i="28"/>
  <c r="C40" i="28"/>
  <c r="B10" i="28"/>
  <c r="G40" i="27"/>
  <c r="H40" i="27" s="1"/>
  <c r="L40" i="27"/>
  <c r="K40" i="27" s="1"/>
  <c r="K41" i="27"/>
  <c r="K42" i="27"/>
  <c r="K44" i="27"/>
  <c r="K45" i="27"/>
  <c r="K46" i="27"/>
  <c r="K47" i="27"/>
  <c r="K48" i="27"/>
  <c r="K49" i="27"/>
  <c r="L32" i="28"/>
  <c r="L33" i="28"/>
  <c r="L34" i="28"/>
  <c r="L35" i="28"/>
  <c r="L36" i="28"/>
  <c r="L37" i="28"/>
  <c r="L38" i="28"/>
  <c r="L39" i="28"/>
  <c r="K33" i="27"/>
  <c r="K31" i="27"/>
  <c r="G30" i="27"/>
  <c r="H30" i="27" s="1"/>
  <c r="G10" i="27"/>
  <c r="H10" i="27" s="1"/>
  <c r="K15" i="27"/>
  <c r="K14" i="27"/>
  <c r="K13" i="27"/>
  <c r="K16" i="27"/>
  <c r="K17" i="27"/>
  <c r="K19" i="27"/>
  <c r="K11" i="27"/>
  <c r="C30" i="28"/>
  <c r="J30" i="28"/>
  <c r="R30" i="28"/>
  <c r="C31" i="28"/>
  <c r="J31" i="28"/>
  <c r="R31" i="28"/>
  <c r="C32" i="28"/>
  <c r="J32" i="28"/>
  <c r="R32" i="28"/>
  <c r="J33" i="28"/>
  <c r="R33" i="28"/>
  <c r="R34" i="28"/>
  <c r="R35" i="28"/>
  <c r="R36" i="28"/>
  <c r="R37" i="28"/>
  <c r="R38" i="28"/>
  <c r="C39" i="28"/>
  <c r="R39" i="28"/>
  <c r="E69" i="29"/>
  <c r="E50" i="29"/>
  <c r="E51" i="29"/>
  <c r="E52" i="29"/>
  <c r="E53" i="29"/>
  <c r="E54" i="29"/>
  <c r="E55" i="29"/>
  <c r="E56" i="29"/>
  <c r="E57" i="29"/>
  <c r="E58" i="29"/>
  <c r="E59" i="29"/>
  <c r="E60" i="29"/>
  <c r="L60" i="29"/>
  <c r="E61" i="29"/>
  <c r="E62" i="29"/>
  <c r="E63" i="29"/>
  <c r="E64" i="29"/>
  <c r="E65" i="29"/>
  <c r="E66" i="29"/>
  <c r="E67" i="29"/>
  <c r="E68" i="29"/>
  <c r="J42" i="28"/>
  <c r="J41" i="28"/>
  <c r="R40" i="28"/>
  <c r="A10" i="28"/>
  <c r="I33" i="5" a="1"/>
  <c r="I33" i="5" s="1"/>
  <c r="I27" i="5" a="1"/>
  <c r="I27" i="5" s="1"/>
  <c r="C26" i="18"/>
  <c r="C10" i="29"/>
  <c r="C10" i="31" s="1"/>
  <c r="C10" i="28"/>
  <c r="K12" i="27"/>
  <c r="K18" i="27"/>
  <c r="L10" i="27"/>
  <c r="I21" i="5"/>
  <c r="I22" i="5"/>
  <c r="L30" i="27"/>
  <c r="K30" i="27" s="1"/>
  <c r="K32" i="27"/>
  <c r="K34" i="27"/>
  <c r="K36" i="27"/>
  <c r="K38" i="27"/>
  <c r="L30" i="29"/>
  <c r="E11" i="29"/>
  <c r="E12" i="29"/>
  <c r="E13" i="29"/>
  <c r="E14" i="29"/>
  <c r="E15" i="29"/>
  <c r="E16" i="29"/>
  <c r="E17" i="29"/>
  <c r="E18" i="29"/>
  <c r="E19" i="29"/>
  <c r="E30" i="29"/>
  <c r="E31" i="29"/>
  <c r="E32" i="29"/>
  <c r="E33" i="29"/>
  <c r="E34" i="29"/>
  <c r="E35" i="29"/>
  <c r="E36" i="29"/>
  <c r="E37" i="29"/>
  <c r="E38" i="29"/>
  <c r="E39" i="29"/>
  <c r="A20" i="32"/>
  <c r="B26" i="18"/>
  <c r="R11" i="28"/>
  <c r="R12" i="28"/>
  <c r="R13" i="28"/>
  <c r="R14" i="28"/>
  <c r="R15" i="28"/>
  <c r="R16" i="28"/>
  <c r="R17" i="28"/>
  <c r="R18" i="28"/>
  <c r="R19" i="28"/>
  <c r="R10" i="28"/>
  <c r="J11" i="28"/>
  <c r="J12" i="28"/>
  <c r="J10" i="28"/>
  <c r="E10" i="29"/>
  <c r="B10" i="29"/>
  <c r="B10" i="30" s="1"/>
  <c r="A10" i="29"/>
  <c r="A10" i="32" s="1"/>
  <c r="L10" i="29"/>
  <c r="F50" i="29" l="1"/>
  <c r="F40" i="29"/>
  <c r="B40" i="30"/>
  <c r="C40" i="30"/>
  <c r="C40" i="32"/>
  <c r="B40" i="32"/>
  <c r="C40" i="31"/>
  <c r="B40" i="31"/>
  <c r="C20" i="31"/>
  <c r="C20" i="32"/>
  <c r="C20" i="30"/>
  <c r="B20" i="31"/>
  <c r="B20" i="32"/>
  <c r="K30" i="28"/>
  <c r="T30" i="28" s="1"/>
  <c r="J30" i="29" s="1"/>
  <c r="K40" i="28"/>
  <c r="T40" i="28" s="1"/>
  <c r="J40" i="29" s="1"/>
  <c r="B20" i="30"/>
  <c r="F30" i="29"/>
  <c r="A10" i="18"/>
  <c r="A10" i="30"/>
  <c r="A20" i="30"/>
  <c r="A10" i="31"/>
  <c r="A20" i="31"/>
  <c r="A26" i="18"/>
  <c r="S30" i="28"/>
  <c r="S40" i="28"/>
  <c r="F60" i="29"/>
  <c r="G60" i="29"/>
  <c r="H60" i="29"/>
  <c r="M40" i="27"/>
  <c r="G40" i="29" s="1"/>
  <c r="M30" i="27"/>
  <c r="M10" i="27"/>
  <c r="G10" i="29" s="1"/>
  <c r="K10" i="27"/>
  <c r="F10" i="29"/>
  <c r="T10" i="28"/>
  <c r="C10" i="30"/>
  <c r="C10" i="32"/>
  <c r="C10" i="18"/>
  <c r="B10" i="31"/>
  <c r="B10" i="32"/>
  <c r="B10" i="18"/>
  <c r="D30" i="31" l="1"/>
  <c r="D30" i="32"/>
  <c r="D30" i="30"/>
  <c r="D36" i="18"/>
  <c r="N10" i="27"/>
  <c r="H10" i="29" s="1"/>
  <c r="D20" i="32"/>
  <c r="D20" i="31"/>
  <c r="D20" i="30"/>
  <c r="D26" i="18"/>
  <c r="J60" i="29"/>
  <c r="J50" i="29"/>
  <c r="N40" i="27"/>
  <c r="O40" i="27"/>
  <c r="U40" i="28"/>
  <c r="K40" i="29" s="1"/>
  <c r="G50" i="29"/>
  <c r="G30" i="29"/>
  <c r="O30" i="27"/>
  <c r="U30" i="28"/>
  <c r="N30" i="27"/>
  <c r="H30" i="29" s="1"/>
  <c r="O10" i="27"/>
  <c r="U10" i="28"/>
  <c r="K10" i="29" s="1"/>
  <c r="E10" i="18" s="1"/>
  <c r="J10" i="29"/>
  <c r="E30" i="31" l="1"/>
  <c r="E30" i="32"/>
  <c r="E30" i="30"/>
  <c r="E36" i="18"/>
  <c r="H50" i="29"/>
  <c r="H40" i="29"/>
  <c r="D46" i="18"/>
  <c r="D40" i="31"/>
  <c r="D40" i="30"/>
  <c r="D40" i="32"/>
  <c r="K50" i="29"/>
  <c r="K60" i="29"/>
  <c r="V40" i="28"/>
  <c r="M40" i="29" s="1"/>
  <c r="K30" i="29"/>
  <c r="V30" i="28"/>
  <c r="M30" i="29" s="1"/>
  <c r="V10" i="28"/>
  <c r="M10" i="29" s="1"/>
  <c r="F10" i="30" s="1"/>
  <c r="E10" i="31"/>
  <c r="E10" i="30"/>
  <c r="E10" i="32"/>
  <c r="D10" i="32"/>
  <c r="D10" i="30"/>
  <c r="D10" i="18"/>
  <c r="D10" i="31"/>
  <c r="F30" i="31" l="1"/>
  <c r="F30" i="32"/>
  <c r="F30" i="30"/>
  <c r="F36" i="18"/>
  <c r="E46" i="18"/>
  <c r="E40" i="30"/>
  <c r="E40" i="31"/>
  <c r="E40" i="32"/>
  <c r="F10" i="31"/>
  <c r="F10" i="32"/>
  <c r="F10" i="18"/>
  <c r="M60" i="29"/>
  <c r="M50" i="29"/>
  <c r="F20" i="30"/>
  <c r="F26" i="18"/>
  <c r="F20" i="31"/>
  <c r="F20" i="32"/>
  <c r="E26" i="18"/>
  <c r="E20" i="32"/>
  <c r="E20" i="30"/>
  <c r="E20" i="31"/>
  <c r="F46" i="18" l="1"/>
  <c r="F40" i="30"/>
  <c r="F40" i="32"/>
  <c r="F40" i="31"/>
  <c r="I37" i="5"/>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9" authorId="0" shapeId="0" xr:uid="{00000000-0006-0000-0400-000001000000}">
      <text>
        <r>
          <rPr>
            <b/>
            <sz val="9"/>
            <color indexed="81"/>
            <rFont val="Tahoma"/>
            <family val="2"/>
          </rPr>
          <t>NatyT:</t>
        </r>
        <r>
          <rPr>
            <sz val="9"/>
            <color indexed="81"/>
            <rFont val="Tahoma"/>
            <family val="2"/>
          </rPr>
          <t xml:space="preserve">
impacto por el maximola
por el prababilidad promedio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<sst xmlns="http://schemas.openxmlformats.org/spreadsheetml/2006/main" count="870" uniqueCount="536">
  <si>
    <t xml:space="preserve"> MAPA DE RIESGOS SIGCMA</t>
  </si>
  <si>
    <t>DEPENDENCIA (Unidad misional del CSJ o Unidad de la DEAJ o Seccional o CSJ en caso de despachos judiciales certificados)</t>
  </si>
  <si>
    <t>OFICINA DE ASESORÍA PARA LA SEGURIDAD DE LA RAMA JUDICIAL</t>
  </si>
  <si>
    <t>PROCESO (indique el tipo de proceso si es Estratégico. Misional, Apoyo, Evaluación y Mejora y especifique el nombre del proceso)</t>
  </si>
  <si>
    <t>Apoyo</t>
  </si>
  <si>
    <t>ADMINISTRACIÓN DE LA SEGURIDAD</t>
  </si>
  <si>
    <t>CONSEJO SUPERIOR DE LA JUDICATURA</t>
  </si>
  <si>
    <t>X</t>
  </si>
  <si>
    <t>CONSEJO SECCIONAL DE LA JUDICATURA</t>
  </si>
  <si>
    <t>DIRECCIÓN SECCIONAL DE ADMINISTRACIÓN JUDICIAL</t>
  </si>
  <si>
    <t>DESPACHO JUDICIAL CERTIFICADO</t>
  </si>
  <si>
    <t>FECHA</t>
  </si>
  <si>
    <t>CÓDIGO</t>
  </si>
  <si>
    <t>ELABORÓ</t>
  </si>
  <si>
    <t>REVISÓ</t>
  </si>
  <si>
    <t>APROBÓ</t>
  </si>
  <si>
    <t>F-EVSG-11</t>
  </si>
  <si>
    <t>Líder de Proceso</t>
  </si>
  <si>
    <t xml:space="preserve">Coordinación Nacional SIGCMA </t>
  </si>
  <si>
    <t>Comité Nacional SIGCMA</t>
  </si>
  <si>
    <t>VERSIÓN</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</si>
  <si>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</si>
  <si>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</si>
  <si>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</si>
  <si>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</si>
  <si>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</si>
  <si>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t>
  </si>
  <si>
    <t>CONSEJO SECCIONAL/DIRECCIÓN SECCIONAL DE ADMINISTRACIÓN JUDICIAL Y/O DISTRITO JUDICIAL SEGÚN SEA EL CASO</t>
  </si>
  <si>
    <t xml:space="preserve">CONSEJO SUPERIOR DE LA JUDICATURA </t>
  </si>
  <si>
    <t xml:space="preserve">PROCESO </t>
  </si>
  <si>
    <t xml:space="preserve">DEPENDENCIA ADMINISTRATIVA O JUDICIAL CERTIFICADA </t>
  </si>
  <si>
    <t>OBJETIVO DEL PROCESO</t>
  </si>
  <si>
    <t>MAPA DE PROCESOS CONSEJO SUPERIOR DE LA JUDICATURA</t>
  </si>
  <si>
    <t>PROCESOS DEPENDENCIA JUDICIALES CERTIFICADAS</t>
  </si>
  <si>
    <t>Coadyuvar con la  seguridad de los funcionarios y empleados de la Rama Judicial coordinando con los organismos de seguridad del Estado, ejecutando proyectos para el fortalecimiento de la seguridad colectiva e individual. Dando cumplimiento a los niveles de trasparencia en el ejercicio de las funciones propias del proceso, aplicando los lineamientos y principios del  Sistema de Gestión de la Calidad, Ambiental, seguridad  y salud en el trabajo y antisoborno en la Rama Judicial.</t>
  </si>
  <si>
    <t xml:space="preserve"> </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</si>
  <si>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</si>
  <si>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</si>
  <si>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</si>
  <si>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</si>
  <si>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</si>
  <si>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</si>
  <si>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</si>
  <si>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</si>
  <si>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</si>
  <si>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</si>
  <si>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2023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</si>
  <si>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</si>
  <si>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</si>
  <si>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</si>
  <si>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</si>
  <si>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</si>
  <si>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</si>
  <si>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</si>
  <si>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</si>
  <si>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</si>
  <si>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</si>
  <si>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</si>
  <si>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</si>
  <si>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</si>
  <si>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</si>
  <si>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</si>
  <si>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</si>
  <si>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</si>
  <si>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</si>
  <si>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</si>
  <si>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</si>
  <si>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</si>
  <si>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</si>
  <si>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</si>
  <si>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</si>
  <si>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</si>
  <si>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</si>
  <si>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</si>
  <si>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Contar con la Norma Técnica de Calidad Actualizada NTC 6256 y GTC 286 2021</t>
  </si>
  <si>
    <t>Recursos financieros (presupuesto de funcionamiento, recursos de inversión</t>
  </si>
  <si>
    <t>Recursos insuficientes para atender el Plan de necesidades formulado</t>
  </si>
  <si>
    <t>Presupuesto asignado para el desarrollo de proyecto de inversión del SIGCMA</t>
  </si>
  <si>
    <t>Conocimiento de la reglamentación que establece el procedimiento para el manejo de los recursos presupuestales, financieros y de contratación estatal</t>
  </si>
  <si>
    <t>Manual de contratación actualizado</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</si>
  <si>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</si>
  <si>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</si>
  <si>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</si>
  <si>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</si>
  <si>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</si>
  <si>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</si>
  <si>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</si>
  <si>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</si>
  <si>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</si>
  <si>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Capacitación para el uso de herramientas tecnológicas  </t>
  </si>
  <si>
    <t>Carencia de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</si>
  <si>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</si>
  <si>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</si>
  <si>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Carencia de modelos gobernanza de Tecnologías de la Información (TI) en la entidad</t>
  </si>
  <si>
    <t>Carencia del software de gestión para el manejo integral de la información.</t>
  </si>
  <si>
    <t>Deficiencia en el  mantenimiento de la pagina web de la Rama Judicial</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</si>
  <si>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</si>
  <si>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</si>
  <si>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</si>
  <si>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Infraestructura física (suficiencia, comodidad)</t>
  </si>
  <si>
    <t>Sedes Judiciales arrendadas, en comodato y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</si>
  <si>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</si>
  <si>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</si>
  <si>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</si>
  <si>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</si>
  <si>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</si>
  <si>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</si>
  <si>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</si>
  <si>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Fortalecimiento de la pagina web institucional y mecanismos de comunicación</t>
  </si>
  <si>
    <t>Uso adecuado del micrositio asignado al Consejo Seccional de la Judicatura</t>
  </si>
  <si>
    <t>Uso adecuado de los correos electrónicos</t>
  </si>
  <si>
    <t>Uso adecuado del aplicativo SIGOBIUS</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</si>
  <si>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</si>
  <si>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</si>
  <si>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</si>
  <si>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</si>
  <si>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</si>
  <si>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Participación virtual es los espacios  de sensibilización ambiental, como el Día SIGCMA</t>
  </si>
  <si>
    <t>Baja implementación en sistemas ahorradores de agua  y energía en sedes judiciales y administrativas</t>
  </si>
  <si>
    <t>Falta en la separación adecuada de residuos en la fuente </t>
  </si>
  <si>
    <t>Formación de Auditores en la Norma NTC ISO 14001:2015 y en la Norma Técnica de la Rama Judicial NTC 6256 :2018</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</si>
  <si>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</si>
  <si>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</si>
  <si>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</si>
  <si>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</si>
  <si>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</si>
  <si>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</si>
  <si>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</si>
  <si>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</si>
  <si>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</si>
  <si>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</si>
  <si>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</si>
  <si>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Plan de acción </t>
  </si>
  <si>
    <t>Hacer uso de la información y de las herramientas tecnológicas dispuestas para la prestación del servicios</t>
  </si>
  <si>
    <t>Motivar a los servidores judiciales en la Implementación del plan de gestión ambiental en cada sede administrativa o judicial</t>
  </si>
  <si>
    <t>30,31,32,33,34</t>
  </si>
  <si>
    <t>Realizar identificación y cumplimiento de los requisitos legales y reglamentarios</t>
  </si>
  <si>
    <t>Matriz de riesgos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</si>
  <si>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</si>
  <si>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</si>
  <si>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</si>
  <si>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</si>
  <si>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</si>
  <si>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</si>
  <si>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</si>
  <si>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</si>
  <si>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</si>
  <si>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</si>
  <si>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</si>
  <si>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</si>
  <si>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</si>
  <si>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</si>
  <si>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</si>
  <si>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</si>
  <si>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</si>
  <si>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</si>
  <si>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</si>
  <si>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</si>
  <si>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</si>
  <si>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</si>
  <si>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</si>
  <si>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</si>
  <si>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</si>
  <si>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</si>
  <si>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</si>
  <si>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</si>
  <si>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</si>
  <si>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</si>
  <si>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</si>
  <si>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</si>
  <si>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</si>
  <si>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</si>
  <si>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</si>
  <si>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</si>
  <si>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</si>
  <si>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</si>
  <si>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</si>
  <si>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</si>
  <si>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</si>
  <si>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</si>
  <si>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</si>
  <si>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</si>
  <si>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</si>
  <si>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</si>
  <si>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</si>
  <si>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</si>
  <si>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</si>
  <si>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</si>
  <si>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</si>
  <si>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</si>
  <si>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</si>
  <si>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</si>
  <si>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</si>
  <si>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</si>
  <si>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</si>
  <si>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</si>
  <si>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</si>
  <si>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</si>
  <si>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</si>
  <si>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</si>
  <si>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</si>
  <si>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</si>
  <si>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</si>
  <si>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</si>
  <si>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</si>
  <si>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</si>
  <si>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</si>
  <si>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</si>
  <si>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</si>
  <si>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</si>
  <si>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</si>
  <si>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</si>
  <si>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Objetivo:</t>
  </si>
  <si>
    <t>Alcance:</t>
  </si>
  <si>
    <t xml:space="preserve">Nivel Central </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</si>
  <si>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</si>
  <si>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</si>
  <si>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</si>
  <si>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</si>
  <si>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</si>
  <si>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</si>
  <si>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</si>
  <si>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</si>
  <si>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</si>
  <si>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</si>
  <si>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</si>
  <si>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</si>
  <si>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</si>
  <si>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</si>
  <si>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</si>
  <si>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</si>
  <si>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</si>
  <si>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</si>
  <si>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</si>
  <si>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Posibilidad  de la Afectación  en la prestación del servicio de Justicia por situaciones especiales que impidan la libre y autónoma Administración de Justicia por parte de los operadores judiciales</t>
  </si>
  <si>
    <t xml:space="preserve">1. Desconocimiento del contexto de la organización y las partes interesadas en el área de riesgos a funcionarios y empleados </t>
  </si>
  <si>
    <t>Afectación de reputación, imagen,  credibilidad, satisfacción de usuarios y PI</t>
  </si>
  <si>
    <t xml:space="preserve">De la entidad, seccional, despachos a nivel departamental </t>
  </si>
  <si>
    <t xml:space="preserve">2. Presencia en el País de organizaciones criminales que pretenden desconocer los fallos judiciales  </t>
  </si>
  <si>
    <t>Incumplimiento de las metas establecidas</t>
  </si>
  <si>
    <t>Incumplimiento del 20% de los indicadores del proceso</t>
  </si>
  <si>
    <t>3. Demora en comunicar la novedad a las autoridades competentes y solicitar el estudio de seguridad de los servidores judiciales.</t>
  </si>
  <si>
    <t>Afectación Económica</t>
  </si>
  <si>
    <t>Afectación al presupuesto en un valor &lt;0,5% y ≥1%.</t>
  </si>
  <si>
    <t>4. Demora por parte del nivel central en la respuesta de los estudios de seguridad.</t>
  </si>
  <si>
    <t>Interrupción o afectación en la prestación del servicio administrativo</t>
  </si>
  <si>
    <t>5. Respuesta inoportuna a las solicitudes en materia de seguridad.</t>
  </si>
  <si>
    <t>6. Falta de información sobre el estado del proceso del tramite al interior de la entidad.</t>
  </si>
  <si>
    <t xml:space="preserve">7. Desconocimiento  de los Procedimientos </t>
  </si>
  <si>
    <t xml:space="preserve">Recibir dádivas o beneficios a nombre propio o de terceros  para omitir acciones, filtrar  información o no seguir  procedimientos de seguridad </t>
  </si>
  <si>
    <t>Posibilidad  actos de corrupción por Ofrecimiento o aceptación de algún tipo de beneficio a los empleados de la OSEG incumpliendo la ley de trasparencia  1712 de 2014</t>
  </si>
  <si>
    <t xml:space="preserve">1. Falta de ética y valores </t>
  </si>
  <si>
    <t xml:space="preserve">De la entidad y sector justicia a nivel internacional </t>
  </si>
  <si>
    <t xml:space="preserve">PARA LOS RIESGOS DE CORRUPCIÓN POR POLÍTICA EL IMPACTO SIEMPRE SERÁ MAYOR O CATASTRÓFICO Y SU REDACCÓN  DEBE CONSERVAR EL MODELO PROPUESTO </t>
  </si>
  <si>
    <t>2. Insuficientes programas de capacitación para la toma de conciencia debido al desconocimiento de l ley antisoborno (ISO 37001:2016), Plan Anticorrupción y  de los  valores y principios propios de la entidad.</t>
  </si>
  <si>
    <t xml:space="preserve">3. Desconocimiento del Código de Ética y Buen Gobierno. </t>
  </si>
  <si>
    <t xml:space="preserve">4. Falta o inaplicación de controles </t>
  </si>
  <si>
    <t>Ofrecer, prometer, entregar, aceptar o solicitar una ventaja indebida para manipular o influir en la emisión  de  solicitudes  de traslado por razones de seguridad, en  beneficio propio o de un tercero.</t>
  </si>
  <si>
    <t>Cuando se  influye de manera indebida  en las  decisiones de traslado por razones de seguridad, basados en  razones infundadas, falsas o inexistentes, para favorecer intereses personales o de terceros</t>
  </si>
  <si>
    <t>1. Falta de ética de los servidores públicos (Debilidades en principios y valores)</t>
  </si>
  <si>
    <t xml:space="preserve">De un área del nivel central, seccional o despacho judicial </t>
  </si>
  <si>
    <t>2. Falta de ética de terceros interesados  (Debilidades principios y valores)</t>
  </si>
  <si>
    <t>3. Debilidad en los controles y/o criterios  durante la planeación de los traslados de seguridad</t>
  </si>
  <si>
    <t>Ofrecer, prometer, entregar, aceptar o solicitar una ventaja indebida  para influir o direccionar  la formulación de necesidades,  requisitos y especificaciones técnicas  de elementos y equipos de seguridad  focalizados para satisfacer un interés personal, de manera directa o indirecta o por interpuesta persona.</t>
  </si>
  <si>
    <t>Cuando  se favorece  indebidamente a proveedores a través de requisitos técnicos hechos a la medida, que direccionen el futuro proceso contractual y limiten el principio de selección objetiva.</t>
  </si>
  <si>
    <t xml:space="preserve">De la entidad y sector justicia a nivel nacional </t>
  </si>
  <si>
    <t>3. Debilidad en el control sobre el establecimiento de los términos de referencia de procesos contractuales</t>
  </si>
  <si>
    <t xml:space="preserve">MATRIZ DE RIESGOS </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</si>
  <si>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</si>
  <si>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</si>
  <si>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</si>
  <si>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</si>
  <si>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</si>
  <si>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</si>
  <si>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</si>
  <si>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</si>
  <si>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</si>
  <si>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</si>
  <si>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</si>
  <si>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</si>
  <si>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</si>
  <si>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Zona Riesgo Residual</t>
  </si>
  <si>
    <t>SI</t>
  </si>
  <si>
    <t>NO</t>
  </si>
  <si>
    <t xml:space="preserve">Divulgación de la norma ISO 37001:2016, Plan de Anticorrupción  formación en valores y principios propios de la entidad </t>
  </si>
  <si>
    <t xml:space="preserve">A través de las Auditorias Internas, externas se ejerce el control de la conducta de los integrantes de la OSEG                                  </t>
  </si>
  <si>
    <t>1.Realización de programas de formación, capacitación y sensibilización en temas de Probidad y ética de lo público</t>
  </si>
  <si>
    <t>Acciones de respuesta ante noticias que afectan la imagen de la entidad</t>
  </si>
  <si>
    <t xml:space="preserve">Socialización constante de la política del SGAS del CSJ </t>
  </si>
  <si>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</si>
  <si>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</si>
  <si>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</si>
  <si>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</si>
  <si>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</si>
  <si>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</si>
  <si>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</si>
  <si>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</si>
  <si>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</si>
  <si>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</si>
  <si>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</si>
  <si>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</si>
  <si>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</si>
  <si>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</si>
  <si>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Aceptar el riesgo</t>
  </si>
  <si>
    <t>Reducir (Mitigar)</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</si>
  <si>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</si>
  <si>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</si>
  <si>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</si>
  <si>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</si>
  <si>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</si>
  <si>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</si>
  <si>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</si>
  <si>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</si>
  <si>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</si>
  <si>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</si>
  <si>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</si>
  <si>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</si>
  <si>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</si>
  <si>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</si>
  <si>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</si>
  <si>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</si>
  <si>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</si>
  <si>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</si>
  <si>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</si>
  <si>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</si>
  <si>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Afectación Ambiental</t>
  </si>
  <si>
    <t>Tabla Criterios para definir el nivel de impacto</t>
  </si>
  <si>
    <t>Afectación de reputacion,imagén,  credibilidad, satisfacción de usuarios y PI</t>
  </si>
  <si>
    <t>Leve</t>
  </si>
  <si>
    <t>Menor</t>
  </si>
  <si>
    <t xml:space="preserve">De la entidad, seccional, despachos a nivel local o municipal </t>
  </si>
  <si>
    <t>Moderado</t>
  </si>
  <si>
    <t>Mayor</t>
  </si>
  <si>
    <t>Interrupción o afectación en la prestación del servicio judicial</t>
  </si>
  <si>
    <t>Catastrófico</t>
  </si>
  <si>
    <t>Afectación al presupuesto en un valor ≥0,5%.</t>
  </si>
  <si>
    <t>Afectación al presupuesto  en un valor  &lt;1% y ≥5%.</t>
  </si>
  <si>
    <t>Afectación al  presupuesto en un valor  &lt;5% y  ≥20%.</t>
  </si>
  <si>
    <t>Afectación al presupuesto en un valor ≥50%.</t>
  </si>
  <si>
    <t>Incumplimiento del 40% de los indicadores del proceso</t>
  </si>
  <si>
    <t>Incumplimiento del 60% de los indicadores del proceso</t>
  </si>
  <si>
    <t>Incumplimiento del 80% de los indicadores del proceso</t>
  </si>
  <si>
    <t>Incumplimiento del 100% de los indicadores del proceso</t>
  </si>
  <si>
    <t xml:space="preserve">Entre  0 a 48 horas habiles al año </t>
  </si>
  <si>
    <t xml:space="preserve">Entre 49 a 96 horas  habiles al año  </t>
  </si>
  <si>
    <t xml:space="preserve">Entre  97 a 144 horas   habiles al año  </t>
  </si>
  <si>
    <t>Entre  145 a 192 horas  hábiles al año</t>
  </si>
  <si>
    <t xml:space="preserve">Entre e 193 a 240 horas  habiles al año   </t>
  </si>
  <si>
    <t xml:space="preserve">     El riesgo afecta la imagen de la entidad con algunos usuarios de relevancia frente al logro de los objetivos</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</si>
  <si>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</si>
  <si>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</si>
  <si>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</si>
  <si>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</si>
  <si>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</si>
  <si>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</si>
  <si>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</si>
  <si>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</si>
  <si>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</si>
  <si>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</si>
  <si>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9-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</si>
  <si>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</si>
  <si>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</si>
  <si>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</si>
  <si>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</si>
  <si>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</si>
  <si>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</si>
  <si>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</si>
  <si>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</si>
  <si>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</si>
  <si>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</si>
  <si>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</si>
  <si>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</si>
  <si>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</si>
  <si>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</si>
  <si>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</si>
  <si>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</si>
  <si>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</si>
  <si>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</si>
  <si>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</si>
  <si>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</si>
  <si>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</si>
  <si>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</si>
  <si>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</si>
  <si>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</si>
  <si>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</si>
  <si>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</si>
  <si>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</si>
  <si>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</si>
  <si>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</si>
  <si>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</si>
  <si>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</si>
  <si>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</si>
  <si>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</si>
  <si>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</si>
  <si>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</si>
  <si>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</si>
  <si>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</si>
  <si>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</si>
  <si>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</si>
  <si>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</si>
  <si>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</si>
  <si>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</si>
  <si>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</si>
  <si>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</si>
  <si>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</si>
  <si>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</si>
  <si>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</si>
  <si>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</si>
  <si>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</si>
  <si>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OPCION DE MANEJO</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</si>
  <si>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</si>
  <si>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</si>
  <si>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</si>
  <si>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</si>
  <si>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</si>
  <si>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</si>
  <si>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</si>
  <si>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</si>
  <si>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</si>
  <si>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</si>
  <si>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Ley 2213 de 2022  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</si>
  <si>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 xml:space="preserve">Cambio de políticas y lineamientos dados por el Consejo superior en temas relacionados en Seguridad colectiva e individual </t>
  </si>
  <si>
    <t>Visibilizarían de la Administración de Justicia  entre los actores no formales de la justicia (Grupos y minorías Indígenas, género)</t>
  </si>
  <si>
    <t>Sesiones del Comité de Evaluación de Riesgo y Recomendación "CERREM" de Medidas de Servidores judiciales en el Servicio de sus funciones en las diferentes sedes judiciales</t>
  </si>
  <si>
    <t xml:space="preserve">Numero deficiente de proveedores inscritos en la plataforma de Colombia Compra Eficiente, para suplir las necesidades de adquisición de bienes y servicios en sedes judiciales </t>
  </si>
  <si>
    <t xml:space="preserve">Proveedores que cumplan con los requisitos requeridos en temas especializados  de seguridad, adicional que cumplan con lineamientos en contratación ambiental </t>
  </si>
  <si>
    <t xml:space="preserve">Asignación de presupuesto para cubrir el mapa de necesidades en materia de seguridad para la Rama Judicial. </t>
  </si>
  <si>
    <t>Desarrollo de la planeación adecuada para la distribución de recursos en coordinación con las Direcciones Seccionales de Administración Judicial.</t>
  </si>
  <si>
    <t xml:space="preserve">La Policía Nacional, coadyuva al control, seguimiento  a estas situaciones salvaguardando la vida e integridad de los servidores judiciales y sedes judiciales </t>
  </si>
  <si>
    <t xml:space="preserve">Limitaciones en  la movilidad de los funcionarios judiciales asociados a factores del orden público </t>
  </si>
  <si>
    <t xml:space="preserve">la UNP,mediante comités de Evolución del riesgo para servidores judiciales, brinda mecanismos de apoyo y coadyuvancia a servidores judiciales con niveles de riesgo </t>
  </si>
  <si>
    <t xml:space="preserve">Con la colaboración de la UNP  "Unidad Nacional de protección  y Policía Nacional , brindad a la Oficina Asesora de seguridad como es los estudios de seguridad a funcionarios amenazados para la calificación de riesgos  y  elementos de seguridad como escoltas, radios, chalecos entre otros. </t>
  </si>
  <si>
    <t>Inadecuados hábitos de autoprotección incrementan el riesgo en la seguridad de jueces y funcionarios judiciales.</t>
  </si>
  <si>
    <t xml:space="preserve">Asesoría para incrementar las medidas de apoyo y autoprotección orientadas a controlar los riesgos en materia de seguridad, a los operadores judiciales en ejercicio de sus funciones </t>
  </si>
  <si>
    <t xml:space="preserve">Asesoría para incrementar las medidas de apoyo y autoprotección, con anillos de seguridad por parte de la Policía Nacional a sedes judiciales, que no cuenten con elementos electrónicos de seguridad por deficiencia presupuestal    </t>
  </si>
  <si>
    <t>Desarrollo de alianzas estratégicas para el fortalecimiento del servicio público de administración de justicia, a través de las Tics</t>
  </si>
  <si>
    <t xml:space="preserve">Alto costo de recursos tecnológicos para el fortalecimiento de la seguridad en la Rama Judicial </t>
  </si>
  <si>
    <t>Evaluación de la tecnología  disponible en el mercado colombiano  seleccionando el producto que ofrezca la mejor alternativa Costo/Beneficio,</t>
  </si>
  <si>
    <t xml:space="preserve">Crear mecanismos para dar continuidad en el servicio de justicia, a través de la virtualidad, salvaguardando la integridad de los servidores judiciales en ejercicio de su función  </t>
  </si>
  <si>
    <t xml:space="preserve"> Dando cumplimiento a los lineamientos del DEPAE, se gestiona ,actualiza y prepara los planes de acción y ejercicios de evacuación anual con los diferentes edificios administrativos estatales,</t>
  </si>
  <si>
    <t xml:space="preserve">Contar con el Plan Sectorial de Desarrollo de la Rama Judicial </t>
  </si>
  <si>
    <t xml:space="preserve">Inadecuado uso por parte de los operadores judiciales del procedimiento de traslado por razones de seguridad </t>
  </si>
  <si>
    <t xml:space="preserve">A través de estadísticas semestrales, llevamos control de situación de seguridad de servidores judiciales con nivel de riesgo a nivel nacional </t>
  </si>
  <si>
    <t>Inadecuada Coordinación de las actividades necesarias para la implementación de la seguridad en la rama judicial.</t>
  </si>
  <si>
    <t>A través del desarrollo de planes y programas en coordinación con las Direcciones Seccionales se mejora la gestión para la seguridad de la rama judicial.</t>
  </si>
  <si>
    <t xml:space="preserve">No contar con el cubrimiento de operadores judiciales en nombramiento provisional con niveles de riesgo en ejercicio de sus funciones </t>
  </si>
  <si>
    <t xml:space="preserve">El   traslado por razones de seguridad  esta reglamentado por el Consejo Superior de la Judicatura y se tramita en todos los casos a través de la Oficina de Asesoría para la Seguridad de la Rama Judicial  OSEG se deben cumplir los requisitos estipulados en el Acuerdo PCSJA17-10754 del Consejo Superior de la Judicatura </t>
  </si>
  <si>
    <t>Definición de roles y responsabilidades de coadyuvancia con los organismos de seguridad Policia Nacional y UNP</t>
  </si>
  <si>
    <t xml:space="preserve">El compromiso de la Alta Dirección y de los líderes de proceso para ampliar, mantener y mejorar todo lo relacionado en la seguridad individual y colectiva </t>
  </si>
  <si>
    <t>Encuentros y coadyuvancia con la UNP en temas de seguridad individual y colectiva.</t>
  </si>
  <si>
    <t xml:space="preserve">Plan de Inversión en Seguridad 2024 desarrollado por la Oficina de Asesoría para la Seguridad de la Rama Judicial OSEG, para el Fortalecimiento de los Esquemas de Apoyo de la Rama Judicial a nivel nacional.  </t>
  </si>
  <si>
    <t>Limitación de recursos para el fortalecimiento de la infraestructura de seguridad en el territorio colombiano.</t>
  </si>
  <si>
    <t xml:space="preserve">Mediante la Planeación adecuada, los recursos disponibles se orientan para la atención de las prioridades identificadas en materia de seguridad sedes de acuerdo al mapa de cubrimiento anual año 2023, para los diferentes Distritos Judiciales </t>
  </si>
  <si>
    <t xml:space="preserve">Déficit presupuestal  para dar cumplimiento al plan de necesidades, en materia de seguridad para la Rama Judicial. </t>
  </si>
  <si>
    <t xml:space="preserve">Estandarización de procesos y procedimientos para el desarrollo del proceso contractual en temas de seguridad </t>
  </si>
  <si>
    <t>Debilidad en el manejo de procedimiento de traslado por razones de seguridad por desconocimiento adecuado del proceso</t>
  </si>
  <si>
    <t xml:space="preserve">Desconocimiento del proceso virtual de las solicitudes de traslado para servidores judiciales </t>
  </si>
  <si>
    <t xml:space="preserve">Actualización del micrositio en temas relacionados con  cambios normativos , legales y de procedimientos </t>
  </si>
  <si>
    <t>Fortalecimiento en los procesos de contratación  por el uso adecuado del SECOP II</t>
  </si>
  <si>
    <t xml:space="preserve">Exclusión en temas de capacitación en formación de contratación, técnicas de archivo entre otros </t>
  </si>
  <si>
    <t>Capacitación para el uso de herramientas tecnológicas  e inteligencia artificial</t>
  </si>
  <si>
    <t xml:space="preserve">Se cuenta con un  micrositio web, en temas relacionados con seguridad </t>
  </si>
  <si>
    <t xml:space="preserve">Falta de  comunicación asertiva entre los diferentes actores para la articulación de proyectos tecnológicos en temas de seguridad </t>
  </si>
  <si>
    <t xml:space="preserve">Debilidad en la generación de estrategias articuladas  en seguridad  colectiva en dependencias Judiciales y Administrativas </t>
  </si>
  <si>
    <t xml:space="preserve">No hay un cubrimiento total en el mapa de cubrimientos de circuitos cerrados de televisión en las diferentes Palacios de Justicia de los Distritos Judiciales </t>
  </si>
  <si>
    <t>cubrimiento total del del plan de necesidades en el mapa de  circuitos cerrados de televisión y arcos detectores de metales a nivel nacional en sedes judiciales año 2023,</t>
  </si>
  <si>
    <t xml:space="preserve">Falta de modernización y mantenimiento del mobiliario con que cuenta la Rama Judicial en algunas sedes judiciales, en el territorio nacional </t>
  </si>
  <si>
    <t xml:space="preserve">Implementación de estrategias y mecanismos para el fortalecimiento de la atención al usuario internos y conocimiento del micrositio en seguridad </t>
  </si>
  <si>
    <t xml:space="preserve">Ausencia de indicadores ambientales establecidos en los programas de gestión del Acuerdo PSAA14-10160 en el territorio nacional </t>
  </si>
  <si>
    <t>Mantener la certificación operaciones inseguras: Sellos de bioseguridad huella de confianza</t>
  </si>
  <si>
    <t xml:space="preserve">Fortalecer la infraestructura de seguridad en las sedes judiciales a nivel nacional </t>
  </si>
  <si>
    <t>2,4,5</t>
  </si>
  <si>
    <t>2,3,5,6,12</t>
  </si>
  <si>
    <t>Fortalecer esquemas de Apoyo de la Rama
Judicial a nivel nacional.</t>
  </si>
  <si>
    <t>2,4,5,6,10,19</t>
  </si>
  <si>
    <t>3,5,6</t>
  </si>
  <si>
    <t>6,7,8</t>
  </si>
  <si>
    <t>13,14,15,16</t>
  </si>
  <si>
    <t>Consolidar de manera anual el plan de necesidades de la Unidad</t>
  </si>
  <si>
    <t>6,7,8,10</t>
  </si>
  <si>
    <t>3,6,12</t>
  </si>
  <si>
    <t>7,15,16</t>
  </si>
  <si>
    <t xml:space="preserve">Identificar , inadecuada infraestructura de protección de sedes judiciales a nivel nacional </t>
  </si>
  <si>
    <t>10,11,12</t>
  </si>
  <si>
    <t>Matriz de Riesgo</t>
  </si>
  <si>
    <t xml:space="preserve">Gestionar  los incidentes de seguridad  personal y física con la población de funcionarios judiciales, en ejercicio de sus funciones </t>
  </si>
  <si>
    <t>2,8,9.19,21</t>
  </si>
  <si>
    <t>3,4,11,12</t>
  </si>
  <si>
    <t>16,17,18</t>
  </si>
  <si>
    <t>14,15,16</t>
  </si>
  <si>
    <t>45,46,47,48</t>
  </si>
  <si>
    <t>1,2,3</t>
  </si>
  <si>
    <t>1,3,4</t>
  </si>
  <si>
    <t xml:space="preserve">Inseguridad en las sedes judiciales donde se presta el servicio </t>
  </si>
  <si>
    <t xml:space="preserve">vulnerabilidad en el ingreso y control de las instalaciones  de Sedes Judiciales a Nivel Nacional </t>
  </si>
  <si>
    <t xml:space="preserve">1.Falta de cubrimiento mapa de necesidades por insuficiencia de presupuesto </t>
  </si>
  <si>
    <t xml:space="preserve">2. inseguridad en la infraestructura a nivel nacional por la ausencia de estos equipos
</t>
  </si>
  <si>
    <t>3.Sedes judiciales sin  los medios electrónicos de seguridad.</t>
  </si>
  <si>
    <t xml:space="preserve">4 .Insuficiencia  de equipos adecuados para la seguridad de las sedes judiciales </t>
  </si>
  <si>
    <t xml:space="preserve">Dar a conocer lineamientos de la Alta Dirección al personal  de la Unidad </t>
  </si>
  <si>
    <t xml:space="preserve">Director Unidad </t>
  </si>
  <si>
    <t>Bajo-2</t>
  </si>
  <si>
    <t>x</t>
  </si>
  <si>
    <t>De conformidad al manual de contratación, seguir lineamientos y cumplimiento estricto del mismo</t>
  </si>
  <si>
    <t xml:space="preserve">En conocimiento del personal  el manual de contratación para seguir lineamientos en procesos contractuales </t>
  </si>
  <si>
    <t xml:space="preserve">Cumplir con toda la legislación en temas de contratación </t>
  </si>
  <si>
    <t xml:space="preserve"> Incidente de seguridad con la población de  servidores  judiciales en el ejercicio de la función de Administrar Justicia </t>
  </si>
  <si>
    <t xml:space="preserve">La Policía Nacional  brinda apoyo y coadyuvancia en seguridad a las sedes judiciales, y la vigilancia privada como filtros de control </t>
  </si>
  <si>
    <t>De acuerdo al plan de necesidades en todo el territorio nacional, se va gestionando el cubrimiento de los mismos, de lo contrario contar con apoyo de la policía nacional  y vigilancia privada</t>
  </si>
  <si>
    <t xml:space="preserve">De conformidad al presupuesto asignado , se priorizan las necesidades y niveles de riesgo de conformidad a mapa de seguridad en todo el territorio nacional </t>
  </si>
  <si>
    <t xml:space="preserve">Cumplimiento del  Código de Ética y Buen Gobierno, dándolo a conocer a todo el personal que conforma la Unidad, así mismo a través de los entes de control gubernamental </t>
  </si>
  <si>
    <t xml:space="preserve">Divulgación y cumplimiento a la ley 1474 del 2011 Anticorrupción  y ley 1712 del 2014 de Trasparencia, dando cumplimiento a los lineamientos del SIGCMA y la Alta Dirección </t>
  </si>
  <si>
    <t xml:space="preserve">Reunión del grupo de trabajo con el Director de la Unidad.
Fortalecer mediante socializaciones  la implementación de los lineamientos generales para el cumplimiento del Sistema de Gestión Antisoborno en el Consejo Superior de la Judicatura.
</t>
  </si>
  <si>
    <t>Reunión del grupo de trabajo con el Director de la Unidad
Planear, definir, validar por el área interesada y competente las especificaciones técnicas</t>
  </si>
  <si>
    <t>¿Está establecida la frecuencia del control?</t>
  </si>
  <si>
    <t xml:space="preserve">Eficacia del control </t>
  </si>
  <si>
    <r>
      <t xml:space="preserve">hacer seguimiento al  plan de necesidades en todo el territorio nacional, revisando el tipo de  necesidad de cada seccional o Palacio de justicia de acuerdo al presupuesto programados para cada una.
 ajustando la programación si requiere incluir o hacer coadyuvancias con la Policía Nacional </t>
    </r>
    <r>
      <rPr>
        <sz val="10"/>
        <color rgb="FFFF0000"/>
        <rFont val="Calibri"/>
        <family val="2"/>
        <scheme val="minor"/>
      </rPr>
      <t xml:space="preserve"> </t>
    </r>
    <r>
      <rPr>
        <sz val="10"/>
        <rFont val="Calibri"/>
        <family val="2"/>
        <scheme val="minor"/>
      </rPr>
      <t>Como registro del control queda el planificador y las actuaciones documentadas</t>
    </r>
    <r>
      <rPr>
        <sz val="10"/>
        <color rgb="FFFF0000"/>
        <rFont val="Calibri"/>
        <family val="2"/>
        <scheme val="minor"/>
      </rPr>
      <t xml:space="preserve">. </t>
    </r>
  </si>
  <si>
    <t>de acuerdo a la calificación de los servicios  se  lleva control adscrito a la unidad</t>
  </si>
  <si>
    <t xml:space="preserve">Efectuar la  evaluación de calificación de servicios  anual a los servidores en condición de carrera </t>
  </si>
  <si>
    <t xml:space="preserve">El Director de la Unidad, efectuará cada vigencia la calificación de los servidores judiciales en carrera adscritos a la Unidad </t>
  </si>
  <si>
    <t>Llevar un seguimiento y control exhaustivo con los soportes legales exigidos para las solicitudes de traslado por razones de seguridad</t>
  </si>
  <si>
    <t xml:space="preserve">Existen DOS reglamentaciones para traslados por razones de seguridad dependiendo la forma de vinculación a la Rama Judicial del servidor judicial en posible riesgo:
TRASLADOS EN PROPIEDAD
TRASLADOS EN PROVISIONALIDAD
Funcionarios que sean victima de cualquier tipo de amenaza  contra su vida e integridad personal y requieran TRASLADO pueden tramitar su solicitud a través de la Oficina de Asesoría para la Seguridad de la Rama Judicial OSEG. Se debe diligenciar el formato TRASLADOS POR SEGURIDAD y enviarlo con los soportes a la Oficina de Asesoría para la Seguridad de la Rama Judicial OSEG para coordinar la protección que corresponda con los organismos de seguridad del estado y la Unidad Nacional de Protección. Esta orientación se encuentra en el micrositio de seguridad en la página web </t>
  </si>
  <si>
    <t xml:space="preserve">NO </t>
  </si>
  <si>
    <t>Cuando llega solicitud, de medidas de seguridad  se procede a informar y solicitar las medidas de protección a la Policia Nacional y unp de conformidad al decreto 1066 2015</t>
  </si>
  <si>
    <t xml:space="preserve">Se gestiona tramite ante la UNP o Policia Nacional </t>
  </si>
  <si>
    <t xml:space="preserve">Profesional Universitario </t>
  </si>
  <si>
    <t>Interrupción del servicio público de Administrar Justicia por causales de orden público a nivel nacional, u otras  circunstancias .</t>
  </si>
  <si>
    <t xml:space="preserve">Decisiones judiciales que afectan el desarrollo laboral de los operadores judiciales </t>
  </si>
  <si>
    <t xml:space="preserve">Fortalecimiento en temas relacionados a la gestión de archivos digitales y actualización manual de contratación </t>
  </si>
  <si>
    <t xml:space="preserve">Modernización en tecnología en las diferentes sedes a nivel nacional </t>
  </si>
  <si>
    <t xml:space="preserve">Uso adecuado de los elementos de trabajo con la disminución racional del uso de la energía y el papel </t>
  </si>
  <si>
    <t xml:space="preserve">Entre  0 a 48 horas hábiles al año </t>
  </si>
  <si>
    <t>Conforme a la gravedad del caso, se procede a informar al Comandante del Departamento si la sede es un Juzgado ubicado en una municipalidad del Territorio Nacional o  la Metropolitana cuando el caso en una Sede Judicial esta ubicada en una capital  quien se encargará de gestionar de manera inmediata la seguridad del servidor judicial. De igual forma se brinda al servidor judicial en sitio medidas  de protección que debe seguir si fuere el caso. Como evidencia se tiene la acción gestionada por correo electrónico o llamadas</t>
  </si>
  <si>
    <t xml:space="preserve">El profesional de la unidad, de manera inmediata apena recibe la solicitud procede a analizar la situación del caso y al encontrar merito, se gestiona  en coadyuvancia  con las entidades pertinentes en la evaluación de estudios de seguridad y apoyo con  la Policía Nacional y la UNP para determinar medidas de protección. Como evidencia son los oficios remitidos. </t>
  </si>
  <si>
    <t xml:space="preserve">Para el primer trimestre no se ha presentado ningún tipo de incidente de seguridad que afecte el desarrollo de la gestión laboral de los funcionarios o empleados judiciales </t>
  </si>
  <si>
    <t xml:space="preserve">En cuanto a las sedes judiciales, se gestiona a  través de los comandos de Policia si fuere el caso en algún municipio del territorio nacional o Metropolitana si es algún despacho en las ciudades intermedias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</si>
</sst>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240A]d&quot; de &quot;mmmm&quot; de &quot;yyyy;@"/>
    <numFmt numFmtId="165" formatCode="0.0"/>
  </numFmts>
  <fonts count="91">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theme="1"/>
      <name val="Calibri"/>
      <family val="2"/>
    </font>
    <font>
      <b/>
      <sz val="14"/>
      <color theme="1"/>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sz val="22"/>
      <color theme="1"/>
      <name val="Calibri"/>
      <family val="2"/>
      <scheme val="minor"/>
    </font>
    <font>
      <sz val="12"/>
      <color theme="1"/>
      <name val="Arial Narrow"/>
      <family val="2"/>
    </font>
    <font>
      <sz val="12"/>
      <color rgb="FFC00000"/>
      <name val="Arial Narrow"/>
      <family val="2"/>
    </font>
    <font>
      <sz val="12"/>
      <name val="Arial Narrow"/>
      <family val="2"/>
    </font>
    <font>
      <sz val="12"/>
      <color theme="0"/>
      <name val="Arial Narrow"/>
      <family val="2"/>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b/>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b/>
      <sz val="9"/>
      <color rgb="FF000000"/>
      <name val="Times New Roman"/>
      <family val="1"/>
    </font>
    <font>
      <b/>
      <sz val="9"/>
      <color rgb="FF767171"/>
      <name val="Times New Roman"/>
      <family val="1"/>
    </font>
    <font>
      <sz val="10"/>
      <color rgb="FFFF0000"/>
      <name val="Calibri"/>
      <family val="2"/>
      <scheme val="minor"/>
    </font>
    <font>
      <sz val="11"/>
      <name val="Arial Narrow"/>
      <family val="2"/>
    </font>
    <font>
      <sz val="10"/>
      <color rgb="FF0070C0"/>
      <name val="Calibri"/>
      <family val="2"/>
      <scheme val="minor"/>
    </font>
  </fonts>
  <fills count="23">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bgColor indexed="64"/>
      </patternFill>
    </fill>
    <fill>
      <patternFill patternType="solid">
        <fgColor rgb="FF0084B6"/>
        <bgColor indexed="64"/>
      </patternFill>
    </fill>
    <fill>
      <patternFill patternType="solid">
        <fgColor rgb="FF4DC0E3"/>
        <bgColor indexed="64"/>
      </patternFill>
    </fill>
    <fill>
      <patternFill patternType="solid">
        <fgColor rgb="FFFFFF00"/>
        <bgColor indexed="64"/>
      </patternFill>
    </fill>
  </fills>
  <borders count="139">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top style="dashed">
        <color theme="9" tint="-0.24994659260841701"/>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style="thick">
        <color theme="0"/>
      </right>
      <top style="dashed">
        <color theme="9" tint="-0.24994659260841701"/>
      </top>
      <bottom style="thick">
        <color theme="0"/>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n">
        <color theme="1"/>
      </left>
      <right/>
      <top/>
      <bottom style="thin">
        <color theme="1"/>
      </bottom>
      <diagonal/>
    </border>
    <border>
      <left/>
      <right/>
      <top/>
      <bottom style="thin">
        <color theme="1"/>
      </bottom>
      <diagonal/>
    </border>
    <border>
      <left style="thin">
        <color theme="1"/>
      </left>
      <right style="thin">
        <color theme="1"/>
      </right>
      <top/>
      <bottom style="thin">
        <color theme="1"/>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indexed="64"/>
      </left>
      <right/>
      <top style="hair">
        <color indexed="64"/>
      </top>
      <bottom/>
      <diagonal/>
    </border>
    <border>
      <left/>
      <right style="hair">
        <color indexed="64"/>
      </right>
      <top style="hair">
        <color indexed="64"/>
      </top>
      <bottom/>
      <diagonal/>
    </border>
    <border>
      <left style="thin">
        <color theme="0"/>
      </left>
      <right style="thin">
        <color theme="0"/>
      </right>
      <top style="thin">
        <color theme="0"/>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theme="1"/>
      </right>
      <top/>
      <bottom style="thin">
        <color theme="1"/>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style="thin">
        <color theme="0"/>
      </left>
      <right/>
      <top style="medium">
        <color indexed="64"/>
      </top>
      <bottom style="thin">
        <color indexed="64"/>
      </bottom>
      <diagonal/>
    </border>
    <border>
      <left/>
      <right style="medium">
        <color indexed="64"/>
      </right>
      <top style="hair">
        <color indexed="64"/>
      </top>
      <bottom style="hair">
        <color indexed="64"/>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right style="thin">
        <color theme="1"/>
      </right>
      <top style="thin">
        <color theme="1"/>
      </top>
      <bottom style="thin">
        <color theme="1"/>
      </bottom>
      <diagonal/>
    </border>
    <border>
      <left/>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right/>
      <top style="thin">
        <color indexed="64"/>
      </top>
      <bottom style="thick">
        <color theme="0"/>
      </bottom>
      <diagonal/>
    </border>
    <border>
      <left style="thin">
        <color indexed="64"/>
      </left>
      <right/>
      <top style="medium">
        <color indexed="64"/>
      </top>
      <bottom/>
      <diagonal/>
    </border>
    <border>
      <left style="thin">
        <color indexed="64"/>
      </left>
      <right/>
      <top/>
      <bottom style="medium">
        <color indexed="64"/>
      </bottom>
      <diagonal/>
    </border>
  </borders>
  <cellStyleXfs count="5">
    <xf numFmtId="0" fontId="0" fillId="0" borderId="0"/>
    <xf numFmtId="0" fontId="8" fillId="0" borderId="0"/>
    <xf numFmtId="0" fontId="9" fillId="0" borderId="0"/>
    <xf numFmtId="43" fontId="38" fillId="0" borderId="0" applyFont="0" applyFill="0" applyBorder="0" applyAlignment="0" applyProtection="0"/>
    <xf numFmtId="9" fontId="38" fillId="0" borderId="0" applyFont="0" applyFill="0" applyBorder="0" applyAlignment="0" applyProtection="0"/>
  </cellStyleXfs>
  <cellXfs count="661">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8" fillId="3" borderId="0" xfId="0" applyFont="1" applyFill="1"/>
    <xf numFmtId="0" fontId="28" fillId="0" borderId="0" xfId="0" applyFont="1"/>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3" fillId="0" borderId="0" xfId="0" applyFont="1" applyAlignment="1" applyProtection="1">
      <alignment horizontal="center" vertical="center"/>
      <protection locked="0"/>
    </xf>
    <xf numFmtId="0" fontId="29" fillId="0" borderId="0" xfId="0" applyFont="1"/>
    <xf numFmtId="0" fontId="13" fillId="0" borderId="0" xfId="0" applyFont="1"/>
    <xf numFmtId="0" fontId="0" fillId="0" borderId="0" xfId="0" applyProtection="1">
      <protection locked="0"/>
    </xf>
    <xf numFmtId="0" fontId="35" fillId="16" borderId="40" xfId="0" applyFont="1" applyFill="1" applyBorder="1" applyAlignment="1" applyProtection="1">
      <alignment horizontal="center" vertical="center" textRotation="90"/>
      <protection locked="0"/>
    </xf>
    <xf numFmtId="0" fontId="36" fillId="4" borderId="40" xfId="0" applyFont="1" applyFill="1" applyBorder="1" applyAlignment="1">
      <alignment horizontal="center" vertical="center" wrapText="1"/>
    </xf>
    <xf numFmtId="0" fontId="29" fillId="17" borderId="0" xfId="0" applyFont="1" applyFill="1"/>
    <xf numFmtId="0" fontId="35" fillId="4" borderId="40" xfId="0" applyFont="1" applyFill="1" applyBorder="1" applyAlignment="1" applyProtection="1">
      <alignment vertical="center" wrapText="1"/>
      <protection locked="0"/>
    </xf>
    <xf numFmtId="0" fontId="35" fillId="4" borderId="40" xfId="0" applyFont="1" applyFill="1" applyBorder="1" applyAlignment="1" applyProtection="1">
      <alignment horizontal="center" vertical="center" wrapText="1"/>
      <protection locked="0"/>
    </xf>
    <xf numFmtId="0" fontId="27" fillId="4" borderId="0" xfId="0" applyFont="1" applyFill="1" applyAlignment="1">
      <alignment vertical="center"/>
    </xf>
    <xf numFmtId="0" fontId="27" fillId="4" borderId="0" xfId="0" applyFont="1" applyFill="1" applyAlignment="1">
      <alignment horizontal="left" vertical="center"/>
    </xf>
    <xf numFmtId="165" fontId="0" fillId="0" borderId="0" xfId="3" applyNumberFormat="1" applyFont="1" applyAlignment="1">
      <alignment horizontal="center"/>
    </xf>
    <xf numFmtId="2" fontId="0" fillId="0" borderId="8" xfId="3" applyNumberFormat="1" applyFont="1" applyBorder="1" applyAlignment="1">
      <alignment horizontal="center" vertical="center" wrapText="1"/>
    </xf>
    <xf numFmtId="2" fontId="0" fillId="0" borderId="0" xfId="3" applyNumberFormat="1" applyFont="1"/>
    <xf numFmtId="165" fontId="0" fillId="0" borderId="0" xfId="3" applyNumberFormat="1" applyFont="1"/>
    <xf numFmtId="2" fontId="0" fillId="0" borderId="0" xfId="0" applyNumberFormat="1"/>
    <xf numFmtId="0" fontId="27" fillId="4" borderId="12" xfId="0" applyFont="1" applyFill="1" applyBorder="1" applyAlignment="1">
      <alignment horizontal="left" vertical="center"/>
    </xf>
    <xf numFmtId="0" fontId="27" fillId="4" borderId="12" xfId="0" applyFont="1" applyFill="1" applyBorder="1" applyAlignment="1">
      <alignment vertical="center"/>
    </xf>
    <xf numFmtId="0" fontId="27" fillId="4" borderId="39" xfId="0" applyFont="1" applyFill="1" applyBorder="1" applyAlignment="1">
      <alignment vertical="center"/>
    </xf>
    <xf numFmtId="0" fontId="27" fillId="4" borderId="38" xfId="0" applyFont="1" applyFill="1" applyBorder="1" applyAlignment="1">
      <alignment vertical="center"/>
    </xf>
    <xf numFmtId="0" fontId="1" fillId="3" borderId="36" xfId="0" applyFont="1" applyFill="1" applyBorder="1" applyAlignment="1">
      <alignment horizontal="center" vertical="center"/>
    </xf>
    <xf numFmtId="4" fontId="0" fillId="0" borderId="25" xfId="0" applyNumberFormat="1" applyBorder="1" applyAlignment="1">
      <alignment vertical="center" wrapText="1"/>
    </xf>
    <xf numFmtId="0" fontId="27" fillId="4" borderId="62"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41" xfId="0" applyFont="1" applyFill="1" applyBorder="1" applyAlignment="1">
      <alignment horizontal="center" vertical="center" textRotation="90" wrapText="1"/>
    </xf>
    <xf numFmtId="0" fontId="4" fillId="4" borderId="43" xfId="0" applyFont="1" applyFill="1" applyBorder="1" applyAlignment="1">
      <alignment horizontal="center" vertical="center"/>
    </xf>
    <xf numFmtId="0" fontId="4" fillId="4" borderId="61" xfId="0" applyFont="1" applyFill="1" applyBorder="1" applyAlignment="1">
      <alignment vertical="center"/>
    </xf>
    <xf numFmtId="0" fontId="4" fillId="4" borderId="58" xfId="0" applyFont="1" applyFill="1" applyBorder="1" applyAlignment="1">
      <alignment vertical="center"/>
    </xf>
    <xf numFmtId="43" fontId="0" fillId="3" borderId="0" xfId="3" applyFont="1" applyFill="1"/>
    <xf numFmtId="0" fontId="2" fillId="3" borderId="35" xfId="0" applyFont="1" applyFill="1" applyBorder="1" applyAlignment="1" applyProtection="1">
      <alignment vertical="center" wrapText="1"/>
      <protection locked="0"/>
    </xf>
    <xf numFmtId="0" fontId="2" fillId="3" borderId="12" xfId="0" applyFont="1" applyFill="1" applyBorder="1" applyAlignment="1" applyProtection="1">
      <alignment vertical="center" wrapText="1"/>
      <protection locked="0"/>
    </xf>
    <xf numFmtId="0" fontId="2" fillId="3" borderId="39" xfId="0" applyFont="1" applyFill="1" applyBorder="1" applyAlignment="1" applyProtection="1">
      <alignment vertical="center" wrapText="1"/>
      <protection locked="0"/>
    </xf>
    <xf numFmtId="3" fontId="0" fillId="0" borderId="0" xfId="0" applyNumberFormat="1" applyAlignment="1">
      <alignment horizontal="left"/>
    </xf>
    <xf numFmtId="0" fontId="4" fillId="4" borderId="73" xfId="0" applyFont="1" applyFill="1" applyBorder="1" applyAlignment="1">
      <alignment horizontal="center" vertical="center" textRotation="90" wrapText="1"/>
    </xf>
    <xf numFmtId="0" fontId="4" fillId="4" borderId="7" xfId="0" applyFont="1" applyFill="1" applyBorder="1" applyAlignment="1">
      <alignment horizontal="center" vertical="center" textRotation="90" wrapText="1"/>
    </xf>
    <xf numFmtId="0" fontId="30" fillId="0" borderId="8" xfId="0" applyFont="1" applyBorder="1" applyAlignment="1">
      <alignment horizontal="center" vertical="center" wrapText="1"/>
    </xf>
    <xf numFmtId="0" fontId="16" fillId="13" borderId="8" xfId="0" applyFont="1" applyFill="1" applyBorder="1" applyAlignment="1" applyProtection="1">
      <alignment horizontal="center" vertical="center" wrapText="1" readingOrder="1"/>
      <protection hidden="1"/>
    </xf>
    <xf numFmtId="0" fontId="16" fillId="18" borderId="8" xfId="0" applyFont="1" applyFill="1" applyBorder="1" applyAlignment="1" applyProtection="1">
      <alignment horizontal="center" vertical="center" wrapText="1" readingOrder="1"/>
      <protection hidden="1"/>
    </xf>
    <xf numFmtId="0" fontId="16" fillId="7" borderId="8" xfId="0" applyFont="1" applyFill="1" applyBorder="1" applyAlignment="1" applyProtection="1">
      <alignment horizontal="center" vertical="center" wrapText="1" readingOrder="1"/>
      <protection hidden="1"/>
    </xf>
    <xf numFmtId="0" fontId="4" fillId="4" borderId="75" xfId="0" applyFont="1" applyFill="1" applyBorder="1" applyAlignment="1">
      <alignment horizontal="center" vertical="center" textRotation="90" wrapText="1"/>
    </xf>
    <xf numFmtId="0" fontId="4" fillId="4" borderId="76" xfId="0" applyFont="1" applyFill="1" applyBorder="1" applyAlignment="1">
      <alignment horizontal="center" vertical="center" textRotation="90" wrapText="1"/>
    </xf>
    <xf numFmtId="0" fontId="42" fillId="0" borderId="0" xfId="0" applyFont="1" applyAlignment="1">
      <alignment horizontal="center" vertical="center"/>
    </xf>
    <xf numFmtId="0" fontId="43" fillId="0" borderId="0" xfId="0" applyFont="1" applyAlignment="1">
      <alignment horizontal="center" vertical="center" wrapText="1"/>
    </xf>
    <xf numFmtId="0" fontId="44" fillId="6" borderId="0" xfId="0" applyFont="1" applyFill="1" applyAlignment="1">
      <alignment horizontal="center" vertical="center" wrapText="1" readingOrder="1"/>
    </xf>
    <xf numFmtId="0" fontId="45" fillId="3" borderId="0" xfId="0" applyFont="1" applyFill="1"/>
    <xf numFmtId="0" fontId="44" fillId="6" borderId="34" xfId="0" applyFont="1" applyFill="1" applyBorder="1" applyAlignment="1">
      <alignment horizontal="center" vertical="center" wrapText="1" readingOrder="1"/>
    </xf>
    <xf numFmtId="0" fontId="46" fillId="7" borderId="8" xfId="0" applyFont="1" applyFill="1" applyBorder="1" applyAlignment="1">
      <alignment horizontal="center" vertical="center" wrapText="1" readingOrder="1"/>
    </xf>
    <xf numFmtId="9" fontId="46" fillId="0" borderId="23" xfId="4" applyFont="1" applyBorder="1" applyAlignment="1">
      <alignment horizontal="center" vertical="center" wrapText="1" readingOrder="1"/>
    </xf>
    <xf numFmtId="0" fontId="46" fillId="0" borderId="23" xfId="0" applyFont="1" applyBorder="1" applyAlignment="1">
      <alignment horizontal="justify" vertical="center" wrapText="1" readingOrder="1"/>
    </xf>
    <xf numFmtId="1" fontId="46" fillId="0" borderId="24" xfId="3" applyNumberFormat="1" applyFont="1" applyBorder="1" applyAlignment="1">
      <alignment horizontal="center" vertical="center" wrapText="1" readingOrder="1"/>
    </xf>
    <xf numFmtId="0" fontId="46" fillId="8" borderId="8" xfId="0" applyFont="1" applyFill="1" applyBorder="1" applyAlignment="1">
      <alignment horizontal="center" vertical="center" wrapText="1" readingOrder="1"/>
    </xf>
    <xf numFmtId="0" fontId="46" fillId="9" borderId="8" xfId="0" applyFont="1" applyFill="1" applyBorder="1" applyAlignment="1">
      <alignment horizontal="center" vertical="center" wrapText="1" readingOrder="1"/>
    </xf>
    <xf numFmtId="0" fontId="46" fillId="10" borderId="8" xfId="0" applyFont="1" applyFill="1" applyBorder="1" applyAlignment="1">
      <alignment horizontal="center" vertical="center" wrapText="1" readingOrder="1"/>
    </xf>
    <xf numFmtId="0" fontId="47" fillId="11" borderId="8" xfId="0" applyFont="1" applyFill="1" applyBorder="1" applyAlignment="1">
      <alignment horizontal="center" vertical="center" wrapText="1" readingOrder="1"/>
    </xf>
    <xf numFmtId="0" fontId="46" fillId="3" borderId="0" xfId="0" applyFont="1" applyFill="1" applyAlignment="1">
      <alignment horizontal="justify" vertical="center" wrapText="1" readingOrder="1"/>
    </xf>
    <xf numFmtId="0" fontId="48" fillId="3" borderId="0" xfId="0" applyFont="1" applyFill="1"/>
    <xf numFmtId="0" fontId="43" fillId="3" borderId="0" xfId="0" applyFont="1" applyFill="1" applyAlignment="1">
      <alignment horizontal="center" vertical="center" wrapText="1"/>
    </xf>
    <xf numFmtId="0" fontId="48" fillId="0" borderId="0" xfId="0" applyFont="1"/>
    <xf numFmtId="0" fontId="46" fillId="7" borderId="23" xfId="0" applyFont="1" applyFill="1" applyBorder="1" applyAlignment="1">
      <alignment horizontal="center" vertical="center" wrapText="1" readingOrder="1"/>
    </xf>
    <xf numFmtId="0" fontId="46" fillId="8" borderId="24" xfId="0" applyFont="1" applyFill="1" applyBorder="1" applyAlignment="1">
      <alignment horizontal="center" vertical="center" wrapText="1" readingOrder="1"/>
    </xf>
    <xf numFmtId="0" fontId="46" fillId="9" borderId="24" xfId="0" applyFont="1" applyFill="1" applyBorder="1" applyAlignment="1">
      <alignment horizontal="center" vertical="center" wrapText="1" readingOrder="1"/>
    </xf>
    <xf numFmtId="0" fontId="46" fillId="10" borderId="24" xfId="0" applyFont="1" applyFill="1" applyBorder="1" applyAlignment="1">
      <alignment horizontal="center" vertical="center" wrapText="1" readingOrder="1"/>
    </xf>
    <xf numFmtId="0" fontId="47" fillId="11" borderId="24" xfId="0" applyFont="1" applyFill="1" applyBorder="1" applyAlignment="1">
      <alignment horizontal="center" vertical="center" wrapText="1" readingOrder="1"/>
    </xf>
    <xf numFmtId="0" fontId="49" fillId="3" borderId="0" xfId="0" applyFont="1" applyFill="1"/>
    <xf numFmtId="1" fontId="48" fillId="3" borderId="0" xfId="0" applyNumberFormat="1" applyFont="1" applyFill="1" applyAlignment="1">
      <alignment horizontal="center"/>
    </xf>
    <xf numFmtId="0" fontId="50" fillId="3" borderId="0" xfId="0" applyFont="1" applyFill="1" applyAlignment="1">
      <alignment vertical="center"/>
    </xf>
    <xf numFmtId="0" fontId="0" fillId="3" borderId="78" xfId="0" applyFill="1" applyBorder="1"/>
    <xf numFmtId="0" fontId="4" fillId="4" borderId="77" xfId="0" applyFont="1" applyFill="1" applyBorder="1" applyAlignment="1">
      <alignment horizontal="center" vertical="center" wrapText="1"/>
    </xf>
    <xf numFmtId="0" fontId="4" fillId="3" borderId="55" xfId="0" applyFont="1" applyFill="1" applyBorder="1" applyAlignment="1">
      <alignment horizontal="center" vertical="center"/>
    </xf>
    <xf numFmtId="0" fontId="4" fillId="3" borderId="74"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30" xfId="0" applyFill="1" applyBorder="1" applyAlignment="1">
      <alignment horizontal="center" vertical="center" wrapText="1"/>
    </xf>
    <xf numFmtId="0" fontId="0" fillId="3" borderId="25" xfId="0" applyFill="1" applyBorder="1" applyAlignment="1">
      <alignment horizontal="center" vertical="center" wrapText="1"/>
    </xf>
    <xf numFmtId="0" fontId="0" fillId="0" borderId="8"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4" fillId="6" borderId="0" xfId="0" applyFont="1" applyFill="1" applyAlignment="1">
      <alignment vertical="center" wrapText="1" readingOrder="1"/>
    </xf>
    <xf numFmtId="0" fontId="0" fillId="0" borderId="8" xfId="0" applyBorder="1" applyAlignment="1">
      <alignment horizontal="center" vertical="center" wrapText="1"/>
    </xf>
    <xf numFmtId="0" fontId="4" fillId="4" borderId="59" xfId="0" applyFont="1" applyFill="1" applyBorder="1" applyAlignment="1">
      <alignment horizontal="center" vertical="center"/>
    </xf>
    <xf numFmtId="0" fontId="0" fillId="0" borderId="37" xfId="0" applyBorder="1" applyAlignment="1">
      <alignment vertical="center" wrapText="1"/>
    </xf>
    <xf numFmtId="0" fontId="4" fillId="4" borderId="82" xfId="0" applyFont="1" applyFill="1" applyBorder="1" applyAlignment="1">
      <alignment horizontal="center" vertical="center"/>
    </xf>
    <xf numFmtId="0" fontId="18" fillId="3" borderId="8" xfId="0" applyFont="1" applyFill="1" applyBorder="1"/>
    <xf numFmtId="0" fontId="0" fillId="3" borderId="12" xfId="0" applyFill="1" applyBorder="1"/>
    <xf numFmtId="1" fontId="0" fillId="3" borderId="8" xfId="0" applyNumberFormat="1" applyFill="1" applyBorder="1" applyAlignment="1">
      <alignment horizontal="center"/>
    </xf>
    <xf numFmtId="0" fontId="43" fillId="3" borderId="8" xfId="0" applyFont="1" applyFill="1" applyBorder="1" applyAlignment="1">
      <alignment horizontal="center" vertical="center" wrapText="1"/>
    </xf>
    <xf numFmtId="0" fontId="48" fillId="3" borderId="8" xfId="0" applyFont="1" applyFill="1" applyBorder="1"/>
    <xf numFmtId="1" fontId="46" fillId="0" borderId="8" xfId="3" applyNumberFormat="1" applyFont="1" applyBorder="1" applyAlignment="1">
      <alignment horizontal="center" vertical="center" wrapText="1" readingOrder="1"/>
    </xf>
    <xf numFmtId="1" fontId="46" fillId="0" borderId="92" xfId="3" applyNumberFormat="1" applyFont="1" applyBorder="1" applyAlignment="1">
      <alignment horizontal="center" vertical="center" wrapText="1" readingOrder="1"/>
    </xf>
    <xf numFmtId="0" fontId="46" fillId="7" borderId="93" xfId="0" applyFont="1" applyFill="1" applyBorder="1" applyAlignment="1">
      <alignment horizontal="center" vertical="center" wrapText="1" readingOrder="1"/>
    </xf>
    <xf numFmtId="0" fontId="46" fillId="8" borderId="94" xfId="0" applyFont="1" applyFill="1" applyBorder="1" applyAlignment="1">
      <alignment horizontal="center" vertical="center" wrapText="1" readingOrder="1"/>
    </xf>
    <xf numFmtId="0" fontId="46" fillId="9" borderId="94" xfId="0" applyFont="1" applyFill="1" applyBorder="1" applyAlignment="1">
      <alignment horizontal="center" vertical="center" wrapText="1" readingOrder="1"/>
    </xf>
    <xf numFmtId="0" fontId="46" fillId="10" borderId="94" xfId="0" applyFont="1" applyFill="1" applyBorder="1" applyAlignment="1">
      <alignment horizontal="center" vertical="center" wrapText="1" readingOrder="1"/>
    </xf>
    <xf numFmtId="0" fontId="47" fillId="11" borderId="94" xfId="0" applyFont="1" applyFill="1" applyBorder="1" applyAlignment="1">
      <alignment horizontal="center" vertical="center" wrapText="1" readingOrder="1"/>
    </xf>
    <xf numFmtId="0" fontId="46" fillId="0" borderId="23" xfId="0" applyFont="1" applyBorder="1" applyAlignment="1">
      <alignment horizontal="left" vertical="center" wrapText="1" readingOrder="1"/>
    </xf>
    <xf numFmtId="0" fontId="0" fillId="3" borderId="13" xfId="0" applyFill="1" applyBorder="1"/>
    <xf numFmtId="0" fontId="0" fillId="3" borderId="14" xfId="0" applyFill="1" applyBorder="1"/>
    <xf numFmtId="0" fontId="16" fillId="14" borderId="86" xfId="0" applyFont="1" applyFill="1" applyBorder="1" applyAlignment="1" applyProtection="1">
      <alignment horizontal="center" vertical="center" wrapText="1" readingOrder="1"/>
      <protection hidden="1"/>
    </xf>
    <xf numFmtId="0" fontId="0" fillId="3" borderId="20" xfId="0" applyFill="1" applyBorder="1"/>
    <xf numFmtId="0" fontId="30" fillId="0" borderId="20" xfId="0" applyFont="1" applyBorder="1" applyAlignment="1">
      <alignment horizontal="center" vertical="center" wrapText="1"/>
    </xf>
    <xf numFmtId="0" fontId="30" fillId="0" borderId="89" xfId="0" applyFont="1" applyBorder="1" applyAlignment="1">
      <alignment horizontal="center" vertical="center" wrapText="1"/>
    </xf>
    <xf numFmtId="0" fontId="53" fillId="0" borderId="0" xfId="0" applyFont="1" applyAlignment="1" applyProtection="1">
      <alignment horizontal="center" vertical="center" wrapText="1" readingOrder="1"/>
      <protection hidden="1"/>
    </xf>
    <xf numFmtId="0" fontId="56" fillId="3" borderId="13" xfId="1" quotePrefix="1" applyFont="1" applyFill="1" applyBorder="1" applyAlignment="1">
      <alignment horizontal="left" vertical="top" wrapText="1"/>
    </xf>
    <xf numFmtId="0" fontId="56" fillId="3" borderId="0" xfId="1" quotePrefix="1" applyFont="1" applyFill="1" applyAlignment="1">
      <alignment horizontal="center" vertical="center" wrapText="1"/>
    </xf>
    <xf numFmtId="0" fontId="57" fillId="3" borderId="0" xfId="1" quotePrefix="1" applyFont="1" applyFill="1" applyAlignment="1">
      <alignment horizontal="center" vertical="center" wrapText="1"/>
    </xf>
    <xf numFmtId="0" fontId="57" fillId="3" borderId="0" xfId="1" quotePrefix="1" applyFont="1" applyFill="1" applyAlignment="1">
      <alignment horizontal="left" vertical="top" wrapText="1"/>
    </xf>
    <xf numFmtId="0" fontId="8" fillId="3" borderId="13" xfId="1" applyFill="1" applyBorder="1"/>
    <xf numFmtId="0" fontId="8" fillId="3" borderId="0" xfId="1" applyFill="1" applyAlignment="1">
      <alignment horizontal="center" vertical="center"/>
    </xf>
    <xf numFmtId="0" fontId="8" fillId="3" borderId="8" xfId="1" applyFill="1" applyBorder="1" applyAlignment="1">
      <alignment horizontal="center" vertical="center"/>
    </xf>
    <xf numFmtId="0" fontId="58" fillId="3" borderId="80" xfId="0" applyFont="1" applyFill="1" applyBorder="1" applyAlignment="1">
      <alignment vertical="center" wrapText="1"/>
    </xf>
    <xf numFmtId="0" fontId="58" fillId="3" borderId="19" xfId="0" applyFont="1" applyFill="1" applyBorder="1" applyAlignment="1">
      <alignment vertical="center" wrapText="1"/>
    </xf>
    <xf numFmtId="0" fontId="58" fillId="3" borderId="0" xfId="0" applyFont="1" applyFill="1" applyAlignment="1">
      <alignment horizontal="center" vertical="center" wrapText="1"/>
    </xf>
    <xf numFmtId="0" fontId="58" fillId="3" borderId="0" xfId="0" applyFont="1" applyFill="1" applyAlignment="1">
      <alignment horizontal="left" vertical="center" wrapText="1"/>
    </xf>
    <xf numFmtId="0" fontId="52" fillId="3" borderId="0" xfId="1" applyFont="1" applyFill="1" applyAlignment="1">
      <alignment horizontal="justify" vertical="center" wrapText="1"/>
    </xf>
    <xf numFmtId="0" fontId="4" fillId="4" borderId="41" xfId="0" applyFont="1" applyFill="1" applyBorder="1" applyAlignment="1">
      <alignment horizontal="center" vertical="center" wrapText="1"/>
    </xf>
    <xf numFmtId="0" fontId="4" fillId="4" borderId="72" xfId="0" applyFont="1" applyFill="1" applyBorder="1" applyAlignment="1">
      <alignment horizontal="center" vertical="center" wrapText="1"/>
    </xf>
    <xf numFmtId="0" fontId="0" fillId="0" borderId="26" xfId="0" applyBorder="1" applyAlignment="1">
      <alignment horizontal="center" vertical="center" wrapText="1"/>
    </xf>
    <xf numFmtId="0" fontId="0" fillId="0" borderId="37" xfId="0" applyBorder="1" applyAlignment="1">
      <alignment horizontal="center" vertical="center" wrapText="1"/>
    </xf>
    <xf numFmtId="0" fontId="0" fillId="0" borderId="25" xfId="0" applyBorder="1" applyAlignment="1">
      <alignment vertical="center" wrapText="1"/>
    </xf>
    <xf numFmtId="0" fontId="0" fillId="0" borderId="26" xfId="0" applyBorder="1" applyAlignment="1">
      <alignment vertical="center" wrapText="1"/>
    </xf>
    <xf numFmtId="0" fontId="41" fillId="4" borderId="41" xfId="0" applyFont="1" applyFill="1" applyBorder="1" applyAlignment="1">
      <alignment horizontal="center" vertical="center" textRotation="90"/>
    </xf>
    <xf numFmtId="3" fontId="0" fillId="0" borderId="8" xfId="0" applyNumberFormat="1" applyBorder="1" applyAlignment="1">
      <alignment horizontal="left" vertical="center" wrapText="1"/>
    </xf>
    <xf numFmtId="0" fontId="23" fillId="0" borderId="8" xfId="0" applyFont="1" applyBorder="1" applyAlignment="1" applyProtection="1">
      <alignment horizontal="left" vertical="top" wrapText="1"/>
      <protection locked="0"/>
    </xf>
    <xf numFmtId="0" fontId="23" fillId="0" borderId="8" xfId="0" applyFont="1" applyBorder="1" applyAlignment="1" applyProtection="1">
      <alignment vertical="top" wrapText="1"/>
      <protection locked="0"/>
    </xf>
    <xf numFmtId="3" fontId="0" fillId="0" borderId="37" xfId="0" applyNumberFormat="1" applyBorder="1" applyAlignment="1">
      <alignment horizontal="left" vertical="center" wrapText="1"/>
    </xf>
    <xf numFmtId="2" fontId="0" fillId="0" borderId="37" xfId="3" applyNumberFormat="1" applyFont="1" applyBorder="1" applyAlignment="1">
      <alignment horizontal="center" vertical="center" wrapText="1"/>
    </xf>
    <xf numFmtId="0" fontId="23" fillId="0" borderId="37" xfId="0" applyFont="1" applyBorder="1" applyAlignment="1" applyProtection="1">
      <alignment vertical="top" wrapText="1"/>
      <protection locked="0"/>
    </xf>
    <xf numFmtId="3" fontId="0" fillId="0" borderId="26" xfId="0" applyNumberFormat="1" applyBorder="1" applyAlignment="1">
      <alignment horizontal="left" vertical="center" wrapText="1"/>
    </xf>
    <xf numFmtId="0" fontId="23" fillId="0" borderId="26" xfId="0" applyFont="1" applyBorder="1" applyAlignment="1" applyProtection="1">
      <alignment vertical="top" wrapText="1"/>
      <protection locked="0"/>
    </xf>
    <xf numFmtId="2" fontId="0" fillId="0" borderId="26" xfId="3" applyNumberFormat="1" applyFont="1" applyBorder="1" applyAlignment="1">
      <alignment horizontal="center" vertical="center" wrapText="1"/>
    </xf>
    <xf numFmtId="0" fontId="12" fillId="0" borderId="26" xfId="0" applyFont="1" applyBorder="1" applyAlignment="1" applyProtection="1">
      <alignment horizontal="left" vertical="top" wrapText="1"/>
      <protection locked="0"/>
    </xf>
    <xf numFmtId="0" fontId="20" fillId="4" borderId="0" xfId="0" applyFont="1" applyFill="1" applyAlignment="1" applyProtection="1">
      <alignment vertical="center" wrapText="1"/>
      <protection locked="0"/>
    </xf>
    <xf numFmtId="0" fontId="23" fillId="0" borderId="8" xfId="0" applyFont="1" applyBorder="1" applyAlignment="1" applyProtection="1">
      <alignment horizontal="justify" vertical="center" wrapText="1"/>
      <protection locked="0"/>
    </xf>
    <xf numFmtId="0" fontId="23" fillId="0" borderId="37" xfId="0" applyFont="1" applyBorder="1" applyAlignment="1" applyProtection="1">
      <alignment horizontal="justify" vertical="center" wrapText="1"/>
      <protection locked="0"/>
    </xf>
    <xf numFmtId="0" fontId="8" fillId="3" borderId="20" xfId="1" applyFill="1" applyBorder="1"/>
    <xf numFmtId="0" fontId="8" fillId="3" borderId="21" xfId="1" applyFill="1" applyBorder="1" applyAlignment="1">
      <alignment horizontal="center" vertical="center"/>
    </xf>
    <xf numFmtId="0" fontId="24" fillId="3" borderId="21" xfId="1" applyFont="1" applyFill="1" applyBorder="1" applyAlignment="1">
      <alignment horizontal="left" vertical="center" wrapText="1"/>
    </xf>
    <xf numFmtId="0" fontId="8" fillId="3" borderId="21" xfId="1" applyFill="1" applyBorder="1" applyAlignment="1">
      <alignment horizontal="left" vertical="center" wrapText="1"/>
    </xf>
    <xf numFmtId="0" fontId="8" fillId="3" borderId="45" xfId="1" applyFill="1" applyBorder="1"/>
    <xf numFmtId="0" fontId="20" fillId="4" borderId="37" xfId="1" applyFont="1" applyFill="1" applyBorder="1" applyAlignment="1">
      <alignment horizontal="center" vertical="center"/>
    </xf>
    <xf numFmtId="0" fontId="8" fillId="3" borderId="47" xfId="1" applyFill="1" applyBorder="1"/>
    <xf numFmtId="0" fontId="52" fillId="3" borderId="13" xfId="1" applyFont="1" applyFill="1" applyBorder="1" applyAlignment="1">
      <alignment horizontal="left" vertical="center" wrapText="1"/>
    </xf>
    <xf numFmtId="0" fontId="18" fillId="3" borderId="13" xfId="0" applyFont="1" applyFill="1" applyBorder="1"/>
    <xf numFmtId="0" fontId="18" fillId="3" borderId="121" xfId="0" applyFont="1" applyFill="1" applyBorder="1" applyAlignment="1">
      <alignment horizontal="center" vertical="center"/>
    </xf>
    <xf numFmtId="0" fontId="0" fillId="0" borderId="34" xfId="0" applyBorder="1" applyAlignment="1">
      <alignment horizontal="center" vertical="center" wrapText="1"/>
    </xf>
    <xf numFmtId="0" fontId="60" fillId="0" borderId="113" xfId="0" applyFont="1" applyBorder="1" applyAlignment="1">
      <alignment horizontal="left" vertical="top" wrapText="1"/>
    </xf>
    <xf numFmtId="3" fontId="0" fillId="0" borderId="34" xfId="0" applyNumberFormat="1" applyBorder="1" applyAlignment="1">
      <alignment horizontal="left" vertical="center" wrapText="1"/>
    </xf>
    <xf numFmtId="2" fontId="0" fillId="0" borderId="34" xfId="3" applyNumberFormat="1" applyFont="1" applyBorder="1" applyAlignment="1">
      <alignment horizontal="center" vertical="center" wrapText="1"/>
    </xf>
    <xf numFmtId="0" fontId="12" fillId="0" borderId="8" xfId="0" applyFont="1" applyBorder="1" applyAlignment="1" applyProtection="1">
      <alignment horizontal="left" vertical="top" wrapText="1"/>
      <protection locked="0"/>
    </xf>
    <xf numFmtId="3" fontId="0" fillId="0" borderId="98" xfId="0" applyNumberFormat="1" applyBorder="1" applyAlignment="1">
      <alignment horizontal="left" vertical="center" wrapText="1"/>
    </xf>
    <xf numFmtId="3" fontId="0" fillId="0" borderId="33" xfId="0" applyNumberFormat="1" applyBorder="1" applyAlignment="1">
      <alignment horizontal="left" vertical="center" wrapText="1"/>
    </xf>
    <xf numFmtId="3" fontId="0" fillId="0" borderId="100" xfId="0" applyNumberFormat="1" applyBorder="1" applyAlignment="1">
      <alignment horizontal="left" vertical="center" wrapText="1"/>
    </xf>
    <xf numFmtId="0" fontId="12" fillId="0" borderId="34" xfId="0" applyFont="1" applyBorder="1" applyAlignment="1" applyProtection="1">
      <alignment horizontal="left" vertical="top" wrapText="1"/>
      <protection locked="0"/>
    </xf>
    <xf numFmtId="0" fontId="23" fillId="0" borderId="37" xfId="0" applyFont="1" applyBorder="1" applyAlignment="1" applyProtection="1">
      <alignment horizontal="left" vertical="top" wrapText="1"/>
      <protection locked="0"/>
    </xf>
    <xf numFmtId="0" fontId="23" fillId="0" borderId="124" xfId="0" applyFont="1" applyBorder="1" applyAlignment="1" applyProtection="1">
      <alignment vertical="top" wrapText="1"/>
      <protection locked="0"/>
    </xf>
    <xf numFmtId="0" fontId="23" fillId="0" borderId="114" xfId="0" applyFont="1" applyBorder="1" applyAlignment="1" applyProtection="1">
      <alignment vertical="top" wrapText="1"/>
      <protection locked="0"/>
    </xf>
    <xf numFmtId="2" fontId="0" fillId="0" borderId="30" xfId="3" applyNumberFormat="1" applyFont="1" applyBorder="1" applyAlignment="1">
      <alignment horizontal="center" vertical="center" wrapText="1"/>
    </xf>
    <xf numFmtId="2" fontId="0" fillId="0" borderId="25" xfId="3" applyNumberFormat="1" applyFont="1" applyBorder="1" applyAlignment="1">
      <alignment horizontal="center" vertical="center" wrapText="1"/>
    </xf>
    <xf numFmtId="3" fontId="0" fillId="0" borderId="46" xfId="0" applyNumberFormat="1" applyBorder="1" applyAlignment="1">
      <alignment horizontal="left" vertical="center" wrapText="1"/>
    </xf>
    <xf numFmtId="3" fontId="0" fillId="0" borderId="25" xfId="0" applyNumberFormat="1" applyBorder="1" applyAlignment="1">
      <alignment horizontal="left" vertical="center" wrapText="1"/>
    </xf>
    <xf numFmtId="0" fontId="11" fillId="3" borderId="0" xfId="0" applyFont="1" applyFill="1" applyAlignment="1">
      <alignment vertical="top"/>
    </xf>
    <xf numFmtId="0" fontId="21" fillId="3" borderId="0" xfId="0" applyFont="1" applyFill="1"/>
    <xf numFmtId="0" fontId="68" fillId="0" borderId="37" xfId="0" applyFont="1" applyBorder="1" applyAlignment="1">
      <alignment horizontal="justify" vertical="center" wrapText="1"/>
    </xf>
    <xf numFmtId="0" fontId="68" fillId="0" borderId="37" xfId="0" applyFont="1" applyBorder="1" applyAlignment="1">
      <alignment vertical="center" wrapText="1"/>
    </xf>
    <xf numFmtId="0" fontId="70" fillId="3" borderId="37" xfId="0" applyFont="1" applyFill="1" applyBorder="1" applyAlignment="1">
      <alignment vertical="center" wrapText="1"/>
    </xf>
    <xf numFmtId="0" fontId="68" fillId="0" borderId="8" xfId="0" applyFont="1" applyBorder="1" applyAlignment="1">
      <alignment horizontal="justify" vertical="center" wrapText="1"/>
    </xf>
    <xf numFmtId="0" fontId="68" fillId="0" borderId="8" xfId="0" applyFont="1" applyBorder="1" applyAlignment="1">
      <alignment vertical="center" wrapText="1"/>
    </xf>
    <xf numFmtId="0" fontId="70" fillId="3" borderId="8" xfId="0" applyFont="1" applyFill="1" applyBorder="1" applyAlignment="1">
      <alignment vertical="center" wrapText="1"/>
    </xf>
    <xf numFmtId="0" fontId="70" fillId="0" borderId="8" xfId="0" applyFont="1" applyBorder="1" applyAlignment="1" applyProtection="1">
      <alignment horizontal="justify" vertical="center" wrapText="1"/>
      <protection locked="0"/>
    </xf>
    <xf numFmtId="0" fontId="70" fillId="0" borderId="8" xfId="0" applyFont="1" applyBorder="1" applyAlignment="1">
      <alignment horizontal="justify" vertical="center" wrapText="1"/>
    </xf>
    <xf numFmtId="0" fontId="68" fillId="0" borderId="8" xfId="0" applyFont="1" applyBorder="1" applyAlignment="1">
      <alignment horizontal="center" vertical="center" wrapText="1"/>
    </xf>
    <xf numFmtId="0" fontId="70" fillId="3" borderId="8" xfId="0" applyFont="1" applyFill="1" applyBorder="1" applyAlignment="1">
      <alignment horizontal="center" vertical="center" wrapText="1"/>
    </xf>
    <xf numFmtId="0" fontId="70" fillId="0" borderId="26" xfId="0" applyFont="1" applyBorder="1" applyAlignment="1">
      <alignment horizontal="justify" vertical="center" wrapText="1"/>
    </xf>
    <xf numFmtId="0" fontId="68" fillId="0" borderId="26" xfId="0" applyFont="1" applyBorder="1" applyAlignment="1">
      <alignment vertical="center" wrapText="1"/>
    </xf>
    <xf numFmtId="0" fontId="70" fillId="3" borderId="26" xfId="0" applyFont="1" applyFill="1" applyBorder="1" applyAlignment="1">
      <alignment vertical="center" wrapText="1"/>
    </xf>
    <xf numFmtId="0" fontId="68" fillId="0" borderId="25" xfId="0" applyFont="1" applyBorder="1" applyAlignment="1">
      <alignment horizontal="justify" vertical="center" wrapText="1"/>
    </xf>
    <xf numFmtId="0" fontId="68" fillId="0" borderId="25" xfId="0" applyFont="1" applyBorder="1" applyAlignment="1">
      <alignment vertical="center" wrapText="1"/>
    </xf>
    <xf numFmtId="0" fontId="70" fillId="3" borderId="25" xfId="0" applyFont="1" applyFill="1" applyBorder="1" applyAlignment="1">
      <alignment vertical="center" wrapText="1"/>
    </xf>
    <xf numFmtId="0" fontId="68" fillId="0" borderId="8" xfId="0" applyFont="1" applyBorder="1" applyAlignment="1">
      <alignment horizontal="justify" vertical="center"/>
    </xf>
    <xf numFmtId="0" fontId="68" fillId="0" borderId="25" xfId="0" applyFont="1" applyBorder="1" applyAlignment="1">
      <alignment horizontal="left" vertical="center" wrapText="1"/>
    </xf>
    <xf numFmtId="0" fontId="68" fillId="0" borderId="25" xfId="0" applyFont="1" applyBorder="1" applyAlignment="1">
      <alignment horizontal="left" vertical="top" wrapText="1"/>
    </xf>
    <xf numFmtId="0" fontId="70" fillId="3" borderId="25" xfId="0" applyFont="1" applyFill="1" applyBorder="1" applyAlignment="1">
      <alignment horizontal="left" vertical="top" wrapText="1"/>
    </xf>
    <xf numFmtId="0" fontId="68" fillId="0" borderId="25" xfId="0" applyFont="1" applyBorder="1" applyAlignment="1">
      <alignment vertical="top" wrapText="1"/>
    </xf>
    <xf numFmtId="1" fontId="68" fillId="0" borderId="25" xfId="4" applyNumberFormat="1" applyFont="1" applyBorder="1" applyAlignment="1">
      <alignment horizontal="center" vertical="top" wrapText="1"/>
    </xf>
    <xf numFmtId="0" fontId="68" fillId="0" borderId="8" xfId="0" applyFont="1" applyBorder="1" applyAlignment="1">
      <alignment horizontal="left" vertical="center" wrapText="1"/>
    </xf>
    <xf numFmtId="0" fontId="68" fillId="0" borderId="8" xfId="0" applyFont="1" applyBorder="1" applyAlignment="1">
      <alignment horizontal="left" vertical="top" wrapText="1"/>
    </xf>
    <xf numFmtId="0" fontId="70" fillId="3" borderId="8" xfId="0" applyFont="1" applyFill="1" applyBorder="1" applyAlignment="1">
      <alignment horizontal="left" vertical="top" wrapText="1"/>
    </xf>
    <xf numFmtId="0" fontId="68" fillId="0" borderId="8" xfId="0" applyFont="1" applyBorder="1" applyAlignment="1">
      <alignment vertical="top" wrapText="1"/>
    </xf>
    <xf numFmtId="1" fontId="68" fillId="0" borderId="8" xfId="4" applyNumberFormat="1" applyFont="1" applyBorder="1" applyAlignment="1">
      <alignment horizontal="center" vertical="top" wrapText="1"/>
    </xf>
    <xf numFmtId="0" fontId="68" fillId="3" borderId="8" xfId="0" applyFont="1" applyFill="1" applyBorder="1" applyAlignment="1">
      <alignment horizontal="left" vertical="center" wrapText="1"/>
    </xf>
    <xf numFmtId="0" fontId="68" fillId="0" borderId="26" xfId="0" applyFont="1" applyBorder="1" applyAlignment="1">
      <alignment horizontal="justify" vertical="center" wrapText="1"/>
    </xf>
    <xf numFmtId="0" fontId="68" fillId="0" borderId="26" xfId="0" applyFont="1" applyBorder="1" applyAlignment="1">
      <alignment horizontal="left" vertical="top" wrapText="1"/>
    </xf>
    <xf numFmtId="0" fontId="70" fillId="3" borderId="26" xfId="0" applyFont="1" applyFill="1" applyBorder="1" applyAlignment="1">
      <alignment horizontal="left" vertical="top" wrapText="1"/>
    </xf>
    <xf numFmtId="0" fontId="68" fillId="0" borderId="26" xfId="0" applyFont="1" applyBorder="1" applyAlignment="1">
      <alignment vertical="top" wrapText="1"/>
    </xf>
    <xf numFmtId="1" fontId="68" fillId="0" borderId="26" xfId="4" applyNumberFormat="1" applyFont="1" applyBorder="1" applyAlignment="1">
      <alignment horizontal="center" vertical="top" wrapText="1"/>
    </xf>
    <xf numFmtId="0" fontId="68" fillId="0" borderId="8" xfId="0" applyFont="1" applyBorder="1" applyAlignment="1">
      <alignment horizontal="left"/>
    </xf>
    <xf numFmtId="0" fontId="68" fillId="0" borderId="26" xfId="0" applyFont="1" applyBorder="1" applyAlignment="1">
      <alignment horizontal="left"/>
    </xf>
    <xf numFmtId="0" fontId="72" fillId="0" borderId="0" xfId="0" applyFont="1" applyAlignment="1" applyProtection="1">
      <alignment vertical="center"/>
      <protection locked="0"/>
    </xf>
    <xf numFmtId="0" fontId="72" fillId="0" borderId="0" xfId="0" applyFont="1"/>
    <xf numFmtId="0" fontId="74" fillId="20" borderId="129" xfId="0" applyFont="1" applyFill="1" applyBorder="1" applyAlignment="1" applyProtection="1">
      <alignment horizontal="left" vertical="center" wrapText="1"/>
      <protection locked="0"/>
    </xf>
    <xf numFmtId="0" fontId="74" fillId="20" borderId="129" xfId="0" applyFont="1" applyFill="1" applyBorder="1" applyAlignment="1" applyProtection="1">
      <alignment horizontal="center" vertical="center"/>
      <protection locked="0"/>
    </xf>
    <xf numFmtId="0" fontId="75" fillId="5" borderId="129" xfId="0" applyFont="1" applyFill="1" applyBorder="1" applyAlignment="1" applyProtection="1">
      <alignment horizontal="center" vertical="center" wrapText="1"/>
      <protection locked="0"/>
    </xf>
    <xf numFmtId="0" fontId="72" fillId="0" borderId="0" xfId="0" applyFont="1" applyAlignment="1" applyProtection="1">
      <alignment horizontal="left" vertical="center"/>
      <protection locked="0"/>
    </xf>
    <xf numFmtId="0" fontId="74" fillId="0" borderId="0" xfId="0" applyFont="1" applyAlignment="1" applyProtection="1">
      <alignment horizontal="center" vertical="center"/>
      <protection locked="0"/>
    </xf>
    <xf numFmtId="0" fontId="72" fillId="0" borderId="0" xfId="0" applyFont="1" applyAlignment="1" applyProtection="1">
      <alignment horizontal="center" vertical="center"/>
      <protection locked="0"/>
    </xf>
    <xf numFmtId="0" fontId="72" fillId="0" borderId="0" xfId="0" applyFont="1" applyAlignment="1" applyProtection="1">
      <alignment horizontal="left"/>
      <protection locked="0"/>
    </xf>
    <xf numFmtId="0" fontId="72" fillId="0" borderId="0" xfId="0" applyFont="1" applyAlignment="1" applyProtection="1">
      <alignment horizontal="center"/>
      <protection locked="0"/>
    </xf>
    <xf numFmtId="0" fontId="76" fillId="21" borderId="132" xfId="0" applyFont="1" applyFill="1" applyBorder="1" applyAlignment="1">
      <alignment horizontal="center" vertical="center" wrapText="1" readingOrder="1"/>
    </xf>
    <xf numFmtId="0" fontId="78" fillId="3" borderId="132" xfId="0" applyFont="1" applyFill="1" applyBorder="1" applyAlignment="1">
      <alignment horizontal="center" vertical="center" wrapText="1" readingOrder="1"/>
    </xf>
    <xf numFmtId="0" fontId="78" fillId="3" borderId="132" xfId="0" applyFont="1" applyFill="1" applyBorder="1" applyAlignment="1">
      <alignment horizontal="left" vertical="center" wrapText="1"/>
    </xf>
    <xf numFmtId="0" fontId="78" fillId="3" borderId="132" xfId="0" applyFont="1" applyFill="1" applyBorder="1" applyAlignment="1">
      <alignment horizontal="center" vertical="center" wrapText="1"/>
    </xf>
    <xf numFmtId="0" fontId="72" fillId="3" borderId="0" xfId="0" applyFont="1" applyFill="1"/>
    <xf numFmtId="0" fontId="78" fillId="0" borderId="132" xfId="0" applyFont="1" applyBorder="1" applyAlignment="1">
      <alignment horizontal="center" vertical="center" wrapText="1" readingOrder="1"/>
    </xf>
    <xf numFmtId="0" fontId="78" fillId="0" borderId="132" xfId="0" applyFont="1" applyBorder="1" applyAlignment="1">
      <alignment horizontal="left" vertical="center" wrapText="1"/>
    </xf>
    <xf numFmtId="0" fontId="76" fillId="0" borderId="132" xfId="0" applyFont="1" applyBorder="1" applyAlignment="1">
      <alignment vertical="center" wrapText="1" readingOrder="1"/>
    </xf>
    <xf numFmtId="0" fontId="78" fillId="3" borderId="132" xfId="0" applyFont="1" applyFill="1" applyBorder="1" applyAlignment="1">
      <alignment horizontal="left" vertical="center" wrapText="1" readingOrder="1"/>
    </xf>
    <xf numFmtId="0" fontId="74" fillId="0" borderId="0" xfId="0" applyFont="1"/>
    <xf numFmtId="0" fontId="78" fillId="3" borderId="132" xfId="0" applyFont="1" applyFill="1" applyBorder="1" applyAlignment="1">
      <alignment horizontal="left" vertical="center"/>
    </xf>
    <xf numFmtId="0" fontId="78" fillId="3" borderId="132" xfId="0" applyFont="1" applyFill="1" applyBorder="1" applyAlignment="1">
      <alignment vertical="center" wrapText="1"/>
    </xf>
    <xf numFmtId="0" fontId="78" fillId="3" borderId="132" xfId="0" applyFont="1" applyFill="1" applyBorder="1" applyAlignment="1">
      <alignment vertical="center" wrapText="1" readingOrder="1"/>
    </xf>
    <xf numFmtId="0" fontId="78" fillId="3" borderId="132" xfId="0" applyFont="1" applyFill="1" applyBorder="1" applyAlignment="1">
      <alignment vertical="center"/>
    </xf>
    <xf numFmtId="0" fontId="72" fillId="0" borderId="0" xfId="0" applyFont="1" applyAlignment="1">
      <alignment horizontal="left"/>
    </xf>
    <xf numFmtId="0" fontId="72" fillId="0" borderId="0" xfId="0" applyFont="1" applyAlignment="1">
      <alignment horizontal="center"/>
    </xf>
    <xf numFmtId="0" fontId="79" fillId="0" borderId="0" xfId="0" applyFont="1" applyAlignment="1">
      <alignment wrapText="1"/>
    </xf>
    <xf numFmtId="0" fontId="81" fillId="0" borderId="0" xfId="0" applyFont="1"/>
    <xf numFmtId="0" fontId="83" fillId="21" borderId="129" xfId="0" applyFont="1" applyFill="1" applyBorder="1" applyAlignment="1">
      <alignment horizontal="center" vertical="center"/>
    </xf>
    <xf numFmtId="0" fontId="83" fillId="5" borderId="129" xfId="0" applyFont="1" applyFill="1" applyBorder="1" applyAlignment="1">
      <alignment horizontal="center" vertical="center"/>
    </xf>
    <xf numFmtId="0" fontId="83" fillId="5" borderId="129" xfId="0" applyFont="1" applyFill="1" applyBorder="1" applyAlignment="1">
      <alignment vertical="center" wrapText="1"/>
    </xf>
    <xf numFmtId="0" fontId="85" fillId="3" borderId="129" xfId="0" applyFont="1" applyFill="1" applyBorder="1" applyAlignment="1">
      <alignment horizontal="center" vertical="center" wrapText="1"/>
    </xf>
    <xf numFmtId="0" fontId="85" fillId="3" borderId="129" xfId="0" applyFont="1" applyFill="1" applyBorder="1" applyAlignment="1">
      <alignment horizontal="left" vertical="center"/>
    </xf>
    <xf numFmtId="0" fontId="84" fillId="3" borderId="129" xfId="0" applyFont="1" applyFill="1" applyBorder="1" applyAlignment="1">
      <alignment horizontal="center" vertical="center"/>
    </xf>
    <xf numFmtId="0" fontId="85" fillId="3" borderId="129" xfId="0" applyFont="1" applyFill="1" applyBorder="1" applyAlignment="1">
      <alignment horizontal="center" vertical="center"/>
    </xf>
    <xf numFmtId="0" fontId="83" fillId="0" borderId="129" xfId="0" applyFont="1" applyBorder="1" applyAlignment="1">
      <alignment horizontal="left" vertical="center" wrapText="1"/>
    </xf>
    <xf numFmtId="0" fontId="85" fillId="0" borderId="129" xfId="0" applyFont="1" applyBorder="1" applyAlignment="1">
      <alignment horizontal="left" vertical="center"/>
    </xf>
    <xf numFmtId="0" fontId="76" fillId="0" borderId="132" xfId="0" applyFont="1" applyBorder="1" applyAlignment="1">
      <alignment horizontal="center" vertical="center" wrapText="1" readingOrder="1"/>
    </xf>
    <xf numFmtId="0" fontId="27" fillId="4" borderId="0" xfId="0" applyFont="1" applyFill="1" applyAlignment="1">
      <alignment horizontal="center" vertical="center"/>
    </xf>
    <xf numFmtId="0" fontId="86" fillId="0" borderId="127" xfId="0" applyFont="1" applyBorder="1" applyAlignment="1">
      <alignment horizontal="center" vertical="center" wrapText="1"/>
    </xf>
    <xf numFmtId="0" fontId="86" fillId="0" borderId="91" xfId="0" applyFont="1" applyBorder="1" applyAlignment="1">
      <alignment horizontal="center" vertical="center" wrapText="1"/>
    </xf>
    <xf numFmtId="0" fontId="87" fillId="0" borderId="89" xfId="0" applyFont="1" applyBorder="1" applyAlignment="1">
      <alignment horizontal="center" vertical="center" wrapText="1"/>
    </xf>
    <xf numFmtId="0" fontId="87" fillId="0" borderId="22" xfId="0" applyFont="1" applyBorder="1" applyAlignment="1">
      <alignment horizontal="center" vertical="center" wrapText="1"/>
    </xf>
    <xf numFmtId="0" fontId="86" fillId="0" borderId="128" xfId="0" applyFont="1" applyBorder="1" applyAlignment="1">
      <alignment horizontal="center" vertical="center" wrapText="1"/>
    </xf>
    <xf numFmtId="0" fontId="86" fillId="0" borderId="14" xfId="0" applyFont="1" applyBorder="1" applyAlignment="1">
      <alignment horizontal="center" vertical="center" wrapText="1"/>
    </xf>
    <xf numFmtId="14" fontId="87" fillId="0" borderId="22" xfId="0" applyNumberFormat="1" applyFont="1" applyBorder="1" applyAlignment="1">
      <alignment horizontal="center" vertical="center" wrapText="1"/>
    </xf>
    <xf numFmtId="0" fontId="78" fillId="3" borderId="132" xfId="0" applyFont="1" applyFill="1" applyBorder="1" applyAlignment="1">
      <alignment horizontal="left" wrapText="1" readingOrder="1"/>
    </xf>
    <xf numFmtId="0" fontId="78" fillId="0" borderId="132" xfId="0" applyFont="1" applyBorder="1" applyAlignment="1">
      <alignment horizontal="left" vertical="center" wrapText="1" readingOrder="1"/>
    </xf>
    <xf numFmtId="0" fontId="85" fillId="3" borderId="129" xfId="0" applyFont="1" applyFill="1" applyBorder="1" applyAlignment="1">
      <alignment horizontal="left" vertical="top" wrapText="1"/>
    </xf>
    <xf numFmtId="0" fontId="84" fillId="3" borderId="129" xfId="0" applyFont="1" applyFill="1" applyBorder="1" applyAlignment="1">
      <alignment horizontal="center" wrapText="1"/>
    </xf>
    <xf numFmtId="0" fontId="85" fillId="3" borderId="129" xfId="0" applyFont="1" applyFill="1" applyBorder="1" applyAlignment="1">
      <alignment horizontal="center" wrapText="1"/>
    </xf>
    <xf numFmtId="0" fontId="85" fillId="3" borderId="129" xfId="0" applyFont="1" applyFill="1" applyBorder="1" applyAlignment="1">
      <alignment horizontal="center" vertical="top" wrapText="1"/>
    </xf>
    <xf numFmtId="0" fontId="84" fillId="3" borderId="129" xfId="0" applyFont="1" applyFill="1" applyBorder="1" applyAlignment="1">
      <alignment horizontal="center"/>
    </xf>
    <xf numFmtId="0" fontId="85" fillId="3" borderId="129" xfId="0" applyFont="1" applyFill="1" applyBorder="1" applyAlignment="1">
      <alignment horizontal="center"/>
    </xf>
    <xf numFmtId="0" fontId="10" fillId="3" borderId="0" xfId="0" applyFont="1" applyFill="1"/>
    <xf numFmtId="0" fontId="27" fillId="4" borderId="12" xfId="0" applyFont="1" applyFill="1" applyBorder="1" applyAlignment="1">
      <alignment horizontal="center" vertical="center"/>
    </xf>
    <xf numFmtId="0" fontId="2" fillId="3" borderId="12" xfId="0" applyFont="1" applyFill="1" applyBorder="1" applyAlignment="1" applyProtection="1">
      <alignment horizontal="center" vertical="center" wrapText="1"/>
      <protection locked="0"/>
    </xf>
    <xf numFmtId="1" fontId="68" fillId="0" borderId="37" xfId="4" applyNumberFormat="1" applyFont="1" applyBorder="1" applyAlignment="1">
      <alignment horizontal="center" vertical="center" wrapText="1"/>
    </xf>
    <xf numFmtId="1" fontId="68" fillId="0" borderId="8" xfId="4" applyNumberFormat="1" applyFont="1" applyBorder="1" applyAlignment="1">
      <alignment horizontal="center" vertical="center" wrapText="1"/>
    </xf>
    <xf numFmtId="1" fontId="68" fillId="0" borderId="26" xfId="4" applyNumberFormat="1" applyFont="1" applyBorder="1" applyAlignment="1">
      <alignment horizontal="center" vertical="center" wrapText="1"/>
    </xf>
    <xf numFmtId="1" fontId="68" fillId="0" borderId="25" xfId="4" applyNumberFormat="1" applyFont="1" applyBorder="1" applyAlignment="1">
      <alignment horizontal="center" vertical="center" wrapText="1"/>
    </xf>
    <xf numFmtId="0" fontId="0" fillId="0" borderId="0" xfId="0" applyAlignment="1">
      <alignment horizontal="center"/>
    </xf>
    <xf numFmtId="0" fontId="12" fillId="0" borderId="109" xfId="0" applyFont="1" applyBorder="1" applyAlignment="1">
      <alignment horizontal="justify" vertical="center" wrapText="1"/>
    </xf>
    <xf numFmtId="0" fontId="12" fillId="0" borderId="13" xfId="0" applyFont="1" applyBorder="1" applyAlignment="1">
      <alignment horizontal="left"/>
    </xf>
    <xf numFmtId="0" fontId="12" fillId="0" borderId="110" xfId="0" applyFont="1" applyBorder="1" applyAlignment="1">
      <alignment horizontal="justify" vertical="center" wrapText="1"/>
    </xf>
    <xf numFmtId="3" fontId="0" fillId="0" borderId="25" xfId="0" applyNumberFormat="1" applyBorder="1" applyAlignment="1">
      <alignment horizontal="justify" vertical="center" wrapText="1"/>
    </xf>
    <xf numFmtId="0" fontId="0" fillId="0" borderId="25" xfId="0" applyBorder="1" applyAlignment="1">
      <alignment horizontal="justify" vertical="center" wrapText="1"/>
    </xf>
    <xf numFmtId="3" fontId="0" fillId="0" borderId="8" xfId="0" applyNumberFormat="1" applyBorder="1" applyAlignment="1">
      <alignment horizontal="justify" vertical="center" wrapText="1"/>
    </xf>
    <xf numFmtId="0" fontId="0" fillId="0" borderId="8" xfId="0" applyBorder="1" applyAlignment="1">
      <alignment horizontal="justify" vertical="center" wrapText="1"/>
    </xf>
    <xf numFmtId="0" fontId="89" fillId="3" borderId="0" xfId="0" applyFont="1" applyFill="1"/>
    <xf numFmtId="0" fontId="12" fillId="3" borderId="8" xfId="0" applyFont="1" applyFill="1" applyBorder="1"/>
    <xf numFmtId="0" fontId="12" fillId="3" borderId="8" xfId="0" applyFont="1" applyFill="1" applyBorder="1" applyAlignment="1">
      <alignment horizontal="justify" vertical="justify" wrapText="1"/>
    </xf>
    <xf numFmtId="14" fontId="12" fillId="3" borderId="8" xfId="0" applyNumberFormat="1" applyFont="1" applyFill="1" applyBorder="1"/>
    <xf numFmtId="0" fontId="68" fillId="0" borderId="37" xfId="0" applyFont="1" applyBorder="1" applyAlignment="1">
      <alignment horizontal="center" vertical="center" wrapText="1"/>
    </xf>
    <xf numFmtId="16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25"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61" fillId="0" borderId="0" xfId="0" applyFont="1" applyAlignment="1">
      <alignment horizontal="center"/>
    </xf>
    <xf numFmtId="0" fontId="0" fillId="0" borderId="88" xfId="0" applyBorder="1" applyAlignment="1">
      <alignment horizontal="left" vertical="top" wrapText="1"/>
    </xf>
    <xf numFmtId="0" fontId="0" fillId="0" borderId="90" xfId="0" applyBorder="1" applyAlignment="1">
      <alignment horizontal="left" vertical="top" wrapText="1"/>
    </xf>
    <xf numFmtId="0" fontId="0" fillId="0" borderId="91" xfId="0" applyBorder="1" applyAlignment="1">
      <alignment horizontal="left" vertical="top" wrapText="1"/>
    </xf>
    <xf numFmtId="0" fontId="0" fillId="0" borderId="13" xfId="0" applyBorder="1" applyAlignment="1">
      <alignment horizontal="left" vertical="top" wrapText="1"/>
    </xf>
    <xf numFmtId="0" fontId="0" fillId="0" borderId="0" xfId="0" applyAlignment="1">
      <alignment horizontal="left" vertical="top" wrapText="1"/>
    </xf>
    <xf numFmtId="0" fontId="0" fillId="0" borderId="14"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73" fillId="0" borderId="0" xfId="0" applyFont="1" applyAlignment="1" applyProtection="1">
      <alignment horizontal="center" vertical="center" wrapText="1"/>
      <protection locked="0"/>
    </xf>
    <xf numFmtId="0" fontId="75" fillId="5" borderId="130" xfId="0" applyFont="1" applyFill="1" applyBorder="1" applyAlignment="1" applyProtection="1">
      <alignment horizontal="center" vertical="center" wrapText="1"/>
      <protection locked="0"/>
    </xf>
    <xf numFmtId="0" fontId="75" fillId="5" borderId="131" xfId="0" applyFont="1" applyFill="1" applyBorder="1" applyAlignment="1" applyProtection="1">
      <alignment horizontal="center" vertical="center" wrapText="1"/>
      <protection locked="0"/>
    </xf>
    <xf numFmtId="0" fontId="75" fillId="5" borderId="129" xfId="0" applyFont="1" applyFill="1" applyBorder="1" applyAlignment="1" applyProtection="1">
      <alignment horizontal="center" vertical="center"/>
      <protection locked="0"/>
    </xf>
    <xf numFmtId="0" fontId="74" fillId="5" borderId="129" xfId="0" applyFont="1" applyFill="1" applyBorder="1" applyAlignment="1" applyProtection="1">
      <alignment horizontal="center" vertical="center"/>
      <protection locked="0"/>
    </xf>
    <xf numFmtId="0" fontId="76" fillId="0" borderId="129" xfId="0" applyFont="1" applyBorder="1" applyAlignment="1" applyProtection="1">
      <alignment horizontal="center" vertical="center"/>
      <protection locked="0"/>
    </xf>
    <xf numFmtId="0" fontId="76" fillId="21" borderId="129" xfId="0" applyFont="1" applyFill="1" applyBorder="1" applyAlignment="1" applyProtection="1">
      <alignment horizontal="center" vertical="center"/>
      <protection locked="0"/>
    </xf>
    <xf numFmtId="0" fontId="72" fillId="5" borderId="129" xfId="0" applyFont="1" applyFill="1" applyBorder="1" applyAlignment="1" applyProtection="1">
      <alignment horizontal="justify" vertical="justify" wrapText="1"/>
      <protection locked="0"/>
    </xf>
    <xf numFmtId="0" fontId="72" fillId="5" borderId="129" xfId="0" applyFont="1" applyFill="1" applyBorder="1" applyAlignment="1" applyProtection="1">
      <alignment horizontal="justify" vertical="justify"/>
      <protection locked="0"/>
    </xf>
    <xf numFmtId="0" fontId="75" fillId="5" borderId="129" xfId="0" applyFont="1" applyFill="1" applyBorder="1" applyAlignment="1" applyProtection="1">
      <alignment horizontal="left" vertical="center" wrapText="1"/>
      <protection locked="0"/>
    </xf>
    <xf numFmtId="0" fontId="76" fillId="0" borderId="133" xfId="0" applyFont="1" applyBorder="1" applyAlignment="1">
      <alignment horizontal="center" vertical="center" wrapText="1" readingOrder="1"/>
    </xf>
    <xf numFmtId="0" fontId="76" fillId="0" borderId="135" xfId="0" applyFont="1" applyBorder="1" applyAlignment="1">
      <alignment horizontal="center" vertical="center" wrapText="1" readingOrder="1"/>
    </xf>
    <xf numFmtId="0" fontId="76" fillId="0" borderId="134" xfId="0" applyFont="1" applyBorder="1" applyAlignment="1">
      <alignment horizontal="center" vertical="center" wrapText="1" readingOrder="1"/>
    </xf>
    <xf numFmtId="0" fontId="77" fillId="20" borderId="132" xfId="0" applyFont="1" applyFill="1" applyBorder="1" applyAlignment="1">
      <alignment horizontal="center" vertical="center" wrapText="1" readingOrder="1"/>
    </xf>
    <xf numFmtId="0" fontId="76" fillId="3" borderId="132" xfId="0" applyFont="1" applyFill="1" applyBorder="1" applyAlignment="1">
      <alignment horizontal="center" vertical="center" wrapText="1" readingOrder="1"/>
    </xf>
    <xf numFmtId="0" fontId="76" fillId="0" borderId="132" xfId="0" applyFont="1" applyBorder="1" applyAlignment="1">
      <alignment horizontal="left" vertical="center" wrapText="1" readingOrder="1"/>
    </xf>
    <xf numFmtId="0" fontId="76" fillId="0" borderId="132" xfId="0" applyFont="1" applyBorder="1" applyAlignment="1">
      <alignment horizontal="center" vertical="center" wrapText="1" readingOrder="1"/>
    </xf>
    <xf numFmtId="0" fontId="82" fillId="20" borderId="129" xfId="0" applyFont="1" applyFill="1" applyBorder="1" applyAlignment="1">
      <alignment horizontal="center"/>
    </xf>
    <xf numFmtId="0" fontId="80" fillId="0" borderId="0" xfId="0" applyFont="1" applyAlignment="1">
      <alignment horizontal="center" vertical="center" wrapText="1"/>
    </xf>
    <xf numFmtId="0" fontId="83" fillId="21" borderId="129" xfId="0" applyFont="1" applyFill="1" applyBorder="1" applyAlignment="1">
      <alignment horizontal="center" vertical="center" wrapText="1"/>
    </xf>
    <xf numFmtId="0" fontId="83" fillId="21" borderId="129" xfId="0" applyFont="1" applyFill="1" applyBorder="1" applyAlignment="1">
      <alignment horizontal="center" vertical="center"/>
    </xf>
    <xf numFmtId="0" fontId="8" fillId="3" borderId="20" xfId="1" applyFill="1" applyBorder="1" applyAlignment="1">
      <alignment horizontal="left" vertical="top" wrapText="1"/>
    </xf>
    <xf numFmtId="0" fontId="8" fillId="3" borderId="21" xfId="1" applyFill="1" applyBorder="1" applyAlignment="1">
      <alignment horizontal="left" vertical="top" wrapText="1"/>
    </xf>
    <xf numFmtId="0" fontId="8" fillId="3" borderId="22" xfId="1" applyFill="1" applyBorder="1" applyAlignment="1">
      <alignment horizontal="left" vertical="top" wrapText="1"/>
    </xf>
    <xf numFmtId="0" fontId="58" fillId="3" borderId="8" xfId="0" applyFont="1" applyFill="1" applyBorder="1" applyAlignment="1">
      <alignment horizontal="left" vertical="center" wrapText="1"/>
    </xf>
    <xf numFmtId="0" fontId="52" fillId="3" borderId="8" xfId="1" applyFont="1" applyFill="1" applyBorder="1" applyAlignment="1">
      <alignment horizontal="justify" vertical="center" wrapText="1"/>
    </xf>
    <xf numFmtId="0" fontId="52" fillId="3" borderId="86" xfId="1" applyFont="1" applyFill="1" applyBorder="1" applyAlignment="1">
      <alignment horizontal="justify" vertical="center" wrapText="1"/>
    </xf>
    <xf numFmtId="0" fontId="8" fillId="3" borderId="13" xfId="1" applyFill="1" applyBorder="1" applyAlignment="1">
      <alignment horizontal="left" vertical="top" wrapText="1"/>
    </xf>
    <xf numFmtId="0" fontId="8" fillId="3" borderId="0" xfId="1" applyFill="1" applyAlignment="1">
      <alignment horizontal="left" vertical="top" wrapText="1"/>
    </xf>
    <xf numFmtId="0" fontId="8" fillId="3" borderId="14" xfId="1" applyFill="1" applyBorder="1" applyAlignment="1">
      <alignment horizontal="left" vertical="top" wrapText="1"/>
    </xf>
    <xf numFmtId="0" fontId="66" fillId="3" borderId="8" xfId="1" applyFont="1" applyFill="1" applyBorder="1" applyAlignment="1">
      <alignment horizontal="justify" vertical="center" wrapText="1"/>
    </xf>
    <xf numFmtId="0" fontId="66" fillId="3" borderId="86" xfId="1" applyFont="1" applyFill="1" applyBorder="1" applyAlignment="1">
      <alignment horizontal="justify" vertical="center" wrapText="1"/>
    </xf>
    <xf numFmtId="0" fontId="52" fillId="3" borderId="31" xfId="1" applyFont="1" applyFill="1" applyBorder="1" applyAlignment="1">
      <alignment horizontal="justify" vertical="center" wrapText="1"/>
    </xf>
    <xf numFmtId="0" fontId="52" fillId="3" borderId="123" xfId="1" applyFont="1" applyFill="1" applyBorder="1" applyAlignment="1">
      <alignment horizontal="justify" vertical="center" wrapText="1"/>
    </xf>
    <xf numFmtId="0" fontId="58" fillId="3" borderId="31" xfId="0" applyFont="1" applyFill="1" applyBorder="1" applyAlignment="1">
      <alignment horizontal="left" vertical="center" wrapText="1"/>
    </xf>
    <xf numFmtId="0" fontId="58" fillId="3" borderId="33" xfId="0" applyFont="1" applyFill="1" applyBorder="1" applyAlignment="1">
      <alignment horizontal="left" vertical="center" wrapText="1"/>
    </xf>
    <xf numFmtId="0" fontId="58" fillId="3" borderId="19" xfId="0" applyFont="1" applyFill="1" applyBorder="1" applyAlignment="1">
      <alignment horizontal="left" vertical="center" wrapText="1"/>
    </xf>
    <xf numFmtId="0" fontId="58" fillId="3" borderId="17" xfId="0" applyFont="1" applyFill="1" applyBorder="1" applyAlignment="1">
      <alignment horizontal="left" vertical="center" wrapText="1"/>
    </xf>
    <xf numFmtId="0" fontId="52" fillId="3" borderId="18" xfId="1" applyFont="1" applyFill="1" applyBorder="1" applyAlignment="1">
      <alignment horizontal="justify" vertical="center" wrapText="1"/>
    </xf>
    <xf numFmtId="0" fontId="52" fillId="3" borderId="120" xfId="1" applyFont="1" applyFill="1" applyBorder="1" applyAlignment="1">
      <alignment horizontal="justify" vertical="center" wrapText="1"/>
    </xf>
    <xf numFmtId="0" fontId="59" fillId="4" borderId="90" xfId="2" applyFont="1" applyFill="1" applyBorder="1" applyAlignment="1">
      <alignment horizontal="center" vertical="center" wrapText="1"/>
    </xf>
    <xf numFmtId="0" fontId="59" fillId="4" borderId="118" xfId="2" applyFont="1" applyFill="1" applyBorder="1" applyAlignment="1">
      <alignment horizontal="center" vertical="center" wrapText="1"/>
    </xf>
    <xf numFmtId="0" fontId="59" fillId="4" borderId="119" xfId="1" applyFont="1" applyFill="1" applyBorder="1" applyAlignment="1">
      <alignment horizontal="center" vertical="center"/>
    </xf>
    <xf numFmtId="0" fontId="59" fillId="4" borderId="115" xfId="1" applyFont="1" applyFill="1" applyBorder="1" applyAlignment="1">
      <alignment horizontal="center" vertical="center"/>
    </xf>
    <xf numFmtId="0" fontId="55" fillId="4" borderId="9" xfId="1" applyFont="1" applyFill="1" applyBorder="1" applyAlignment="1">
      <alignment horizontal="center" vertical="center" wrapText="1"/>
    </xf>
    <xf numFmtId="0" fontId="55" fillId="4" borderId="10" xfId="1" applyFont="1" applyFill="1" applyBorder="1" applyAlignment="1">
      <alignment horizontal="center" vertical="center" wrapText="1"/>
    </xf>
    <xf numFmtId="0" fontId="55" fillId="4" borderId="115" xfId="1" applyFont="1" applyFill="1" applyBorder="1" applyAlignment="1">
      <alignment horizontal="center" vertical="center" wrapText="1"/>
    </xf>
    <xf numFmtId="0" fontId="56" fillId="3" borderId="11" xfId="1" quotePrefix="1" applyFont="1" applyFill="1" applyBorder="1" applyAlignment="1">
      <alignment horizontal="left" vertical="top" wrapText="1"/>
    </xf>
    <xf numFmtId="0" fontId="56" fillId="3" borderId="12" xfId="1" quotePrefix="1" applyFont="1" applyFill="1" applyBorder="1" applyAlignment="1">
      <alignment horizontal="left" vertical="top" wrapText="1"/>
    </xf>
    <xf numFmtId="0" fontId="57" fillId="3" borderId="12" xfId="1" quotePrefix="1" applyFont="1" applyFill="1" applyBorder="1" applyAlignment="1">
      <alignment horizontal="left" vertical="top" wrapText="1"/>
    </xf>
    <xf numFmtId="0" fontId="57" fillId="3" borderId="116" xfId="1" quotePrefix="1" applyFont="1" applyFill="1" applyBorder="1" applyAlignment="1">
      <alignment horizontal="left" vertical="top" wrapText="1"/>
    </xf>
    <xf numFmtId="0" fontId="51" fillId="3" borderId="15" xfId="1" quotePrefix="1" applyFont="1" applyFill="1" applyBorder="1" applyAlignment="1">
      <alignment horizontal="justify" vertical="center" wrapText="1"/>
    </xf>
    <xf numFmtId="0" fontId="51" fillId="3" borderId="16" xfId="1" quotePrefix="1" applyFont="1" applyFill="1" applyBorder="1" applyAlignment="1">
      <alignment horizontal="justify" vertical="center" wrapText="1"/>
    </xf>
    <xf numFmtId="0" fontId="51" fillId="3" borderId="117" xfId="1" quotePrefix="1" applyFont="1" applyFill="1" applyBorder="1" applyAlignment="1">
      <alignment horizontal="justify" vertical="center" wrapText="1"/>
    </xf>
    <xf numFmtId="0" fontId="52" fillId="0" borderId="13" xfId="1" quotePrefix="1" applyFont="1" applyBorder="1" applyAlignment="1">
      <alignment horizontal="left" vertical="top" wrapText="1"/>
    </xf>
    <xf numFmtId="0" fontId="52" fillId="0" borderId="0" xfId="1" quotePrefix="1" applyFont="1" applyAlignment="1">
      <alignment horizontal="left" vertical="top" wrapText="1"/>
    </xf>
    <xf numFmtId="0" fontId="52" fillId="0" borderId="14" xfId="1" quotePrefix="1" applyFont="1" applyBorder="1" applyAlignment="1">
      <alignment horizontal="left" vertical="top" wrapText="1"/>
    </xf>
    <xf numFmtId="0" fontId="58" fillId="3" borderId="19" xfId="0" applyFont="1" applyFill="1" applyBorder="1" applyAlignment="1">
      <alignment vertical="center" wrapText="1"/>
    </xf>
    <xf numFmtId="0" fontId="58" fillId="3" borderId="17" xfId="0" applyFont="1" applyFill="1" applyBorder="1" applyAlignment="1">
      <alignment vertical="center" wrapText="1"/>
    </xf>
    <xf numFmtId="0" fontId="58" fillId="3" borderId="80" xfId="0" applyFont="1" applyFill="1" applyBorder="1" applyAlignment="1">
      <alignment vertical="center" wrapText="1"/>
    </xf>
    <xf numFmtId="0" fontId="58" fillId="3" borderId="95" xfId="0" applyFont="1" applyFill="1" applyBorder="1" applyAlignment="1">
      <alignment vertical="center" wrapText="1"/>
    </xf>
    <xf numFmtId="0" fontId="58" fillId="3" borderId="96" xfId="0" applyFont="1" applyFill="1" applyBorder="1" applyAlignment="1">
      <alignment vertical="center" wrapText="1"/>
    </xf>
    <xf numFmtId="0" fontId="58" fillId="7" borderId="8" xfId="0" applyFont="1" applyFill="1" applyBorder="1" applyAlignment="1">
      <alignment horizontal="left" vertical="center" wrapText="1"/>
    </xf>
    <xf numFmtId="0" fontId="52" fillId="3" borderId="79" xfId="1" applyFont="1" applyFill="1" applyBorder="1" applyAlignment="1">
      <alignment horizontal="justify" vertical="center" wrapText="1"/>
    </xf>
    <xf numFmtId="0" fontId="58" fillId="7" borderId="31" xfId="0" applyFont="1" applyFill="1" applyBorder="1" applyAlignment="1">
      <alignment horizontal="left" vertical="center" wrapText="1"/>
    </xf>
    <xf numFmtId="0" fontId="58" fillId="7" borderId="33" xfId="0" applyFont="1" applyFill="1" applyBorder="1" applyAlignment="1">
      <alignment horizontal="left" vertical="center" wrapText="1"/>
    </xf>
    <xf numFmtId="0" fontId="59" fillId="4" borderId="97" xfId="2" applyFont="1" applyFill="1" applyBorder="1" applyAlignment="1">
      <alignment horizontal="center" vertical="center" wrapText="1"/>
    </xf>
    <xf numFmtId="0" fontId="59" fillId="4" borderId="97" xfId="1" applyFont="1" applyFill="1" applyBorder="1" applyAlignment="1">
      <alignment horizontal="center" vertical="center"/>
    </xf>
    <xf numFmtId="0" fontId="59" fillId="4" borderId="122" xfId="1" applyFont="1" applyFill="1" applyBorder="1" applyAlignment="1">
      <alignment horizontal="center" vertical="center"/>
    </xf>
    <xf numFmtId="0" fontId="52" fillId="3" borderId="13" xfId="1" applyFont="1" applyFill="1" applyBorder="1" applyAlignment="1">
      <alignment horizontal="left" vertical="top" wrapText="1"/>
    </xf>
    <xf numFmtId="0" fontId="52" fillId="3" borderId="0" xfId="1" applyFont="1" applyFill="1" applyAlignment="1">
      <alignment horizontal="left" vertical="top" wrapText="1"/>
    </xf>
    <xf numFmtId="0" fontId="52" fillId="3" borderId="14" xfId="1" applyFont="1" applyFill="1" applyBorder="1" applyAlignment="1">
      <alignment horizontal="left" vertical="top" wrapText="1"/>
    </xf>
    <xf numFmtId="0" fontId="66" fillId="3" borderId="0" xfId="1" applyFont="1" applyFill="1" applyAlignment="1">
      <alignment horizontal="left" vertical="center" wrapText="1"/>
    </xf>
    <xf numFmtId="0" fontId="66" fillId="3" borderId="0" xfId="1" applyFont="1" applyFill="1" applyAlignment="1">
      <alignment horizontal="justify" vertical="center" wrapText="1"/>
    </xf>
    <xf numFmtId="0" fontId="52" fillId="3" borderId="0" xfId="1" applyFont="1" applyFill="1" applyAlignment="1">
      <alignment horizontal="left" vertical="center" wrapText="1"/>
    </xf>
    <xf numFmtId="0" fontId="0" fillId="0" borderId="0" xfId="0" applyAlignment="1">
      <alignment horizontal="left" vertical="center" wrapText="1"/>
    </xf>
    <xf numFmtId="0" fontId="0" fillId="0" borderId="14" xfId="0" applyBorder="1" applyAlignment="1">
      <alignment horizontal="left" vertical="center" wrapText="1"/>
    </xf>
    <xf numFmtId="0" fontId="66" fillId="3" borderId="0" xfId="1" applyFont="1" applyFill="1" applyAlignment="1">
      <alignment horizontal="center" vertical="center" wrapText="1"/>
    </xf>
    <xf numFmtId="0" fontId="68" fillId="0" borderId="37" xfId="0" applyFont="1" applyBorder="1" applyAlignment="1">
      <alignment horizontal="center" vertical="center" wrapText="1"/>
    </xf>
    <xf numFmtId="0" fontId="68" fillId="0" borderId="8" xfId="0" applyFont="1" applyBorder="1" applyAlignment="1">
      <alignment horizontal="center" vertical="center" wrapText="1"/>
    </xf>
    <xf numFmtId="0" fontId="68" fillId="0" borderId="26" xfId="0" applyFont="1" applyBorder="1" applyAlignment="1">
      <alignment horizontal="center" vertical="center" wrapText="1"/>
    </xf>
    <xf numFmtId="0" fontId="68" fillId="0" borderId="85" xfId="0" applyFont="1" applyBorder="1" applyAlignment="1">
      <alignment horizontal="center" vertical="center" wrapText="1"/>
    </xf>
    <xf numFmtId="0" fontId="68" fillId="0" borderId="86" xfId="0" applyFont="1" applyBorder="1" applyAlignment="1">
      <alignment horizontal="center" vertical="center" wrapText="1"/>
    </xf>
    <xf numFmtId="0" fontId="68" fillId="0" borderId="87" xfId="0" applyFont="1" applyBorder="1" applyAlignment="1">
      <alignment horizontal="center" vertical="center" wrapText="1"/>
    </xf>
    <xf numFmtId="0" fontId="0" fillId="0" borderId="10" xfId="0" applyBorder="1" applyAlignment="1">
      <alignment horizontal="center" vertical="center" wrapText="1"/>
    </xf>
    <xf numFmtId="0" fontId="0" fillId="0" borderId="32" xfId="0" applyBorder="1" applyAlignment="1">
      <alignment horizontal="center" vertical="center" wrapText="1"/>
    </xf>
    <xf numFmtId="0" fontId="0" fillId="0" borderId="125" xfId="0" applyBorder="1" applyAlignment="1">
      <alignment horizontal="center" vertical="center" wrapText="1"/>
    </xf>
    <xf numFmtId="0" fontId="68" fillId="0" borderId="108" xfId="0" applyFont="1" applyBorder="1" applyAlignment="1">
      <alignment horizontal="center" vertical="center" wrapText="1"/>
    </xf>
    <xf numFmtId="0" fontId="68" fillId="0" borderId="109" xfId="0" applyFont="1" applyBorder="1" applyAlignment="1">
      <alignment horizontal="center" vertical="center" wrapText="1"/>
    </xf>
    <xf numFmtId="0" fontId="68" fillId="0" borderId="110" xfId="0" applyFont="1" applyBorder="1" applyAlignment="1">
      <alignment horizontal="center" vertical="center" wrapText="1"/>
    </xf>
    <xf numFmtId="0" fontId="12" fillId="3" borderId="46" xfId="0" applyFont="1" applyFill="1" applyBorder="1" applyAlignment="1">
      <alignment horizontal="center" vertical="center" wrapText="1"/>
    </xf>
    <xf numFmtId="0" fontId="12" fillId="3" borderId="30" xfId="0" applyFont="1" applyFill="1" applyBorder="1" applyAlignment="1">
      <alignment horizontal="center" vertical="center" wrapText="1"/>
    </xf>
    <xf numFmtId="0" fontId="12" fillId="3" borderId="49" xfId="0" applyFont="1" applyFill="1" applyBorder="1" applyAlignment="1">
      <alignment horizontal="center" vertical="center" wrapText="1"/>
    </xf>
    <xf numFmtId="0" fontId="12" fillId="0" borderId="137"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138" xfId="0" applyFont="1" applyBorder="1" applyAlignment="1">
      <alignment horizontal="center" vertical="center" wrapText="1"/>
    </xf>
    <xf numFmtId="0" fontId="67" fillId="19" borderId="0" xfId="0" applyFont="1" applyFill="1" applyAlignment="1">
      <alignment horizontal="center" vertical="center" wrapText="1"/>
    </xf>
    <xf numFmtId="0" fontId="6" fillId="3" borderId="35"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36" xfId="0" applyFont="1" applyFill="1" applyBorder="1" applyAlignment="1">
      <alignment horizontal="center" vertical="center"/>
    </xf>
    <xf numFmtId="0" fontId="6" fillId="3" borderId="0" xfId="0" applyFont="1" applyFill="1" applyAlignment="1">
      <alignment horizontal="center" vertical="center"/>
    </xf>
    <xf numFmtId="0" fontId="5" fillId="4" borderId="8" xfId="0" applyFont="1" applyFill="1" applyBorder="1" applyAlignment="1">
      <alignment horizontal="left" vertical="center"/>
    </xf>
    <xf numFmtId="0" fontId="4" fillId="4" borderId="41" xfId="0" applyFont="1" applyFill="1" applyBorder="1" applyAlignment="1">
      <alignment horizontal="center" vertical="center" textRotation="1"/>
    </xf>
    <xf numFmtId="0" fontId="4" fillId="4" borderId="72" xfId="0" applyFont="1" applyFill="1" applyBorder="1" applyAlignment="1">
      <alignment horizontal="center" vertical="center" textRotation="1"/>
    </xf>
    <xf numFmtId="0" fontId="4" fillId="4" borderId="58" xfId="0" applyFont="1" applyFill="1" applyBorder="1" applyAlignment="1">
      <alignment horizontal="center" vertical="center" wrapText="1"/>
    </xf>
    <xf numFmtId="0" fontId="4" fillId="4" borderId="0" xfId="0" applyFont="1" applyFill="1" applyAlignment="1">
      <alignment horizontal="center" vertical="center"/>
    </xf>
    <xf numFmtId="0" fontId="4" fillId="4" borderId="104" xfId="0" applyFont="1" applyFill="1" applyBorder="1" applyAlignment="1">
      <alignment horizontal="center" vertical="center" wrapText="1"/>
    </xf>
    <xf numFmtId="0" fontId="4" fillId="4" borderId="72" xfId="0" applyFont="1" applyFill="1" applyBorder="1" applyAlignment="1">
      <alignment horizontal="center" vertical="center" wrapText="1"/>
    </xf>
    <xf numFmtId="0" fontId="2" fillId="3" borderId="8" xfId="0" applyFont="1" applyFill="1" applyBorder="1" applyAlignment="1" applyProtection="1">
      <alignment horizontal="left" vertical="center"/>
      <protection locked="0"/>
    </xf>
    <xf numFmtId="0" fontId="2" fillId="3" borderId="31" xfId="0" applyFont="1" applyFill="1" applyBorder="1" applyAlignment="1" applyProtection="1">
      <alignment horizontal="left" vertical="center" wrapText="1"/>
      <protection locked="0"/>
    </xf>
    <xf numFmtId="0" fontId="2" fillId="3" borderId="32" xfId="0" applyFont="1" applyFill="1" applyBorder="1" applyAlignment="1" applyProtection="1">
      <alignment horizontal="left" vertical="center" wrapText="1"/>
      <protection locked="0"/>
    </xf>
    <xf numFmtId="0" fontId="2" fillId="3" borderId="33" xfId="0" applyFont="1" applyFill="1" applyBorder="1" applyAlignment="1" applyProtection="1">
      <alignment horizontal="left" vertical="center" wrapText="1"/>
      <protection locked="0"/>
    </xf>
    <xf numFmtId="0" fontId="4" fillId="16" borderId="41" xfId="0" applyFont="1" applyFill="1" applyBorder="1" applyAlignment="1" applyProtection="1">
      <alignment horizontal="center" vertical="center" wrapText="1"/>
      <protection locked="0"/>
    </xf>
    <xf numFmtId="0" fontId="4" fillId="16" borderId="105" xfId="0" applyFont="1" applyFill="1" applyBorder="1" applyAlignment="1" applyProtection="1">
      <alignment horizontal="center" vertical="center" wrapText="1"/>
      <protection locked="0"/>
    </xf>
    <xf numFmtId="0" fontId="4" fillId="16" borderId="72" xfId="0" applyFont="1" applyFill="1" applyBorder="1" applyAlignment="1" applyProtection="1">
      <alignment horizontal="center" vertical="center" wrapText="1"/>
      <protection locked="0"/>
    </xf>
    <xf numFmtId="0" fontId="4" fillId="16" borderId="54" xfId="0" applyFont="1" applyFill="1" applyBorder="1" applyAlignment="1" applyProtection="1">
      <alignment horizontal="center" vertical="center"/>
      <protection locked="0"/>
    </xf>
    <xf numFmtId="0" fontId="4" fillId="16" borderId="55" xfId="0" applyFont="1" applyFill="1" applyBorder="1" applyAlignment="1" applyProtection="1">
      <alignment horizontal="center" vertical="center"/>
      <protection locked="0"/>
    </xf>
    <xf numFmtId="0" fontId="4" fillId="4" borderId="41" xfId="0" applyFont="1" applyFill="1" applyBorder="1" applyAlignment="1">
      <alignment horizontal="center" vertical="center" wrapText="1"/>
    </xf>
    <xf numFmtId="0" fontId="4" fillId="4" borderId="106"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56" xfId="0" applyFont="1" applyFill="1" applyBorder="1" applyAlignment="1">
      <alignment horizontal="center" vertical="center"/>
    </xf>
    <xf numFmtId="0" fontId="5" fillId="4" borderId="34" xfId="0" applyFont="1" applyFill="1" applyBorder="1" applyAlignment="1">
      <alignment horizontal="left" vertical="center"/>
    </xf>
    <xf numFmtId="0" fontId="4" fillId="4" borderId="101" xfId="0" applyFont="1" applyFill="1" applyBorder="1" applyAlignment="1">
      <alignment horizontal="center" vertical="center"/>
    </xf>
    <xf numFmtId="0" fontId="4" fillId="4" borderId="102" xfId="0" applyFont="1" applyFill="1" applyBorder="1" applyAlignment="1">
      <alignment horizontal="center" vertical="center"/>
    </xf>
    <xf numFmtId="0" fontId="4" fillId="4" borderId="103" xfId="0" applyFont="1" applyFill="1" applyBorder="1" applyAlignment="1">
      <alignment horizontal="center" vertical="center"/>
    </xf>
    <xf numFmtId="0" fontId="4" fillId="4" borderId="58" xfId="0" applyFont="1" applyFill="1" applyBorder="1" applyAlignment="1">
      <alignment horizontal="center" vertical="center"/>
    </xf>
    <xf numFmtId="0" fontId="68" fillId="0" borderId="25" xfId="0" applyFont="1" applyBorder="1" applyAlignment="1">
      <alignment horizontal="center" vertical="top" wrapText="1"/>
    </xf>
    <xf numFmtId="0" fontId="68" fillId="0" borderId="8" xfId="0" applyFont="1" applyBorder="1" applyAlignment="1">
      <alignment horizontal="center" vertical="top" wrapText="1"/>
    </xf>
    <xf numFmtId="0" fontId="68" fillId="0" borderId="26" xfId="0" applyFont="1" applyBorder="1" applyAlignment="1">
      <alignment horizontal="center" vertical="top" wrapText="1"/>
    </xf>
    <xf numFmtId="0" fontId="68" fillId="0" borderId="126" xfId="0" applyFont="1" applyBorder="1" applyAlignment="1">
      <alignment horizontal="center" vertical="top" wrapText="1"/>
    </xf>
    <xf numFmtId="0" fontId="68" fillId="0" borderId="86" xfId="0" applyFont="1" applyBorder="1" applyAlignment="1">
      <alignment horizontal="center" vertical="top" wrapText="1"/>
    </xf>
    <xf numFmtId="0" fontId="68" fillId="0" borderId="87" xfId="0" applyFont="1" applyBorder="1" applyAlignment="1">
      <alignment horizontal="center" vertical="top" wrapText="1"/>
    </xf>
    <xf numFmtId="9" fontId="69" fillId="0" borderId="37" xfId="4" applyFont="1" applyBorder="1" applyAlignment="1">
      <alignment horizontal="center" vertical="center" wrapText="1"/>
    </xf>
    <xf numFmtId="9" fontId="69" fillId="0" borderId="8" xfId="4" applyFont="1" applyBorder="1" applyAlignment="1">
      <alignment horizontal="center" vertical="center" wrapText="1"/>
    </xf>
    <xf numFmtId="9" fontId="69" fillId="0" borderId="26" xfId="4" applyFont="1" applyBorder="1" applyAlignment="1">
      <alignment horizontal="center" vertical="center" wrapText="1"/>
    </xf>
    <xf numFmtId="0" fontId="0" fillId="0" borderId="12" xfId="0" applyBorder="1" applyAlignment="1">
      <alignment horizontal="center" vertical="top" wrapText="1"/>
    </xf>
    <xf numFmtId="0" fontId="0" fillId="0" borderId="0" xfId="0" applyAlignment="1">
      <alignment horizontal="center" vertical="top" wrapText="1"/>
    </xf>
    <xf numFmtId="0" fontId="0" fillId="0" borderId="16" xfId="0" applyBorder="1" applyAlignment="1">
      <alignment horizontal="center" vertical="top" wrapText="1"/>
    </xf>
    <xf numFmtId="0" fontId="68" fillId="0" borderId="25" xfId="0" applyFont="1" applyBorder="1" applyAlignment="1">
      <alignment horizontal="center" vertical="center" wrapText="1"/>
    </xf>
    <xf numFmtId="9" fontId="68" fillId="0" borderId="25" xfId="4" applyFont="1" applyBorder="1" applyAlignment="1">
      <alignment horizontal="center" vertical="top" wrapText="1"/>
    </xf>
    <xf numFmtId="9" fontId="68" fillId="0" borderId="8" xfId="4" applyFont="1" applyBorder="1" applyAlignment="1">
      <alignment horizontal="center" vertical="top" wrapText="1"/>
    </xf>
    <xf numFmtId="9" fontId="68" fillId="0" borderId="26" xfId="4" applyFont="1" applyBorder="1" applyAlignment="1">
      <alignment horizontal="center" vertical="top" wrapText="1"/>
    </xf>
    <xf numFmtId="0" fontId="68" fillId="0" borderId="126" xfId="0" applyFont="1" applyBorder="1" applyAlignment="1">
      <alignment horizontal="center" vertical="center" wrapText="1"/>
    </xf>
    <xf numFmtId="0" fontId="68" fillId="11" borderId="107" xfId="0" applyFont="1" applyFill="1" applyBorder="1" applyAlignment="1">
      <alignment horizontal="center" vertical="center" wrapText="1"/>
    </xf>
    <xf numFmtId="0" fontId="68" fillId="11" borderId="109" xfId="0" applyFont="1" applyFill="1" applyBorder="1" applyAlignment="1">
      <alignment horizontal="center" vertical="center" wrapText="1"/>
    </xf>
    <xf numFmtId="0" fontId="68" fillId="11" borderId="110" xfId="0" applyFont="1" applyFill="1" applyBorder="1" applyAlignment="1">
      <alignment horizontal="center" vertical="center" wrapText="1"/>
    </xf>
    <xf numFmtId="9" fontId="69" fillId="0" borderId="25" xfId="4" applyFont="1" applyBorder="1" applyAlignment="1">
      <alignment horizontal="center" vertical="center" wrapText="1"/>
    </xf>
    <xf numFmtId="0" fontId="70" fillId="0" borderId="25" xfId="0" applyFont="1" applyBorder="1" applyAlignment="1">
      <alignment horizontal="center" vertical="top" wrapText="1"/>
    </xf>
    <xf numFmtId="0" fontId="71" fillId="0" borderId="8" xfId="0" applyFont="1" applyBorder="1" applyAlignment="1">
      <alignment horizontal="center" vertical="top" wrapText="1"/>
    </xf>
    <xf numFmtId="0" fontId="71" fillId="0" borderId="26" xfId="0" applyFont="1" applyBorder="1" applyAlignment="1">
      <alignment horizontal="center" vertical="top" wrapText="1"/>
    </xf>
    <xf numFmtId="0" fontId="70" fillId="0" borderId="8" xfId="0" applyFont="1" applyBorder="1" applyAlignment="1">
      <alignment horizontal="center" vertical="top" wrapText="1"/>
    </xf>
    <xf numFmtId="0" fontId="70" fillId="0" borderId="26" xfId="0" applyFont="1" applyBorder="1" applyAlignment="1">
      <alignment horizontal="center" vertical="top" wrapText="1"/>
    </xf>
    <xf numFmtId="0" fontId="68" fillId="11" borderId="107" xfId="0" applyFont="1" applyFill="1" applyBorder="1" applyAlignment="1">
      <alignment horizontal="center" vertical="center"/>
    </xf>
    <xf numFmtId="0" fontId="68" fillId="11" borderId="109" xfId="0" applyFont="1" applyFill="1" applyBorder="1" applyAlignment="1">
      <alignment horizontal="center" vertical="center"/>
    </xf>
    <xf numFmtId="0" fontId="68" fillId="11" borderId="110" xfId="0" applyFont="1" applyFill="1" applyBorder="1" applyAlignment="1">
      <alignment horizontal="center" vertical="center"/>
    </xf>
    <xf numFmtId="0" fontId="68" fillId="0" borderId="25" xfId="0" applyFont="1" applyBorder="1" applyAlignment="1">
      <alignment horizontal="center" vertical="center"/>
    </xf>
    <xf numFmtId="0" fontId="68" fillId="0" borderId="8" xfId="0" applyFont="1" applyBorder="1" applyAlignment="1">
      <alignment horizontal="center" vertical="center"/>
    </xf>
    <xf numFmtId="0" fontId="68" fillId="0" borderId="26" xfId="0" applyFont="1" applyBorder="1" applyAlignment="1">
      <alignment horizontal="center" vertical="center"/>
    </xf>
    <xf numFmtId="0" fontId="0" fillId="0" borderId="37" xfId="0" applyBorder="1" applyAlignment="1">
      <alignment horizontal="center" vertical="center" wrapText="1"/>
    </xf>
    <xf numFmtId="0" fontId="0" fillId="0" borderId="8" xfId="0" applyBorder="1" applyAlignment="1">
      <alignment horizontal="center" vertical="center" wrapText="1"/>
    </xf>
    <xf numFmtId="0" fontId="0" fillId="0" borderId="26" xfId="0" applyBorder="1" applyAlignment="1">
      <alignment horizontal="center" vertical="center" wrapText="1"/>
    </xf>
    <xf numFmtId="0" fontId="0" fillId="0" borderId="85" xfId="0"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108" xfId="0" applyBorder="1" applyAlignment="1">
      <alignment horizontal="center" vertical="center" wrapText="1"/>
    </xf>
    <xf numFmtId="0" fontId="0" fillId="0" borderId="109" xfId="0" applyBorder="1" applyAlignment="1">
      <alignment horizontal="center" vertical="center" wrapText="1"/>
    </xf>
    <xf numFmtId="0" fontId="0" fillId="0" borderId="110" xfId="0" applyBorder="1" applyAlignment="1">
      <alignment horizontal="center" vertical="center" wrapText="1"/>
    </xf>
    <xf numFmtId="0" fontId="0" fillId="0" borderId="46" xfId="0" applyBorder="1" applyAlignment="1">
      <alignment horizontal="center" vertical="center" wrapText="1"/>
    </xf>
    <xf numFmtId="0" fontId="0" fillId="0" borderId="30" xfId="0" applyBorder="1" applyAlignment="1">
      <alignment horizontal="center" vertical="center" wrapText="1"/>
    </xf>
    <xf numFmtId="0" fontId="0" fillId="0" borderId="49" xfId="0" applyBorder="1" applyAlignment="1">
      <alignment horizontal="center" vertical="center" wrapText="1"/>
    </xf>
    <xf numFmtId="2" fontId="0" fillId="0" borderId="37" xfId="3" applyNumberFormat="1" applyFont="1" applyBorder="1" applyAlignment="1">
      <alignment horizontal="center" vertical="center" wrapText="1"/>
    </xf>
    <xf numFmtId="2" fontId="0" fillId="0" borderId="8" xfId="3" applyNumberFormat="1" applyFont="1" applyBorder="1" applyAlignment="1">
      <alignment horizontal="center" vertical="center" wrapText="1"/>
    </xf>
    <xf numFmtId="2" fontId="0" fillId="0" borderId="26" xfId="3" applyNumberFormat="1" applyFont="1" applyBorder="1" applyAlignment="1">
      <alignment horizontal="center" vertical="center" wrapText="1"/>
    </xf>
    <xf numFmtId="0" fontId="26" fillId="0" borderId="37"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26" xfId="0" applyFont="1" applyBorder="1" applyAlignment="1">
      <alignment horizontal="center" vertical="center" wrapText="1"/>
    </xf>
    <xf numFmtId="0" fontId="0" fillId="11" borderId="15" xfId="0" applyFill="1" applyBorder="1" applyAlignment="1">
      <alignment horizontal="center" vertical="center" wrapText="1"/>
    </xf>
    <xf numFmtId="0" fontId="0" fillId="11" borderId="111" xfId="0" applyFill="1" applyBorder="1" applyAlignment="1">
      <alignment horizontal="center" vertical="center" wrapText="1"/>
    </xf>
    <xf numFmtId="0" fontId="0" fillId="11" borderId="112" xfId="0" applyFill="1" applyBorder="1" applyAlignment="1">
      <alignment horizontal="center" vertical="center" wrapText="1"/>
    </xf>
    <xf numFmtId="0" fontId="2" fillId="3" borderId="62" xfId="0" applyFont="1" applyFill="1" applyBorder="1" applyAlignment="1" applyProtection="1">
      <alignment horizontal="left" vertical="center" wrapText="1"/>
      <protection locked="0"/>
    </xf>
    <xf numFmtId="0" fontId="2" fillId="3" borderId="63" xfId="0" applyFont="1" applyFill="1" applyBorder="1" applyAlignment="1" applyProtection="1">
      <alignment horizontal="left" vertical="center"/>
      <protection locked="0"/>
    </xf>
    <xf numFmtId="0" fontId="27" fillId="4" borderId="64" xfId="0" applyFont="1" applyFill="1" applyBorder="1" applyAlignment="1">
      <alignment horizontal="center" vertical="center"/>
    </xf>
    <xf numFmtId="0" fontId="27" fillId="4" borderId="65" xfId="0" applyFont="1" applyFill="1" applyBorder="1" applyAlignment="1">
      <alignment horizontal="center" vertical="center"/>
    </xf>
    <xf numFmtId="0" fontId="27" fillId="4" borderId="66" xfId="0" applyFont="1" applyFill="1" applyBorder="1" applyAlignment="1">
      <alignment horizontal="center" vertical="center"/>
    </xf>
    <xf numFmtId="0" fontId="27" fillId="4" borderId="0" xfId="0" applyFont="1" applyFill="1" applyAlignment="1">
      <alignment horizontal="center" vertical="center"/>
    </xf>
    <xf numFmtId="0" fontId="27" fillId="4" borderId="67" xfId="0" applyFont="1" applyFill="1" applyBorder="1" applyAlignment="1">
      <alignment horizontal="center" vertical="center"/>
    </xf>
    <xf numFmtId="0" fontId="27" fillId="4" borderId="68" xfId="0" applyFont="1" applyFill="1" applyBorder="1" applyAlignment="1">
      <alignment horizontal="center" vertical="center"/>
    </xf>
    <xf numFmtId="0" fontId="6" fillId="3" borderId="61" xfId="0" applyFont="1" applyFill="1" applyBorder="1" applyAlignment="1">
      <alignment horizontal="center" vertical="center"/>
    </xf>
    <xf numFmtId="0" fontId="6" fillId="3" borderId="58" xfId="0" applyFont="1" applyFill="1" applyBorder="1" applyAlignment="1">
      <alignment horizontal="center" vertical="center"/>
    </xf>
    <xf numFmtId="0" fontId="6" fillId="3" borderId="57" xfId="0" applyFont="1" applyFill="1" applyBorder="1" applyAlignment="1">
      <alignment horizontal="center" vertical="center"/>
    </xf>
    <xf numFmtId="0" fontId="6" fillId="3" borderId="70" xfId="0" applyFont="1" applyFill="1" applyBorder="1" applyAlignment="1">
      <alignment horizontal="center" vertical="center"/>
    </xf>
    <xf numFmtId="0" fontId="6" fillId="3" borderId="71" xfId="0" applyFont="1" applyFill="1" applyBorder="1" applyAlignment="1">
      <alignment horizontal="center" vertical="center"/>
    </xf>
    <xf numFmtId="0" fontId="6" fillId="3" borderId="54"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56" xfId="0" applyFont="1" applyFill="1" applyBorder="1" applyAlignment="1">
      <alignment horizontal="center" vertical="center"/>
    </xf>
    <xf numFmtId="0" fontId="4" fillId="4" borderId="40"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52" xfId="0" applyFont="1" applyFill="1" applyBorder="1" applyAlignment="1">
      <alignment horizontal="center" vertical="center"/>
    </xf>
    <xf numFmtId="0" fontId="4" fillId="4" borderId="43" xfId="0" applyFont="1" applyFill="1" applyBorder="1" applyAlignment="1">
      <alignment horizontal="center" vertical="center"/>
    </xf>
    <xf numFmtId="0" fontId="4" fillId="4" borderId="40" xfId="0" applyFont="1" applyFill="1" applyBorder="1" applyAlignment="1">
      <alignment horizontal="center" vertical="center" textRotation="1"/>
    </xf>
    <xf numFmtId="0" fontId="4" fillId="4" borderId="41" xfId="0" applyFont="1" applyFill="1" applyBorder="1" applyAlignment="1">
      <alignment horizontal="center" vertical="center"/>
    </xf>
    <xf numFmtId="3" fontId="4" fillId="4" borderId="40" xfId="0" applyNumberFormat="1" applyFont="1" applyFill="1" applyBorder="1" applyAlignment="1">
      <alignment horizontal="center" vertical="center"/>
    </xf>
    <xf numFmtId="3" fontId="4" fillId="4" borderId="41" xfId="0" applyNumberFormat="1" applyFont="1" applyFill="1" applyBorder="1" applyAlignment="1">
      <alignment horizontal="center" vertical="center"/>
    </xf>
    <xf numFmtId="0" fontId="4" fillId="4" borderId="40" xfId="0" applyFont="1" applyFill="1" applyBorder="1" applyAlignment="1">
      <alignment horizontal="center" vertical="center" textRotation="90" wrapText="1"/>
    </xf>
    <xf numFmtId="0" fontId="4" fillId="4" borderId="41" xfId="0" applyFont="1" applyFill="1" applyBorder="1" applyAlignment="1">
      <alignment horizontal="center" vertical="center" textRotation="90" wrapText="1"/>
    </xf>
    <xf numFmtId="0" fontId="4" fillId="4" borderId="40" xfId="0" applyFont="1" applyFill="1" applyBorder="1" applyAlignment="1">
      <alignment horizontal="center" vertical="center" wrapText="1"/>
    </xf>
    <xf numFmtId="0" fontId="4" fillId="4" borderId="42" xfId="0" applyFont="1" applyFill="1" applyBorder="1" applyAlignment="1">
      <alignment horizontal="center" vertical="center" wrapText="1"/>
    </xf>
    <xf numFmtId="0" fontId="4" fillId="4" borderId="5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5" fillId="4" borderId="62" xfId="0" applyFont="1" applyFill="1" applyBorder="1" applyAlignment="1">
      <alignment horizontal="left" vertical="center"/>
    </xf>
    <xf numFmtId="0" fontId="5" fillId="4" borderId="63" xfId="0" applyFont="1" applyFill="1" applyBorder="1" applyAlignment="1">
      <alignment horizontal="left" vertical="center"/>
    </xf>
    <xf numFmtId="0" fontId="5" fillId="4" borderId="69" xfId="0" applyFont="1" applyFill="1" applyBorder="1" applyAlignment="1">
      <alignment horizontal="left" vertical="center"/>
    </xf>
    <xf numFmtId="0" fontId="2" fillId="3" borderId="69" xfId="0" applyFont="1" applyFill="1" applyBorder="1" applyAlignment="1" applyProtection="1">
      <alignment horizontal="left" vertical="center"/>
      <protection locked="0"/>
    </xf>
    <xf numFmtId="0" fontId="2" fillId="3" borderId="62" xfId="0" applyFont="1" applyFill="1" applyBorder="1" applyAlignment="1" applyProtection="1">
      <alignment horizontal="left" vertical="center"/>
      <protection locked="0"/>
    </xf>
    <xf numFmtId="0" fontId="0" fillId="11" borderId="45" xfId="0" applyFill="1" applyBorder="1" applyAlignment="1">
      <alignment horizontal="center" vertical="center" wrapText="1"/>
    </xf>
    <xf numFmtId="0" fontId="0" fillId="11" borderId="47" xfId="0" applyFill="1" applyBorder="1" applyAlignment="1">
      <alignment horizontal="center" vertical="center" wrapText="1"/>
    </xf>
    <xf numFmtId="0" fontId="0" fillId="11" borderId="48" xfId="0" applyFill="1" applyBorder="1" applyAlignment="1">
      <alignment horizontal="center" vertical="center" wrapText="1"/>
    </xf>
    <xf numFmtId="0" fontId="0" fillId="0" borderId="83" xfId="0" applyBorder="1" applyAlignment="1">
      <alignment horizontal="center" vertical="center" wrapText="1"/>
    </xf>
    <xf numFmtId="0" fontId="0" fillId="0" borderId="84" xfId="0" applyBorder="1" applyAlignment="1">
      <alignment horizontal="center" vertical="center" wrapText="1"/>
    </xf>
    <xf numFmtId="0" fontId="0" fillId="0" borderId="99" xfId="0" applyBorder="1" applyAlignment="1">
      <alignment horizontal="center" vertical="center" wrapText="1"/>
    </xf>
    <xf numFmtId="0" fontId="26" fillId="0" borderId="46"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49" xfId="0" applyFont="1" applyBorder="1" applyAlignment="1">
      <alignment horizontal="center" vertical="center" wrapText="1"/>
    </xf>
    <xf numFmtId="2" fontId="0" fillId="0" borderId="34" xfId="3" applyNumberFormat="1" applyFont="1" applyBorder="1" applyAlignment="1">
      <alignment horizontal="center" vertical="center" wrapText="1"/>
    </xf>
    <xf numFmtId="0" fontId="0" fillId="0" borderId="25" xfId="0" applyBorder="1" applyAlignment="1">
      <alignment horizontal="center" vertical="center" wrapText="1"/>
    </xf>
    <xf numFmtId="0" fontId="26" fillId="0" borderId="25" xfId="0" applyFont="1" applyBorder="1" applyAlignment="1">
      <alignment horizontal="center" vertical="center" wrapText="1"/>
    </xf>
    <xf numFmtId="0" fontId="2" fillId="3" borderId="31" xfId="0" applyFont="1" applyFill="1" applyBorder="1" applyAlignment="1" applyProtection="1">
      <alignment horizontal="left" vertical="center"/>
      <protection locked="0"/>
    </xf>
    <xf numFmtId="0" fontId="2" fillId="3" borderId="32" xfId="0" applyFont="1" applyFill="1" applyBorder="1" applyAlignment="1" applyProtection="1">
      <alignment horizontal="left" vertical="center"/>
      <protection locked="0"/>
    </xf>
    <xf numFmtId="0" fontId="2" fillId="3" borderId="33" xfId="0" applyFont="1" applyFill="1" applyBorder="1" applyAlignment="1" applyProtection="1">
      <alignment horizontal="left" vertical="center"/>
      <protection locked="0"/>
    </xf>
    <xf numFmtId="0" fontId="4" fillId="4" borderId="74"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59" xfId="0" applyFont="1" applyFill="1" applyBorder="1" applyAlignment="1">
      <alignment horizontal="center" vertical="center"/>
    </xf>
    <xf numFmtId="0" fontId="4" fillId="4" borderId="60" xfId="0" applyFont="1" applyFill="1" applyBorder="1" applyAlignment="1">
      <alignment horizontal="center" vertical="center"/>
    </xf>
    <xf numFmtId="2" fontId="0" fillId="0" borderId="30" xfId="0" applyNumberFormat="1" applyBorder="1" applyAlignment="1">
      <alignment horizontal="center" vertical="center" wrapText="1"/>
    </xf>
    <xf numFmtId="2" fontId="0" fillId="0" borderId="25" xfId="0" applyNumberFormat="1" applyBorder="1" applyAlignment="1">
      <alignment horizontal="center" vertical="center" wrapText="1"/>
    </xf>
    <xf numFmtId="0" fontId="4" fillId="4" borderId="57" xfId="0" applyFont="1" applyFill="1" applyBorder="1" applyAlignment="1">
      <alignment horizontal="center" vertical="center"/>
    </xf>
    <xf numFmtId="9" fontId="0" fillId="0" borderId="30" xfId="0" applyNumberFormat="1" applyBorder="1" applyAlignment="1">
      <alignment horizontal="center" vertical="center" wrapText="1"/>
    </xf>
    <xf numFmtId="9" fontId="0" fillId="0" borderId="25" xfId="0" applyNumberFormat="1" applyBorder="1" applyAlignment="1">
      <alignment horizontal="center" vertical="center" wrapText="1"/>
    </xf>
    <xf numFmtId="0" fontId="0" fillId="0" borderId="8" xfId="0" applyBorder="1" applyAlignment="1">
      <alignment horizontal="center" vertical="center"/>
    </xf>
    <xf numFmtId="0" fontId="27" fillId="4" borderId="8" xfId="0" applyFont="1" applyFill="1" applyBorder="1" applyAlignment="1">
      <alignment horizontal="center" vertical="center"/>
    </xf>
    <xf numFmtId="0" fontId="4" fillId="4" borderId="44" xfId="0" applyFont="1" applyFill="1" applyBorder="1" applyAlignment="1">
      <alignment horizontal="center" vertical="center"/>
    </xf>
    <xf numFmtId="0" fontId="6" fillId="3" borderId="8" xfId="0" applyFont="1" applyFill="1" applyBorder="1" applyAlignment="1">
      <alignment horizontal="center" vertical="center"/>
    </xf>
    <xf numFmtId="0" fontId="0" fillId="11" borderId="25" xfId="0" applyFill="1" applyBorder="1" applyAlignment="1">
      <alignment horizontal="center" vertical="center" wrapText="1"/>
    </xf>
    <xf numFmtId="0" fontId="0" fillId="11" borderId="8" xfId="0" applyFill="1" applyBorder="1" applyAlignment="1">
      <alignment horizontal="center" vertical="center" wrapText="1"/>
    </xf>
    <xf numFmtId="0" fontId="0" fillId="0" borderId="34" xfId="0" applyBorder="1" applyAlignment="1">
      <alignment horizontal="center" vertical="center" wrapText="1"/>
    </xf>
    <xf numFmtId="0" fontId="26" fillId="0" borderId="34" xfId="0" applyFont="1" applyBorder="1" applyAlignment="1">
      <alignment horizontal="center" vertical="center" wrapText="1"/>
    </xf>
    <xf numFmtId="0" fontId="42" fillId="0" borderId="78" xfId="0" applyFont="1" applyBorder="1" applyAlignment="1">
      <alignment horizontal="center" vertical="center"/>
    </xf>
    <xf numFmtId="0" fontId="42" fillId="0" borderId="12" xfId="0" applyFont="1" applyBorder="1" applyAlignment="1">
      <alignment horizontal="center" vertical="center"/>
    </xf>
    <xf numFmtId="0" fontId="48" fillId="0" borderId="8" xfId="0" applyFont="1" applyBorder="1" applyAlignment="1">
      <alignment horizontal="left" vertical="center" wrapText="1"/>
    </xf>
    <xf numFmtId="0" fontId="44" fillId="6" borderId="8" xfId="0" applyFont="1" applyFill="1" applyBorder="1" applyAlignment="1">
      <alignment horizontal="center" vertical="center" wrapText="1" readingOrder="1"/>
    </xf>
    <xf numFmtId="0" fontId="44" fillId="6" borderId="0" xfId="0" applyFont="1" applyFill="1" applyAlignment="1">
      <alignment horizontal="center" vertical="center" wrapText="1" readingOrder="1"/>
    </xf>
    <xf numFmtId="0" fontId="48" fillId="0" borderId="36" xfId="0" applyFont="1" applyBorder="1" applyAlignment="1">
      <alignment horizontal="left" vertical="center" wrapText="1"/>
    </xf>
    <xf numFmtId="0" fontId="48" fillId="0" borderId="0" xfId="0" applyFont="1" applyAlignment="1">
      <alignment horizontal="left" vertical="center" wrapText="1"/>
    </xf>
    <xf numFmtId="0" fontId="48" fillId="0" borderId="81" xfId="0" applyFont="1" applyBorder="1" applyAlignment="1">
      <alignment horizontal="left" vertical="center" wrapText="1"/>
    </xf>
    <xf numFmtId="0" fontId="48" fillId="0" borderId="36" xfId="0" applyFont="1" applyBorder="1" applyAlignment="1">
      <alignment horizontal="left" vertical="top" wrapText="1"/>
    </xf>
    <xf numFmtId="0" fontId="48" fillId="0" borderId="0" xfId="0" applyFont="1" applyAlignment="1">
      <alignment horizontal="left" vertical="top" wrapText="1"/>
    </xf>
    <xf numFmtId="0" fontId="48" fillId="0" borderId="81" xfId="0" applyFont="1" applyBorder="1" applyAlignment="1">
      <alignment horizontal="left" vertical="top" wrapText="1"/>
    </xf>
    <xf numFmtId="0" fontId="15" fillId="3" borderId="21" xfId="0" applyFont="1" applyFill="1" applyBorder="1" applyAlignment="1">
      <alignment horizontal="center"/>
    </xf>
    <xf numFmtId="0" fontId="15" fillId="3" borderId="22" xfId="0" applyFont="1" applyFill="1" applyBorder="1" applyAlignment="1">
      <alignment horizontal="center"/>
    </xf>
    <xf numFmtId="0" fontId="54" fillId="0" borderId="13" xfId="0" applyFont="1" applyBorder="1" applyAlignment="1">
      <alignment horizontal="center" vertical="center" wrapText="1"/>
    </xf>
    <xf numFmtId="0" fontId="54" fillId="0" borderId="0" xfId="0" applyFont="1" applyAlignment="1">
      <alignment horizontal="center" vertical="center" wrapText="1"/>
    </xf>
    <xf numFmtId="0" fontId="31" fillId="12" borderId="0" xfId="0" applyFont="1" applyFill="1" applyAlignment="1">
      <alignment horizontal="center" vertical="center" wrapText="1" readingOrder="1"/>
    </xf>
    <xf numFmtId="0" fontId="31" fillId="12" borderId="14"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1" fillId="12" borderId="13" xfId="0" applyFont="1" applyFill="1" applyBorder="1" applyAlignment="1">
      <alignment horizontal="center" vertical="center" textRotation="90" wrapText="1" readingOrder="1"/>
    </xf>
    <xf numFmtId="0" fontId="31" fillId="12" borderId="0" xfId="0" applyFont="1" applyFill="1" applyAlignment="1">
      <alignment horizontal="center" vertical="center" textRotation="90" wrapText="1" readingOrder="1"/>
    </xf>
    <xf numFmtId="0" fontId="32" fillId="14" borderId="27" xfId="0" applyFont="1" applyFill="1" applyBorder="1" applyAlignment="1">
      <alignment horizontal="center" vertical="center" wrapText="1" readingOrder="1"/>
    </xf>
    <xf numFmtId="0" fontId="32" fillId="14" borderId="28" xfId="0" applyFont="1" applyFill="1" applyBorder="1" applyAlignment="1">
      <alignment horizontal="center" vertical="center" wrapText="1" readingOrder="1"/>
    </xf>
    <xf numFmtId="0" fontId="32" fillId="14" borderId="29" xfId="0" applyFont="1" applyFill="1" applyBorder="1" applyAlignment="1">
      <alignment horizontal="center" vertical="center" wrapText="1" readingOrder="1"/>
    </xf>
    <xf numFmtId="0" fontId="14" fillId="3" borderId="8" xfId="0" applyFont="1" applyFill="1" applyBorder="1" applyAlignment="1">
      <alignment horizontal="center" vertical="center" wrapText="1"/>
    </xf>
    <xf numFmtId="0" fontId="32" fillId="13" borderId="27" xfId="0" applyFont="1" applyFill="1" applyBorder="1" applyAlignment="1">
      <alignment horizontal="center" vertical="center" wrapText="1" readingOrder="1"/>
    </xf>
    <xf numFmtId="0" fontId="32" fillId="13" borderId="28" xfId="0" applyFont="1" applyFill="1" applyBorder="1" applyAlignment="1">
      <alignment horizontal="center" vertical="center" wrapText="1" readingOrder="1"/>
    </xf>
    <xf numFmtId="0" fontId="14" fillId="3" borderId="35"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32" fillId="18" borderId="27" xfId="0" applyFont="1" applyFill="1" applyBorder="1" applyAlignment="1">
      <alignment horizontal="center" vertical="center" wrapText="1" readingOrder="1"/>
    </xf>
    <xf numFmtId="0" fontId="32" fillId="18" borderId="28" xfId="0" applyFont="1" applyFill="1" applyBorder="1" applyAlignment="1">
      <alignment horizontal="center" vertical="center" wrapText="1" readingOrder="1"/>
    </xf>
    <xf numFmtId="0" fontId="32" fillId="7" borderId="27" xfId="0" applyFont="1" applyFill="1" applyBorder="1" applyAlignment="1">
      <alignment horizontal="center" vertical="center" wrapText="1" readingOrder="1"/>
    </xf>
    <xf numFmtId="0" fontId="32" fillId="7" borderId="28" xfId="0" applyFont="1" applyFill="1" applyBorder="1" applyAlignment="1">
      <alignment horizontal="center" vertical="center" wrapText="1" readingOrder="1"/>
    </xf>
    <xf numFmtId="0" fontId="14" fillId="0" borderId="8" xfId="0" applyFont="1" applyBorder="1" applyAlignment="1">
      <alignment horizontal="center" vertical="center" wrapText="1"/>
    </xf>
    <xf numFmtId="14" fontId="13" fillId="0" borderId="46" xfId="0" applyNumberFormat="1" applyFont="1" applyBorder="1" applyAlignment="1">
      <alignment horizontal="center"/>
    </xf>
    <xf numFmtId="0" fontId="13" fillId="0" borderId="30" xfId="0" applyFont="1" applyBorder="1" applyAlignment="1">
      <alignment horizontal="center"/>
    </xf>
    <xf numFmtId="0" fontId="13" fillId="0" borderId="49" xfId="0" applyFont="1" applyBorder="1" applyAlignment="1">
      <alignment horizontal="center"/>
    </xf>
    <xf numFmtId="0" fontId="13" fillId="0" borderId="46" xfId="0" applyFont="1" applyBorder="1" applyAlignment="1">
      <alignment horizontal="center"/>
    </xf>
    <xf numFmtId="0" fontId="90" fillId="0" borderId="46" xfId="0" applyFont="1" applyBorder="1" applyAlignment="1">
      <alignment horizontal="justify" wrapText="1"/>
    </xf>
    <xf numFmtId="0" fontId="90" fillId="0" borderId="30" xfId="0" applyFont="1" applyBorder="1" applyAlignment="1">
      <alignment horizontal="justify" wrapText="1"/>
    </xf>
    <xf numFmtId="0" fontId="90" fillId="0" borderId="49" xfId="0" applyFont="1" applyBorder="1" applyAlignment="1">
      <alignment horizontal="justify" wrapText="1"/>
    </xf>
    <xf numFmtId="0" fontId="13" fillId="0" borderId="46"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49" xfId="0" applyFont="1" applyBorder="1" applyAlignment="1" applyProtection="1">
      <alignment horizontal="center" vertical="center"/>
      <protection locked="0"/>
    </xf>
    <xf numFmtId="1" fontId="34" fillId="0" borderId="45" xfId="0" applyNumberFormat="1" applyFont="1" applyBorder="1" applyAlignment="1" applyProtection="1">
      <alignment horizontal="justify" vertical="center" wrapText="1"/>
      <protection locked="0"/>
    </xf>
    <xf numFmtId="1" fontId="34" fillId="0" borderId="47" xfId="0" applyNumberFormat="1" applyFont="1" applyBorder="1" applyAlignment="1" applyProtection="1">
      <alignment horizontal="justify" vertical="center" wrapText="1"/>
      <protection locked="0"/>
    </xf>
    <xf numFmtId="0" fontId="0" fillId="0" borderId="47" xfId="0" applyBorder="1" applyAlignment="1">
      <alignment horizontal="justify" vertical="center" wrapText="1"/>
    </xf>
    <xf numFmtId="0" fontId="0" fillId="0" borderId="48" xfId="0" applyBorder="1" applyAlignment="1">
      <alignment horizontal="justify" vertical="center" wrapText="1"/>
    </xf>
    <xf numFmtId="1" fontId="34" fillId="0" borderId="45" xfId="0" applyNumberFormat="1" applyFont="1" applyBorder="1" applyAlignment="1" applyProtection="1">
      <alignment horizontal="center" vertical="center" wrapText="1"/>
      <protection locked="0"/>
    </xf>
    <xf numFmtId="1" fontId="34" fillId="0" borderId="47" xfId="0" applyNumberFormat="1" applyFont="1" applyBorder="1" applyAlignment="1" applyProtection="1">
      <alignment horizontal="center" vertical="center" wrapText="1"/>
      <protection locked="0"/>
    </xf>
    <xf numFmtId="1" fontId="34" fillId="0" borderId="48" xfId="0" applyNumberFormat="1" applyFont="1" applyBorder="1" applyAlignment="1" applyProtection="1">
      <alignment horizontal="center" vertical="center" wrapText="1"/>
      <protection locked="0"/>
    </xf>
    <xf numFmtId="1" fontId="23" fillId="0" borderId="37" xfId="0" applyNumberFormat="1" applyFont="1" applyBorder="1" applyAlignment="1">
      <alignment horizontal="center" vertical="center"/>
    </xf>
    <xf numFmtId="0" fontId="23" fillId="0" borderId="8" xfId="0" applyFont="1" applyBorder="1" applyAlignment="1">
      <alignment horizontal="center" vertical="center"/>
    </xf>
    <xf numFmtId="0" fontId="23" fillId="0" borderId="34" xfId="0" applyFont="1" applyBorder="1" applyAlignment="1">
      <alignment horizontal="center" vertical="center"/>
    </xf>
    <xf numFmtId="0" fontId="23" fillId="0" borderId="26" xfId="0" applyFont="1" applyBorder="1" applyAlignment="1">
      <alignment horizontal="center" vertical="center"/>
    </xf>
    <xf numFmtId="1" fontId="34" fillId="0" borderId="37" xfId="0" applyNumberFormat="1" applyFont="1" applyBorder="1" applyAlignment="1">
      <alignment horizontal="center" vertical="center"/>
    </xf>
    <xf numFmtId="0" fontId="34" fillId="0" borderId="8" xfId="0" applyFont="1" applyBorder="1" applyAlignment="1">
      <alignment horizontal="center" vertical="center"/>
    </xf>
    <xf numFmtId="0" fontId="34" fillId="0" borderId="34" xfId="0" applyFont="1" applyBorder="1" applyAlignment="1">
      <alignment horizontal="center" vertical="center"/>
    </xf>
    <xf numFmtId="0" fontId="34" fillId="0" borderId="26" xfId="0" applyFont="1" applyBorder="1" applyAlignment="1">
      <alignment horizontal="center" vertical="center"/>
    </xf>
    <xf numFmtId="0" fontId="36" fillId="4" borderId="72" xfId="0" applyFont="1" applyFill="1" applyBorder="1" applyAlignment="1">
      <alignment horizontal="center" vertical="center" wrapText="1"/>
    </xf>
    <xf numFmtId="0" fontId="36" fillId="4" borderId="44" xfId="0" applyFont="1" applyFill="1" applyBorder="1" applyAlignment="1">
      <alignment horizontal="center" vertical="center" wrapText="1"/>
    </xf>
    <xf numFmtId="0" fontId="36" fillId="4" borderId="54" xfId="0" applyFont="1" applyFill="1" applyBorder="1" applyAlignment="1">
      <alignment horizontal="center" vertical="center" wrapText="1"/>
    </xf>
    <xf numFmtId="0" fontId="36" fillId="4" borderId="56" xfId="0" applyFont="1" applyFill="1" applyBorder="1" applyAlignment="1">
      <alignment horizontal="center" vertical="center" wrapText="1"/>
    </xf>
    <xf numFmtId="0" fontId="35" fillId="4" borderId="54" xfId="0" applyFont="1" applyFill="1" applyBorder="1" applyAlignment="1" applyProtection="1">
      <alignment horizontal="center" vertical="center" wrapText="1"/>
      <protection locked="0"/>
    </xf>
    <xf numFmtId="0" fontId="35" fillId="4" borderId="42" xfId="0" applyFont="1" applyFill="1" applyBorder="1" applyAlignment="1" applyProtection="1">
      <alignment horizontal="center" vertical="center" wrapText="1"/>
      <protection locked="0"/>
    </xf>
    <xf numFmtId="0" fontId="5" fillId="4" borderId="5" xfId="0" applyFont="1" applyFill="1" applyBorder="1" applyAlignment="1">
      <alignment horizontal="left" vertical="center"/>
    </xf>
    <xf numFmtId="0" fontId="5" fillId="4" borderId="6" xfId="0" applyFont="1" applyFill="1" applyBorder="1" applyAlignment="1">
      <alignment horizontal="left" vertical="center"/>
    </xf>
    <xf numFmtId="0" fontId="35" fillId="4" borderId="42" xfId="0" applyFont="1" applyFill="1" applyBorder="1" applyAlignment="1">
      <alignment horizontal="center" vertical="center"/>
    </xf>
    <xf numFmtId="0" fontId="35" fillId="4" borderId="52" xfId="0" applyFont="1" applyFill="1" applyBorder="1" applyAlignment="1">
      <alignment horizontal="center" vertical="center"/>
    </xf>
    <xf numFmtId="0" fontId="35" fillId="4" borderId="56" xfId="0" applyFont="1" applyFill="1" applyBorder="1" applyAlignment="1">
      <alignment horizontal="center" vertical="center"/>
    </xf>
    <xf numFmtId="0" fontId="35" fillId="16" borderId="44" xfId="0" applyFont="1" applyFill="1" applyBorder="1" applyAlignment="1" applyProtection="1">
      <alignment horizontal="center" vertical="center" wrapText="1"/>
      <protection locked="0"/>
    </xf>
    <xf numFmtId="0" fontId="35" fillId="4" borderId="44" xfId="0" applyFont="1" applyFill="1" applyBorder="1" applyAlignment="1" applyProtection="1">
      <alignment horizontal="center" vertical="center" wrapText="1"/>
      <protection locked="0"/>
    </xf>
    <xf numFmtId="0" fontId="35" fillId="4" borderId="40" xfId="0" applyFont="1" applyFill="1" applyBorder="1" applyAlignment="1" applyProtection="1">
      <alignment horizontal="center" vertical="center" wrapText="1"/>
      <protection locked="0"/>
    </xf>
    <xf numFmtId="0" fontId="7" fillId="3" borderId="8"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7" fillId="4" borderId="2" xfId="0" applyFont="1" applyFill="1" applyBorder="1" applyAlignment="1">
      <alignment horizontal="center" vertical="center" wrapText="1"/>
    </xf>
    <xf numFmtId="0" fontId="37" fillId="4" borderId="53" xfId="0" applyFont="1" applyFill="1" applyBorder="1" applyAlignment="1">
      <alignment horizontal="center" vertical="center" wrapText="1"/>
    </xf>
    <xf numFmtId="0" fontId="37" fillId="4" borderId="0" xfId="0" applyFont="1" applyFill="1" applyAlignment="1">
      <alignment horizontal="center" vertical="center" wrapText="1"/>
    </xf>
    <xf numFmtId="0" fontId="37" fillId="4" borderId="38" xfId="0" applyFont="1" applyFill="1" applyBorder="1" applyAlignment="1">
      <alignment horizontal="center" vertical="center" wrapText="1"/>
    </xf>
    <xf numFmtId="0" fontId="2" fillId="3" borderId="8" xfId="0" applyFont="1" applyFill="1" applyBorder="1" applyAlignment="1" applyProtection="1">
      <alignment horizontal="left" vertical="center" wrapText="1"/>
      <protection locked="0"/>
    </xf>
    <xf numFmtId="0" fontId="29" fillId="17" borderId="50" xfId="0" applyFont="1" applyFill="1" applyBorder="1" applyAlignment="1">
      <alignment horizontal="center"/>
    </xf>
    <xf numFmtId="0" fontId="29" fillId="17" borderId="51" xfId="0" applyFont="1" applyFill="1" applyBorder="1" applyAlignment="1">
      <alignment horizontal="center"/>
    </xf>
    <xf numFmtId="0" fontId="0" fillId="0" borderId="126" xfId="0" applyBorder="1" applyAlignment="1">
      <alignment horizontal="center" vertical="center" wrapText="1"/>
    </xf>
    <xf numFmtId="1" fontId="23" fillId="0" borderId="25" xfId="0" applyNumberFormat="1" applyFont="1" applyBorder="1" applyAlignment="1">
      <alignment horizontal="center" vertical="center"/>
    </xf>
    <xf numFmtId="1" fontId="34" fillId="0" borderId="25" xfId="0" applyNumberFormat="1" applyFont="1" applyBorder="1" applyAlignment="1">
      <alignment horizontal="center" vertical="center"/>
    </xf>
    <xf numFmtId="14" fontId="13" fillId="0" borderId="83" xfId="0" applyNumberFormat="1" applyFont="1" applyBorder="1" applyAlignment="1">
      <alignment horizontal="center"/>
    </xf>
    <xf numFmtId="0" fontId="13" fillId="0" borderId="84" xfId="0" applyFont="1" applyBorder="1" applyAlignment="1">
      <alignment horizontal="center"/>
    </xf>
    <xf numFmtId="0" fontId="13" fillId="0" borderId="99" xfId="0" applyFont="1" applyBorder="1" applyAlignment="1">
      <alignment horizontal="center"/>
    </xf>
    <xf numFmtId="0" fontId="35" fillId="4" borderId="43" xfId="0" applyFont="1" applyFill="1" applyBorder="1" applyAlignment="1">
      <alignment horizontal="center" vertical="center"/>
    </xf>
    <xf numFmtId="0" fontId="35" fillId="16" borderId="40" xfId="0" applyFont="1" applyFill="1" applyBorder="1" applyAlignment="1" applyProtection="1">
      <alignment horizontal="center" vertical="center" wrapText="1"/>
      <protection locked="0"/>
    </xf>
    <xf numFmtId="0" fontId="36" fillId="4" borderId="41" xfId="0" applyFont="1" applyFill="1" applyBorder="1" applyAlignment="1">
      <alignment horizontal="center" vertical="center" wrapText="1"/>
    </xf>
    <xf numFmtId="0" fontId="36" fillId="4" borderId="42" xfId="0" applyFont="1" applyFill="1" applyBorder="1" applyAlignment="1">
      <alignment horizontal="center" vertical="center" wrapText="1"/>
    </xf>
    <xf numFmtId="0" fontId="36" fillId="4" borderId="43" xfId="0" applyFont="1" applyFill="1" applyBorder="1" applyAlignment="1">
      <alignment horizontal="center" vertical="center" wrapText="1"/>
    </xf>
    <xf numFmtId="0" fontId="2" fillId="3" borderId="136" xfId="0" applyFont="1" applyFill="1" applyBorder="1" applyAlignment="1" applyProtection="1">
      <alignment horizontal="left" vertical="center" wrapText="1"/>
      <protection locked="0"/>
    </xf>
    <xf numFmtId="0" fontId="7" fillId="3" borderId="34" xfId="0" applyFont="1" applyFill="1" applyBorder="1" applyAlignment="1">
      <alignment horizontal="center" vertical="center"/>
    </xf>
    <xf numFmtId="0" fontId="23" fillId="3" borderId="25" xfId="0" applyFont="1" applyFill="1" applyBorder="1" applyAlignment="1" applyProtection="1">
      <alignment horizontal="justify" vertical="center" wrapText="1"/>
      <protection locked="0"/>
    </xf>
    <xf numFmtId="0" fontId="23" fillId="3" borderId="8" xfId="0" applyFont="1" applyFill="1" applyBorder="1" applyAlignment="1" applyProtection="1">
      <alignment horizontal="justify" vertical="center" wrapText="1"/>
      <protection locked="0"/>
    </xf>
    <xf numFmtId="1" fontId="34" fillId="0" borderId="45" xfId="0" applyNumberFormat="1" applyFont="1" applyBorder="1" applyAlignment="1" applyProtection="1">
      <alignment horizontal="left" vertical="center" wrapText="1"/>
      <protection locked="0"/>
    </xf>
    <xf numFmtId="1" fontId="34" fillId="0" borderId="47" xfId="0" applyNumberFormat="1" applyFont="1" applyBorder="1" applyAlignment="1" applyProtection="1">
      <alignment horizontal="left" vertical="center" wrapText="1"/>
      <protection locked="0"/>
    </xf>
    <xf numFmtId="1" fontId="34" fillId="0" borderId="48" xfId="0" applyNumberFormat="1" applyFont="1" applyBorder="1" applyAlignment="1" applyProtection="1">
      <alignment horizontal="left" vertical="center" wrapText="1"/>
      <protection locked="0"/>
    </xf>
    <xf numFmtId="1" fontId="34" fillId="22" borderId="45" xfId="0" applyNumberFormat="1" applyFont="1" applyFill="1" applyBorder="1" applyAlignment="1" applyProtection="1">
      <alignment horizontal="left" vertical="center" wrapText="1"/>
      <protection locked="0"/>
    </xf>
    <xf numFmtId="1" fontId="34" fillId="22" borderId="47" xfId="0" applyNumberFormat="1" applyFont="1" applyFill="1" applyBorder="1" applyAlignment="1" applyProtection="1">
      <alignment horizontal="left" vertical="center" wrapText="1"/>
      <protection locked="0"/>
    </xf>
    <xf numFmtId="1" fontId="34" fillId="22" borderId="48" xfId="0" applyNumberFormat="1" applyFont="1" applyFill="1" applyBorder="1" applyAlignment="1" applyProtection="1">
      <alignment horizontal="left" vertical="center" wrapText="1"/>
      <protection locked="0"/>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546">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ont>
        <color theme="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ont>
        <color theme="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ont>
        <color theme="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C000"/>
        </patternFill>
      </fill>
    </dxf>
    <dxf>
      <font>
        <color theme="1"/>
      </font>
      <fill>
        <patternFill>
          <bgColor rgb="FF00B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ill>
        <patternFill>
          <bgColor rgb="FFFFC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92D050"/>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ont>
        <color theme="1"/>
      </font>
      <fill>
        <patternFill>
          <bgColor rgb="FFFFC000"/>
        </patternFill>
      </fill>
    </dxf>
    <dxf>
      <font>
        <color theme="1"/>
      </font>
      <fill>
        <patternFill>
          <bgColor rgb="FFFF0000"/>
        </patternFill>
      </fill>
    </dxf>
    <dxf>
      <font>
        <color theme="1"/>
      </font>
      <fill>
        <patternFill>
          <bgColor rgb="FF00B050"/>
        </patternFill>
      </fill>
    </dxf>
    <dxf>
      <font>
        <color rgb="FF9C0006"/>
      </font>
      <fill>
        <patternFill>
          <bgColor rgb="FFFFC7CE"/>
        </patternFill>
      </fill>
    </dxf>
    <dxf>
      <fill>
        <patternFill>
          <bgColor theme="7" tint="0.59996337778862885"/>
        </patternFill>
      </fill>
    </dxf>
    <dxf>
      <fill>
        <patternFill>
          <bgColor rgb="FF92D050"/>
        </patternFill>
      </fill>
    </dxf>
    <dxf>
      <fill>
        <patternFill>
          <bgColor rgb="FF00B050"/>
        </patternFill>
      </fill>
    </dxf>
    <dxf>
      <font>
        <color theme="1"/>
      </font>
    </dxf>
    <dxf>
      <fill>
        <patternFill>
          <bgColor theme="9"/>
        </patternFill>
      </fill>
    </dxf>
    <dxf>
      <fill>
        <patternFill>
          <bgColor theme="9"/>
        </patternFill>
      </fill>
    </dxf>
    <dxf>
      <fill>
        <patternFill>
          <bgColor theme="9"/>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7CE"/>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theme="1"/>
      </font>
      <fill>
        <patternFill>
          <bgColor rgb="FF00B05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1"/>
      </font>
      <fill>
        <patternFill>
          <bgColor rgb="FF92D050"/>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FFC7CE"/>
        </patternFill>
      </fill>
    </dxf>
    <dxf>
      <fill>
        <patternFill>
          <bgColor rgb="FF92D050"/>
        </patternFill>
      </fill>
    </dxf>
    <dxf>
      <fill>
        <patternFill>
          <bgColor theme="7" tint="0.59996337778862885"/>
        </patternFill>
      </fill>
    </dxf>
    <dxf>
      <font>
        <color auto="1"/>
      </font>
    </dxf>
    <dxf>
      <fill>
        <patternFill>
          <bgColor theme="7" tint="0.39994506668294322"/>
        </patternFill>
      </fill>
    </dxf>
    <dxf>
      <fill>
        <patternFill>
          <bgColor rgb="FF00B05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rgb="FFFF0000"/>
        </patternFill>
      </fill>
    </dxf>
    <dxf>
      <fill>
        <patternFill>
          <bgColor rgb="FF00B050"/>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ill>
        <patternFill>
          <bgColor rgb="FF92D050"/>
        </patternFill>
      </fill>
    </dxf>
    <dxf>
      <font>
        <color theme="1"/>
      </font>
      <fill>
        <patternFill>
          <bgColor rgb="FF92D050"/>
        </patternFill>
      </fill>
    </dxf>
    <dxf>
      <font>
        <color rgb="FF9C0006"/>
      </font>
      <fill>
        <patternFill>
          <bgColor rgb="FFFFC7CE"/>
        </patternFill>
      </fill>
    </dxf>
    <dxf>
      <font>
        <color theme="1"/>
      </font>
      <fill>
        <patternFill>
          <bgColor rgb="FF00B050"/>
        </patternFill>
      </fill>
    </dxf>
    <dxf>
      <font>
        <color theme="1"/>
      </font>
      <fill>
        <patternFill>
          <bgColor rgb="FFFF0000"/>
        </patternFill>
      </fill>
    </dxf>
    <dxf>
      <font>
        <color rgb="FF006100"/>
      </font>
      <fill>
        <patternFill>
          <bgColor rgb="FFC6EFCE"/>
        </patternFill>
      </fill>
    </dxf>
    <dxf>
      <font>
        <color rgb="FF9C0006"/>
      </font>
      <fill>
        <patternFill>
          <bgColor rgb="FFFFC7CE"/>
        </patternFill>
      </fill>
    </dxf>
    <dxf>
      <font>
        <color theme="1"/>
      </font>
      <fill>
        <patternFill>
          <bgColor rgb="FFFFC000"/>
        </patternFill>
      </fill>
    </dxf>
    <dxf>
      <fill>
        <patternFill>
          <bgColor theme="7" tint="0.39994506668294322"/>
        </patternFill>
      </fill>
    </dxf>
    <dxf>
      <font>
        <color auto="1"/>
      </font>
    </dxf>
    <dxf>
      <font>
        <color rgb="FF9C5700"/>
      </font>
      <fill>
        <patternFill>
          <bgColor rgb="FFFFEB9C"/>
        </patternFill>
      </fill>
    </dxf>
    <dxf>
      <fill>
        <patternFill>
          <bgColor theme="7" tint="0.59996337778862885"/>
        </patternFill>
      </fill>
    </dxf>
    <dxf>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ill>
        <patternFill>
          <bgColor rgb="FFFFC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ont>
        <color rgb="FF9C0006"/>
      </font>
      <fill>
        <patternFill>
          <bgColor rgb="FFFFC7CE"/>
        </patternFill>
      </fill>
    </dxf>
    <dxf>
      <fill>
        <patternFill>
          <bgColor rgb="FF92D050"/>
        </patternFill>
      </fill>
    </dxf>
    <dxf>
      <fill>
        <patternFill>
          <bgColor theme="7" tint="0.59996337778862885"/>
        </patternFill>
      </fill>
    </dxf>
    <dxf>
      <font>
        <color auto="1"/>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7" tint="0.39994506668294322"/>
        </patternFill>
      </fill>
    </dxf>
    <dxf>
      <font>
        <color theme="1"/>
      </font>
      <fill>
        <patternFill>
          <bgColor rgb="FFFFC000"/>
        </patternFill>
      </fill>
    </dxf>
    <dxf>
      <font>
        <color rgb="FF9C5700"/>
      </font>
      <fill>
        <patternFill>
          <bgColor rgb="FFFFEB9C"/>
        </patternFill>
      </fill>
    </dxf>
    <dxf>
      <fill>
        <patternFill>
          <bgColor theme="9"/>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ill>
        <patternFill>
          <bgColor theme="7" tint="0.39994506668294322"/>
        </patternFill>
      </fill>
    </dxf>
    <dxf>
      <font>
        <color auto="1"/>
      </font>
    </dxf>
    <dxf>
      <fill>
        <patternFill>
          <bgColor rgb="FF92D050"/>
        </patternFill>
      </fill>
    </dxf>
    <dxf>
      <fill>
        <patternFill>
          <bgColor rgb="FF00B050"/>
        </patternFill>
      </fill>
    </dxf>
    <dxf>
      <fill>
        <patternFill>
          <bgColor rgb="FF92D050"/>
        </patternFill>
      </fill>
    </dxf>
    <dxf>
      <font>
        <color theme="1"/>
      </font>
    </dxf>
    <dxf>
      <fill>
        <patternFill>
          <bgColor theme="9"/>
        </patternFill>
      </fill>
    </dxf>
    <dxf>
      <fill>
        <patternFill>
          <bgColor theme="9"/>
        </patternFill>
      </fill>
    </dxf>
    <dxf>
      <fill>
        <patternFill>
          <bgColor rgb="FFFFC7CE"/>
        </patternFill>
      </fill>
    </dxf>
    <dxf>
      <fill>
        <patternFill>
          <bgColor theme="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8.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7.jpeg"/><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oneCellAnchor>
    <xdr:from>
      <xdr:col>0</xdr:col>
      <xdr:colOff>137583</xdr:colOff>
      <xdr:row>0</xdr:row>
      <xdr:rowOff>97367</xdr:rowOff>
    </xdr:from>
    <xdr:ext cx="2505074" cy="914400"/>
    <xdr:pic>
      <xdr:nvPicPr>
        <xdr:cNvPr id="4" name="Imagen 3">
          <a:extLst>
            <a:ext uri="{FF2B5EF4-FFF2-40B4-BE49-F238E27FC236}">
              <a16:creationId xmlns:a16="http://schemas.microsoft.com/office/drawing/2014/main" id="{07949EE5-0DFE-4F23-9EBB-8C1281065AFD}"/>
            </a:ext>
          </a:extLst>
        </xdr:cNvPr>
        <xdr:cNvPicPr>
          <a:picLocks noChangeAspect="1"/>
        </xdr:cNvPicPr>
      </xdr:nvPicPr>
      <xdr:blipFill>
        <a:blip xmlns:r="http://schemas.openxmlformats.org/officeDocument/2006/relationships" r:embed="rId1"/>
        <a:stretch>
          <a:fillRect/>
        </a:stretch>
      </xdr:blipFill>
      <xdr:spPr>
        <a:xfrm>
          <a:off x="137583" y="97367"/>
          <a:ext cx="2505074" cy="914400"/>
        </a:xfrm>
        <a:prstGeom prst="rect">
          <a:avLst/>
        </a:prstGeom>
      </xdr:spPr>
    </xdr:pic>
    <xdr:clientData/>
  </xdr:oneCellAnchor>
  <xdr:twoCellAnchor editAs="oneCell">
    <xdr:from>
      <xdr:col>6</xdr:col>
      <xdr:colOff>635001</xdr:colOff>
      <xdr:row>0</xdr:row>
      <xdr:rowOff>296333</xdr:rowOff>
    </xdr:from>
    <xdr:to>
      <xdr:col>8</xdr:col>
      <xdr:colOff>320675</xdr:colOff>
      <xdr:row>3</xdr:row>
      <xdr:rowOff>31750</xdr:rowOff>
    </xdr:to>
    <xdr:pic>
      <xdr:nvPicPr>
        <xdr:cNvPr id="27" name="Picture 9">
          <a:extLst>
            <a:ext uri="{FF2B5EF4-FFF2-40B4-BE49-F238E27FC236}">
              <a16:creationId xmlns:a16="http://schemas.microsoft.com/office/drawing/2014/main" id="{0882DBD4-1F27-49C0-A720-379EEF711276}"/>
            </a:ext>
          </a:extLst>
        </xdr:cNvPr>
        <xdr:cNvPicPr>
          <a:picLocks noChangeAspect="1"/>
        </xdr:cNvPicPr>
      </xdr:nvPicPr>
      <xdr:blipFill>
        <a:blip xmlns:r="http://schemas.openxmlformats.org/officeDocument/2006/relationships" r:embed="rId2"/>
        <a:stretch>
          <a:fillRect/>
        </a:stretch>
      </xdr:blipFill>
      <xdr:spPr>
        <a:xfrm>
          <a:off x="10541001" y="296333"/>
          <a:ext cx="1336674" cy="64558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401EF496-657E-4DE8-A4F7-B880E5419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1167147</xdr:colOff>
      <xdr:row>0</xdr:row>
      <xdr:rowOff>160985</xdr:rowOff>
    </xdr:from>
    <xdr:to>
      <xdr:col>12</xdr:col>
      <xdr:colOff>81431</xdr:colOff>
      <xdr:row>1</xdr:row>
      <xdr:rowOff>354722</xdr:rowOff>
    </xdr:to>
    <xdr:pic>
      <xdr:nvPicPr>
        <xdr:cNvPr id="3" name="Picture 9">
          <a:extLst>
            <a:ext uri="{FF2B5EF4-FFF2-40B4-BE49-F238E27FC236}">
              <a16:creationId xmlns:a16="http://schemas.microsoft.com/office/drawing/2014/main" id="{F6830CDD-6268-4111-963A-712379E451AA}"/>
            </a:ext>
          </a:extLst>
        </xdr:cNvPr>
        <xdr:cNvPicPr>
          <a:picLocks noChangeAspect="1"/>
        </xdr:cNvPicPr>
      </xdr:nvPicPr>
      <xdr:blipFill>
        <a:blip xmlns:r="http://schemas.openxmlformats.org/officeDocument/2006/relationships" r:embed="rId2"/>
        <a:stretch>
          <a:fillRect/>
        </a:stretch>
      </xdr:blipFill>
      <xdr:spPr>
        <a:xfrm>
          <a:off x="15360739" y="160985"/>
          <a:ext cx="1114424" cy="4083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31" name="CuadroTexto 30">
          <a:extLst>
            <a:ext uri="{FF2B5EF4-FFF2-40B4-BE49-F238E27FC236}">
              <a16:creationId xmlns:a16="http://schemas.microsoft.com/office/drawing/2014/main" id="{37F6C758-C35C-47AB-B6DB-2749F6865345}"/>
            </a:ext>
          </a:extLst>
        </xdr:cNvPr>
        <xdr:cNvSpPr txBox="1"/>
      </xdr:nvSpPr>
      <xdr:spPr>
        <a:xfrm>
          <a:off x="15043785" y="47491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relación 1 a 1</a:t>
          </a:r>
        </a:p>
      </xdr:txBody>
    </xdr:sp>
    <xdr:clientData/>
  </xdr:oneCellAnchor>
  <xdr:twoCellAnchor editAs="oneCell">
    <xdr:from>
      <xdr:col>0</xdr:col>
      <xdr:colOff>178329</xdr:colOff>
      <xdr:row>0</xdr:row>
      <xdr:rowOff>41275</xdr:rowOff>
    </xdr:from>
    <xdr:to>
      <xdr:col>0</xdr:col>
      <xdr:colOff>3101136</xdr:colOff>
      <xdr:row>0</xdr:row>
      <xdr:rowOff>868317</xdr:rowOff>
    </xdr:to>
    <xdr:pic>
      <xdr:nvPicPr>
        <xdr:cNvPr id="32" name="Picture 8">
          <a:extLst>
            <a:ext uri="{FF2B5EF4-FFF2-40B4-BE49-F238E27FC236}">
              <a16:creationId xmlns:a16="http://schemas.microsoft.com/office/drawing/2014/main" id="{0BB1D239-A0ED-4BC3-A73B-92283A5D7EAB}"/>
            </a:ext>
          </a:extLst>
        </xdr:cNvPr>
        <xdr:cNvPicPr>
          <a:picLocks noChangeAspect="1"/>
        </xdr:cNvPicPr>
      </xdr:nvPicPr>
      <xdr:blipFill>
        <a:blip xmlns:r="http://schemas.openxmlformats.org/officeDocument/2006/relationships" r:embed="rId1"/>
        <a:stretch>
          <a:fillRect/>
        </a:stretch>
      </xdr:blipFill>
      <xdr:spPr>
        <a:xfrm>
          <a:off x="178329" y="41275"/>
          <a:ext cx="2924168" cy="822960"/>
        </a:xfrm>
        <a:prstGeom prst="rect">
          <a:avLst/>
        </a:prstGeom>
      </xdr:spPr>
    </xdr:pic>
    <xdr:clientData/>
  </xdr:twoCellAnchor>
  <xdr:twoCellAnchor editAs="oneCell">
    <xdr:from>
      <xdr:col>4</xdr:col>
      <xdr:colOff>1610936</xdr:colOff>
      <xdr:row>0</xdr:row>
      <xdr:rowOff>224895</xdr:rowOff>
    </xdr:from>
    <xdr:to>
      <xdr:col>4</xdr:col>
      <xdr:colOff>3149464</xdr:colOff>
      <xdr:row>0</xdr:row>
      <xdr:rowOff>777617</xdr:rowOff>
    </xdr:to>
    <xdr:pic>
      <xdr:nvPicPr>
        <xdr:cNvPr id="33" name="Picture 9">
          <a:extLst>
            <a:ext uri="{FF2B5EF4-FFF2-40B4-BE49-F238E27FC236}">
              <a16:creationId xmlns:a16="http://schemas.microsoft.com/office/drawing/2014/main" id="{13DF38C0-B665-4D0A-B73B-7D15FE59A4BD}"/>
            </a:ext>
          </a:extLst>
        </xdr:cNvPr>
        <xdr:cNvPicPr>
          <a:picLocks noChangeAspect="1"/>
        </xdr:cNvPicPr>
      </xdr:nvPicPr>
      <xdr:blipFill>
        <a:blip xmlns:r="http://schemas.openxmlformats.org/officeDocument/2006/relationships" r:embed="rId2"/>
        <a:stretch>
          <a:fillRect/>
        </a:stretch>
      </xdr:blipFill>
      <xdr:spPr>
        <a:xfrm>
          <a:off x="12612311" y="224895"/>
          <a:ext cx="1537168" cy="5486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38101</xdr:colOff>
      <xdr:row>1</xdr:row>
      <xdr:rowOff>161925</xdr:rowOff>
    </xdr:from>
    <xdr:to>
      <xdr:col>5</xdr:col>
      <xdr:colOff>2924175</xdr:colOff>
      <xdr:row>2</xdr:row>
      <xdr:rowOff>0</xdr:rowOff>
    </xdr:to>
    <xdr:grpSp>
      <xdr:nvGrpSpPr>
        <xdr:cNvPr id="4" name="Group 8">
          <a:extLst>
            <a:ext uri="{FF2B5EF4-FFF2-40B4-BE49-F238E27FC236}">
              <a16:creationId xmlns:a16="http://schemas.microsoft.com/office/drawing/2014/main" id="{7957DFC6-BB87-41B3-8F54-05F158CD39FB}"/>
            </a:ext>
          </a:extLst>
        </xdr:cNvPr>
        <xdr:cNvGrpSpPr>
          <a:grpSpLocks/>
        </xdr:cNvGrpSpPr>
      </xdr:nvGrpSpPr>
      <xdr:grpSpPr bwMode="auto">
        <a:xfrm>
          <a:off x="7457018" y="1167342"/>
          <a:ext cx="2886074" cy="28575"/>
          <a:chOff x="2381" y="720"/>
          <a:chExt cx="3154" cy="65"/>
        </a:xfrm>
      </xdr:grpSpPr>
      <xdr:pic>
        <xdr:nvPicPr>
          <xdr:cNvPr id="5" name="6 Imagen">
            <a:extLst>
              <a:ext uri="{FF2B5EF4-FFF2-40B4-BE49-F238E27FC236}">
                <a16:creationId xmlns:a16="http://schemas.microsoft.com/office/drawing/2014/main" id="{E6107960-5CE5-4022-BCF8-CB46F299DF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3D36F87B-9675-4DB0-BBAE-6AD534BFAD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5</xdr:col>
      <xdr:colOff>38101</xdr:colOff>
      <xdr:row>1</xdr:row>
      <xdr:rowOff>161925</xdr:rowOff>
    </xdr:from>
    <xdr:to>
      <xdr:col>5</xdr:col>
      <xdr:colOff>2924175</xdr:colOff>
      <xdr:row>2</xdr:row>
      <xdr:rowOff>0</xdr:rowOff>
    </xdr:to>
    <xdr:grpSp>
      <xdr:nvGrpSpPr>
        <xdr:cNvPr id="18" name="Group 8">
          <a:extLst>
            <a:ext uri="{FF2B5EF4-FFF2-40B4-BE49-F238E27FC236}">
              <a16:creationId xmlns:a16="http://schemas.microsoft.com/office/drawing/2014/main" id="{A8DF4BB8-8233-4C2E-9CC6-FBE3E5517E5C}"/>
            </a:ext>
          </a:extLst>
        </xdr:cNvPr>
        <xdr:cNvGrpSpPr>
          <a:grpSpLocks/>
        </xdr:cNvGrpSpPr>
      </xdr:nvGrpSpPr>
      <xdr:grpSpPr bwMode="auto">
        <a:xfrm>
          <a:off x="7457018" y="1167342"/>
          <a:ext cx="2886074" cy="28575"/>
          <a:chOff x="2381" y="720"/>
          <a:chExt cx="3154" cy="65"/>
        </a:xfrm>
      </xdr:grpSpPr>
      <xdr:pic>
        <xdr:nvPicPr>
          <xdr:cNvPr id="19" name="6 Imagen">
            <a:extLst>
              <a:ext uri="{FF2B5EF4-FFF2-40B4-BE49-F238E27FC236}">
                <a16:creationId xmlns:a16="http://schemas.microsoft.com/office/drawing/2014/main" id="{59CD417E-A501-D450-AD50-E527532056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0" name="7 Imagen">
            <a:extLst>
              <a:ext uri="{FF2B5EF4-FFF2-40B4-BE49-F238E27FC236}">
                <a16:creationId xmlns:a16="http://schemas.microsoft.com/office/drawing/2014/main" id="{6616FF1B-5E01-2B3A-CCA3-1C2F13BC5EF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5</xdr:col>
      <xdr:colOff>38101</xdr:colOff>
      <xdr:row>1</xdr:row>
      <xdr:rowOff>161925</xdr:rowOff>
    </xdr:from>
    <xdr:to>
      <xdr:col>5</xdr:col>
      <xdr:colOff>2924175</xdr:colOff>
      <xdr:row>2</xdr:row>
      <xdr:rowOff>0</xdr:rowOff>
    </xdr:to>
    <xdr:grpSp>
      <xdr:nvGrpSpPr>
        <xdr:cNvPr id="11" name="Group 8">
          <a:extLst>
            <a:ext uri="{FF2B5EF4-FFF2-40B4-BE49-F238E27FC236}">
              <a16:creationId xmlns:a16="http://schemas.microsoft.com/office/drawing/2014/main" id="{919E12C4-F26D-4639-83CB-8A607E5B8CDB}"/>
            </a:ext>
          </a:extLst>
        </xdr:cNvPr>
        <xdr:cNvGrpSpPr>
          <a:grpSpLocks/>
        </xdr:cNvGrpSpPr>
      </xdr:nvGrpSpPr>
      <xdr:grpSpPr bwMode="auto">
        <a:xfrm>
          <a:off x="7457018" y="1167342"/>
          <a:ext cx="2886074" cy="28575"/>
          <a:chOff x="2381" y="720"/>
          <a:chExt cx="3154" cy="65"/>
        </a:xfrm>
      </xdr:grpSpPr>
      <xdr:pic>
        <xdr:nvPicPr>
          <xdr:cNvPr id="12" name="6 Imagen">
            <a:extLst>
              <a:ext uri="{FF2B5EF4-FFF2-40B4-BE49-F238E27FC236}">
                <a16:creationId xmlns:a16="http://schemas.microsoft.com/office/drawing/2014/main" id="{8CF3484A-A1F1-BE21-A502-DF7494F998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3" name="7 Imagen">
            <a:extLst>
              <a:ext uri="{FF2B5EF4-FFF2-40B4-BE49-F238E27FC236}">
                <a16:creationId xmlns:a16="http://schemas.microsoft.com/office/drawing/2014/main" id="{A12E89B6-7F74-5A93-68AE-A43E0B06A8C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oneCellAnchor>
    <xdr:from>
      <xdr:col>5</xdr:col>
      <xdr:colOff>38100</xdr:colOff>
      <xdr:row>2</xdr:row>
      <xdr:rowOff>0</xdr:rowOff>
    </xdr:from>
    <xdr:ext cx="2876550" cy="0"/>
    <xdr:grpSp>
      <xdr:nvGrpSpPr>
        <xdr:cNvPr id="24" name="Shape 2">
          <a:extLst>
            <a:ext uri="{FF2B5EF4-FFF2-40B4-BE49-F238E27FC236}">
              <a16:creationId xmlns:a16="http://schemas.microsoft.com/office/drawing/2014/main" id="{28F9EB32-2481-4374-9AFD-ECF7A34427B0}"/>
            </a:ext>
          </a:extLst>
        </xdr:cNvPr>
        <xdr:cNvGrpSpPr/>
      </xdr:nvGrpSpPr>
      <xdr:grpSpPr>
        <a:xfrm>
          <a:off x="7457017" y="1195917"/>
          <a:ext cx="2876550" cy="0"/>
          <a:chOff x="3907725" y="3780000"/>
          <a:chExt cx="2876550" cy="0"/>
        </a:xfrm>
      </xdr:grpSpPr>
      <xdr:grpSp>
        <xdr:nvGrpSpPr>
          <xdr:cNvPr id="25" name="Shape 13">
            <a:extLst>
              <a:ext uri="{FF2B5EF4-FFF2-40B4-BE49-F238E27FC236}">
                <a16:creationId xmlns:a16="http://schemas.microsoft.com/office/drawing/2014/main" id="{2C0F1B99-9727-B6E5-D1AB-DAAF390DB2D5}"/>
              </a:ext>
            </a:extLst>
          </xdr:cNvPr>
          <xdr:cNvGrpSpPr/>
        </xdr:nvGrpSpPr>
        <xdr:grpSpPr>
          <a:xfrm>
            <a:off x="3907725" y="3780000"/>
            <a:ext cx="2876550" cy="0"/>
            <a:chOff x="2381" y="720"/>
            <a:chExt cx="3154" cy="65"/>
          </a:xfrm>
        </xdr:grpSpPr>
        <xdr:sp macro="" textlink="">
          <xdr:nvSpPr>
            <xdr:cNvPr id="26" name="Shape 4">
              <a:extLst>
                <a:ext uri="{FF2B5EF4-FFF2-40B4-BE49-F238E27FC236}">
                  <a16:creationId xmlns:a16="http://schemas.microsoft.com/office/drawing/2014/main" id="{5D120127-20CB-7543-1D65-C3E678FE5A48}"/>
                </a:ext>
              </a:extLst>
            </xdr:cNvPr>
            <xdr:cNvSpPr/>
          </xdr:nvSpPr>
          <xdr:spPr>
            <a:xfrm>
              <a:off x="2381" y="720"/>
              <a:ext cx="3150" cy="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pic>
          <xdr:nvPicPr>
            <xdr:cNvPr id="27" name="Shape 14">
              <a:extLst>
                <a:ext uri="{FF2B5EF4-FFF2-40B4-BE49-F238E27FC236}">
                  <a16:creationId xmlns:a16="http://schemas.microsoft.com/office/drawing/2014/main" id="{A27FEEA4-7BC8-12B4-C793-3999F31E117B}"/>
                </a:ext>
              </a:extLst>
            </xdr:cNvPr>
            <xdr:cNvPicPr preferRelativeResize="0"/>
          </xdr:nvPicPr>
          <xdr:blipFill rotWithShape="1">
            <a:blip xmlns:r="http://schemas.openxmlformats.org/officeDocument/2006/relationships" r:embed="rId1">
              <a:alphaModFix/>
            </a:blip>
            <a:srcRect/>
            <a:stretch/>
          </xdr:blipFill>
          <xdr:spPr>
            <a:xfrm>
              <a:off x="2381" y="720"/>
              <a:ext cx="1417" cy="65"/>
            </a:xfrm>
            <a:prstGeom prst="rect">
              <a:avLst/>
            </a:prstGeom>
            <a:noFill/>
            <a:ln>
              <a:noFill/>
            </a:ln>
          </xdr:spPr>
        </xdr:pic>
        <xdr:pic>
          <xdr:nvPicPr>
            <xdr:cNvPr id="28" name="Shape 15">
              <a:extLst>
                <a:ext uri="{FF2B5EF4-FFF2-40B4-BE49-F238E27FC236}">
                  <a16:creationId xmlns:a16="http://schemas.microsoft.com/office/drawing/2014/main" id="{0AFC1F93-D6C5-0FB2-35AD-38023FAC80B2}"/>
                </a:ext>
              </a:extLst>
            </xdr:cNvPr>
            <xdr:cNvPicPr preferRelativeResize="0"/>
          </xdr:nvPicPr>
          <xdr:blipFill rotWithShape="1">
            <a:blip xmlns:r="http://schemas.openxmlformats.org/officeDocument/2006/relationships" r:embed="rId3">
              <a:alphaModFix/>
            </a:blip>
            <a:srcRect/>
            <a:stretch/>
          </xdr:blipFill>
          <xdr:spPr>
            <a:xfrm>
              <a:off x="5200" y="720"/>
              <a:ext cx="335" cy="65"/>
            </a:xfrm>
            <a:prstGeom prst="rect">
              <a:avLst/>
            </a:prstGeom>
            <a:noFill/>
            <a:ln>
              <a:noFill/>
            </a:ln>
          </xdr:spPr>
        </xdr:pic>
      </xdr:grpSp>
    </xdr:grpSp>
    <xdr:clientData fLocksWithSheet="0"/>
  </xdr:oneCellAnchor>
  <xdr:oneCellAnchor>
    <xdr:from>
      <xdr:col>7</xdr:col>
      <xdr:colOff>4868</xdr:colOff>
      <xdr:row>3</xdr:row>
      <xdr:rowOff>17357</xdr:rowOff>
    </xdr:from>
    <xdr:ext cx="2624385" cy="5844540"/>
    <xdr:sp macro="" textlink="">
      <xdr:nvSpPr>
        <xdr:cNvPr id="31" name="CuadroTexto 30">
          <a:extLst>
            <a:ext uri="{FF2B5EF4-FFF2-40B4-BE49-F238E27FC236}">
              <a16:creationId xmlns:a16="http://schemas.microsoft.com/office/drawing/2014/main" id="{60846F88-0AF1-485D-9D21-9233DFABEAB6}"/>
            </a:ext>
          </a:extLst>
        </xdr:cNvPr>
        <xdr:cNvSpPr txBox="1"/>
      </xdr:nvSpPr>
      <xdr:spPr>
        <a:xfrm>
          <a:off x="11196743" y="1579457"/>
          <a:ext cx="2624385" cy="584454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rgbClr val="595959"/>
              </a:solidFill>
              <a:latin typeface="Azo Sans" panose="020B0603030303020204" pitchFamily="34" charset="77"/>
            </a:rPr>
            <a:t>Tener en</a:t>
          </a:r>
          <a:r>
            <a:rPr lang="es-CO" sz="1100" b="1" baseline="0">
              <a:solidFill>
                <a:srgbClr val="595959"/>
              </a:solidFill>
              <a:latin typeface="Azo Sans" panose="020B0603030303020204" pitchFamily="34" charset="77"/>
            </a:rPr>
            <a:t> cuenta-</a:t>
          </a:r>
        </a:p>
        <a:p>
          <a:endParaRPr lang="es-CO" sz="1100" b="1"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1- La estrategia ( Columna A),  es la forma como se va a gestionar la debilidad o la fortaleza( contexto interno) o la amenaza y la oportunidad</a:t>
          </a:r>
        </a:p>
        <a:p>
          <a:r>
            <a:rPr lang="es-CO" sz="1100" baseline="0">
              <a:solidFill>
                <a:srgbClr val="595959"/>
              </a:solidFill>
              <a:latin typeface="Azo Sans" panose="020B0603030303020204" pitchFamily="34" charset="77"/>
            </a:rPr>
            <a:t> ( contexto externo).</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2. Columnas (B,C;D;E)</a:t>
          </a:r>
        </a:p>
        <a:p>
          <a:r>
            <a:rPr lang="es-CO" sz="1100" baseline="0">
              <a:solidFill>
                <a:srgbClr val="595959"/>
              </a:solidFill>
              <a:latin typeface="Azo Sans" panose="020B0603030303020204" pitchFamily="34" charset="77"/>
            </a:rPr>
            <a:t>Copiar el numero que corresponde, según la debilidad , oportunidad, fortaleza o amenaza identificada.</a:t>
          </a:r>
        </a:p>
        <a:p>
          <a:r>
            <a:rPr lang="es-CO" sz="1100" baseline="0">
              <a:solidFill>
                <a:srgbClr val="595959"/>
              </a:solidFill>
              <a:latin typeface="Azo Sans" panose="020B0603030303020204" pitchFamily="34" charset="77"/>
            </a:rPr>
            <a:t> </a:t>
          </a:r>
        </a:p>
        <a:p>
          <a:r>
            <a:rPr lang="es-CO" sz="1100">
              <a:solidFill>
                <a:srgbClr val="595959"/>
              </a:solidFill>
              <a:latin typeface="Azo Sans" panose="020B0603030303020204" pitchFamily="34" charset="77"/>
            </a:rPr>
            <a:t>3.</a:t>
          </a:r>
          <a:r>
            <a:rPr lang="es-CO" sz="1100" baseline="0">
              <a:solidFill>
                <a:srgbClr val="595959"/>
              </a:solidFill>
              <a:latin typeface="Azo Sans" panose="020B0603030303020204" pitchFamily="34" charset="77"/>
            </a:rPr>
            <a:t> Las oportunidades y fortalezas se pueden gestionar  a través de acciones o proyectos  que se incluyen en el plan de acción ( mejoras), si se considera que aportan valor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Las debilidades y amenazas si  afectan los objetivos estratégicos y requieren recursos se documentan en este plan de acción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Si la debilidad o amenaza afecta la parte operativa ( errores, demoras, etc.) se llevan como causa  de los riesgos, en el Plan de riesgos respectivo.</a:t>
          </a:r>
        </a:p>
      </xdr:txBody>
    </xdr:sp>
    <xdr:clientData/>
  </xdr:oneCellAnchor>
  <xdr:twoCellAnchor editAs="oneCell">
    <xdr:from>
      <xdr:col>5</xdr:col>
      <xdr:colOff>589142</xdr:colOff>
      <xdr:row>0</xdr:row>
      <xdr:rowOff>226658</xdr:rowOff>
    </xdr:from>
    <xdr:to>
      <xdr:col>5</xdr:col>
      <xdr:colOff>2328205</xdr:colOff>
      <xdr:row>0</xdr:row>
      <xdr:rowOff>768948</xdr:rowOff>
    </xdr:to>
    <xdr:pic>
      <xdr:nvPicPr>
        <xdr:cNvPr id="32" name="Picture 10">
          <a:extLst>
            <a:ext uri="{FF2B5EF4-FFF2-40B4-BE49-F238E27FC236}">
              <a16:creationId xmlns:a16="http://schemas.microsoft.com/office/drawing/2014/main" id="{3DF05C76-C370-48E8-A7D5-8C4F66959D24}"/>
            </a:ext>
          </a:extLst>
        </xdr:cNvPr>
        <xdr:cNvPicPr>
          <a:picLocks noChangeAspect="1"/>
        </xdr:cNvPicPr>
      </xdr:nvPicPr>
      <xdr:blipFill>
        <a:blip xmlns:r="http://schemas.openxmlformats.org/officeDocument/2006/relationships" r:embed="rId4"/>
        <a:stretch>
          <a:fillRect/>
        </a:stretch>
      </xdr:blipFill>
      <xdr:spPr>
        <a:xfrm>
          <a:off x="8875892" y="226658"/>
          <a:ext cx="1739063" cy="548640"/>
        </a:xfrm>
        <a:prstGeom prst="rect">
          <a:avLst/>
        </a:prstGeom>
      </xdr:spPr>
    </xdr:pic>
    <xdr:clientData/>
  </xdr:twoCellAnchor>
  <xdr:twoCellAnchor editAs="oneCell">
    <xdr:from>
      <xdr:col>0</xdr:col>
      <xdr:colOff>63499</xdr:colOff>
      <xdr:row>0</xdr:row>
      <xdr:rowOff>74082</xdr:rowOff>
    </xdr:from>
    <xdr:to>
      <xdr:col>0</xdr:col>
      <xdr:colOff>3026832</xdr:colOff>
      <xdr:row>0</xdr:row>
      <xdr:rowOff>935565</xdr:rowOff>
    </xdr:to>
    <xdr:pic>
      <xdr:nvPicPr>
        <xdr:cNvPr id="33" name="Imagen 32">
          <a:extLst>
            <a:ext uri="{FF2B5EF4-FFF2-40B4-BE49-F238E27FC236}">
              <a16:creationId xmlns:a16="http://schemas.microsoft.com/office/drawing/2014/main" id="{259B7721-1B44-4D62-BD54-89489A325915}"/>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3499" y="74082"/>
          <a:ext cx="2963333" cy="867833"/>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574528</xdr:colOff>
      <xdr:row>2</xdr:row>
      <xdr:rowOff>283353</xdr:rowOff>
    </xdr:to>
    <xdr:pic>
      <xdr:nvPicPr>
        <xdr:cNvPr id="2" name="Imagen 1">
          <a:extLst>
            <a:ext uri="{FF2B5EF4-FFF2-40B4-BE49-F238E27FC236}">
              <a16:creationId xmlns:a16="http://schemas.microsoft.com/office/drawing/2014/main" id="{E3E43445-163D-4BB9-9069-9752949F7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239118</xdr:colOff>
      <xdr:row>0</xdr:row>
      <xdr:rowOff>149678</xdr:rowOff>
    </xdr:from>
    <xdr:to>
      <xdr:col>2</xdr:col>
      <xdr:colOff>1156607</xdr:colOff>
      <xdr:row>2</xdr:row>
      <xdr:rowOff>279038</xdr:rowOff>
    </xdr:to>
    <xdr:pic>
      <xdr:nvPicPr>
        <xdr:cNvPr id="2" name="Imagen 1">
          <a:extLst>
            <a:ext uri="{FF2B5EF4-FFF2-40B4-BE49-F238E27FC236}">
              <a16:creationId xmlns:a16="http://schemas.microsoft.com/office/drawing/2014/main" id="{C7D01FAC-DDC7-4982-BBFD-CF5AD96056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68" y="149678"/>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8177E67D-223D-4782-A24E-6FAF1A7DBA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550F61E5-1B6C-4DD3-AF4A-F8269EEF65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804930</xdr:colOff>
      <xdr:row>0</xdr:row>
      <xdr:rowOff>214647</xdr:rowOff>
    </xdr:from>
    <xdr:to>
      <xdr:col>12</xdr:col>
      <xdr:colOff>899776</xdr:colOff>
      <xdr:row>1</xdr:row>
      <xdr:rowOff>408384</xdr:rowOff>
    </xdr:to>
    <xdr:pic>
      <xdr:nvPicPr>
        <xdr:cNvPr id="3" name="Picture 9">
          <a:extLst>
            <a:ext uri="{FF2B5EF4-FFF2-40B4-BE49-F238E27FC236}">
              <a16:creationId xmlns:a16="http://schemas.microsoft.com/office/drawing/2014/main" id="{6A97C142-D5EA-4AE3-8D98-7788447B4A29}"/>
            </a:ext>
          </a:extLst>
        </xdr:cNvPr>
        <xdr:cNvPicPr>
          <a:picLocks noChangeAspect="1"/>
        </xdr:cNvPicPr>
      </xdr:nvPicPr>
      <xdr:blipFill>
        <a:blip xmlns:r="http://schemas.openxmlformats.org/officeDocument/2006/relationships" r:embed="rId2"/>
        <a:stretch>
          <a:fillRect/>
        </a:stretch>
      </xdr:blipFill>
      <xdr:spPr>
        <a:xfrm>
          <a:off x="17332817" y="214647"/>
          <a:ext cx="1114424" cy="40838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E6D21C72-72D0-4F1B-9DC9-1C04774D77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26831</xdr:colOff>
      <xdr:row>0</xdr:row>
      <xdr:rowOff>187817</xdr:rowOff>
    </xdr:from>
    <xdr:to>
      <xdr:col>12</xdr:col>
      <xdr:colOff>121678</xdr:colOff>
      <xdr:row>1</xdr:row>
      <xdr:rowOff>381554</xdr:rowOff>
    </xdr:to>
    <xdr:pic>
      <xdr:nvPicPr>
        <xdr:cNvPr id="3" name="Picture 9">
          <a:extLst>
            <a:ext uri="{FF2B5EF4-FFF2-40B4-BE49-F238E27FC236}">
              <a16:creationId xmlns:a16="http://schemas.microsoft.com/office/drawing/2014/main" id="{42C9EFB7-FA00-4215-96A5-BE9C460ED741}"/>
            </a:ext>
          </a:extLst>
        </xdr:cNvPr>
        <xdr:cNvPicPr>
          <a:picLocks noChangeAspect="1"/>
        </xdr:cNvPicPr>
      </xdr:nvPicPr>
      <xdr:blipFill>
        <a:blip xmlns:r="http://schemas.openxmlformats.org/officeDocument/2006/relationships" r:embed="rId2"/>
        <a:stretch>
          <a:fillRect/>
        </a:stretch>
      </xdr:blipFill>
      <xdr:spPr>
        <a:xfrm>
          <a:off x="15400986" y="187817"/>
          <a:ext cx="1114424" cy="40838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8644A809-723F-43FE-9542-A85017FD2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67078</xdr:colOff>
      <xdr:row>0</xdr:row>
      <xdr:rowOff>187817</xdr:rowOff>
    </xdr:from>
    <xdr:to>
      <xdr:col>12</xdr:col>
      <xdr:colOff>161925</xdr:colOff>
      <xdr:row>1</xdr:row>
      <xdr:rowOff>381554</xdr:rowOff>
    </xdr:to>
    <xdr:pic>
      <xdr:nvPicPr>
        <xdr:cNvPr id="3" name="Picture 9">
          <a:extLst>
            <a:ext uri="{FF2B5EF4-FFF2-40B4-BE49-F238E27FC236}">
              <a16:creationId xmlns:a16="http://schemas.microsoft.com/office/drawing/2014/main" id="{B5B63EC2-1193-4260-A9EE-0937FAF0D8C4}"/>
            </a:ext>
          </a:extLst>
        </xdr:cNvPr>
        <xdr:cNvPicPr>
          <a:picLocks noChangeAspect="1"/>
        </xdr:cNvPicPr>
      </xdr:nvPicPr>
      <xdr:blipFill>
        <a:blip xmlns:r="http://schemas.openxmlformats.org/officeDocument/2006/relationships" r:embed="rId2"/>
        <a:stretch>
          <a:fillRect/>
        </a:stretch>
      </xdr:blipFill>
      <xdr:spPr>
        <a:xfrm>
          <a:off x="15441233" y="187817"/>
          <a:ext cx="1114424" cy="4083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I24"/>
  <sheetViews>
    <sheetView showGridLines="0" zoomScale="90" zoomScaleNormal="90" workbookViewId="0">
      <selection activeCell="B18" sqref="B18:I18"/>
    </sheetView>
  </sheetViews>
  <sheetFormatPr baseColWidth="10" defaultColWidth="11.42578125" defaultRowHeight="15"/>
  <cols>
    <col min="1" max="1" width="28.28515625" customWidth="1"/>
    <col min="2" max="2" width="18" customWidth="1"/>
    <col min="3" max="3" width="30" style="6" customWidth="1"/>
    <col min="4" max="5" width="30" customWidth="1"/>
    <col min="6" max="8" width="12.42578125" customWidth="1"/>
  </cols>
  <sheetData>
    <row r="1" spans="1:9" ht="42" customHeight="1">
      <c r="A1" s="297"/>
      <c r="B1" s="297"/>
      <c r="C1" s="297"/>
      <c r="D1" s="297"/>
      <c r="E1" s="297"/>
      <c r="F1" s="297"/>
    </row>
    <row r="5" spans="1:9">
      <c r="D5" s="14"/>
      <c r="E5" s="14"/>
      <c r="F5" s="14"/>
      <c r="G5" s="14"/>
      <c r="H5" s="14"/>
    </row>
    <row r="6" spans="1:9">
      <c r="D6" s="14"/>
      <c r="E6" s="14"/>
      <c r="F6" s="14"/>
      <c r="G6" s="14"/>
      <c r="H6" s="14"/>
    </row>
    <row r="7" spans="1:9" ht="33.75">
      <c r="A7" s="298" t="s">
        <v>0</v>
      </c>
      <c r="B7" s="298"/>
      <c r="C7" s="298"/>
      <c r="D7" s="298"/>
      <c r="E7" s="298"/>
      <c r="F7" s="298"/>
      <c r="G7" s="298"/>
      <c r="H7" s="298"/>
      <c r="I7" s="298"/>
    </row>
    <row r="9" spans="1:9" s="7" customFormat="1" ht="81.75" customHeight="1">
      <c r="A9" s="8" t="s">
        <v>1</v>
      </c>
      <c r="B9" s="299" t="s">
        <v>2</v>
      </c>
      <c r="C9" s="299"/>
      <c r="D9" s="299"/>
      <c r="E9" s="299"/>
      <c r="F9" s="299"/>
      <c r="G9" s="299"/>
      <c r="H9" s="299"/>
      <c r="I9" s="299"/>
    </row>
    <row r="10" spans="1:9" s="7" customFormat="1" ht="16.899999999999999" customHeight="1">
      <c r="A10" s="12"/>
      <c r="B10" s="13"/>
      <c r="C10" s="13"/>
      <c r="D10" s="12"/>
      <c r="E10" s="11"/>
    </row>
    <row r="11" spans="1:9" s="7" customFormat="1" ht="84" customHeight="1">
      <c r="A11" s="8" t="s">
        <v>3</v>
      </c>
      <c r="B11" s="9" t="s">
        <v>4</v>
      </c>
      <c r="C11" s="296" t="s">
        <v>5</v>
      </c>
      <c r="D11" s="296"/>
      <c r="E11" s="296"/>
      <c r="F11" s="296"/>
      <c r="G11" s="296"/>
      <c r="H11" s="296"/>
      <c r="I11" s="296"/>
    </row>
    <row r="12" spans="1:9" ht="32.25" customHeight="1">
      <c r="A12" s="10"/>
    </row>
    <row r="13" spans="1:9" ht="32.25" customHeight="1">
      <c r="A13" s="155" t="s">
        <v>6</v>
      </c>
      <c r="B13" s="296" t="s">
        <v>7</v>
      </c>
      <c r="C13" s="296"/>
      <c r="D13" s="296"/>
      <c r="E13" s="296"/>
      <c r="F13" s="296"/>
      <c r="G13" s="296"/>
      <c r="H13" s="296"/>
      <c r="I13" s="296"/>
    </row>
    <row r="14" spans="1:9" s="7" customFormat="1" ht="69" customHeight="1">
      <c r="A14" s="155" t="s">
        <v>8</v>
      </c>
      <c r="B14" s="296"/>
      <c r="C14" s="296"/>
      <c r="D14" s="296"/>
      <c r="E14" s="296"/>
      <c r="F14" s="296"/>
      <c r="G14" s="296"/>
      <c r="H14" s="296"/>
      <c r="I14" s="296"/>
    </row>
    <row r="15" spans="1:9" s="7" customFormat="1" ht="54" customHeight="1">
      <c r="A15" s="155" t="s">
        <v>9</v>
      </c>
      <c r="B15" s="296"/>
      <c r="C15" s="296"/>
      <c r="D15" s="296"/>
      <c r="E15" s="296"/>
      <c r="F15" s="296"/>
      <c r="G15" s="296"/>
      <c r="H15" s="296"/>
      <c r="I15" s="296"/>
    </row>
    <row r="16" spans="1:9" s="7" customFormat="1" ht="54" customHeight="1">
      <c r="A16" s="8" t="s">
        <v>10</v>
      </c>
      <c r="B16" s="296"/>
      <c r="C16" s="296"/>
      <c r="D16" s="296"/>
      <c r="E16" s="296"/>
      <c r="F16" s="296"/>
      <c r="G16" s="296"/>
      <c r="H16" s="296"/>
      <c r="I16" s="296"/>
    </row>
    <row r="18" spans="1:9" s="7" customFormat="1" ht="54.75" customHeight="1">
      <c r="A18" s="8" t="s">
        <v>11</v>
      </c>
      <c r="B18" s="295"/>
      <c r="C18" s="295"/>
      <c r="D18" s="295"/>
      <c r="E18" s="295"/>
      <c r="F18" s="295"/>
      <c r="G18" s="295"/>
      <c r="H18" s="295"/>
      <c r="I18" s="295"/>
    </row>
    <row r="20" spans="1:9" ht="15.75" thickBot="1"/>
    <row r="21" spans="1:9" ht="17.25" customHeight="1">
      <c r="B21" s="260" t="s">
        <v>12</v>
      </c>
      <c r="C21" s="261" t="s">
        <v>13</v>
      </c>
      <c r="D21" s="261" t="s">
        <v>14</v>
      </c>
      <c r="E21" s="261" t="s">
        <v>15</v>
      </c>
    </row>
    <row r="22" spans="1:9" ht="17.25" customHeight="1" thickBot="1">
      <c r="B22" s="262" t="s">
        <v>16</v>
      </c>
      <c r="C22" s="263" t="s">
        <v>17</v>
      </c>
      <c r="D22" s="263" t="s">
        <v>18</v>
      </c>
      <c r="E22" s="263" t="s">
        <v>19</v>
      </c>
    </row>
    <row r="23" spans="1:9" ht="17.25" customHeight="1">
      <c r="B23" s="264" t="s">
        <v>20</v>
      </c>
      <c r="C23" s="265" t="s">
        <v>11</v>
      </c>
      <c r="D23" s="265" t="s">
        <v>11</v>
      </c>
      <c r="E23" s="265" t="s">
        <v>11</v>
      </c>
    </row>
    <row r="24" spans="1:9" ht="17.25" customHeight="1" thickBot="1">
      <c r="B24" s="262">
        <v>1</v>
      </c>
      <c r="C24" s="266">
        <v>45243</v>
      </c>
      <c r="D24" s="266">
        <v>45272</v>
      </c>
      <c r="E24" s="266">
        <v>45273</v>
      </c>
    </row>
  </sheetData>
  <mergeCells count="9">
    <mergeCell ref="B18:I18"/>
    <mergeCell ref="B13:I13"/>
    <mergeCell ref="B15:I15"/>
    <mergeCell ref="B16:I16"/>
    <mergeCell ref="A1:F1"/>
    <mergeCell ref="A7:I7"/>
    <mergeCell ref="B9:I9"/>
    <mergeCell ref="C11:I11"/>
    <mergeCell ref="B14:I14"/>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 xr:uid="{00000000-0002-0000-0000-000001000000}">
      <formula1>"Estrategicos, Misionales, Apoyo, Evaluacion y Mejora"</formula1>
    </dataValidation>
  </dataValidation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B4:S42"/>
  <sheetViews>
    <sheetView zoomScale="70" zoomScaleNormal="70" workbookViewId="0">
      <selection activeCell="Q8" sqref="Q8:R11"/>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1" width="11.42578125" style="2"/>
    <col min="12" max="12" width="4.5703125" style="2" customWidth="1"/>
    <col min="13" max="13" width="2.42578125" style="2" hidden="1" customWidth="1"/>
    <col min="14" max="16" width="11.42578125" style="2" hidden="1"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4" spans="2:19">
      <c r="B4" s="569" t="s">
        <v>359</v>
      </c>
      <c r="C4" s="570"/>
      <c r="D4" s="570"/>
      <c r="E4" s="571" t="s">
        <v>360</v>
      </c>
      <c r="F4" s="571"/>
      <c r="G4" s="571"/>
      <c r="H4" s="571"/>
      <c r="I4" s="572"/>
      <c r="Q4" s="573" t="s">
        <v>361</v>
      </c>
      <c r="R4" s="573"/>
    </row>
    <row r="5" spans="2:19">
      <c r="B5" s="569"/>
      <c r="C5" s="570"/>
      <c r="D5" s="570"/>
      <c r="E5" s="571"/>
      <c r="F5" s="571"/>
      <c r="G5" s="571"/>
      <c r="H5" s="571"/>
      <c r="I5" s="572"/>
      <c r="Q5" s="573"/>
      <c r="R5" s="573"/>
    </row>
    <row r="6" spans="2:19">
      <c r="B6" s="569"/>
      <c r="C6" s="570"/>
      <c r="D6" s="570"/>
      <c r="E6" s="571"/>
      <c r="F6" s="571"/>
      <c r="G6" s="571"/>
      <c r="H6" s="571"/>
      <c r="I6" s="572"/>
      <c r="Q6" s="573"/>
      <c r="R6" s="573"/>
    </row>
    <row r="7" spans="2:19" ht="15.75" thickBot="1">
      <c r="B7" s="119"/>
      <c r="I7" s="120"/>
    </row>
    <row r="8" spans="2:19" ht="62.25" customHeight="1" thickBot="1">
      <c r="B8" s="574" t="s">
        <v>307</v>
      </c>
      <c r="C8" s="575"/>
      <c r="D8" s="60" t="s">
        <v>362</v>
      </c>
      <c r="E8" s="61">
        <v>5</v>
      </c>
      <c r="F8" s="61">
        <v>10</v>
      </c>
      <c r="G8" s="61">
        <v>15</v>
      </c>
      <c r="H8" s="61">
        <v>20</v>
      </c>
      <c r="I8" s="121">
        <v>25</v>
      </c>
      <c r="K8" s="576" t="s">
        <v>363</v>
      </c>
      <c r="L8" s="577"/>
      <c r="M8" s="577"/>
      <c r="N8" s="577"/>
      <c r="O8" s="577"/>
      <c r="P8" s="578"/>
      <c r="Q8" s="579" t="s">
        <v>364</v>
      </c>
      <c r="R8" s="579"/>
      <c r="S8" s="16" t="s">
        <v>365</v>
      </c>
    </row>
    <row r="9" spans="2:19" ht="62.25" customHeight="1" thickBot="1">
      <c r="B9" s="574"/>
      <c r="C9" s="575"/>
      <c r="D9" s="60" t="s">
        <v>366</v>
      </c>
      <c r="E9" s="62">
        <v>4</v>
      </c>
      <c r="F9" s="62">
        <v>8</v>
      </c>
      <c r="G9" s="61">
        <v>12</v>
      </c>
      <c r="H9" s="61">
        <v>16</v>
      </c>
      <c r="I9" s="121">
        <v>20</v>
      </c>
      <c r="K9" s="580" t="s">
        <v>367</v>
      </c>
      <c r="L9" s="581"/>
      <c r="M9" s="581"/>
      <c r="N9" s="581"/>
      <c r="O9" s="581"/>
      <c r="P9" s="581"/>
      <c r="Q9" s="582" t="s">
        <v>368</v>
      </c>
      <c r="R9" s="583"/>
      <c r="S9" s="16" t="s">
        <v>304</v>
      </c>
    </row>
    <row r="10" spans="2:19" ht="62.25" customHeight="1" thickBot="1">
      <c r="B10" s="574"/>
      <c r="C10" s="575"/>
      <c r="D10" s="60" t="s">
        <v>369</v>
      </c>
      <c r="E10" s="62">
        <v>3</v>
      </c>
      <c r="F10" s="62">
        <v>6</v>
      </c>
      <c r="G10" s="62">
        <v>9</v>
      </c>
      <c r="H10" s="61">
        <v>12</v>
      </c>
      <c r="I10" s="121">
        <v>15</v>
      </c>
      <c r="K10" s="584" t="s">
        <v>331</v>
      </c>
      <c r="L10" s="585"/>
      <c r="M10" s="585"/>
      <c r="N10" s="585"/>
      <c r="O10" s="585"/>
      <c r="P10" s="585"/>
      <c r="Q10" s="579" t="s">
        <v>370</v>
      </c>
      <c r="R10" s="579"/>
      <c r="S10" s="16" t="s">
        <v>371</v>
      </c>
    </row>
    <row r="11" spans="2:19" ht="62.25" customHeight="1">
      <c r="B11" s="574"/>
      <c r="C11" s="575"/>
      <c r="D11" s="60" t="s">
        <v>372</v>
      </c>
      <c r="E11" s="63">
        <v>2</v>
      </c>
      <c r="F11" s="62">
        <v>4</v>
      </c>
      <c r="G11" s="62">
        <v>6</v>
      </c>
      <c r="H11" s="61">
        <v>8</v>
      </c>
      <c r="I11" s="121">
        <v>10</v>
      </c>
      <c r="K11" s="586" t="s">
        <v>373</v>
      </c>
      <c r="L11" s="587"/>
      <c r="M11" s="587"/>
      <c r="N11" s="587"/>
      <c r="O11" s="587"/>
      <c r="P11" s="587"/>
      <c r="Q11" s="579" t="s">
        <v>303</v>
      </c>
      <c r="R11" s="588"/>
      <c r="S11" s="16" t="s">
        <v>303</v>
      </c>
    </row>
    <row r="12" spans="2:19" ht="62.25" customHeight="1">
      <c r="B12" s="574"/>
      <c r="C12" s="575"/>
      <c r="D12" s="60" t="s">
        <v>374</v>
      </c>
      <c r="E12" s="63">
        <v>1</v>
      </c>
      <c r="F12" s="63">
        <v>2</v>
      </c>
      <c r="G12" s="62">
        <v>3</v>
      </c>
      <c r="H12" s="61">
        <v>4</v>
      </c>
      <c r="I12" s="121">
        <v>5</v>
      </c>
    </row>
    <row r="13" spans="2:19" ht="62.25" customHeight="1" thickBot="1">
      <c r="B13" s="122"/>
      <c r="C13" s="567" t="s">
        <v>375</v>
      </c>
      <c r="D13" s="568"/>
      <c r="E13" s="123" t="s">
        <v>376</v>
      </c>
      <c r="F13" s="123" t="s">
        <v>377</v>
      </c>
      <c r="G13" s="123" t="s">
        <v>378</v>
      </c>
      <c r="H13" s="123" t="s">
        <v>379</v>
      </c>
      <c r="I13" s="124" t="s">
        <v>380</v>
      </c>
    </row>
    <row r="18" spans="4:6" ht="15.75">
      <c r="D18" s="20" t="s">
        <v>381</v>
      </c>
      <c r="E18" s="125" t="s">
        <v>373</v>
      </c>
      <c r="F18" s="125">
        <v>1</v>
      </c>
    </row>
    <row r="19" spans="4:6">
      <c r="D19" s="20" t="s">
        <v>382</v>
      </c>
      <c r="E19" s="20" t="s">
        <v>373</v>
      </c>
      <c r="F19" s="20">
        <v>2</v>
      </c>
    </row>
    <row r="20" spans="4:6">
      <c r="D20" s="20" t="s">
        <v>383</v>
      </c>
      <c r="E20" s="20" t="s">
        <v>331</v>
      </c>
      <c r="F20" s="20">
        <v>2</v>
      </c>
    </row>
    <row r="21" spans="4:6">
      <c r="D21" s="20" t="s">
        <v>384</v>
      </c>
      <c r="E21" s="20" t="s">
        <v>385</v>
      </c>
      <c r="F21" s="20">
        <v>3</v>
      </c>
    </row>
    <row r="22" spans="4:6">
      <c r="D22" s="20" t="s">
        <v>386</v>
      </c>
      <c r="E22" s="20" t="s">
        <v>363</v>
      </c>
      <c r="F22" s="20">
        <v>4</v>
      </c>
    </row>
    <row r="23" spans="4:6">
      <c r="D23" s="20" t="s">
        <v>387</v>
      </c>
      <c r="E23" s="20" t="s">
        <v>373</v>
      </c>
      <c r="F23" s="20">
        <v>1</v>
      </c>
    </row>
    <row r="24" spans="4:6">
      <c r="D24" s="20" t="s">
        <v>388</v>
      </c>
      <c r="E24" s="20" t="s">
        <v>331</v>
      </c>
      <c r="F24" s="20">
        <v>2</v>
      </c>
    </row>
    <row r="25" spans="4:6">
      <c r="D25" s="20" t="s">
        <v>389</v>
      </c>
      <c r="E25" s="20" t="s">
        <v>331</v>
      </c>
      <c r="F25" s="20">
        <v>2</v>
      </c>
    </row>
    <row r="26" spans="4:6">
      <c r="D26" s="20" t="s">
        <v>390</v>
      </c>
      <c r="E26" s="20" t="s">
        <v>367</v>
      </c>
      <c r="F26" s="20">
        <v>3</v>
      </c>
    </row>
    <row r="27" spans="4:6">
      <c r="D27" s="20" t="s">
        <v>391</v>
      </c>
      <c r="E27" s="20" t="s">
        <v>363</v>
      </c>
      <c r="F27" s="20">
        <v>4</v>
      </c>
    </row>
    <row r="28" spans="4:6">
      <c r="D28" s="20" t="s">
        <v>392</v>
      </c>
      <c r="E28" s="20" t="s">
        <v>331</v>
      </c>
      <c r="F28" s="20">
        <v>2</v>
      </c>
    </row>
    <row r="29" spans="4:6">
      <c r="D29" s="20" t="s">
        <v>393</v>
      </c>
      <c r="E29" s="20" t="s">
        <v>331</v>
      </c>
      <c r="F29" s="20">
        <v>2</v>
      </c>
    </row>
    <row r="30" spans="4:6">
      <c r="D30" s="20" t="s">
        <v>394</v>
      </c>
      <c r="E30" s="20" t="s">
        <v>331</v>
      </c>
      <c r="F30" s="20">
        <v>2</v>
      </c>
    </row>
    <row r="31" spans="4:6">
      <c r="D31" s="20" t="s">
        <v>395</v>
      </c>
      <c r="E31" s="20" t="s">
        <v>367</v>
      </c>
      <c r="F31" s="20">
        <v>3</v>
      </c>
    </row>
    <row r="32" spans="4:6">
      <c r="D32" s="20" t="s">
        <v>396</v>
      </c>
      <c r="E32" s="20" t="s">
        <v>363</v>
      </c>
      <c r="F32" s="20">
        <v>4</v>
      </c>
    </row>
    <row r="33" spans="4:6">
      <c r="D33" s="20" t="s">
        <v>397</v>
      </c>
      <c r="E33" s="20" t="s">
        <v>331</v>
      </c>
      <c r="F33" s="20">
        <v>2</v>
      </c>
    </row>
    <row r="34" spans="4:6">
      <c r="D34" s="20" t="s">
        <v>398</v>
      </c>
      <c r="E34" s="20" t="s">
        <v>331</v>
      </c>
      <c r="F34" s="20">
        <v>2</v>
      </c>
    </row>
    <row r="35" spans="4:6">
      <c r="D35" s="20" t="s">
        <v>399</v>
      </c>
      <c r="E35" s="20" t="s">
        <v>367</v>
      </c>
      <c r="F35" s="20">
        <v>3</v>
      </c>
    </row>
    <row r="36" spans="4:6">
      <c r="D36" s="20" t="s">
        <v>400</v>
      </c>
      <c r="E36" s="20" t="s">
        <v>367</v>
      </c>
      <c r="F36" s="20">
        <v>3</v>
      </c>
    </row>
    <row r="37" spans="4:6">
      <c r="D37" s="20" t="s">
        <v>401</v>
      </c>
      <c r="E37" s="20" t="s">
        <v>363</v>
      </c>
      <c r="F37" s="20">
        <v>4</v>
      </c>
    </row>
    <row r="38" spans="4:6">
      <c r="D38" s="20" t="s">
        <v>402</v>
      </c>
      <c r="E38" s="20" t="s">
        <v>367</v>
      </c>
      <c r="F38" s="20">
        <v>3</v>
      </c>
    </row>
    <row r="39" spans="4:6">
      <c r="D39" s="20" t="s">
        <v>403</v>
      </c>
      <c r="E39" s="20" t="s">
        <v>367</v>
      </c>
      <c r="F39" s="20">
        <v>3</v>
      </c>
    </row>
    <row r="40" spans="4:6">
      <c r="D40" s="20" t="s">
        <v>404</v>
      </c>
      <c r="E40" s="20" t="s">
        <v>367</v>
      </c>
      <c r="F40" s="20">
        <v>3</v>
      </c>
    </row>
    <row r="41" spans="4:6">
      <c r="D41" s="20" t="s">
        <v>405</v>
      </c>
      <c r="E41" s="20" t="s">
        <v>367</v>
      </c>
      <c r="F41" s="20">
        <v>3</v>
      </c>
    </row>
    <row r="42" spans="4:6">
      <c r="D42" s="20" t="s">
        <v>406</v>
      </c>
      <c r="E42" s="20" t="s">
        <v>363</v>
      </c>
      <c r="F42" s="20">
        <v>4</v>
      </c>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FL55"/>
  <sheetViews>
    <sheetView tabSelected="1" topLeftCell="C36" zoomScale="71" zoomScaleNormal="71" workbookViewId="0">
      <selection activeCell="I46" sqref="I46:I55"/>
    </sheetView>
  </sheetViews>
  <sheetFormatPr baseColWidth="10" defaultColWidth="11.42578125" defaultRowHeight="15"/>
  <cols>
    <col min="1" max="1" width="18.42578125" style="5" customWidth="1"/>
    <col min="2" max="2" width="35.85546875" style="5" customWidth="1"/>
    <col min="3" max="3" width="40.28515625" customWidth="1"/>
    <col min="4" max="4" width="16.85546875" style="100" customWidth="1"/>
    <col min="5" max="5" width="18.5703125" style="25" customWidth="1"/>
    <col min="6" max="6" width="18.28515625" style="25" bestFit="1" customWidth="1"/>
    <col min="7" max="7" width="18.28515625" bestFit="1" customWidth="1"/>
    <col min="8" max="8" width="32.7109375" customWidth="1"/>
    <col min="9" max="9" width="16.5703125" customWidth="1"/>
    <col min="10" max="10" width="14.28515625" customWidth="1"/>
    <col min="11" max="11" width="17.7109375" customWidth="1"/>
    <col min="12" max="12" width="15.28515625" customWidth="1"/>
    <col min="13" max="13" width="48.28515625" customWidth="1"/>
    <col min="14" max="168" width="11.42578125" style="2"/>
  </cols>
  <sheetData>
    <row r="1" spans="1:13" s="18" customFormat="1" ht="16.5" customHeight="1">
      <c r="A1" s="629"/>
      <c r="B1" s="630"/>
      <c r="C1" s="633"/>
      <c r="D1" s="633"/>
      <c r="E1" s="633"/>
      <c r="F1" s="633"/>
      <c r="G1" s="633"/>
      <c r="H1" s="633"/>
      <c r="I1" s="633"/>
      <c r="J1" s="634"/>
      <c r="K1" s="628"/>
      <c r="L1" s="628"/>
      <c r="M1" s="628"/>
    </row>
    <row r="2" spans="1:13" s="18" customFormat="1" ht="39.75" customHeight="1">
      <c r="A2" s="631"/>
      <c r="B2" s="632"/>
      <c r="C2" s="635"/>
      <c r="D2" s="635"/>
      <c r="E2" s="635"/>
      <c r="F2" s="635"/>
      <c r="G2" s="635"/>
      <c r="H2" s="635"/>
      <c r="I2" s="635"/>
      <c r="J2" s="636"/>
      <c r="K2" s="628"/>
      <c r="L2" s="628"/>
      <c r="M2" s="628"/>
    </row>
    <row r="3" spans="1:13" s="18" customFormat="1" ht="3" customHeight="1">
      <c r="A3" s="1"/>
      <c r="B3" s="1"/>
      <c r="C3" s="635"/>
      <c r="D3" s="635"/>
      <c r="E3" s="635"/>
      <c r="F3" s="635"/>
      <c r="G3" s="635"/>
      <c r="H3" s="635"/>
      <c r="I3" s="635"/>
      <c r="J3" s="636"/>
      <c r="K3" s="628"/>
      <c r="L3" s="628"/>
      <c r="M3" s="628"/>
    </row>
    <row r="4" spans="1:13" s="18" customFormat="1" ht="41.25" customHeight="1">
      <c r="A4" s="620" t="s">
        <v>211</v>
      </c>
      <c r="B4" s="621"/>
      <c r="C4" s="418" t="s">
        <v>5</v>
      </c>
      <c r="D4" s="418"/>
      <c r="E4" s="418"/>
      <c r="F4" s="418"/>
      <c r="G4" s="418"/>
      <c r="H4" s="418"/>
      <c r="I4" s="418"/>
      <c r="J4" s="418"/>
      <c r="K4" s="418"/>
      <c r="L4" s="418"/>
      <c r="M4" s="418"/>
    </row>
    <row r="5" spans="1:13" s="18" customFormat="1" ht="78.75" customHeight="1">
      <c r="A5" s="620" t="s">
        <v>212</v>
      </c>
      <c r="B5" s="621"/>
      <c r="C5" s="637" t="s">
        <v>34</v>
      </c>
      <c r="D5" s="637"/>
      <c r="E5" s="637"/>
      <c r="F5" s="637"/>
      <c r="G5" s="637"/>
      <c r="H5" s="637"/>
      <c r="I5" s="637"/>
      <c r="J5" s="637"/>
      <c r="K5" s="637"/>
      <c r="L5" s="637"/>
      <c r="M5" s="637"/>
    </row>
    <row r="6" spans="1:13" s="18" customFormat="1" ht="32.25" customHeight="1" thickBot="1">
      <c r="A6" s="620" t="s">
        <v>213</v>
      </c>
      <c r="B6" s="621"/>
      <c r="C6" s="419" t="s">
        <v>214</v>
      </c>
      <c r="D6" s="420"/>
      <c r="E6" s="420"/>
      <c r="F6" s="420"/>
      <c r="G6" s="420"/>
      <c r="H6" s="420"/>
      <c r="I6" s="420"/>
      <c r="J6" s="420"/>
      <c r="K6" s="420"/>
      <c r="L6" s="420"/>
      <c r="M6" s="421"/>
    </row>
    <row r="7" spans="1:13" s="21" customFormat="1" ht="40.5" customHeight="1" thickTop="1" thickBot="1">
      <c r="A7" s="622" t="s">
        <v>407</v>
      </c>
      <c r="B7" s="623"/>
      <c r="C7" s="624"/>
      <c r="D7" s="625" t="s">
        <v>408</v>
      </c>
      <c r="E7" s="625"/>
      <c r="F7" s="625"/>
      <c r="G7" s="626" t="s">
        <v>409</v>
      </c>
      <c r="H7" s="614" t="s">
        <v>410</v>
      </c>
      <c r="I7" s="616" t="s">
        <v>411</v>
      </c>
      <c r="J7" s="617"/>
      <c r="K7" s="616" t="s">
        <v>412</v>
      </c>
      <c r="L7" s="617"/>
      <c r="M7" s="618" t="s">
        <v>413</v>
      </c>
    </row>
    <row r="8" spans="1:13" s="22" customFormat="1" ht="108" customHeight="1" thickTop="1" thickBot="1">
      <c r="A8" s="29" t="s">
        <v>40</v>
      </c>
      <c r="B8" s="29" t="s">
        <v>153</v>
      </c>
      <c r="C8" s="30" t="s">
        <v>155</v>
      </c>
      <c r="D8" s="26" t="s">
        <v>165</v>
      </c>
      <c r="E8" s="26" t="s">
        <v>414</v>
      </c>
      <c r="F8" s="26" t="s">
        <v>415</v>
      </c>
      <c r="G8" s="627"/>
      <c r="H8" s="615"/>
      <c r="I8" s="27" t="s">
        <v>416</v>
      </c>
      <c r="J8" s="27" t="s">
        <v>417</v>
      </c>
      <c r="K8" s="27" t="s">
        <v>418</v>
      </c>
      <c r="L8" s="27" t="s">
        <v>419</v>
      </c>
      <c r="M8" s="619"/>
    </row>
    <row r="9" spans="1:13" s="23" customFormat="1" ht="21.75" customHeight="1" thickTop="1" thickBot="1">
      <c r="A9" s="638"/>
      <c r="B9" s="639"/>
      <c r="C9" s="639"/>
      <c r="D9" s="639"/>
      <c r="E9" s="639"/>
      <c r="F9" s="639"/>
      <c r="G9" s="639"/>
      <c r="M9" s="28"/>
    </row>
    <row r="10" spans="1:13" s="24" customFormat="1" ht="15" customHeight="1">
      <c r="A10" s="603">
        <f>'7. Mapa Final'!A10</f>
        <v>1</v>
      </c>
      <c r="B10" s="603" t="str">
        <f>'7. Mapa Final'!B10</f>
        <v xml:space="preserve"> Incidente de seguridad con la población de  servidores  judiciales en el ejercicio de la función de Administrar Justicia </v>
      </c>
      <c r="C10" s="655" t="str">
        <f>'7. Mapa Final'!C10</f>
        <v>Posibilidad  de la Afectación  en la prestación del servicio de Justicia por situaciones especiales que impidan la libre y autónoma Administración de Justicia por parte de los operadores judiciales</v>
      </c>
      <c r="D10" s="606" t="str">
        <f>'7. Mapa Final'!J10</f>
        <v>Muy Baja - 1</v>
      </c>
      <c r="E10" s="610" t="str">
        <f>'7. Mapa Final'!K10</f>
        <v>Leve - 1</v>
      </c>
      <c r="F10" s="596" t="str">
        <f>'7. Mapa Final'!M10</f>
        <v>Bajo - 1</v>
      </c>
      <c r="G10" s="527" t="s">
        <v>303</v>
      </c>
      <c r="H10" s="603"/>
      <c r="I10" s="592" t="s">
        <v>7</v>
      </c>
      <c r="J10" s="592"/>
      <c r="K10" s="589">
        <v>45302</v>
      </c>
      <c r="L10" s="589">
        <v>45381</v>
      </c>
      <c r="M10" s="658" t="s">
        <v>534</v>
      </c>
    </row>
    <row r="11" spans="1:13" s="24" customFormat="1" ht="13.5" customHeight="1">
      <c r="A11" s="604"/>
      <c r="B11" s="604"/>
      <c r="C11" s="656"/>
      <c r="D11" s="607"/>
      <c r="E11" s="611"/>
      <c r="F11" s="597"/>
      <c r="G11" s="528"/>
      <c r="H11" s="604"/>
      <c r="I11" s="590"/>
      <c r="J11" s="590"/>
      <c r="K11" s="590"/>
      <c r="L11" s="590"/>
      <c r="M11" s="659"/>
    </row>
    <row r="12" spans="1:13" s="24" customFormat="1" ht="13.5" customHeight="1">
      <c r="A12" s="604"/>
      <c r="B12" s="604"/>
      <c r="C12" s="656"/>
      <c r="D12" s="607"/>
      <c r="E12" s="611"/>
      <c r="F12" s="597"/>
      <c r="G12" s="528"/>
      <c r="H12" s="604"/>
      <c r="I12" s="590"/>
      <c r="J12" s="590"/>
      <c r="K12" s="590"/>
      <c r="L12" s="590"/>
      <c r="M12" s="659"/>
    </row>
    <row r="13" spans="1:13" s="24" customFormat="1" ht="13.5" customHeight="1">
      <c r="A13" s="604"/>
      <c r="B13" s="604"/>
      <c r="C13" s="656"/>
      <c r="D13" s="607"/>
      <c r="E13" s="611"/>
      <c r="F13" s="597"/>
      <c r="G13" s="528"/>
      <c r="H13" s="604"/>
      <c r="I13" s="590"/>
      <c r="J13" s="590"/>
      <c r="K13" s="590"/>
      <c r="L13" s="590"/>
      <c r="M13" s="659"/>
    </row>
    <row r="14" spans="1:13" s="24" customFormat="1" ht="13.5" customHeight="1">
      <c r="A14" s="604"/>
      <c r="B14" s="604"/>
      <c r="C14" s="656"/>
      <c r="D14" s="607"/>
      <c r="E14" s="611"/>
      <c r="F14" s="597"/>
      <c r="G14" s="528"/>
      <c r="H14" s="604"/>
      <c r="I14" s="590"/>
      <c r="J14" s="590"/>
      <c r="K14" s="590"/>
      <c r="L14" s="590"/>
      <c r="M14" s="659"/>
    </row>
    <row r="15" spans="1:13" s="24" customFormat="1" ht="13.5" customHeight="1">
      <c r="A15" s="604"/>
      <c r="B15" s="604"/>
      <c r="C15" s="656"/>
      <c r="D15" s="607"/>
      <c r="E15" s="611"/>
      <c r="F15" s="597"/>
      <c r="G15" s="528"/>
      <c r="H15" s="604"/>
      <c r="I15" s="590"/>
      <c r="J15" s="590"/>
      <c r="K15" s="590"/>
      <c r="L15" s="590"/>
      <c r="M15" s="659"/>
    </row>
    <row r="16" spans="1:13" s="24" customFormat="1" ht="13.5" customHeight="1">
      <c r="A16" s="604"/>
      <c r="B16" s="604"/>
      <c r="C16" s="656"/>
      <c r="D16" s="607"/>
      <c r="E16" s="611"/>
      <c r="F16" s="597"/>
      <c r="G16" s="528"/>
      <c r="H16" s="604"/>
      <c r="I16" s="590"/>
      <c r="J16" s="590"/>
      <c r="K16" s="590"/>
      <c r="L16" s="590"/>
      <c r="M16" s="659"/>
    </row>
    <row r="17" spans="1:13" s="24" customFormat="1" ht="13.5" customHeight="1">
      <c r="A17" s="604"/>
      <c r="B17" s="604"/>
      <c r="C17" s="656"/>
      <c r="D17" s="608"/>
      <c r="E17" s="612"/>
      <c r="F17" s="597"/>
      <c r="G17" s="528"/>
      <c r="H17" s="604"/>
      <c r="I17" s="590"/>
      <c r="J17" s="590"/>
      <c r="K17" s="590"/>
      <c r="L17" s="590"/>
      <c r="M17" s="659"/>
    </row>
    <row r="18" spans="1:13" s="24" customFormat="1" ht="13.5" customHeight="1">
      <c r="A18" s="604"/>
      <c r="B18" s="604"/>
      <c r="C18" s="656"/>
      <c r="D18" s="608"/>
      <c r="E18" s="612"/>
      <c r="F18" s="597"/>
      <c r="G18" s="528"/>
      <c r="H18" s="604"/>
      <c r="I18" s="590"/>
      <c r="J18" s="590"/>
      <c r="K18" s="590"/>
      <c r="L18" s="590"/>
      <c r="M18" s="659"/>
    </row>
    <row r="19" spans="1:13" s="24" customFormat="1" ht="21.75" customHeight="1" thickBot="1">
      <c r="A19" s="605"/>
      <c r="B19" s="605"/>
      <c r="C19" s="657"/>
      <c r="D19" s="609"/>
      <c r="E19" s="613"/>
      <c r="F19" s="598"/>
      <c r="G19" s="640"/>
      <c r="H19" s="605"/>
      <c r="I19" s="591"/>
      <c r="J19" s="591"/>
      <c r="K19" s="591"/>
      <c r="L19" s="591"/>
      <c r="M19" s="660"/>
    </row>
    <row r="20" spans="1:13" s="24" customFormat="1" ht="45" customHeight="1">
      <c r="A20" s="603">
        <v>2</v>
      </c>
      <c r="B20" s="603" t="s">
        <v>493</v>
      </c>
      <c r="C20" s="603" t="s">
        <v>494</v>
      </c>
      <c r="D20" s="606" t="str">
        <f>'7. Mapa Final'!J20</f>
        <v>Muy Baja - 1</v>
      </c>
      <c r="E20" s="610" t="str">
        <f>'7. Mapa Final'!K20</f>
        <v>Menor - 2</v>
      </c>
      <c r="F20" s="606" t="s">
        <v>501</v>
      </c>
      <c r="G20" s="527" t="s">
        <v>303</v>
      </c>
      <c r="H20" s="603"/>
      <c r="I20" s="592" t="s">
        <v>7</v>
      </c>
      <c r="J20" s="592"/>
      <c r="K20" s="589">
        <v>45302</v>
      </c>
      <c r="L20" s="643">
        <v>45381</v>
      </c>
      <c r="M20" s="603" t="s">
        <v>535</v>
      </c>
    </row>
    <row r="21" spans="1:13" s="24" customFormat="1" ht="21.75" customHeight="1">
      <c r="A21" s="604"/>
      <c r="B21" s="604"/>
      <c r="C21" s="604"/>
      <c r="D21" s="641"/>
      <c r="E21" s="642"/>
      <c r="F21" s="641"/>
      <c r="G21" s="528"/>
      <c r="H21" s="604"/>
      <c r="I21" s="590"/>
      <c r="J21" s="590"/>
      <c r="K21" s="590"/>
      <c r="L21" s="644"/>
      <c r="M21" s="604"/>
    </row>
    <row r="22" spans="1:13" s="24" customFormat="1" ht="21.75" customHeight="1">
      <c r="A22" s="604"/>
      <c r="B22" s="604"/>
      <c r="C22" s="604"/>
      <c r="D22" s="641"/>
      <c r="E22" s="642"/>
      <c r="F22" s="641"/>
      <c r="G22" s="528"/>
      <c r="H22" s="604"/>
      <c r="I22" s="590"/>
      <c r="J22" s="590"/>
      <c r="K22" s="590"/>
      <c r="L22" s="644"/>
      <c r="M22" s="604"/>
    </row>
    <row r="23" spans="1:13" s="24" customFormat="1" ht="21.75" customHeight="1">
      <c r="A23" s="604"/>
      <c r="B23" s="604"/>
      <c r="C23" s="604"/>
      <c r="D23" s="607"/>
      <c r="E23" s="611"/>
      <c r="F23" s="607"/>
      <c r="G23" s="528"/>
      <c r="H23" s="604"/>
      <c r="I23" s="590"/>
      <c r="J23" s="590"/>
      <c r="K23" s="590"/>
      <c r="L23" s="644"/>
      <c r="M23" s="604"/>
    </row>
    <row r="24" spans="1:13" s="24" customFormat="1" ht="21.75" customHeight="1">
      <c r="A24" s="604"/>
      <c r="B24" s="604"/>
      <c r="C24" s="604"/>
      <c r="D24" s="607"/>
      <c r="E24" s="611"/>
      <c r="F24" s="607"/>
      <c r="G24" s="528"/>
      <c r="H24" s="604"/>
      <c r="I24" s="590"/>
      <c r="J24" s="590"/>
      <c r="K24" s="590"/>
      <c r="L24" s="644"/>
      <c r="M24" s="604"/>
    </row>
    <row r="25" spans="1:13" s="24" customFormat="1" ht="21.75" customHeight="1" thickBot="1">
      <c r="A25" s="604"/>
      <c r="B25" s="604"/>
      <c r="C25" s="604"/>
      <c r="D25" s="607"/>
      <c r="E25" s="611"/>
      <c r="F25" s="607"/>
      <c r="G25" s="640"/>
      <c r="H25" s="604"/>
      <c r="I25" s="590"/>
      <c r="J25" s="590"/>
      <c r="K25" s="590"/>
      <c r="L25" s="645"/>
      <c r="M25" s="604"/>
    </row>
    <row r="26" spans="1:13" s="24" customFormat="1" ht="12.75" customHeight="1">
      <c r="A26" s="603">
        <f>'7. Mapa Final'!A30</f>
        <v>3</v>
      </c>
      <c r="B26" s="603" t="str">
        <f>'7. Mapa Final'!B30</f>
        <v xml:space="preserve">Recibir dádivas o beneficios a nombre propio o de terceros  para omitir acciones, filtrar  información o no seguir  procedimientos de seguridad </v>
      </c>
      <c r="C26" s="603" t="str">
        <f>'7. Mapa Final'!C30</f>
        <v>Posibilidad  actos de corrupción por Ofrecimiento o aceptación de algún tipo de beneficio a los empleados de la OSEG incumpliendo la ley de trasparencia  1712 de 2014</v>
      </c>
      <c r="D26" s="606" t="str">
        <f>'7. Mapa Final'!J30</f>
        <v>Muy Baja - 1</v>
      </c>
      <c r="E26" s="610" t="str">
        <f>'7. Mapa Final'!K30</f>
        <v>Catastrófico - 5</v>
      </c>
      <c r="F26" s="596" t="str">
        <f>'7. Mapa Final'!M30</f>
        <v>Extremo - 5</v>
      </c>
      <c r="G26" s="478" t="s">
        <v>365</v>
      </c>
      <c r="H26" s="599" t="s">
        <v>518</v>
      </c>
      <c r="I26" s="592" t="s">
        <v>7</v>
      </c>
      <c r="J26" s="592"/>
      <c r="K26" s="589">
        <v>45302</v>
      </c>
      <c r="L26" s="592"/>
      <c r="M26" s="593" t="s">
        <v>519</v>
      </c>
    </row>
    <row r="27" spans="1:13" s="24" customFormat="1" ht="12.75" customHeight="1">
      <c r="A27" s="604"/>
      <c r="B27" s="604"/>
      <c r="C27" s="604"/>
      <c r="D27" s="607"/>
      <c r="E27" s="611"/>
      <c r="F27" s="597"/>
      <c r="G27" s="478"/>
      <c r="H27" s="600"/>
      <c r="I27" s="590"/>
      <c r="J27" s="590"/>
      <c r="K27" s="590"/>
      <c r="L27" s="590"/>
      <c r="M27" s="594"/>
    </row>
    <row r="28" spans="1:13" s="24" customFormat="1" ht="12.75" customHeight="1">
      <c r="A28" s="604"/>
      <c r="B28" s="604"/>
      <c r="C28" s="604"/>
      <c r="D28" s="607"/>
      <c r="E28" s="611"/>
      <c r="F28" s="597"/>
      <c r="G28" s="478"/>
      <c r="H28" s="600"/>
      <c r="I28" s="590"/>
      <c r="J28" s="590"/>
      <c r="K28" s="590"/>
      <c r="L28" s="590"/>
      <c r="M28" s="594"/>
    </row>
    <row r="29" spans="1:13" s="24" customFormat="1" ht="12.75" customHeight="1">
      <c r="A29" s="604"/>
      <c r="B29" s="604"/>
      <c r="C29" s="604"/>
      <c r="D29" s="607"/>
      <c r="E29" s="611"/>
      <c r="F29" s="597"/>
      <c r="G29" s="478"/>
      <c r="H29" s="600"/>
      <c r="I29" s="590"/>
      <c r="J29" s="590"/>
      <c r="K29" s="590"/>
      <c r="L29" s="590"/>
      <c r="M29" s="594"/>
    </row>
    <row r="30" spans="1:13" s="24" customFormat="1" ht="13.5" customHeight="1">
      <c r="A30" s="604"/>
      <c r="B30" s="604"/>
      <c r="C30" s="604"/>
      <c r="D30" s="607"/>
      <c r="E30" s="611"/>
      <c r="F30" s="597"/>
      <c r="G30" s="478"/>
      <c r="H30" s="600"/>
      <c r="I30" s="590"/>
      <c r="J30" s="590"/>
      <c r="K30" s="590"/>
      <c r="L30" s="590"/>
      <c r="M30" s="594"/>
    </row>
    <row r="31" spans="1:13">
      <c r="A31" s="604"/>
      <c r="B31" s="604"/>
      <c r="C31" s="604"/>
      <c r="D31" s="607"/>
      <c r="E31" s="611"/>
      <c r="F31" s="597"/>
      <c r="G31" s="478"/>
      <c r="H31" s="600"/>
      <c r="I31" s="590"/>
      <c r="J31" s="590"/>
      <c r="K31" s="590"/>
      <c r="L31" s="590"/>
      <c r="M31" s="594"/>
    </row>
    <row r="32" spans="1:13">
      <c r="A32" s="604"/>
      <c r="B32" s="604"/>
      <c r="C32" s="604"/>
      <c r="D32" s="607"/>
      <c r="E32" s="611"/>
      <c r="F32" s="597"/>
      <c r="G32" s="478"/>
      <c r="H32" s="601"/>
      <c r="I32" s="590"/>
      <c r="J32" s="590"/>
      <c r="K32" s="590"/>
      <c r="L32" s="590"/>
      <c r="M32" s="594"/>
    </row>
    <row r="33" spans="1:13">
      <c r="A33" s="604"/>
      <c r="B33" s="604"/>
      <c r="C33" s="604"/>
      <c r="D33" s="608"/>
      <c r="E33" s="612"/>
      <c r="F33" s="597"/>
      <c r="G33" s="478"/>
      <c r="H33" s="601"/>
      <c r="I33" s="590"/>
      <c r="J33" s="590"/>
      <c r="K33" s="590"/>
      <c r="L33" s="590"/>
      <c r="M33" s="594"/>
    </row>
    <row r="34" spans="1:13">
      <c r="A34" s="604"/>
      <c r="B34" s="604"/>
      <c r="C34" s="604"/>
      <c r="D34" s="608"/>
      <c r="E34" s="612"/>
      <c r="F34" s="597"/>
      <c r="G34" s="478"/>
      <c r="H34" s="601"/>
      <c r="I34" s="590"/>
      <c r="J34" s="590"/>
      <c r="K34" s="590"/>
      <c r="L34" s="590"/>
      <c r="M34" s="594"/>
    </row>
    <row r="35" spans="1:13" ht="15.75" thickBot="1">
      <c r="A35" s="605"/>
      <c r="B35" s="605"/>
      <c r="C35" s="605"/>
      <c r="D35" s="609"/>
      <c r="E35" s="613"/>
      <c r="F35" s="598"/>
      <c r="G35" s="534"/>
      <c r="H35" s="602"/>
      <c r="I35" s="591"/>
      <c r="J35" s="591"/>
      <c r="K35" s="591"/>
      <c r="L35" s="591"/>
      <c r="M35" s="595"/>
    </row>
    <row r="36" spans="1:13" ht="15" customHeight="1">
      <c r="A36" s="603">
        <f>'7. Mapa Final'!A40</f>
        <v>4</v>
      </c>
      <c r="B36" s="603" t="str">
        <f>'7. Mapa Final'!B40</f>
        <v>Ofrecer, prometer, entregar, aceptar o solicitar una ventaja indebida para manipular o influir en la emisión  de  solicitudes  de traslado por razones de seguridad, en  beneficio propio o de un tercero.</v>
      </c>
      <c r="C36" s="603" t="str">
        <f>'7. Mapa Final'!C40</f>
        <v>Cuando se  influye de manera indebida  en las  decisiones de traslado por razones de seguridad, basados en  razones infundadas, falsas o inexistentes, para favorecer intereses personales o de terceros</v>
      </c>
      <c r="D36" s="606" t="str">
        <f>'7. Mapa Final'!J40</f>
        <v>Muy Baja - 1</v>
      </c>
      <c r="E36" s="610" t="str">
        <f>'7. Mapa Final'!K40</f>
        <v>Leve - 1</v>
      </c>
      <c r="F36" s="596" t="str">
        <f>'7. Mapa Final'!M40</f>
        <v>Bajo - 1</v>
      </c>
      <c r="G36" s="478" t="s">
        <v>365</v>
      </c>
      <c r="H36" s="599" t="s">
        <v>520</v>
      </c>
      <c r="I36" s="592" t="s">
        <v>7</v>
      </c>
      <c r="J36" s="592"/>
      <c r="K36" s="589">
        <v>45302</v>
      </c>
      <c r="L36" s="592"/>
      <c r="M36" s="593" t="s">
        <v>521</v>
      </c>
    </row>
    <row r="37" spans="1:13">
      <c r="A37" s="604"/>
      <c r="B37" s="604"/>
      <c r="C37" s="604"/>
      <c r="D37" s="607"/>
      <c r="E37" s="611"/>
      <c r="F37" s="597"/>
      <c r="G37" s="478"/>
      <c r="H37" s="600"/>
      <c r="I37" s="590"/>
      <c r="J37" s="590"/>
      <c r="K37" s="590"/>
      <c r="L37" s="590"/>
      <c r="M37" s="594"/>
    </row>
    <row r="38" spans="1:13">
      <c r="A38" s="604"/>
      <c r="B38" s="604"/>
      <c r="C38" s="604"/>
      <c r="D38" s="607"/>
      <c r="E38" s="611"/>
      <c r="F38" s="597"/>
      <c r="G38" s="478"/>
      <c r="H38" s="600"/>
      <c r="I38" s="590"/>
      <c r="J38" s="590"/>
      <c r="K38" s="590"/>
      <c r="L38" s="590"/>
      <c r="M38" s="594"/>
    </row>
    <row r="39" spans="1:13">
      <c r="A39" s="604"/>
      <c r="B39" s="604"/>
      <c r="C39" s="604"/>
      <c r="D39" s="607"/>
      <c r="E39" s="611"/>
      <c r="F39" s="597"/>
      <c r="G39" s="478"/>
      <c r="H39" s="600"/>
      <c r="I39" s="590"/>
      <c r="J39" s="590"/>
      <c r="K39" s="590"/>
      <c r="L39" s="590"/>
      <c r="M39" s="594"/>
    </row>
    <row r="40" spans="1:13">
      <c r="A40" s="604"/>
      <c r="B40" s="604"/>
      <c r="C40" s="604"/>
      <c r="D40" s="607"/>
      <c r="E40" s="611"/>
      <c r="F40" s="597"/>
      <c r="G40" s="478"/>
      <c r="H40" s="600"/>
      <c r="I40" s="590"/>
      <c r="J40" s="590"/>
      <c r="K40" s="590"/>
      <c r="L40" s="590"/>
      <c r="M40" s="594"/>
    </row>
    <row r="41" spans="1:13">
      <c r="A41" s="604"/>
      <c r="B41" s="604"/>
      <c r="C41" s="604"/>
      <c r="D41" s="607"/>
      <c r="E41" s="611"/>
      <c r="F41" s="597"/>
      <c r="G41" s="478"/>
      <c r="H41" s="600"/>
      <c r="I41" s="590"/>
      <c r="J41" s="590"/>
      <c r="K41" s="590"/>
      <c r="L41" s="590"/>
      <c r="M41" s="594"/>
    </row>
    <row r="42" spans="1:13">
      <c r="A42" s="604"/>
      <c r="B42" s="604"/>
      <c r="C42" s="604"/>
      <c r="D42" s="607"/>
      <c r="E42" s="611"/>
      <c r="F42" s="597"/>
      <c r="G42" s="478"/>
      <c r="H42" s="601"/>
      <c r="I42" s="590"/>
      <c r="J42" s="590"/>
      <c r="K42" s="590"/>
      <c r="L42" s="590"/>
      <c r="M42" s="594"/>
    </row>
    <row r="43" spans="1:13">
      <c r="A43" s="604"/>
      <c r="B43" s="604"/>
      <c r="C43" s="604"/>
      <c r="D43" s="608"/>
      <c r="E43" s="612"/>
      <c r="F43" s="597"/>
      <c r="G43" s="478"/>
      <c r="H43" s="601"/>
      <c r="I43" s="590"/>
      <c r="J43" s="590"/>
      <c r="K43" s="590"/>
      <c r="L43" s="590"/>
      <c r="M43" s="594"/>
    </row>
    <row r="44" spans="1:13">
      <c r="A44" s="604"/>
      <c r="B44" s="604"/>
      <c r="C44" s="604"/>
      <c r="D44" s="608"/>
      <c r="E44" s="612"/>
      <c r="F44" s="597"/>
      <c r="G44" s="478"/>
      <c r="H44" s="601"/>
      <c r="I44" s="590"/>
      <c r="J44" s="590"/>
      <c r="K44" s="590"/>
      <c r="L44" s="590"/>
      <c r="M44" s="594"/>
    </row>
    <row r="45" spans="1:13" ht="110.25" customHeight="1" thickBot="1">
      <c r="A45" s="605"/>
      <c r="B45" s="605"/>
      <c r="C45" s="605"/>
      <c r="D45" s="609"/>
      <c r="E45" s="613"/>
      <c r="F45" s="598"/>
      <c r="G45" s="534"/>
      <c r="H45" s="602"/>
      <c r="I45" s="591"/>
      <c r="J45" s="591"/>
      <c r="K45" s="591"/>
      <c r="L45" s="591"/>
      <c r="M45" s="595"/>
    </row>
    <row r="46" spans="1:13" ht="110.25" customHeight="1">
      <c r="A46" s="603">
        <f>'7. Mapa Final'!A50</f>
        <v>5</v>
      </c>
      <c r="B46" s="603" t="str">
        <f>'7. Mapa Final'!B50</f>
        <v>Ofrecer, prometer, entregar, aceptar o solicitar una ventaja indebida  para influir o direccionar  la formulación de necesidades,  requisitos y especificaciones técnicas  de elementos y equipos de seguridad  focalizados para satisfacer un interés personal, de manera directa o indirecta o por interpuesta persona.</v>
      </c>
      <c r="C46" s="603" t="str">
        <f>'7. Mapa Final'!C50</f>
        <v>Cuando  se favorece  indebidamente a proveedores a través de requisitos técnicos hechos a la medida, que direccionen el futuro proceso contractual y limiten el principio de selección objetiva.</v>
      </c>
      <c r="D46" s="606" t="str">
        <f>'7. Mapa Final'!J50</f>
        <v>Muy Baja - 1</v>
      </c>
      <c r="E46" s="610" t="str">
        <f>'7. Mapa Final'!K50</f>
        <v>Leve - 1</v>
      </c>
      <c r="F46" s="596" t="str">
        <f>'7. Mapa Final'!M50</f>
        <v>Bajo - 1</v>
      </c>
      <c r="G46" s="478" t="s">
        <v>371</v>
      </c>
      <c r="H46" s="599" t="s">
        <v>504</v>
      </c>
      <c r="I46" s="592" t="s">
        <v>502</v>
      </c>
      <c r="J46" s="592"/>
      <c r="K46" s="589">
        <v>45302</v>
      </c>
      <c r="L46" s="592"/>
      <c r="M46" s="593" t="s">
        <v>505</v>
      </c>
    </row>
    <row r="47" spans="1:13">
      <c r="A47" s="604"/>
      <c r="B47" s="604"/>
      <c r="C47" s="604"/>
      <c r="D47" s="607"/>
      <c r="E47" s="611"/>
      <c r="F47" s="597"/>
      <c r="G47" s="478"/>
      <c r="H47" s="600"/>
      <c r="I47" s="590"/>
      <c r="J47" s="590"/>
      <c r="K47" s="590"/>
      <c r="L47" s="590"/>
      <c r="M47" s="594"/>
    </row>
    <row r="48" spans="1:13">
      <c r="A48" s="604"/>
      <c r="B48" s="604"/>
      <c r="C48" s="604"/>
      <c r="D48" s="607"/>
      <c r="E48" s="611"/>
      <c r="F48" s="597"/>
      <c r="G48" s="478"/>
      <c r="H48" s="600"/>
      <c r="I48" s="590"/>
      <c r="J48" s="590"/>
      <c r="K48" s="590"/>
      <c r="L48" s="590"/>
      <c r="M48" s="594"/>
    </row>
    <row r="49" spans="1:13">
      <c r="A49" s="604"/>
      <c r="B49" s="604"/>
      <c r="C49" s="604"/>
      <c r="D49" s="607"/>
      <c r="E49" s="611"/>
      <c r="F49" s="597"/>
      <c r="G49" s="478"/>
      <c r="H49" s="600"/>
      <c r="I49" s="590"/>
      <c r="J49" s="590"/>
      <c r="K49" s="590"/>
      <c r="L49" s="590"/>
      <c r="M49" s="594"/>
    </row>
    <row r="50" spans="1:13">
      <c r="A50" s="604"/>
      <c r="B50" s="604"/>
      <c r="C50" s="604"/>
      <c r="D50" s="607"/>
      <c r="E50" s="611"/>
      <c r="F50" s="597"/>
      <c r="G50" s="478"/>
      <c r="H50" s="600"/>
      <c r="I50" s="590"/>
      <c r="J50" s="590"/>
      <c r="K50" s="590"/>
      <c r="L50" s="590"/>
      <c r="M50" s="594"/>
    </row>
    <row r="51" spans="1:13">
      <c r="A51" s="604"/>
      <c r="B51" s="604"/>
      <c r="C51" s="604"/>
      <c r="D51" s="607"/>
      <c r="E51" s="611"/>
      <c r="F51" s="597"/>
      <c r="G51" s="478"/>
      <c r="H51" s="600"/>
      <c r="I51" s="590"/>
      <c r="J51" s="590"/>
      <c r="K51" s="590"/>
      <c r="L51" s="590"/>
      <c r="M51" s="594"/>
    </row>
    <row r="52" spans="1:13">
      <c r="A52" s="604"/>
      <c r="B52" s="604"/>
      <c r="C52" s="604"/>
      <c r="D52" s="607"/>
      <c r="E52" s="611"/>
      <c r="F52" s="597"/>
      <c r="G52" s="478"/>
      <c r="H52" s="601"/>
      <c r="I52" s="590"/>
      <c r="J52" s="590"/>
      <c r="K52" s="590"/>
      <c r="L52" s="590"/>
      <c r="M52" s="594"/>
    </row>
    <row r="53" spans="1:13">
      <c r="A53" s="604"/>
      <c r="B53" s="604"/>
      <c r="C53" s="604"/>
      <c r="D53" s="608"/>
      <c r="E53" s="612"/>
      <c r="F53" s="597"/>
      <c r="G53" s="478"/>
      <c r="H53" s="601"/>
      <c r="I53" s="590"/>
      <c r="J53" s="590"/>
      <c r="K53" s="590"/>
      <c r="L53" s="590"/>
      <c r="M53" s="594"/>
    </row>
    <row r="54" spans="1:13">
      <c r="A54" s="604"/>
      <c r="B54" s="604"/>
      <c r="C54" s="604"/>
      <c r="D54" s="608"/>
      <c r="E54" s="612"/>
      <c r="F54" s="597"/>
      <c r="G54" s="478"/>
      <c r="H54" s="601"/>
      <c r="I54" s="590"/>
      <c r="J54" s="590"/>
      <c r="K54" s="590"/>
      <c r="L54" s="590"/>
      <c r="M54" s="594"/>
    </row>
    <row r="55" spans="1:13" ht="15.75" thickBot="1">
      <c r="A55" s="605"/>
      <c r="B55" s="605"/>
      <c r="C55" s="605"/>
      <c r="D55" s="609"/>
      <c r="E55" s="613"/>
      <c r="F55" s="598"/>
      <c r="G55" s="534"/>
      <c r="H55" s="602"/>
      <c r="I55" s="591"/>
      <c r="J55" s="591"/>
      <c r="K55" s="591"/>
      <c r="L55" s="591"/>
      <c r="M55" s="595"/>
    </row>
  </sheetData>
  <mergeCells count="82">
    <mergeCell ref="M20:M25"/>
    <mergeCell ref="G20:G25"/>
    <mergeCell ref="K36:K45"/>
    <mergeCell ref="L36:L45"/>
    <mergeCell ref="M36:M45"/>
    <mergeCell ref="J26:J35"/>
    <mergeCell ref="K26:K35"/>
    <mergeCell ref="L26:L35"/>
    <mergeCell ref="M26:M35"/>
    <mergeCell ref="J20:J25"/>
    <mergeCell ref="K20:K25"/>
    <mergeCell ref="L20:L25"/>
    <mergeCell ref="F36:F45"/>
    <mergeCell ref="G36:G45"/>
    <mergeCell ref="H36:H45"/>
    <mergeCell ref="I36:I45"/>
    <mergeCell ref="J36:J45"/>
    <mergeCell ref="A36:A45"/>
    <mergeCell ref="B36:B45"/>
    <mergeCell ref="C36:C45"/>
    <mergeCell ref="D36:D45"/>
    <mergeCell ref="E36:E45"/>
    <mergeCell ref="A26:A35"/>
    <mergeCell ref="C26:C35"/>
    <mergeCell ref="D10:D19"/>
    <mergeCell ref="E10:E19"/>
    <mergeCell ref="D26:D35"/>
    <mergeCell ref="E26:E35"/>
    <mergeCell ref="B20:B25"/>
    <mergeCell ref="A20:A25"/>
    <mergeCell ref="C20:C25"/>
    <mergeCell ref="D20:D25"/>
    <mergeCell ref="E20:E25"/>
    <mergeCell ref="B10:B19"/>
    <mergeCell ref="B26:B35"/>
    <mergeCell ref="F26:F35"/>
    <mergeCell ref="G26:G35"/>
    <mergeCell ref="H26:H35"/>
    <mergeCell ref="I26:I35"/>
    <mergeCell ref="F20:F25"/>
    <mergeCell ref="H20:H25"/>
    <mergeCell ref="I20:I25"/>
    <mergeCell ref="A9:G9"/>
    <mergeCell ref="A10:A19"/>
    <mergeCell ref="C10:C19"/>
    <mergeCell ref="L10:L19"/>
    <mergeCell ref="M10:M19"/>
    <mergeCell ref="F10:F19"/>
    <mergeCell ref="G10:G19"/>
    <mergeCell ref="H10:H19"/>
    <mergeCell ref="I10:I19"/>
    <mergeCell ref="J10:J19"/>
    <mergeCell ref="K10:K19"/>
    <mergeCell ref="K1:M3"/>
    <mergeCell ref="A4:B4"/>
    <mergeCell ref="A5:B5"/>
    <mergeCell ref="A1:B2"/>
    <mergeCell ref="C1:J3"/>
    <mergeCell ref="C4:M4"/>
    <mergeCell ref="C5:M5"/>
    <mergeCell ref="H7:H8"/>
    <mergeCell ref="I7:J7"/>
    <mergeCell ref="K7:L7"/>
    <mergeCell ref="M7:M8"/>
    <mergeCell ref="A6:B6"/>
    <mergeCell ref="A7:C7"/>
    <mergeCell ref="D7:F7"/>
    <mergeCell ref="G7:G8"/>
    <mergeCell ref="C6:M6"/>
    <mergeCell ref="A46:A55"/>
    <mergeCell ref="B46:B55"/>
    <mergeCell ref="C46:C55"/>
    <mergeCell ref="D46:D55"/>
    <mergeCell ref="E46:E55"/>
    <mergeCell ref="K46:K55"/>
    <mergeCell ref="L46:L55"/>
    <mergeCell ref="M46:M55"/>
    <mergeCell ref="F46:F55"/>
    <mergeCell ref="G46:G55"/>
    <mergeCell ref="H46:H55"/>
    <mergeCell ref="I46:I55"/>
    <mergeCell ref="J46:J55"/>
  </mergeCells>
  <conditionalFormatting sqref="A20:A22">
    <cfRule type="containsText" dxfId="193" priority="82" operator="containsText" text="1- Bajo">
      <formula>NOT(ISERROR(SEARCH("1- Bajo",A20)))</formula>
    </cfRule>
    <cfRule type="containsText" dxfId="192" priority="81" operator="containsText" text="4- Bajo">
      <formula>NOT(ISERROR(SEARCH("4- Bajo",A20)))</formula>
    </cfRule>
    <cfRule type="containsText" dxfId="191" priority="80" operator="containsText" text="3- Bajo">
      <formula>NOT(ISERROR(SEARCH("3- Bajo",A20)))</formula>
    </cfRule>
    <cfRule type="containsText" dxfId="190" priority="79" operator="containsText" text="4- Moderado">
      <formula>NOT(ISERROR(SEARCH("4- Moderado",A20)))</formula>
    </cfRule>
    <cfRule type="containsText" dxfId="189" priority="78" operator="containsText" text="6- Moderado">
      <formula>NOT(ISERROR(SEARCH("6- Moderado",A20)))</formula>
    </cfRule>
    <cfRule type="containsText" dxfId="188" priority="77" operator="containsText" text="3- Moderado">
      <formula>NOT(ISERROR(SEARCH("3- Moderado",A20)))</formula>
    </cfRule>
  </conditionalFormatting>
  <conditionalFormatting sqref="A7:B7">
    <cfRule type="containsText" dxfId="187" priority="789" operator="containsText" text="4- Moderado">
      <formula>NOT(ISERROR(SEARCH("4- Moderado",A7)))</formula>
    </cfRule>
    <cfRule type="containsText" dxfId="186" priority="792" operator="containsText" text="1- Bajo">
      <formula>NOT(ISERROR(SEARCH("1- Bajo",A7)))</formula>
    </cfRule>
    <cfRule type="containsText" dxfId="185" priority="791" operator="containsText" text="4- Bajo">
      <formula>NOT(ISERROR(SEARCH("4- Bajo",A7)))</formula>
    </cfRule>
    <cfRule type="containsText" dxfId="184" priority="790" operator="containsText" text="3- Bajo">
      <formula>NOT(ISERROR(SEARCH("3- Bajo",A7)))</formula>
    </cfRule>
    <cfRule type="containsText" dxfId="183" priority="788" operator="containsText" text="6- Moderado">
      <formula>NOT(ISERROR(SEARCH("6- Moderado",A7)))</formula>
    </cfRule>
    <cfRule type="containsText" dxfId="182" priority="787" operator="containsText" text="3- Moderado">
      <formula>NOT(ISERROR(SEARCH("3- Moderado",A7)))</formula>
    </cfRule>
  </conditionalFormatting>
  <conditionalFormatting sqref="A46:B46">
    <cfRule type="containsText" dxfId="181" priority="113" operator="containsText" text="3- Moderado">
      <formula>NOT(ISERROR(SEARCH("3- Moderado",A46)))</formula>
    </cfRule>
    <cfRule type="containsText" dxfId="180" priority="116" operator="containsText" text="3- Bajo">
      <formula>NOT(ISERROR(SEARCH("3- Bajo",A46)))</formula>
    </cfRule>
    <cfRule type="containsText" dxfId="179" priority="118" operator="containsText" text="1- Bajo">
      <formula>NOT(ISERROR(SEARCH("1- Bajo",A46)))</formula>
    </cfRule>
    <cfRule type="containsText" dxfId="178" priority="115" operator="containsText" text="4- Moderado">
      <formula>NOT(ISERROR(SEARCH("4- Moderado",A46)))</formula>
    </cfRule>
    <cfRule type="containsText" dxfId="177" priority="114" operator="containsText" text="6- Moderado">
      <formula>NOT(ISERROR(SEARCH("6- Moderado",A46)))</formula>
    </cfRule>
    <cfRule type="containsText" dxfId="176" priority="117" operator="containsText" text="4- Bajo">
      <formula>NOT(ISERROR(SEARCH("4- Bajo",A46)))</formula>
    </cfRule>
  </conditionalFormatting>
  <conditionalFormatting sqref="A10:E10 D20:F22 A26:E26 A36:E36 C46:E46">
    <cfRule type="containsText" dxfId="175" priority="768" operator="containsText" text="1- Bajo">
      <formula>NOT(ISERROR(SEARCH("1- Bajo",A10)))</formula>
    </cfRule>
    <cfRule type="containsText" dxfId="174" priority="766" operator="containsText" text="3- Bajo">
      <formula>NOT(ISERROR(SEARCH("3- Bajo",A10)))</formula>
    </cfRule>
    <cfRule type="containsText" dxfId="173" priority="764" operator="containsText" text="6- Moderado">
      <formula>NOT(ISERROR(SEARCH("6- Moderado",A10)))</formula>
    </cfRule>
    <cfRule type="containsText" dxfId="172" priority="763" operator="containsText" text="3- Moderado">
      <formula>NOT(ISERROR(SEARCH("3- Moderado",A10)))</formula>
    </cfRule>
    <cfRule type="containsText" dxfId="171" priority="767" operator="containsText" text="4- Bajo">
      <formula>NOT(ISERROR(SEARCH("4- Bajo",A10)))</formula>
    </cfRule>
    <cfRule type="containsText" dxfId="170" priority="765" operator="containsText" text="4- Moderado">
      <formula>NOT(ISERROR(SEARCH("4- Moderado",A10)))</formula>
    </cfRule>
  </conditionalFormatting>
  <conditionalFormatting sqref="B20:C20">
    <cfRule type="containsText" dxfId="169" priority="49" operator="containsText" text="3- Moderado">
      <formula>NOT(ISERROR(SEARCH("3- Moderado",B20)))</formula>
    </cfRule>
    <cfRule type="containsText" dxfId="168" priority="50" operator="containsText" text="6- Moderado">
      <formula>NOT(ISERROR(SEARCH("6- Moderado",B20)))</formula>
    </cfRule>
    <cfRule type="containsText" dxfId="167" priority="51" operator="containsText" text="4- Moderado">
      <formula>NOT(ISERROR(SEARCH("4- Moderado",B20)))</formula>
    </cfRule>
    <cfRule type="containsText" dxfId="166" priority="52" operator="containsText" text="3- Bajo">
      <formula>NOT(ISERROR(SEARCH("3- Bajo",B20)))</formula>
    </cfRule>
    <cfRule type="containsText" dxfId="165" priority="53" operator="containsText" text="4- Bajo">
      <formula>NOT(ISERROR(SEARCH("4- Bajo",B20)))</formula>
    </cfRule>
    <cfRule type="containsText" dxfId="164" priority="54" operator="containsText" text="1- Bajo">
      <formula>NOT(ISERROR(SEARCH("1- Bajo",B20)))</formula>
    </cfRule>
  </conditionalFormatting>
  <conditionalFormatting sqref="C8:F8">
    <cfRule type="containsText" dxfId="163" priority="120" operator="containsText" text="6- Moderado">
      <formula>NOT(ISERROR(SEARCH("6- Moderado",C8)))</formula>
    </cfRule>
    <cfRule type="containsText" dxfId="162" priority="119" operator="containsText" text="3- Moderado">
      <formula>NOT(ISERROR(SEARCH("3- Moderado",C8)))</formula>
    </cfRule>
    <cfRule type="containsText" dxfId="161" priority="122" operator="containsText" text="3- Bajo">
      <formula>NOT(ISERROR(SEARCH("3- Bajo",C8)))</formula>
    </cfRule>
    <cfRule type="containsText" dxfId="160" priority="123" operator="containsText" text="4- Bajo">
      <formula>NOT(ISERROR(SEARCH("4- Bajo",C8)))</formula>
    </cfRule>
    <cfRule type="containsText" dxfId="159" priority="124" operator="containsText" text="1- Bajo">
      <formula>NOT(ISERROR(SEARCH("1- Bajo",C8)))</formula>
    </cfRule>
    <cfRule type="containsText" dxfId="158" priority="121" operator="containsText" text="4- Moderado">
      <formula>NOT(ISERROR(SEARCH("4- Moderado",C8)))</formula>
    </cfRule>
  </conditionalFormatting>
  <conditionalFormatting sqref="D10:D55">
    <cfRule type="containsText" dxfId="157" priority="676" operator="containsText" text="Muy Alta">
      <formula>NOT(ISERROR(SEARCH("Muy Alta",D10)))</formula>
    </cfRule>
    <cfRule type="containsText" dxfId="156" priority="677" operator="containsText" text="Alta">
      <formula>NOT(ISERROR(SEARCH("Alta",D10)))</formula>
    </cfRule>
    <cfRule type="containsText" dxfId="155" priority="678" operator="containsText" text="Baja">
      <formula>NOT(ISERROR(SEARCH("Baja",D10)))</formula>
    </cfRule>
    <cfRule type="containsText" dxfId="154" priority="679" operator="containsText" text="Muy Baja">
      <formula>NOT(ISERROR(SEARCH("Muy Baja",D10)))</formula>
    </cfRule>
    <cfRule type="containsText" dxfId="153" priority="696" operator="containsText" text="Media">
      <formula>NOT(ISERROR(SEARCH("Media",D10)))</formula>
    </cfRule>
  </conditionalFormatting>
  <conditionalFormatting sqref="D46">
    <cfRule type="containsText" dxfId="152" priority="108" operator="containsText" text="6- Moderado">
      <formula>NOT(ISERROR(SEARCH("6- Moderado",D46)))</formula>
    </cfRule>
    <cfRule type="containsText" dxfId="151" priority="107" operator="containsText" text="3- Moderado">
      <formula>NOT(ISERROR(SEARCH("3- Moderado",D46)))</formula>
    </cfRule>
    <cfRule type="containsText" dxfId="150" priority="112" operator="containsText" text="1- Bajo">
      <formula>NOT(ISERROR(SEARCH("1- Bajo",D46)))</formula>
    </cfRule>
    <cfRule type="containsText" dxfId="149" priority="111" operator="containsText" text="4- Bajo">
      <formula>NOT(ISERROR(SEARCH("4- Bajo",D46)))</formula>
    </cfRule>
    <cfRule type="containsText" dxfId="148" priority="110" operator="containsText" text="3- Bajo">
      <formula>NOT(ISERROR(SEARCH("3- Bajo",D46)))</formula>
    </cfRule>
    <cfRule type="containsText" dxfId="147" priority="109" operator="containsText" text="4- Moderado">
      <formula>NOT(ISERROR(SEARCH("4- Moderado",D46)))</formula>
    </cfRule>
  </conditionalFormatting>
  <conditionalFormatting sqref="E10:E55 F20:F25">
    <cfRule type="containsText" dxfId="146" priority="673" operator="containsText" text="Mayor">
      <formula>NOT(ISERROR(SEARCH("Mayor",E10)))</formula>
    </cfRule>
    <cfRule type="containsText" dxfId="145" priority="675" operator="containsText" text="Leve">
      <formula>NOT(ISERROR(SEARCH("Leve",E10)))</formula>
    </cfRule>
    <cfRule type="containsText" dxfId="144" priority="674" operator="containsText" text="Menor">
      <formula>NOT(ISERROR(SEARCH("Menor",E10)))</formula>
    </cfRule>
    <cfRule type="containsText" dxfId="143" priority="672" operator="containsText" text="Catastrófico">
      <formula>NOT(ISERROR(SEARCH("Catastrófico",E10)))</formula>
    </cfRule>
  </conditionalFormatting>
  <conditionalFormatting sqref="E10:F55">
    <cfRule type="containsText" dxfId="142" priority="695" operator="containsText" text="Moderado">
      <formula>NOT(ISERROR(SEARCH("Moderado",E10)))</formula>
    </cfRule>
  </conditionalFormatting>
  <conditionalFormatting sqref="F10:F55">
    <cfRule type="containsText" dxfId="141" priority="1508" operator="containsText" text="Bajo">
      <formula>NOT(ISERROR(SEARCH("Bajo",F10)))</formula>
    </cfRule>
    <cfRule type="colorScale" priority="1512">
      <colorScale>
        <cfvo type="min"/>
        <cfvo type="max"/>
        <color rgb="FFFF7128"/>
        <color rgb="FFFFEF9C"/>
      </colorScale>
    </cfRule>
    <cfRule type="containsText" dxfId="140" priority="1511" operator="containsText" text="Extremo">
      <formula>NOT(ISERROR(SEARCH("Extremo",F10)))</formula>
    </cfRule>
    <cfRule type="containsText" dxfId="139" priority="1510" operator="containsText" text="Alto">
      <formula>NOT(ISERROR(SEARCH("Alto",F10)))</formula>
    </cfRule>
    <cfRule type="containsText" dxfId="138" priority="1509" operator="containsText" text="Moderado">
      <formula>NOT(ISERROR(SEARCH("Moderado",F10)))</formula>
    </cfRule>
  </conditionalFormatting>
  <conditionalFormatting sqref="H10">
    <cfRule type="containsText" dxfId="137" priority="93" operator="containsText" text="4- Bajo">
      <formula>NOT(ISERROR(SEARCH("4- Bajo",H10)))</formula>
    </cfRule>
    <cfRule type="containsText" dxfId="136" priority="94" operator="containsText" text="1- Bajo">
      <formula>NOT(ISERROR(SEARCH("1- Bajo",H10)))</formula>
    </cfRule>
    <cfRule type="containsText" dxfId="135" priority="89" operator="containsText" text="3- Moderado">
      <formula>NOT(ISERROR(SEARCH("3- Moderado",H10)))</formula>
    </cfRule>
    <cfRule type="containsText" dxfId="134" priority="91" operator="containsText" text="4- Moderado">
      <formula>NOT(ISERROR(SEARCH("4- Moderado",H10)))</formula>
    </cfRule>
    <cfRule type="containsText" dxfId="133" priority="92" operator="containsText" text="3- Bajo">
      <formula>NOT(ISERROR(SEARCH("3- Bajo",H10)))</formula>
    </cfRule>
    <cfRule type="containsText" dxfId="132" priority="90" operator="containsText" text="6- Moderado">
      <formula>NOT(ISERROR(SEARCH("6- Moderado",H10)))</formula>
    </cfRule>
  </conditionalFormatting>
  <conditionalFormatting sqref="H20">
    <cfRule type="containsText" dxfId="131" priority="43" operator="containsText" text="3- Moderado">
      <formula>NOT(ISERROR(SEARCH("3- Moderado",H20)))</formula>
    </cfRule>
    <cfRule type="containsText" dxfId="130" priority="47" operator="containsText" text="4- Bajo">
      <formula>NOT(ISERROR(SEARCH("4- Bajo",H20)))</formula>
    </cfRule>
    <cfRule type="containsText" dxfId="129" priority="48" operator="containsText" text="1- Bajo">
      <formula>NOT(ISERROR(SEARCH("1- Bajo",H20)))</formula>
    </cfRule>
    <cfRule type="containsText" dxfId="128" priority="46" operator="containsText" text="3- Bajo">
      <formula>NOT(ISERROR(SEARCH("3- Bajo",H20)))</formula>
    </cfRule>
    <cfRule type="containsText" dxfId="127" priority="45" operator="containsText" text="4- Moderado">
      <formula>NOT(ISERROR(SEARCH("4- Moderado",H20)))</formula>
    </cfRule>
    <cfRule type="containsText" dxfId="126" priority="44" operator="containsText" text="6- Moderado">
      <formula>NOT(ISERROR(SEARCH("6- Moderado",H20)))</formula>
    </cfRule>
  </conditionalFormatting>
  <conditionalFormatting sqref="H26">
    <cfRule type="containsText" dxfId="125" priority="27" operator="containsText" text="4- Moderado">
      <formula>NOT(ISERROR(SEARCH("4- Moderado",H26)))</formula>
    </cfRule>
    <cfRule type="containsText" dxfId="124" priority="30" operator="containsText" text="1- Bajo">
      <formula>NOT(ISERROR(SEARCH("1- Bajo",H26)))</formula>
    </cfRule>
    <cfRule type="containsText" dxfId="123" priority="29" operator="containsText" text="4- Bajo">
      <formula>NOT(ISERROR(SEARCH("4- Bajo",H26)))</formula>
    </cfRule>
    <cfRule type="containsText" dxfId="122" priority="28" operator="containsText" text="3- Bajo">
      <formula>NOT(ISERROR(SEARCH("3- Bajo",H26)))</formula>
    </cfRule>
    <cfRule type="containsText" dxfId="121" priority="26" operator="containsText" text="6- Moderado">
      <formula>NOT(ISERROR(SEARCH("6- Moderado",H26)))</formula>
    </cfRule>
    <cfRule type="containsText" dxfId="120" priority="25" operator="containsText" text="3- Moderado">
      <formula>NOT(ISERROR(SEARCH("3- Moderado",H26)))</formula>
    </cfRule>
  </conditionalFormatting>
  <conditionalFormatting sqref="H36">
    <cfRule type="containsText" dxfId="119" priority="24" operator="containsText" text="1- Bajo">
      <formula>NOT(ISERROR(SEARCH("1- Bajo",H36)))</formula>
    </cfRule>
    <cfRule type="containsText" dxfId="118" priority="23" operator="containsText" text="4- Bajo">
      <formula>NOT(ISERROR(SEARCH("4- Bajo",H36)))</formula>
    </cfRule>
    <cfRule type="containsText" dxfId="117" priority="22" operator="containsText" text="3- Bajo">
      <formula>NOT(ISERROR(SEARCH("3- Bajo",H36)))</formula>
    </cfRule>
    <cfRule type="containsText" dxfId="116" priority="21" operator="containsText" text="4- Moderado">
      <formula>NOT(ISERROR(SEARCH("4- Moderado",H36)))</formula>
    </cfRule>
    <cfRule type="containsText" dxfId="115" priority="20" operator="containsText" text="6- Moderado">
      <formula>NOT(ISERROR(SEARCH("6- Moderado",H36)))</formula>
    </cfRule>
    <cfRule type="containsText" dxfId="114" priority="19" operator="containsText" text="3- Moderado">
      <formula>NOT(ISERROR(SEARCH("3- Moderado",H36)))</formula>
    </cfRule>
  </conditionalFormatting>
  <conditionalFormatting sqref="H46">
    <cfRule type="containsText" dxfId="113" priority="2" operator="containsText" text="6- Moderado">
      <formula>NOT(ISERROR(SEARCH("6- Moderado",H46)))</formula>
    </cfRule>
    <cfRule type="containsText" dxfId="112" priority="6" operator="containsText" text="1- Bajo">
      <formula>NOT(ISERROR(SEARCH("1- Bajo",H46)))</formula>
    </cfRule>
    <cfRule type="containsText" dxfId="111" priority="5" operator="containsText" text="4- Bajo">
      <formula>NOT(ISERROR(SEARCH("4- Bajo",H46)))</formula>
    </cfRule>
    <cfRule type="containsText" dxfId="110" priority="3" operator="containsText" text="4- Moderado">
      <formula>NOT(ISERROR(SEARCH("4- Moderado",H46)))</formula>
    </cfRule>
    <cfRule type="containsText" dxfId="109" priority="1" operator="containsText" text="3- Moderado">
      <formula>NOT(ISERROR(SEARCH("3- Moderado",H46)))</formula>
    </cfRule>
    <cfRule type="containsText" dxfId="108" priority="4" operator="containsText" text="3- Bajo">
      <formula>NOT(ISERROR(SEARCH("3- Bajo",H46)))</formula>
    </cfRule>
  </conditionalFormatting>
  <conditionalFormatting sqref="M10">
    <cfRule type="containsText" dxfId="107" priority="88" operator="containsText" text="1- Bajo">
      <formula>NOT(ISERROR(SEARCH("1- Bajo",M10)))</formula>
    </cfRule>
    <cfRule type="containsText" dxfId="106" priority="87" operator="containsText" text="4- Bajo">
      <formula>NOT(ISERROR(SEARCH("4- Bajo",M10)))</formula>
    </cfRule>
    <cfRule type="containsText" dxfId="105" priority="85" operator="containsText" text="4- Moderado">
      <formula>NOT(ISERROR(SEARCH("4- Moderado",M10)))</formula>
    </cfRule>
    <cfRule type="containsText" dxfId="104" priority="84" operator="containsText" text="6- Moderado">
      <formula>NOT(ISERROR(SEARCH("6- Moderado",M10)))</formula>
    </cfRule>
    <cfRule type="containsText" dxfId="103" priority="83" operator="containsText" text="3- Moderado">
      <formula>NOT(ISERROR(SEARCH("3- Moderado",M10)))</formula>
    </cfRule>
    <cfRule type="containsText" dxfId="102" priority="86" operator="containsText" text="3- Bajo">
      <formula>NOT(ISERROR(SEARCH("3- Bajo",M10)))</formula>
    </cfRule>
  </conditionalFormatting>
  <conditionalFormatting sqref="M20">
    <cfRule type="containsText" dxfId="101" priority="41" operator="containsText" text="4- Bajo">
      <formula>NOT(ISERROR(SEARCH("4- Bajo",M20)))</formula>
    </cfRule>
    <cfRule type="containsText" dxfId="100" priority="37" operator="containsText" text="3- Moderado">
      <formula>NOT(ISERROR(SEARCH("3- Moderado",M20)))</formula>
    </cfRule>
    <cfRule type="containsText" dxfId="99" priority="39" operator="containsText" text="4- Moderado">
      <formula>NOT(ISERROR(SEARCH("4- Moderado",M20)))</formula>
    </cfRule>
    <cfRule type="containsText" dxfId="98" priority="38" operator="containsText" text="6- Moderado">
      <formula>NOT(ISERROR(SEARCH("6- Moderado",M20)))</formula>
    </cfRule>
    <cfRule type="containsText" dxfId="97" priority="40" operator="containsText" text="3- Bajo">
      <formula>NOT(ISERROR(SEARCH("3- Bajo",M20)))</formula>
    </cfRule>
    <cfRule type="containsText" dxfId="96" priority="42" operator="containsText" text="1- Bajo">
      <formula>NOT(ISERROR(SEARCH("1- Bajo",M20)))</formula>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G10:G55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FL49"/>
  <sheetViews>
    <sheetView topLeftCell="A7" zoomScale="71" zoomScaleNormal="71" workbookViewId="0">
      <selection activeCell="C30" sqref="C30:C39"/>
    </sheetView>
  </sheetViews>
  <sheetFormatPr baseColWidth="10" defaultColWidth="11.42578125" defaultRowHeight="15"/>
  <cols>
    <col min="1" max="2" width="18.42578125" style="5" customWidth="1"/>
    <col min="3" max="3" width="40.28515625" customWidth="1"/>
    <col min="4" max="4" width="16.85546875" style="100" customWidth="1"/>
    <col min="5" max="5" width="18.5703125" style="25" customWidth="1"/>
    <col min="6" max="6" width="18.28515625" style="25" bestFit="1" customWidth="1"/>
    <col min="7" max="7" width="18.28515625" bestFit="1" customWidth="1"/>
    <col min="8" max="8" width="32.7109375" customWidth="1"/>
    <col min="9" max="9" width="16.5703125" customWidth="1"/>
    <col min="10" max="10" width="14.28515625" customWidth="1"/>
    <col min="11" max="11" width="17.7109375" customWidth="1"/>
    <col min="12" max="12" width="15.28515625" customWidth="1"/>
    <col min="13" max="13" width="16.28515625" customWidth="1"/>
    <col min="14" max="168" width="11.42578125" style="2"/>
  </cols>
  <sheetData>
    <row r="1" spans="1:13" s="18" customFormat="1" ht="16.5" customHeight="1">
      <c r="A1" s="629"/>
      <c r="B1" s="630"/>
      <c r="C1" s="633"/>
      <c r="D1" s="633"/>
      <c r="E1" s="633"/>
      <c r="F1" s="633"/>
      <c r="G1" s="633"/>
      <c r="H1" s="633"/>
      <c r="I1" s="633"/>
      <c r="J1" s="634"/>
      <c r="K1" s="628"/>
      <c r="L1" s="628"/>
      <c r="M1" s="628"/>
    </row>
    <row r="2" spans="1:13" s="18" customFormat="1" ht="39.75" customHeight="1">
      <c r="A2" s="631"/>
      <c r="B2" s="632"/>
      <c r="C2" s="635"/>
      <c r="D2" s="635"/>
      <c r="E2" s="635"/>
      <c r="F2" s="635"/>
      <c r="G2" s="635"/>
      <c r="H2" s="635"/>
      <c r="I2" s="635"/>
      <c r="J2" s="636"/>
      <c r="K2" s="628"/>
      <c r="L2" s="628"/>
      <c r="M2" s="628"/>
    </row>
    <row r="3" spans="1:13" s="18" customFormat="1" ht="3" customHeight="1">
      <c r="A3" s="1"/>
      <c r="B3" s="1"/>
      <c r="C3" s="635"/>
      <c r="D3" s="635"/>
      <c r="E3" s="635"/>
      <c r="F3" s="635"/>
      <c r="G3" s="635"/>
      <c r="H3" s="635"/>
      <c r="I3" s="635"/>
      <c r="J3" s="636"/>
      <c r="K3" s="628"/>
      <c r="L3" s="628"/>
      <c r="M3" s="628"/>
    </row>
    <row r="4" spans="1:13" s="18" customFormat="1" ht="41.25" customHeight="1">
      <c r="A4" s="620" t="s">
        <v>211</v>
      </c>
      <c r="B4" s="621"/>
      <c r="C4" s="536" t="s">
        <v>5</v>
      </c>
      <c r="D4" s="537"/>
      <c r="E4" s="537"/>
      <c r="F4" s="537"/>
      <c r="G4" s="537"/>
      <c r="H4" s="537"/>
      <c r="I4" s="537"/>
      <c r="J4" s="537"/>
      <c r="K4" s="537"/>
      <c r="L4" s="537"/>
      <c r="M4" s="538"/>
    </row>
    <row r="5" spans="1:13" s="18" customFormat="1" ht="111.75" customHeight="1">
      <c r="A5" s="620" t="s">
        <v>212</v>
      </c>
      <c r="B5" s="621"/>
      <c r="C5" s="419" t="s">
        <v>34</v>
      </c>
      <c r="D5" s="420"/>
      <c r="E5" s="420"/>
      <c r="F5" s="420"/>
      <c r="G5" s="420"/>
      <c r="H5" s="420"/>
      <c r="I5" s="420"/>
      <c r="J5" s="420"/>
      <c r="K5" s="420"/>
      <c r="L5" s="420"/>
      <c r="M5" s="420"/>
    </row>
    <row r="6" spans="1:13" s="18" customFormat="1" ht="32.25" customHeight="1" thickBot="1">
      <c r="A6" s="620" t="s">
        <v>213</v>
      </c>
      <c r="B6" s="621"/>
      <c r="C6" s="651" t="s">
        <v>214</v>
      </c>
      <c r="D6" s="651"/>
      <c r="E6" s="651"/>
      <c r="F6" s="651"/>
      <c r="G6" s="651"/>
      <c r="H6" s="651"/>
      <c r="I6" s="651"/>
      <c r="J6" s="651"/>
      <c r="K6" s="651"/>
      <c r="L6" s="651"/>
      <c r="M6" s="651"/>
    </row>
    <row r="7" spans="1:13" s="21" customFormat="1" ht="40.5" customHeight="1" thickTop="1" thickBot="1">
      <c r="A7" s="622" t="s">
        <v>407</v>
      </c>
      <c r="B7" s="623"/>
      <c r="C7" s="646"/>
      <c r="D7" s="647" t="s">
        <v>408</v>
      </c>
      <c r="E7" s="647"/>
      <c r="F7" s="647"/>
      <c r="G7" s="627" t="s">
        <v>409</v>
      </c>
      <c r="H7" s="648" t="s">
        <v>410</v>
      </c>
      <c r="I7" s="649" t="s">
        <v>411</v>
      </c>
      <c r="J7" s="650"/>
      <c r="K7" s="649" t="s">
        <v>412</v>
      </c>
      <c r="L7" s="650"/>
      <c r="M7" s="619" t="s">
        <v>413</v>
      </c>
    </row>
    <row r="8" spans="1:13" s="22" customFormat="1" ht="108" customHeight="1" thickTop="1" thickBot="1">
      <c r="A8" s="29" t="s">
        <v>40</v>
      </c>
      <c r="B8" s="29" t="s">
        <v>153</v>
      </c>
      <c r="C8" s="30" t="s">
        <v>155</v>
      </c>
      <c r="D8" s="26" t="s">
        <v>165</v>
      </c>
      <c r="E8" s="26" t="s">
        <v>414</v>
      </c>
      <c r="F8" s="26" t="s">
        <v>415</v>
      </c>
      <c r="G8" s="627"/>
      <c r="H8" s="615"/>
      <c r="I8" s="27" t="s">
        <v>416</v>
      </c>
      <c r="J8" s="27" t="s">
        <v>417</v>
      </c>
      <c r="K8" s="27" t="s">
        <v>418</v>
      </c>
      <c r="L8" s="27" t="s">
        <v>419</v>
      </c>
      <c r="M8" s="619"/>
    </row>
    <row r="9" spans="1:13" s="23" customFormat="1" ht="21.75" customHeight="1" thickTop="1" thickBot="1">
      <c r="A9" s="638"/>
      <c r="B9" s="639"/>
      <c r="C9" s="639"/>
      <c r="D9" s="639"/>
      <c r="E9" s="639"/>
      <c r="F9" s="639"/>
      <c r="G9" s="639"/>
      <c r="M9" s="28"/>
    </row>
    <row r="10" spans="1:13" s="24" customFormat="1" ht="15" customHeight="1">
      <c r="A10" s="603">
        <f>'7. Mapa Final'!A10</f>
        <v>1</v>
      </c>
      <c r="B10" s="603" t="str">
        <f>'7. Mapa Final'!B10</f>
        <v xml:space="preserve"> Incidente de seguridad con la población de  servidores  judiciales en el ejercicio de la función de Administrar Justicia </v>
      </c>
      <c r="C10" s="603" t="str">
        <f>'7. Mapa Final'!C10</f>
        <v>Posibilidad  de la Afectación  en la prestación del servicio de Justicia por situaciones especiales que impidan la libre y autónoma Administración de Justicia por parte de los operadores judiciales</v>
      </c>
      <c r="D10" s="606" t="str">
        <f>'7. Mapa Final'!J10</f>
        <v>Muy Baja - 1</v>
      </c>
      <c r="E10" s="610" t="str">
        <f>'7. Mapa Final'!K10</f>
        <v>Leve - 1</v>
      </c>
      <c r="F10" s="596" t="str">
        <f>'7. Mapa Final'!M10</f>
        <v>Bajo - 1</v>
      </c>
      <c r="G10" s="478" t="s">
        <v>304</v>
      </c>
      <c r="H10" s="592"/>
      <c r="I10" s="592"/>
      <c r="J10" s="592"/>
      <c r="K10" s="592"/>
      <c r="L10" s="592"/>
      <c r="M10" s="592"/>
    </row>
    <row r="11" spans="1:13" s="24" customFormat="1" ht="13.5" customHeight="1">
      <c r="A11" s="604"/>
      <c r="B11" s="604"/>
      <c r="C11" s="604"/>
      <c r="D11" s="607"/>
      <c r="E11" s="611"/>
      <c r="F11" s="597"/>
      <c r="G11" s="478"/>
      <c r="H11" s="590"/>
      <c r="I11" s="590"/>
      <c r="J11" s="590"/>
      <c r="K11" s="590"/>
      <c r="L11" s="590"/>
      <c r="M11" s="590"/>
    </row>
    <row r="12" spans="1:13" s="24" customFormat="1" ht="13.5" customHeight="1">
      <c r="A12" s="604"/>
      <c r="B12" s="604"/>
      <c r="C12" s="604"/>
      <c r="D12" s="607"/>
      <c r="E12" s="611"/>
      <c r="F12" s="597"/>
      <c r="G12" s="478"/>
      <c r="H12" s="590"/>
      <c r="I12" s="590"/>
      <c r="J12" s="590"/>
      <c r="K12" s="590"/>
      <c r="L12" s="590"/>
      <c r="M12" s="590"/>
    </row>
    <row r="13" spans="1:13" s="24" customFormat="1" ht="13.5" customHeight="1">
      <c r="A13" s="604"/>
      <c r="B13" s="604"/>
      <c r="C13" s="604"/>
      <c r="D13" s="607"/>
      <c r="E13" s="611"/>
      <c r="F13" s="597"/>
      <c r="G13" s="478"/>
      <c r="H13" s="590"/>
      <c r="I13" s="590"/>
      <c r="J13" s="590"/>
      <c r="K13" s="590"/>
      <c r="L13" s="590"/>
      <c r="M13" s="590"/>
    </row>
    <row r="14" spans="1:13" s="24" customFormat="1" ht="13.5" customHeight="1">
      <c r="A14" s="604"/>
      <c r="B14" s="604"/>
      <c r="C14" s="604"/>
      <c r="D14" s="607"/>
      <c r="E14" s="611"/>
      <c r="F14" s="597"/>
      <c r="G14" s="478"/>
      <c r="H14" s="590"/>
      <c r="I14" s="590"/>
      <c r="J14" s="590"/>
      <c r="K14" s="590"/>
      <c r="L14" s="590"/>
      <c r="M14" s="590"/>
    </row>
    <row r="15" spans="1:13" s="24" customFormat="1" ht="13.5" customHeight="1">
      <c r="A15" s="604"/>
      <c r="B15" s="604"/>
      <c r="C15" s="604"/>
      <c r="D15" s="607"/>
      <c r="E15" s="611"/>
      <c r="F15" s="597"/>
      <c r="G15" s="478"/>
      <c r="H15" s="590"/>
      <c r="I15" s="590"/>
      <c r="J15" s="590"/>
      <c r="K15" s="590"/>
      <c r="L15" s="590"/>
      <c r="M15" s="590"/>
    </row>
    <row r="16" spans="1:13" s="24" customFormat="1" ht="13.5" customHeight="1">
      <c r="A16" s="604"/>
      <c r="B16" s="604"/>
      <c r="C16" s="604"/>
      <c r="D16" s="607"/>
      <c r="E16" s="611"/>
      <c r="F16" s="597"/>
      <c r="G16" s="478"/>
      <c r="H16" s="590"/>
      <c r="I16" s="590"/>
      <c r="J16" s="590"/>
      <c r="K16" s="590"/>
      <c r="L16" s="590"/>
      <c r="M16" s="590"/>
    </row>
    <row r="17" spans="1:13" s="24" customFormat="1" ht="13.5" customHeight="1">
      <c r="A17" s="604"/>
      <c r="B17" s="604"/>
      <c r="C17" s="604"/>
      <c r="D17" s="608"/>
      <c r="E17" s="612"/>
      <c r="F17" s="597"/>
      <c r="G17" s="478"/>
      <c r="H17" s="590"/>
      <c r="I17" s="590"/>
      <c r="J17" s="590"/>
      <c r="K17" s="590"/>
      <c r="L17" s="590"/>
      <c r="M17" s="590"/>
    </row>
    <row r="18" spans="1:13" s="24" customFormat="1" ht="13.5" customHeight="1">
      <c r="A18" s="604"/>
      <c r="B18" s="604"/>
      <c r="C18" s="604"/>
      <c r="D18" s="608"/>
      <c r="E18" s="612"/>
      <c r="F18" s="597"/>
      <c r="G18" s="478"/>
      <c r="H18" s="590"/>
      <c r="I18" s="590"/>
      <c r="J18" s="590"/>
      <c r="K18" s="590"/>
      <c r="L18" s="590"/>
      <c r="M18" s="590"/>
    </row>
    <row r="19" spans="1:13" s="24" customFormat="1" ht="21.75" customHeight="1" thickBot="1">
      <c r="A19" s="605"/>
      <c r="B19" s="605"/>
      <c r="C19" s="605"/>
      <c r="D19" s="609"/>
      <c r="E19" s="613"/>
      <c r="F19" s="598"/>
      <c r="G19" s="534"/>
      <c r="H19" s="591"/>
      <c r="I19" s="591"/>
      <c r="J19" s="591"/>
      <c r="K19" s="591"/>
      <c r="L19" s="591"/>
      <c r="M19" s="591"/>
    </row>
    <row r="20" spans="1:13" s="24" customFormat="1" ht="12.75">
      <c r="A20" s="603">
        <f>'7. Mapa Final'!A30</f>
        <v>3</v>
      </c>
      <c r="B20" s="603" t="str">
        <f>'7. Mapa Final'!B30</f>
        <v xml:space="preserve">Recibir dádivas o beneficios a nombre propio o de terceros  para omitir acciones, filtrar  información o no seguir  procedimientos de seguridad </v>
      </c>
      <c r="C20" s="603" t="str">
        <f>'7. Mapa Final'!C30</f>
        <v>Posibilidad  actos de corrupción por Ofrecimiento o aceptación de algún tipo de beneficio a los empleados de la OSEG incumpliendo la ley de trasparencia  1712 de 2014</v>
      </c>
      <c r="D20" s="606" t="str">
        <f>'7. Mapa Final'!J30</f>
        <v>Muy Baja - 1</v>
      </c>
      <c r="E20" s="610" t="str">
        <f>'7. Mapa Final'!K30</f>
        <v>Catastrófico - 5</v>
      </c>
      <c r="F20" s="596" t="str">
        <f>'7. Mapa Final'!M30</f>
        <v>Extremo - 5</v>
      </c>
      <c r="G20" s="478" t="s">
        <v>365</v>
      </c>
      <c r="H20" s="592"/>
      <c r="I20" s="592"/>
      <c r="J20" s="592"/>
      <c r="K20" s="592"/>
      <c r="L20" s="592"/>
      <c r="M20" s="592"/>
    </row>
    <row r="21" spans="1:13" s="24" customFormat="1" ht="12.75" customHeight="1">
      <c r="A21" s="604"/>
      <c r="B21" s="604"/>
      <c r="C21" s="604"/>
      <c r="D21" s="607"/>
      <c r="E21" s="611"/>
      <c r="F21" s="597"/>
      <c r="G21" s="478"/>
      <c r="H21" s="590"/>
      <c r="I21" s="590"/>
      <c r="J21" s="590"/>
      <c r="K21" s="590"/>
      <c r="L21" s="590"/>
      <c r="M21" s="590"/>
    </row>
    <row r="22" spans="1:13" s="24" customFormat="1" ht="12.75" customHeight="1">
      <c r="A22" s="604"/>
      <c r="B22" s="604"/>
      <c r="C22" s="604"/>
      <c r="D22" s="607"/>
      <c r="E22" s="611"/>
      <c r="F22" s="597"/>
      <c r="G22" s="478"/>
      <c r="H22" s="590"/>
      <c r="I22" s="590"/>
      <c r="J22" s="590"/>
      <c r="K22" s="590"/>
      <c r="L22" s="590"/>
      <c r="M22" s="590"/>
    </row>
    <row r="23" spans="1:13" s="24" customFormat="1" ht="12.75" customHeight="1">
      <c r="A23" s="604"/>
      <c r="B23" s="604"/>
      <c r="C23" s="604"/>
      <c r="D23" s="607"/>
      <c r="E23" s="611"/>
      <c r="F23" s="597"/>
      <c r="G23" s="478"/>
      <c r="H23" s="590"/>
      <c r="I23" s="590"/>
      <c r="J23" s="590"/>
      <c r="K23" s="590"/>
      <c r="L23" s="590"/>
      <c r="M23" s="590"/>
    </row>
    <row r="24" spans="1:13" s="24" customFormat="1" ht="13.5" customHeight="1">
      <c r="A24" s="604"/>
      <c r="B24" s="604"/>
      <c r="C24" s="604"/>
      <c r="D24" s="607"/>
      <c r="E24" s="611"/>
      <c r="F24" s="597"/>
      <c r="G24" s="478"/>
      <c r="H24" s="590"/>
      <c r="I24" s="590"/>
      <c r="J24" s="590"/>
      <c r="K24" s="590"/>
      <c r="L24" s="590"/>
      <c r="M24" s="590"/>
    </row>
    <row r="25" spans="1:13">
      <c r="A25" s="604"/>
      <c r="B25" s="604"/>
      <c r="C25" s="604"/>
      <c r="D25" s="607"/>
      <c r="E25" s="611"/>
      <c r="F25" s="597"/>
      <c r="G25" s="478"/>
      <c r="H25" s="590"/>
      <c r="I25" s="590"/>
      <c r="J25" s="590"/>
      <c r="K25" s="590"/>
      <c r="L25" s="590"/>
      <c r="M25" s="590"/>
    </row>
    <row r="26" spans="1:13">
      <c r="A26" s="604"/>
      <c r="B26" s="604"/>
      <c r="C26" s="604"/>
      <c r="D26" s="607"/>
      <c r="E26" s="611"/>
      <c r="F26" s="597"/>
      <c r="G26" s="478"/>
      <c r="H26" s="590"/>
      <c r="I26" s="590"/>
      <c r="J26" s="590"/>
      <c r="K26" s="590"/>
      <c r="L26" s="590"/>
      <c r="M26" s="590"/>
    </row>
    <row r="27" spans="1:13">
      <c r="A27" s="604"/>
      <c r="B27" s="604"/>
      <c r="C27" s="604"/>
      <c r="D27" s="608"/>
      <c r="E27" s="612"/>
      <c r="F27" s="597"/>
      <c r="G27" s="478"/>
      <c r="H27" s="590"/>
      <c r="I27" s="590"/>
      <c r="J27" s="590"/>
      <c r="K27" s="590"/>
      <c r="L27" s="590"/>
      <c r="M27" s="590"/>
    </row>
    <row r="28" spans="1:13">
      <c r="A28" s="604"/>
      <c r="B28" s="604"/>
      <c r="C28" s="604"/>
      <c r="D28" s="608"/>
      <c r="E28" s="612"/>
      <c r="F28" s="597"/>
      <c r="G28" s="478"/>
      <c r="H28" s="590"/>
      <c r="I28" s="590"/>
      <c r="J28" s="590"/>
      <c r="K28" s="590"/>
      <c r="L28" s="590"/>
      <c r="M28" s="590"/>
    </row>
    <row r="29" spans="1:13" ht="15.75" thickBot="1">
      <c r="A29" s="605"/>
      <c r="B29" s="605"/>
      <c r="C29" s="605"/>
      <c r="D29" s="609"/>
      <c r="E29" s="613"/>
      <c r="F29" s="598"/>
      <c r="G29" s="534"/>
      <c r="H29" s="591"/>
      <c r="I29" s="591"/>
      <c r="J29" s="591"/>
      <c r="K29" s="591"/>
      <c r="L29" s="591"/>
      <c r="M29" s="591"/>
    </row>
    <row r="30" spans="1:13">
      <c r="A30" s="603">
        <f>'7. Mapa Final'!A40</f>
        <v>4</v>
      </c>
      <c r="B30" s="603" t="str">
        <f>'7. Mapa Final'!B40</f>
        <v>Ofrecer, prometer, entregar, aceptar o solicitar una ventaja indebida para manipular o influir en la emisión  de  solicitudes  de traslado por razones de seguridad, en  beneficio propio o de un tercero.</v>
      </c>
      <c r="C30" s="603" t="str">
        <f>'7. Mapa Final'!C40</f>
        <v>Cuando se  influye de manera indebida  en las  decisiones de traslado por razones de seguridad, basados en  razones infundadas, falsas o inexistentes, para favorecer intereses personales o de terceros</v>
      </c>
      <c r="D30" s="606" t="str">
        <f>'7. Mapa Final'!J40</f>
        <v>Muy Baja - 1</v>
      </c>
      <c r="E30" s="610" t="str">
        <f>'7. Mapa Final'!K40</f>
        <v>Leve - 1</v>
      </c>
      <c r="F30" s="596" t="str">
        <f>'7. Mapa Final'!M40</f>
        <v>Bajo - 1</v>
      </c>
      <c r="G30" s="478" t="s">
        <v>365</v>
      </c>
      <c r="H30" s="592"/>
      <c r="I30" s="592"/>
      <c r="J30" s="592"/>
      <c r="K30" s="592"/>
      <c r="L30" s="592"/>
      <c r="M30" s="592"/>
    </row>
    <row r="31" spans="1:13">
      <c r="A31" s="604"/>
      <c r="B31" s="604"/>
      <c r="C31" s="604"/>
      <c r="D31" s="607"/>
      <c r="E31" s="611"/>
      <c r="F31" s="597"/>
      <c r="G31" s="478"/>
      <c r="H31" s="590"/>
      <c r="I31" s="590"/>
      <c r="J31" s="590"/>
      <c r="K31" s="590"/>
      <c r="L31" s="590"/>
      <c r="M31" s="590"/>
    </row>
    <row r="32" spans="1:13">
      <c r="A32" s="604"/>
      <c r="B32" s="604"/>
      <c r="C32" s="604"/>
      <c r="D32" s="607"/>
      <c r="E32" s="611"/>
      <c r="F32" s="597"/>
      <c r="G32" s="478"/>
      <c r="H32" s="590"/>
      <c r="I32" s="590"/>
      <c r="J32" s="590"/>
      <c r="K32" s="590"/>
      <c r="L32" s="590"/>
      <c r="M32" s="590"/>
    </row>
    <row r="33" spans="1:13">
      <c r="A33" s="604"/>
      <c r="B33" s="604"/>
      <c r="C33" s="604"/>
      <c r="D33" s="607"/>
      <c r="E33" s="611"/>
      <c r="F33" s="597"/>
      <c r="G33" s="478"/>
      <c r="H33" s="590"/>
      <c r="I33" s="590"/>
      <c r="J33" s="590"/>
      <c r="K33" s="590"/>
      <c r="L33" s="590"/>
      <c r="M33" s="590"/>
    </row>
    <row r="34" spans="1:13">
      <c r="A34" s="604"/>
      <c r="B34" s="604"/>
      <c r="C34" s="604"/>
      <c r="D34" s="607"/>
      <c r="E34" s="611"/>
      <c r="F34" s="597"/>
      <c r="G34" s="478"/>
      <c r="H34" s="590"/>
      <c r="I34" s="590"/>
      <c r="J34" s="590"/>
      <c r="K34" s="590"/>
      <c r="L34" s="590"/>
      <c r="M34" s="590"/>
    </row>
    <row r="35" spans="1:13">
      <c r="A35" s="604"/>
      <c r="B35" s="604"/>
      <c r="C35" s="604"/>
      <c r="D35" s="607"/>
      <c r="E35" s="611"/>
      <c r="F35" s="597"/>
      <c r="G35" s="478"/>
      <c r="H35" s="590"/>
      <c r="I35" s="590"/>
      <c r="J35" s="590"/>
      <c r="K35" s="590"/>
      <c r="L35" s="590"/>
      <c r="M35" s="590"/>
    </row>
    <row r="36" spans="1:13">
      <c r="A36" s="604"/>
      <c r="B36" s="604"/>
      <c r="C36" s="604"/>
      <c r="D36" s="607"/>
      <c r="E36" s="611"/>
      <c r="F36" s="597"/>
      <c r="G36" s="478"/>
      <c r="H36" s="590"/>
      <c r="I36" s="590"/>
      <c r="J36" s="590"/>
      <c r="K36" s="590"/>
      <c r="L36" s="590"/>
      <c r="M36" s="590"/>
    </row>
    <row r="37" spans="1:13">
      <c r="A37" s="604"/>
      <c r="B37" s="604"/>
      <c r="C37" s="604"/>
      <c r="D37" s="608"/>
      <c r="E37" s="612"/>
      <c r="F37" s="597"/>
      <c r="G37" s="478"/>
      <c r="H37" s="590"/>
      <c r="I37" s="590"/>
      <c r="J37" s="590"/>
      <c r="K37" s="590"/>
      <c r="L37" s="590"/>
      <c r="M37" s="590"/>
    </row>
    <row r="38" spans="1:13">
      <c r="A38" s="604"/>
      <c r="B38" s="604"/>
      <c r="C38" s="604"/>
      <c r="D38" s="608"/>
      <c r="E38" s="612"/>
      <c r="F38" s="597"/>
      <c r="G38" s="478"/>
      <c r="H38" s="590"/>
      <c r="I38" s="590"/>
      <c r="J38" s="590"/>
      <c r="K38" s="590"/>
      <c r="L38" s="590"/>
      <c r="M38" s="590"/>
    </row>
    <row r="39" spans="1:13" ht="15.75" thickBot="1">
      <c r="A39" s="605"/>
      <c r="B39" s="605"/>
      <c r="C39" s="605"/>
      <c r="D39" s="609"/>
      <c r="E39" s="613"/>
      <c r="F39" s="598"/>
      <c r="G39" s="534"/>
      <c r="H39" s="591"/>
      <c r="I39" s="591"/>
      <c r="J39" s="591"/>
      <c r="K39" s="591"/>
      <c r="L39" s="591"/>
      <c r="M39" s="591"/>
    </row>
    <row r="40" spans="1:13" s="24" customFormat="1" ht="12.75" customHeight="1">
      <c r="A40" s="603">
        <f>'7. Mapa Final'!A50</f>
        <v>5</v>
      </c>
      <c r="B40" s="603" t="str">
        <f>'7. Mapa Final'!B50</f>
        <v>Ofrecer, prometer, entregar, aceptar o solicitar una ventaja indebida  para influir o direccionar  la formulación de necesidades,  requisitos y especificaciones técnicas  de elementos y equipos de seguridad  focalizados para satisfacer un interés personal, de manera directa o indirecta o por interpuesta persona.</v>
      </c>
      <c r="C40" s="603" t="str">
        <f>'7. Mapa Final'!C50</f>
        <v>Cuando  se favorece  indebidamente a proveedores a través de requisitos técnicos hechos a la medida, que direccionen el futuro proceso contractual y limiten el principio de selección objetiva.</v>
      </c>
      <c r="D40" s="606" t="str">
        <f>'7. Mapa Final'!J50</f>
        <v>Muy Baja - 1</v>
      </c>
      <c r="E40" s="610" t="str">
        <f>'7. Mapa Final'!K50</f>
        <v>Leve - 1</v>
      </c>
      <c r="F40" s="596" t="str">
        <f>'7. Mapa Final'!M50</f>
        <v>Bajo - 1</v>
      </c>
      <c r="G40" s="478" t="s">
        <v>365</v>
      </c>
      <c r="H40" s="592"/>
      <c r="I40" s="592"/>
      <c r="J40" s="592"/>
      <c r="K40" s="592"/>
      <c r="L40" s="592"/>
      <c r="M40" s="592"/>
    </row>
    <row r="41" spans="1:13">
      <c r="A41" s="604"/>
      <c r="B41" s="604"/>
      <c r="C41" s="604"/>
      <c r="D41" s="607"/>
      <c r="E41" s="611"/>
      <c r="F41" s="597"/>
      <c r="G41" s="478"/>
      <c r="H41" s="590"/>
      <c r="I41" s="590"/>
      <c r="J41" s="590"/>
      <c r="K41" s="590"/>
      <c r="L41" s="590"/>
      <c r="M41" s="590"/>
    </row>
    <row r="42" spans="1:13">
      <c r="A42" s="604"/>
      <c r="B42" s="604"/>
      <c r="C42" s="604"/>
      <c r="D42" s="607"/>
      <c r="E42" s="611"/>
      <c r="F42" s="597"/>
      <c r="G42" s="478"/>
      <c r="H42" s="590"/>
      <c r="I42" s="590"/>
      <c r="J42" s="590"/>
      <c r="K42" s="590"/>
      <c r="L42" s="590"/>
      <c r="M42" s="590"/>
    </row>
    <row r="43" spans="1:13">
      <c r="A43" s="604"/>
      <c r="B43" s="604"/>
      <c r="C43" s="604"/>
      <c r="D43" s="607"/>
      <c r="E43" s="611"/>
      <c r="F43" s="597"/>
      <c r="G43" s="478"/>
      <c r="H43" s="590"/>
      <c r="I43" s="590"/>
      <c r="J43" s="590"/>
      <c r="K43" s="590"/>
      <c r="L43" s="590"/>
      <c r="M43" s="590"/>
    </row>
    <row r="44" spans="1:13">
      <c r="A44" s="604"/>
      <c r="B44" s="604"/>
      <c r="C44" s="604"/>
      <c r="D44" s="607"/>
      <c r="E44" s="611"/>
      <c r="F44" s="597"/>
      <c r="G44" s="478"/>
      <c r="H44" s="590"/>
      <c r="I44" s="590"/>
      <c r="J44" s="590"/>
      <c r="K44" s="590"/>
      <c r="L44" s="590"/>
      <c r="M44" s="590"/>
    </row>
    <row r="45" spans="1:13">
      <c r="A45" s="604"/>
      <c r="B45" s="604"/>
      <c r="C45" s="604"/>
      <c r="D45" s="607"/>
      <c r="E45" s="611"/>
      <c r="F45" s="597"/>
      <c r="G45" s="478"/>
      <c r="H45" s="590"/>
      <c r="I45" s="590"/>
      <c r="J45" s="590"/>
      <c r="K45" s="590"/>
      <c r="L45" s="590"/>
      <c r="M45" s="590"/>
    </row>
    <row r="46" spans="1:13">
      <c r="A46" s="604"/>
      <c r="B46" s="604"/>
      <c r="C46" s="604"/>
      <c r="D46" s="607"/>
      <c r="E46" s="611"/>
      <c r="F46" s="597"/>
      <c r="G46" s="478"/>
      <c r="H46" s="590"/>
      <c r="I46" s="590"/>
      <c r="J46" s="590"/>
      <c r="K46" s="590"/>
      <c r="L46" s="590"/>
      <c r="M46" s="590"/>
    </row>
    <row r="47" spans="1:13">
      <c r="A47" s="604"/>
      <c r="B47" s="604"/>
      <c r="C47" s="604"/>
      <c r="D47" s="608"/>
      <c r="E47" s="612"/>
      <c r="F47" s="597"/>
      <c r="G47" s="478"/>
      <c r="H47" s="590"/>
      <c r="I47" s="590"/>
      <c r="J47" s="590"/>
      <c r="K47" s="590"/>
      <c r="L47" s="590"/>
      <c r="M47" s="590"/>
    </row>
    <row r="48" spans="1:13">
      <c r="A48" s="604"/>
      <c r="B48" s="604"/>
      <c r="C48" s="604"/>
      <c r="D48" s="608"/>
      <c r="E48" s="612"/>
      <c r="F48" s="597"/>
      <c r="G48" s="478"/>
      <c r="H48" s="590"/>
      <c r="I48" s="590"/>
      <c r="J48" s="590"/>
      <c r="K48" s="590"/>
      <c r="L48" s="590"/>
      <c r="M48" s="590"/>
    </row>
    <row r="49" spans="1:13" ht="15.75" thickBot="1">
      <c r="A49" s="605"/>
      <c r="B49" s="605"/>
      <c r="C49" s="605"/>
      <c r="D49" s="609"/>
      <c r="E49" s="613"/>
      <c r="F49" s="598"/>
      <c r="G49" s="534"/>
      <c r="H49" s="591"/>
      <c r="I49" s="591"/>
      <c r="J49" s="591"/>
      <c r="K49" s="591"/>
      <c r="L49" s="591"/>
      <c r="M49" s="591"/>
    </row>
  </sheetData>
  <mergeCells count="69">
    <mergeCell ref="M30:M39"/>
    <mergeCell ref="F40:F49"/>
    <mergeCell ref="G40:G49"/>
    <mergeCell ref="H40:H49"/>
    <mergeCell ref="K20:K29"/>
    <mergeCell ref="L20:L29"/>
    <mergeCell ref="F30:F39"/>
    <mergeCell ref="G30:G39"/>
    <mergeCell ref="H30:H39"/>
    <mergeCell ref="I20:I29"/>
    <mergeCell ref="J20:J29"/>
    <mergeCell ref="I30:I39"/>
    <mergeCell ref="J30:J39"/>
    <mergeCell ref="K30:K39"/>
    <mergeCell ref="L30:L39"/>
    <mergeCell ref="M20:M29"/>
    <mergeCell ref="A40:A49"/>
    <mergeCell ref="B40:B49"/>
    <mergeCell ref="C40:C49"/>
    <mergeCell ref="D40:D49"/>
    <mergeCell ref="E40:E49"/>
    <mergeCell ref="L40:L49"/>
    <mergeCell ref="M40:M49"/>
    <mergeCell ref="I40:I49"/>
    <mergeCell ref="J40:J49"/>
    <mergeCell ref="K40:K49"/>
    <mergeCell ref="A30:A39"/>
    <mergeCell ref="B30:B39"/>
    <mergeCell ref="C30:C39"/>
    <mergeCell ref="D30:D39"/>
    <mergeCell ref="E30:E39"/>
    <mergeCell ref="A9:G9"/>
    <mergeCell ref="A10:A19"/>
    <mergeCell ref="B10:B19"/>
    <mergeCell ref="C10:C19"/>
    <mergeCell ref="D10:D19"/>
    <mergeCell ref="E10:E19"/>
    <mergeCell ref="L10:L19"/>
    <mergeCell ref="M10:M19"/>
    <mergeCell ref="A20:A29"/>
    <mergeCell ref="B20:B29"/>
    <mergeCell ref="C20:C29"/>
    <mergeCell ref="D20:D29"/>
    <mergeCell ref="E20:E29"/>
    <mergeCell ref="F20:F29"/>
    <mergeCell ref="G20:G29"/>
    <mergeCell ref="H20:H29"/>
    <mergeCell ref="F10:F19"/>
    <mergeCell ref="G10:G19"/>
    <mergeCell ref="H10:H19"/>
    <mergeCell ref="I10:I19"/>
    <mergeCell ref="J10:J19"/>
    <mergeCell ref="K10:K19"/>
    <mergeCell ref="K1:M3"/>
    <mergeCell ref="A4:B4"/>
    <mergeCell ref="A5:B5"/>
    <mergeCell ref="A6:B6"/>
    <mergeCell ref="A7:C7"/>
    <mergeCell ref="D7:F7"/>
    <mergeCell ref="G7:G8"/>
    <mergeCell ref="A1:B2"/>
    <mergeCell ref="C1:J3"/>
    <mergeCell ref="H7:H8"/>
    <mergeCell ref="I7:J7"/>
    <mergeCell ref="K7:L7"/>
    <mergeCell ref="M7:M8"/>
    <mergeCell ref="C5:M5"/>
    <mergeCell ref="C4:M4"/>
    <mergeCell ref="C6:M6"/>
  </mergeCells>
  <conditionalFormatting sqref="A7:B7">
    <cfRule type="containsText" dxfId="95" priority="45" operator="containsText" text="4- Bajo">
      <formula>NOT(ISERROR(SEARCH("4- Bajo",A7)))</formula>
    </cfRule>
    <cfRule type="containsText" dxfId="94" priority="44" operator="containsText" text="3- Bajo">
      <formula>NOT(ISERROR(SEARCH("3- Bajo",A7)))</formula>
    </cfRule>
    <cfRule type="containsText" dxfId="93" priority="43" operator="containsText" text="4- Moderado">
      <formula>NOT(ISERROR(SEARCH("4- Moderado",A7)))</formula>
    </cfRule>
    <cfRule type="containsText" dxfId="92" priority="42" operator="containsText" text="6- Moderado">
      <formula>NOT(ISERROR(SEARCH("6- Moderado",A7)))</formula>
    </cfRule>
    <cfRule type="containsText" dxfId="91" priority="41" operator="containsText" text="3- Moderado">
      <formula>NOT(ISERROR(SEARCH("3- Moderado",A7)))</formula>
    </cfRule>
    <cfRule type="containsText" dxfId="90" priority="46" operator="containsText" text="1- Bajo">
      <formula>NOT(ISERROR(SEARCH("1- Bajo",A7)))</formula>
    </cfRule>
  </conditionalFormatting>
  <conditionalFormatting sqref="A10:E10 A20:E20 A30:E30 A40:E40">
    <cfRule type="containsText" dxfId="89" priority="35" operator="containsText" text="3- Moderado">
      <formula>NOT(ISERROR(SEARCH("3- Moderado",A10)))</formula>
    </cfRule>
    <cfRule type="containsText" dxfId="88" priority="40" operator="containsText" text="1- Bajo">
      <formula>NOT(ISERROR(SEARCH("1- Bajo",A10)))</formula>
    </cfRule>
    <cfRule type="containsText" dxfId="87" priority="39" operator="containsText" text="4- Bajo">
      <formula>NOT(ISERROR(SEARCH("4- Bajo",A10)))</formula>
    </cfRule>
    <cfRule type="containsText" dxfId="86" priority="38" operator="containsText" text="3- Bajo">
      <formula>NOT(ISERROR(SEARCH("3- Bajo",A10)))</formula>
    </cfRule>
    <cfRule type="containsText" dxfId="85" priority="37" operator="containsText" text="4- Moderado">
      <formula>NOT(ISERROR(SEARCH("4- Moderado",A10)))</formula>
    </cfRule>
    <cfRule type="containsText" dxfId="84" priority="36" operator="containsText" text="6- Moderado">
      <formula>NOT(ISERROR(SEARCH("6- Moderado",A10)))</formula>
    </cfRule>
  </conditionalFormatting>
  <conditionalFormatting sqref="C8:F8">
    <cfRule type="containsText" dxfId="83" priority="3" operator="containsText" text="4- Moderado">
      <formula>NOT(ISERROR(SEARCH("4- Moderado",C8)))</formula>
    </cfRule>
    <cfRule type="containsText" dxfId="82" priority="4" operator="containsText" text="3- Bajo">
      <formula>NOT(ISERROR(SEARCH("3- Bajo",C8)))</formula>
    </cfRule>
    <cfRule type="containsText" dxfId="81" priority="5" operator="containsText" text="4- Bajo">
      <formula>NOT(ISERROR(SEARCH("4- Bajo",C8)))</formula>
    </cfRule>
    <cfRule type="containsText" dxfId="80" priority="6" operator="containsText" text="1- Bajo">
      <formula>NOT(ISERROR(SEARCH("1- Bajo",C8)))</formula>
    </cfRule>
    <cfRule type="containsText" dxfId="79" priority="1" operator="containsText" text="3- Moderado">
      <formula>NOT(ISERROR(SEARCH("3- Moderado",C8)))</formula>
    </cfRule>
    <cfRule type="containsText" dxfId="78" priority="2" operator="containsText" text="6- Moderado">
      <formula>NOT(ISERROR(SEARCH("6- Moderado",C8)))</formula>
    </cfRule>
  </conditionalFormatting>
  <conditionalFormatting sqref="D10:D49">
    <cfRule type="containsText" dxfId="77" priority="14" operator="containsText" text="Muy Baja">
      <formula>NOT(ISERROR(SEARCH("Muy Baja",D10)))</formula>
    </cfRule>
    <cfRule type="containsText" dxfId="76" priority="13" operator="containsText" text="Baja">
      <formula>NOT(ISERROR(SEARCH("Baja",D10)))</formula>
    </cfRule>
    <cfRule type="containsText" dxfId="75" priority="12" operator="containsText" text="Alta">
      <formula>NOT(ISERROR(SEARCH("Alta",D10)))</formula>
    </cfRule>
    <cfRule type="containsText" dxfId="74" priority="11" operator="containsText" text="Muy Alta">
      <formula>NOT(ISERROR(SEARCH("Muy Alta",D10)))</formula>
    </cfRule>
    <cfRule type="containsText" dxfId="73" priority="16" operator="containsText" text="Media">
      <formula>NOT(ISERROR(SEARCH("Media",D10)))</formula>
    </cfRule>
  </conditionalFormatting>
  <conditionalFormatting sqref="E10:E49">
    <cfRule type="containsText" dxfId="72" priority="10" operator="containsText" text="Leve">
      <formula>NOT(ISERROR(SEARCH("Leve",E10)))</formula>
    </cfRule>
    <cfRule type="containsText" dxfId="71" priority="9" operator="containsText" text="Menor">
      <formula>NOT(ISERROR(SEARCH("Menor",E10)))</formula>
    </cfRule>
    <cfRule type="containsText" dxfId="70" priority="8" operator="containsText" text="Mayor">
      <formula>NOT(ISERROR(SEARCH("Mayor",E10)))</formula>
    </cfRule>
    <cfRule type="containsText" dxfId="69" priority="7" operator="containsText" text="Catastrófico">
      <formula>NOT(ISERROR(SEARCH("Catastrófico",E10)))</formula>
    </cfRule>
  </conditionalFormatting>
  <conditionalFormatting sqref="E10:F49">
    <cfRule type="containsText" dxfId="68" priority="15" operator="containsText" text="Moderado">
      <formula>NOT(ISERROR(SEARCH("Moderado",E10)))</formula>
    </cfRule>
  </conditionalFormatting>
  <conditionalFormatting sqref="F10:F49">
    <cfRule type="containsText" dxfId="67" priority="1294" operator="containsText" text="Bajo">
      <formula>NOT(ISERROR(SEARCH("Bajo",F10)))</formula>
    </cfRule>
    <cfRule type="containsText" dxfId="66" priority="1295" operator="containsText" text="Moderado">
      <formula>NOT(ISERROR(SEARCH("Moderado",F10)))</formula>
    </cfRule>
    <cfRule type="containsText" dxfId="65" priority="1296" operator="containsText" text="Alto">
      <formula>NOT(ISERROR(SEARCH("Alto",F10)))</formula>
    </cfRule>
    <cfRule type="containsText" dxfId="64" priority="1297" operator="containsText" text="Extremo">
      <formula>NOT(ISERROR(SEARCH("Extremo",F10)))</formula>
    </cfRule>
    <cfRule type="colorScale" priority="1298">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A00-000000000000}"/>
    <dataValidation allowBlank="1" showInputMessage="1" showErrorMessage="1" prompt="Describir las actividades que se van a desarrollar para el proyecto" sqref="H7" xr:uid="{00000000-0002-0000-0A00-000001000000}"/>
    <dataValidation allowBlank="1" showInputMessage="1" showErrorMessage="1" prompt="Seleccionar si el responsable es el responsable de las acciones es el nivel central" sqref="I7:I8" xr:uid="{00000000-0002-0000-0A00-000002000000}"/>
    <dataValidation allowBlank="1" showInputMessage="1" showErrorMessage="1" prompt="seleccionar si el responsable de ejecutar las acciones es el nivel central" sqref="J8" xr:uid="{00000000-0002-0000-0A00-000003000000}"/>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G10:G49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sheetPr>
  <dimension ref="A1:FL49"/>
  <sheetViews>
    <sheetView topLeftCell="A6" zoomScale="71" zoomScaleNormal="71" workbookViewId="0">
      <selection activeCell="O37" sqref="O37"/>
    </sheetView>
  </sheetViews>
  <sheetFormatPr baseColWidth="10" defaultColWidth="11.42578125" defaultRowHeight="15"/>
  <cols>
    <col min="1" max="2" width="18.42578125" style="5" customWidth="1"/>
    <col min="3" max="3" width="40.28515625" customWidth="1"/>
    <col min="4" max="4" width="16.85546875" style="100" customWidth="1"/>
    <col min="5" max="5" width="18.5703125" style="25" customWidth="1"/>
    <col min="6" max="6" width="18.28515625" style="25" bestFit="1" customWidth="1"/>
    <col min="7" max="7" width="18.28515625" bestFit="1" customWidth="1"/>
    <col min="8" max="8" width="32.7109375" customWidth="1"/>
    <col min="9" max="9" width="16.5703125" customWidth="1"/>
    <col min="10" max="10" width="14.28515625" customWidth="1"/>
    <col min="11" max="11" width="17.7109375" customWidth="1"/>
    <col min="12" max="12" width="15.28515625" customWidth="1"/>
    <col min="13" max="13" width="16.28515625" customWidth="1"/>
    <col min="14" max="168" width="11.42578125" style="2"/>
  </cols>
  <sheetData>
    <row r="1" spans="1:13" s="18" customFormat="1" ht="16.5" customHeight="1">
      <c r="A1" s="629"/>
      <c r="B1" s="630"/>
      <c r="C1" s="633"/>
      <c r="D1" s="633"/>
      <c r="E1" s="633"/>
      <c r="F1" s="633"/>
      <c r="G1" s="633"/>
      <c r="H1" s="633"/>
      <c r="I1" s="633"/>
      <c r="J1" s="634"/>
      <c r="K1" s="628"/>
      <c r="L1" s="628"/>
      <c r="M1" s="628"/>
    </row>
    <row r="2" spans="1:13" s="18" customFormat="1" ht="39.75" customHeight="1">
      <c r="A2" s="631"/>
      <c r="B2" s="632"/>
      <c r="C2" s="635"/>
      <c r="D2" s="635"/>
      <c r="E2" s="635"/>
      <c r="F2" s="635"/>
      <c r="G2" s="635"/>
      <c r="H2" s="635"/>
      <c r="I2" s="635"/>
      <c r="J2" s="636"/>
      <c r="K2" s="628"/>
      <c r="L2" s="628"/>
      <c r="M2" s="628"/>
    </row>
    <row r="3" spans="1:13" s="18" customFormat="1" ht="3" customHeight="1">
      <c r="A3" s="1"/>
      <c r="B3" s="1"/>
      <c r="C3" s="635"/>
      <c r="D3" s="635"/>
      <c r="E3" s="635"/>
      <c r="F3" s="635"/>
      <c r="G3" s="635"/>
      <c r="H3" s="635"/>
      <c r="I3" s="635"/>
      <c r="J3" s="636"/>
      <c r="K3" s="628"/>
      <c r="L3" s="628"/>
      <c r="M3" s="628"/>
    </row>
    <row r="4" spans="1:13" s="18" customFormat="1" ht="41.25" customHeight="1">
      <c r="A4" s="620" t="s">
        <v>211</v>
      </c>
      <c r="B4" s="621"/>
      <c r="C4" s="418" t="s">
        <v>5</v>
      </c>
      <c r="D4" s="418"/>
      <c r="E4" s="418"/>
      <c r="F4" s="418"/>
      <c r="G4" s="418"/>
      <c r="H4" s="418"/>
      <c r="I4" s="418"/>
      <c r="J4" s="418"/>
      <c r="K4" s="418"/>
      <c r="L4" s="418"/>
      <c r="M4" s="418"/>
    </row>
    <row r="5" spans="1:13" s="18" customFormat="1" ht="119.25" customHeight="1">
      <c r="A5" s="620" t="s">
        <v>212</v>
      </c>
      <c r="B5" s="621"/>
      <c r="C5" s="637" t="s">
        <v>34</v>
      </c>
      <c r="D5" s="637"/>
      <c r="E5" s="637"/>
      <c r="F5" s="637"/>
      <c r="G5" s="637"/>
      <c r="H5" s="637"/>
      <c r="I5" s="637"/>
      <c r="J5" s="637"/>
      <c r="K5" s="637"/>
      <c r="L5" s="637"/>
      <c r="M5" s="637"/>
    </row>
    <row r="6" spans="1:13" s="18" customFormat="1" ht="32.25" customHeight="1" thickBot="1">
      <c r="A6" s="620" t="s">
        <v>213</v>
      </c>
      <c r="B6" s="621"/>
      <c r="C6" s="637" t="s">
        <v>214</v>
      </c>
      <c r="D6" s="637"/>
      <c r="E6" s="637"/>
      <c r="F6" s="637"/>
      <c r="G6" s="637"/>
      <c r="H6" s="637"/>
      <c r="I6" s="637"/>
      <c r="J6" s="637"/>
      <c r="K6" s="637"/>
      <c r="L6" s="637"/>
      <c r="M6" s="637"/>
    </row>
    <row r="7" spans="1:13" s="21" customFormat="1" ht="40.5" customHeight="1" thickTop="1" thickBot="1">
      <c r="A7" s="622" t="s">
        <v>407</v>
      </c>
      <c r="B7" s="623"/>
      <c r="C7" s="624"/>
      <c r="D7" s="625" t="s">
        <v>408</v>
      </c>
      <c r="E7" s="625"/>
      <c r="F7" s="625"/>
      <c r="G7" s="626" t="s">
        <v>409</v>
      </c>
      <c r="H7" s="614" t="s">
        <v>410</v>
      </c>
      <c r="I7" s="616" t="s">
        <v>411</v>
      </c>
      <c r="J7" s="617"/>
      <c r="K7" s="616" t="s">
        <v>412</v>
      </c>
      <c r="L7" s="617"/>
      <c r="M7" s="618" t="s">
        <v>413</v>
      </c>
    </row>
    <row r="8" spans="1:13" s="22" customFormat="1" ht="108" customHeight="1" thickTop="1" thickBot="1">
      <c r="A8" s="29" t="s">
        <v>40</v>
      </c>
      <c r="B8" s="29" t="s">
        <v>153</v>
      </c>
      <c r="C8" s="30" t="s">
        <v>155</v>
      </c>
      <c r="D8" s="26" t="s">
        <v>165</v>
      </c>
      <c r="E8" s="26" t="s">
        <v>414</v>
      </c>
      <c r="F8" s="26" t="s">
        <v>415</v>
      </c>
      <c r="G8" s="627"/>
      <c r="H8" s="615"/>
      <c r="I8" s="27" t="s">
        <v>416</v>
      </c>
      <c r="J8" s="27" t="s">
        <v>417</v>
      </c>
      <c r="K8" s="27" t="s">
        <v>418</v>
      </c>
      <c r="L8" s="27" t="s">
        <v>419</v>
      </c>
      <c r="M8" s="619"/>
    </row>
    <row r="9" spans="1:13" s="23" customFormat="1" ht="21.75" customHeight="1" thickTop="1" thickBot="1">
      <c r="A9" s="638"/>
      <c r="B9" s="639"/>
      <c r="C9" s="639"/>
      <c r="D9" s="639"/>
      <c r="E9" s="639"/>
      <c r="F9" s="639"/>
      <c r="G9" s="639"/>
      <c r="M9" s="28"/>
    </row>
    <row r="10" spans="1:13" s="24" customFormat="1" ht="15" customHeight="1">
      <c r="A10" s="603">
        <f>'7. Mapa Final'!A10</f>
        <v>1</v>
      </c>
      <c r="B10" s="603" t="str">
        <f>'7. Mapa Final'!B10</f>
        <v xml:space="preserve"> Incidente de seguridad con la población de  servidores  judiciales en el ejercicio de la función de Administrar Justicia </v>
      </c>
      <c r="C10" s="603" t="str">
        <f>'7. Mapa Final'!C10</f>
        <v>Posibilidad  de la Afectación  en la prestación del servicio de Justicia por situaciones especiales que impidan la libre y autónoma Administración de Justicia por parte de los operadores judiciales</v>
      </c>
      <c r="D10" s="606" t="str">
        <f>'7. Mapa Final'!J10</f>
        <v>Muy Baja - 1</v>
      </c>
      <c r="E10" s="610" t="str">
        <f>'7. Mapa Final'!K10</f>
        <v>Leve - 1</v>
      </c>
      <c r="F10" s="596" t="str">
        <f>'7. Mapa Final'!M10</f>
        <v>Bajo - 1</v>
      </c>
      <c r="G10" s="478" t="s">
        <v>304</v>
      </c>
      <c r="H10" s="592"/>
      <c r="I10" s="592"/>
      <c r="J10" s="592"/>
      <c r="K10" s="592"/>
      <c r="L10" s="592"/>
      <c r="M10" s="592"/>
    </row>
    <row r="11" spans="1:13" s="24" customFormat="1" ht="13.5" customHeight="1">
      <c r="A11" s="604"/>
      <c r="B11" s="604"/>
      <c r="C11" s="604"/>
      <c r="D11" s="607"/>
      <c r="E11" s="611"/>
      <c r="F11" s="597"/>
      <c r="G11" s="478"/>
      <c r="H11" s="590"/>
      <c r="I11" s="590"/>
      <c r="J11" s="590"/>
      <c r="K11" s="590"/>
      <c r="L11" s="590"/>
      <c r="M11" s="590"/>
    </row>
    <row r="12" spans="1:13" s="24" customFormat="1" ht="13.5" customHeight="1">
      <c r="A12" s="604"/>
      <c r="B12" s="604"/>
      <c r="C12" s="604"/>
      <c r="D12" s="607"/>
      <c r="E12" s="611"/>
      <c r="F12" s="597"/>
      <c r="G12" s="478"/>
      <c r="H12" s="590"/>
      <c r="I12" s="590"/>
      <c r="J12" s="590"/>
      <c r="K12" s="590"/>
      <c r="L12" s="590"/>
      <c r="M12" s="590"/>
    </row>
    <row r="13" spans="1:13" s="24" customFormat="1" ht="13.5" customHeight="1">
      <c r="A13" s="604"/>
      <c r="B13" s="604"/>
      <c r="C13" s="604"/>
      <c r="D13" s="607"/>
      <c r="E13" s="611"/>
      <c r="F13" s="597"/>
      <c r="G13" s="478"/>
      <c r="H13" s="590"/>
      <c r="I13" s="590"/>
      <c r="J13" s="590"/>
      <c r="K13" s="590"/>
      <c r="L13" s="590"/>
      <c r="M13" s="590"/>
    </row>
    <row r="14" spans="1:13" s="24" customFormat="1" ht="13.5" customHeight="1">
      <c r="A14" s="604"/>
      <c r="B14" s="604"/>
      <c r="C14" s="604"/>
      <c r="D14" s="607"/>
      <c r="E14" s="611"/>
      <c r="F14" s="597"/>
      <c r="G14" s="478"/>
      <c r="H14" s="590"/>
      <c r="I14" s="590"/>
      <c r="J14" s="590"/>
      <c r="K14" s="590"/>
      <c r="L14" s="590"/>
      <c r="M14" s="590"/>
    </row>
    <row r="15" spans="1:13" s="24" customFormat="1" ht="13.5" customHeight="1">
      <c r="A15" s="604"/>
      <c r="B15" s="604"/>
      <c r="C15" s="604"/>
      <c r="D15" s="607"/>
      <c r="E15" s="611"/>
      <c r="F15" s="597"/>
      <c r="G15" s="478"/>
      <c r="H15" s="590"/>
      <c r="I15" s="590"/>
      <c r="J15" s="590"/>
      <c r="K15" s="590"/>
      <c r="L15" s="590"/>
      <c r="M15" s="590"/>
    </row>
    <row r="16" spans="1:13" s="24" customFormat="1" ht="13.5" customHeight="1">
      <c r="A16" s="604"/>
      <c r="B16" s="604"/>
      <c r="C16" s="604"/>
      <c r="D16" s="607"/>
      <c r="E16" s="611"/>
      <c r="F16" s="597"/>
      <c r="G16" s="478"/>
      <c r="H16" s="590"/>
      <c r="I16" s="590"/>
      <c r="J16" s="590"/>
      <c r="K16" s="590"/>
      <c r="L16" s="590"/>
      <c r="M16" s="590"/>
    </row>
    <row r="17" spans="1:13" s="24" customFormat="1" ht="13.5" customHeight="1">
      <c r="A17" s="604"/>
      <c r="B17" s="604"/>
      <c r="C17" s="604"/>
      <c r="D17" s="608"/>
      <c r="E17" s="612"/>
      <c r="F17" s="597"/>
      <c r="G17" s="478"/>
      <c r="H17" s="590"/>
      <c r="I17" s="590"/>
      <c r="J17" s="590"/>
      <c r="K17" s="590"/>
      <c r="L17" s="590"/>
      <c r="M17" s="590"/>
    </row>
    <row r="18" spans="1:13" s="24" customFormat="1" ht="13.5" customHeight="1">
      <c r="A18" s="604"/>
      <c r="B18" s="604"/>
      <c r="C18" s="604"/>
      <c r="D18" s="608"/>
      <c r="E18" s="612"/>
      <c r="F18" s="597"/>
      <c r="G18" s="478"/>
      <c r="H18" s="590"/>
      <c r="I18" s="590"/>
      <c r="J18" s="590"/>
      <c r="K18" s="590"/>
      <c r="L18" s="590"/>
      <c r="M18" s="590"/>
    </row>
    <row r="19" spans="1:13" s="24" customFormat="1" ht="21.75" customHeight="1" thickBot="1">
      <c r="A19" s="605"/>
      <c r="B19" s="605"/>
      <c r="C19" s="605"/>
      <c r="D19" s="609"/>
      <c r="E19" s="613"/>
      <c r="F19" s="598"/>
      <c r="G19" s="534"/>
      <c r="H19" s="591"/>
      <c r="I19" s="591"/>
      <c r="J19" s="591"/>
      <c r="K19" s="591"/>
      <c r="L19" s="591"/>
      <c r="M19" s="591"/>
    </row>
    <row r="20" spans="1:13" s="24" customFormat="1" ht="12.75">
      <c r="A20" s="603">
        <f>'7. Mapa Final'!A30</f>
        <v>3</v>
      </c>
      <c r="B20" s="603" t="str">
        <f>'7. Mapa Final'!B30</f>
        <v xml:space="preserve">Recibir dádivas o beneficios a nombre propio o de terceros  para omitir acciones, filtrar  información o no seguir  procedimientos de seguridad </v>
      </c>
      <c r="C20" s="603" t="str">
        <f>'7. Mapa Final'!C30</f>
        <v>Posibilidad  actos de corrupción por Ofrecimiento o aceptación de algún tipo de beneficio a los empleados de la OSEG incumpliendo la ley de trasparencia  1712 de 2014</v>
      </c>
      <c r="D20" s="606" t="str">
        <f>'7. Mapa Final'!J30</f>
        <v>Muy Baja - 1</v>
      </c>
      <c r="E20" s="610" t="str">
        <f>'7. Mapa Final'!K30</f>
        <v>Catastrófico - 5</v>
      </c>
      <c r="F20" s="596" t="str">
        <f>'7. Mapa Final'!M30</f>
        <v>Extremo - 5</v>
      </c>
      <c r="G20" s="478" t="s">
        <v>365</v>
      </c>
      <c r="H20" s="592"/>
      <c r="I20" s="592"/>
      <c r="J20" s="592"/>
      <c r="K20" s="592"/>
      <c r="L20" s="592"/>
      <c r="M20" s="592"/>
    </row>
    <row r="21" spans="1:13" s="24" customFormat="1" ht="12.75" customHeight="1">
      <c r="A21" s="604"/>
      <c r="B21" s="604"/>
      <c r="C21" s="604"/>
      <c r="D21" s="607"/>
      <c r="E21" s="611"/>
      <c r="F21" s="597"/>
      <c r="G21" s="478"/>
      <c r="H21" s="590"/>
      <c r="I21" s="590"/>
      <c r="J21" s="590"/>
      <c r="K21" s="590"/>
      <c r="L21" s="590"/>
      <c r="M21" s="590"/>
    </row>
    <row r="22" spans="1:13" s="24" customFormat="1" ht="12.75" customHeight="1">
      <c r="A22" s="604"/>
      <c r="B22" s="604"/>
      <c r="C22" s="604"/>
      <c r="D22" s="607"/>
      <c r="E22" s="611"/>
      <c r="F22" s="597"/>
      <c r="G22" s="478"/>
      <c r="H22" s="590"/>
      <c r="I22" s="590"/>
      <c r="J22" s="590"/>
      <c r="K22" s="590"/>
      <c r="L22" s="590"/>
      <c r="M22" s="590"/>
    </row>
    <row r="23" spans="1:13" s="24" customFormat="1" ht="12.75" customHeight="1">
      <c r="A23" s="604"/>
      <c r="B23" s="604"/>
      <c r="C23" s="604"/>
      <c r="D23" s="607"/>
      <c r="E23" s="611"/>
      <c r="F23" s="597"/>
      <c r="G23" s="478"/>
      <c r="H23" s="590"/>
      <c r="I23" s="590"/>
      <c r="J23" s="590"/>
      <c r="K23" s="590"/>
      <c r="L23" s="590"/>
      <c r="M23" s="590"/>
    </row>
    <row r="24" spans="1:13" s="24" customFormat="1" ht="13.5" customHeight="1">
      <c r="A24" s="604"/>
      <c r="B24" s="604"/>
      <c r="C24" s="604"/>
      <c r="D24" s="607"/>
      <c r="E24" s="611"/>
      <c r="F24" s="597"/>
      <c r="G24" s="478"/>
      <c r="H24" s="590"/>
      <c r="I24" s="590"/>
      <c r="J24" s="590"/>
      <c r="K24" s="590"/>
      <c r="L24" s="590"/>
      <c r="M24" s="590"/>
    </row>
    <row r="25" spans="1:13">
      <c r="A25" s="604"/>
      <c r="B25" s="604"/>
      <c r="C25" s="604"/>
      <c r="D25" s="607"/>
      <c r="E25" s="611"/>
      <c r="F25" s="597"/>
      <c r="G25" s="478"/>
      <c r="H25" s="590"/>
      <c r="I25" s="590"/>
      <c r="J25" s="590"/>
      <c r="K25" s="590"/>
      <c r="L25" s="590"/>
      <c r="M25" s="590"/>
    </row>
    <row r="26" spans="1:13">
      <c r="A26" s="604"/>
      <c r="B26" s="604"/>
      <c r="C26" s="604"/>
      <c r="D26" s="607"/>
      <c r="E26" s="611"/>
      <c r="F26" s="597"/>
      <c r="G26" s="478"/>
      <c r="H26" s="590"/>
      <c r="I26" s="590"/>
      <c r="J26" s="590"/>
      <c r="K26" s="590"/>
      <c r="L26" s="590"/>
      <c r="M26" s="590"/>
    </row>
    <row r="27" spans="1:13">
      <c r="A27" s="604"/>
      <c r="B27" s="604"/>
      <c r="C27" s="604"/>
      <c r="D27" s="608"/>
      <c r="E27" s="612"/>
      <c r="F27" s="597"/>
      <c r="G27" s="478"/>
      <c r="H27" s="590"/>
      <c r="I27" s="590"/>
      <c r="J27" s="590"/>
      <c r="K27" s="590"/>
      <c r="L27" s="590"/>
      <c r="M27" s="590"/>
    </row>
    <row r="28" spans="1:13">
      <c r="A28" s="604"/>
      <c r="B28" s="604"/>
      <c r="C28" s="604"/>
      <c r="D28" s="608"/>
      <c r="E28" s="612"/>
      <c r="F28" s="597"/>
      <c r="G28" s="478"/>
      <c r="H28" s="590"/>
      <c r="I28" s="590"/>
      <c r="J28" s="590"/>
      <c r="K28" s="590"/>
      <c r="L28" s="590"/>
      <c r="M28" s="590"/>
    </row>
    <row r="29" spans="1:13" ht="15.75" thickBot="1">
      <c r="A29" s="605"/>
      <c r="B29" s="605"/>
      <c r="C29" s="605"/>
      <c r="D29" s="609"/>
      <c r="E29" s="613"/>
      <c r="F29" s="598"/>
      <c r="G29" s="534"/>
      <c r="H29" s="591"/>
      <c r="I29" s="591"/>
      <c r="J29" s="591"/>
      <c r="K29" s="591"/>
      <c r="L29" s="591"/>
      <c r="M29" s="591"/>
    </row>
    <row r="30" spans="1:13">
      <c r="A30" s="603">
        <f>'7. Mapa Final'!A40</f>
        <v>4</v>
      </c>
      <c r="B30" s="603" t="str">
        <f>'7. Mapa Final'!B40</f>
        <v>Ofrecer, prometer, entregar, aceptar o solicitar una ventaja indebida para manipular o influir en la emisión  de  solicitudes  de traslado por razones de seguridad, en  beneficio propio o de un tercero.</v>
      </c>
      <c r="C30" s="603" t="str">
        <f>'7. Mapa Final'!C40</f>
        <v>Cuando se  influye de manera indebida  en las  decisiones de traslado por razones de seguridad, basados en  razones infundadas, falsas o inexistentes, para favorecer intereses personales o de terceros</v>
      </c>
      <c r="D30" s="606" t="str">
        <f>'7. Mapa Final'!J40</f>
        <v>Muy Baja - 1</v>
      </c>
      <c r="E30" s="610" t="str">
        <f>'7. Mapa Final'!K40</f>
        <v>Leve - 1</v>
      </c>
      <c r="F30" s="596" t="str">
        <f>'7. Mapa Final'!M40</f>
        <v>Bajo - 1</v>
      </c>
      <c r="G30" s="478" t="s">
        <v>365</v>
      </c>
      <c r="H30" s="592"/>
      <c r="I30" s="592"/>
      <c r="J30" s="592"/>
      <c r="K30" s="592"/>
      <c r="L30" s="592"/>
      <c r="M30" s="592"/>
    </row>
    <row r="31" spans="1:13">
      <c r="A31" s="604"/>
      <c r="B31" s="604"/>
      <c r="C31" s="604"/>
      <c r="D31" s="607"/>
      <c r="E31" s="611"/>
      <c r="F31" s="597"/>
      <c r="G31" s="478"/>
      <c r="H31" s="590"/>
      <c r="I31" s="590"/>
      <c r="J31" s="590"/>
      <c r="K31" s="590"/>
      <c r="L31" s="590"/>
      <c r="M31" s="590"/>
    </row>
    <row r="32" spans="1:13">
      <c r="A32" s="604"/>
      <c r="B32" s="604"/>
      <c r="C32" s="604"/>
      <c r="D32" s="607"/>
      <c r="E32" s="611"/>
      <c r="F32" s="597"/>
      <c r="G32" s="478"/>
      <c r="H32" s="590"/>
      <c r="I32" s="590"/>
      <c r="J32" s="590"/>
      <c r="K32" s="590"/>
      <c r="L32" s="590"/>
      <c r="M32" s="590"/>
    </row>
    <row r="33" spans="1:13">
      <c r="A33" s="604"/>
      <c r="B33" s="604"/>
      <c r="C33" s="604"/>
      <c r="D33" s="607"/>
      <c r="E33" s="611"/>
      <c r="F33" s="597"/>
      <c r="G33" s="478"/>
      <c r="H33" s="590"/>
      <c r="I33" s="590"/>
      <c r="J33" s="590"/>
      <c r="K33" s="590"/>
      <c r="L33" s="590"/>
      <c r="M33" s="590"/>
    </row>
    <row r="34" spans="1:13">
      <c r="A34" s="604"/>
      <c r="B34" s="604"/>
      <c r="C34" s="604"/>
      <c r="D34" s="607"/>
      <c r="E34" s="611"/>
      <c r="F34" s="597"/>
      <c r="G34" s="478"/>
      <c r="H34" s="590"/>
      <c r="I34" s="590"/>
      <c r="J34" s="590"/>
      <c r="K34" s="590"/>
      <c r="L34" s="590"/>
      <c r="M34" s="590"/>
    </row>
    <row r="35" spans="1:13">
      <c r="A35" s="604"/>
      <c r="B35" s="604"/>
      <c r="C35" s="604"/>
      <c r="D35" s="607"/>
      <c r="E35" s="611"/>
      <c r="F35" s="597"/>
      <c r="G35" s="478"/>
      <c r="H35" s="590"/>
      <c r="I35" s="590"/>
      <c r="J35" s="590"/>
      <c r="K35" s="590"/>
      <c r="L35" s="590"/>
      <c r="M35" s="590"/>
    </row>
    <row r="36" spans="1:13">
      <c r="A36" s="604"/>
      <c r="B36" s="604"/>
      <c r="C36" s="604"/>
      <c r="D36" s="607"/>
      <c r="E36" s="611"/>
      <c r="F36" s="597"/>
      <c r="G36" s="478"/>
      <c r="H36" s="590"/>
      <c r="I36" s="590"/>
      <c r="J36" s="590"/>
      <c r="K36" s="590"/>
      <c r="L36" s="590"/>
      <c r="M36" s="590"/>
    </row>
    <row r="37" spans="1:13">
      <c r="A37" s="604"/>
      <c r="B37" s="604"/>
      <c r="C37" s="604"/>
      <c r="D37" s="608"/>
      <c r="E37" s="612"/>
      <c r="F37" s="597"/>
      <c r="G37" s="478"/>
      <c r="H37" s="590"/>
      <c r="I37" s="590"/>
      <c r="J37" s="590"/>
      <c r="K37" s="590"/>
      <c r="L37" s="590"/>
      <c r="M37" s="590"/>
    </row>
    <row r="38" spans="1:13">
      <c r="A38" s="604"/>
      <c r="B38" s="604"/>
      <c r="C38" s="604"/>
      <c r="D38" s="608"/>
      <c r="E38" s="612"/>
      <c r="F38" s="597"/>
      <c r="G38" s="478"/>
      <c r="H38" s="590"/>
      <c r="I38" s="590"/>
      <c r="J38" s="590"/>
      <c r="K38" s="590"/>
      <c r="L38" s="590"/>
      <c r="M38" s="590"/>
    </row>
    <row r="39" spans="1:13" ht="15.75" thickBot="1">
      <c r="A39" s="605"/>
      <c r="B39" s="605"/>
      <c r="C39" s="605"/>
      <c r="D39" s="609"/>
      <c r="E39" s="613"/>
      <c r="F39" s="598"/>
      <c r="G39" s="534"/>
      <c r="H39" s="591"/>
      <c r="I39" s="591"/>
      <c r="J39" s="591"/>
      <c r="K39" s="591"/>
      <c r="L39" s="591"/>
      <c r="M39" s="591"/>
    </row>
    <row r="40" spans="1:13">
      <c r="A40" s="603">
        <f>'7. Mapa Final'!A50</f>
        <v>5</v>
      </c>
      <c r="B40" s="603" t="str">
        <f>'7. Mapa Final'!B50</f>
        <v>Ofrecer, prometer, entregar, aceptar o solicitar una ventaja indebida  para influir o direccionar  la formulación de necesidades,  requisitos y especificaciones técnicas  de elementos y equipos de seguridad  focalizados para satisfacer un interés personal, de manera directa o indirecta o por interpuesta persona.</v>
      </c>
      <c r="C40" s="603" t="str">
        <f>'7. Mapa Final'!C50</f>
        <v>Cuando  se favorece  indebidamente a proveedores a través de requisitos técnicos hechos a la medida, que direccionen el futuro proceso contractual y limiten el principio de selección objetiva.</v>
      </c>
      <c r="D40" s="606" t="str">
        <f>'7. Mapa Final'!J50</f>
        <v>Muy Baja - 1</v>
      </c>
      <c r="E40" s="610" t="str">
        <f>'7. Mapa Final'!K50</f>
        <v>Leve - 1</v>
      </c>
      <c r="F40" s="596" t="str">
        <f>'7. Mapa Final'!M50</f>
        <v>Bajo - 1</v>
      </c>
      <c r="G40" s="478" t="s">
        <v>365</v>
      </c>
      <c r="H40" s="592"/>
      <c r="I40" s="592"/>
      <c r="J40" s="592"/>
      <c r="K40" s="592"/>
      <c r="L40" s="592"/>
      <c r="M40" s="592"/>
    </row>
    <row r="41" spans="1:13">
      <c r="A41" s="604"/>
      <c r="B41" s="604"/>
      <c r="C41" s="604"/>
      <c r="D41" s="607"/>
      <c r="E41" s="611"/>
      <c r="F41" s="597"/>
      <c r="G41" s="478"/>
      <c r="H41" s="590"/>
      <c r="I41" s="590"/>
      <c r="J41" s="590"/>
      <c r="K41" s="590"/>
      <c r="L41" s="590"/>
      <c r="M41" s="590"/>
    </row>
    <row r="42" spans="1:13">
      <c r="A42" s="604"/>
      <c r="B42" s="604"/>
      <c r="C42" s="604"/>
      <c r="D42" s="607"/>
      <c r="E42" s="611"/>
      <c r="F42" s="597"/>
      <c r="G42" s="478"/>
      <c r="H42" s="590"/>
      <c r="I42" s="590"/>
      <c r="J42" s="590"/>
      <c r="K42" s="590"/>
      <c r="L42" s="590"/>
      <c r="M42" s="590"/>
    </row>
    <row r="43" spans="1:13">
      <c r="A43" s="604"/>
      <c r="B43" s="604"/>
      <c r="C43" s="604"/>
      <c r="D43" s="607"/>
      <c r="E43" s="611"/>
      <c r="F43" s="597"/>
      <c r="G43" s="478"/>
      <c r="H43" s="590"/>
      <c r="I43" s="590"/>
      <c r="J43" s="590"/>
      <c r="K43" s="590"/>
      <c r="L43" s="590"/>
      <c r="M43" s="590"/>
    </row>
    <row r="44" spans="1:13">
      <c r="A44" s="604"/>
      <c r="B44" s="604"/>
      <c r="C44" s="604"/>
      <c r="D44" s="607"/>
      <c r="E44" s="611"/>
      <c r="F44" s="597"/>
      <c r="G44" s="478"/>
      <c r="H44" s="590"/>
      <c r="I44" s="590"/>
      <c r="J44" s="590"/>
      <c r="K44" s="590"/>
      <c r="L44" s="590"/>
      <c r="M44" s="590"/>
    </row>
    <row r="45" spans="1:13">
      <c r="A45" s="604"/>
      <c r="B45" s="604"/>
      <c r="C45" s="604"/>
      <c r="D45" s="607"/>
      <c r="E45" s="611"/>
      <c r="F45" s="597"/>
      <c r="G45" s="478"/>
      <c r="H45" s="590"/>
      <c r="I45" s="590"/>
      <c r="J45" s="590"/>
      <c r="K45" s="590"/>
      <c r="L45" s="590"/>
      <c r="M45" s="590"/>
    </row>
    <row r="46" spans="1:13">
      <c r="A46" s="604"/>
      <c r="B46" s="604"/>
      <c r="C46" s="604"/>
      <c r="D46" s="607"/>
      <c r="E46" s="611"/>
      <c r="F46" s="597"/>
      <c r="G46" s="478"/>
      <c r="H46" s="590"/>
      <c r="I46" s="590"/>
      <c r="J46" s="590"/>
      <c r="K46" s="590"/>
      <c r="L46" s="590"/>
      <c r="M46" s="590"/>
    </row>
    <row r="47" spans="1:13">
      <c r="A47" s="604"/>
      <c r="B47" s="604"/>
      <c r="C47" s="604"/>
      <c r="D47" s="608"/>
      <c r="E47" s="612"/>
      <c r="F47" s="597"/>
      <c r="G47" s="478"/>
      <c r="H47" s="590"/>
      <c r="I47" s="590"/>
      <c r="J47" s="590"/>
      <c r="K47" s="590"/>
      <c r="L47" s="590"/>
      <c r="M47" s="590"/>
    </row>
    <row r="48" spans="1:13">
      <c r="A48" s="604"/>
      <c r="B48" s="604"/>
      <c r="C48" s="604"/>
      <c r="D48" s="608"/>
      <c r="E48" s="612"/>
      <c r="F48" s="597"/>
      <c r="G48" s="478"/>
      <c r="H48" s="590"/>
      <c r="I48" s="590"/>
      <c r="J48" s="590"/>
      <c r="K48" s="590"/>
      <c r="L48" s="590"/>
      <c r="M48" s="590"/>
    </row>
    <row r="49" spans="1:13" ht="15.75" thickBot="1">
      <c r="A49" s="605"/>
      <c r="B49" s="605"/>
      <c r="C49" s="605"/>
      <c r="D49" s="609"/>
      <c r="E49" s="613"/>
      <c r="F49" s="598"/>
      <c r="G49" s="534"/>
      <c r="H49" s="591"/>
      <c r="I49" s="591"/>
      <c r="J49" s="591"/>
      <c r="K49" s="591"/>
      <c r="L49" s="591"/>
      <c r="M49" s="591"/>
    </row>
  </sheetData>
  <mergeCells count="69">
    <mergeCell ref="M30:M39"/>
    <mergeCell ref="F40:F49"/>
    <mergeCell ref="G40:G49"/>
    <mergeCell ref="H40:H49"/>
    <mergeCell ref="K20:K29"/>
    <mergeCell ref="L20:L29"/>
    <mergeCell ref="F30:F39"/>
    <mergeCell ref="G30:G39"/>
    <mergeCell ref="H30:H39"/>
    <mergeCell ref="I20:I29"/>
    <mergeCell ref="J20:J29"/>
    <mergeCell ref="I30:I39"/>
    <mergeCell ref="J30:J39"/>
    <mergeCell ref="K30:K39"/>
    <mergeCell ref="L30:L39"/>
    <mergeCell ref="M20:M29"/>
    <mergeCell ref="A40:A49"/>
    <mergeCell ref="B40:B49"/>
    <mergeCell ref="C40:C49"/>
    <mergeCell ref="D40:D49"/>
    <mergeCell ref="E40:E49"/>
    <mergeCell ref="L40:L49"/>
    <mergeCell ref="M40:M49"/>
    <mergeCell ref="I40:I49"/>
    <mergeCell ref="J40:J49"/>
    <mergeCell ref="K40:K49"/>
    <mergeCell ref="A30:A39"/>
    <mergeCell ref="B30:B39"/>
    <mergeCell ref="C30:C39"/>
    <mergeCell ref="D30:D39"/>
    <mergeCell ref="E30:E39"/>
    <mergeCell ref="A9:G9"/>
    <mergeCell ref="A10:A19"/>
    <mergeCell ref="B10:B19"/>
    <mergeCell ref="C10:C19"/>
    <mergeCell ref="D10:D19"/>
    <mergeCell ref="E10:E19"/>
    <mergeCell ref="L10:L19"/>
    <mergeCell ref="M10:M19"/>
    <mergeCell ref="A20:A29"/>
    <mergeCell ref="B20:B29"/>
    <mergeCell ref="C20:C29"/>
    <mergeCell ref="D20:D29"/>
    <mergeCell ref="E20:E29"/>
    <mergeCell ref="F20:F29"/>
    <mergeCell ref="G20:G29"/>
    <mergeCell ref="H20:H29"/>
    <mergeCell ref="F10:F19"/>
    <mergeCell ref="G10:G19"/>
    <mergeCell ref="H10:H19"/>
    <mergeCell ref="I10:I19"/>
    <mergeCell ref="J10:J19"/>
    <mergeCell ref="K10:K19"/>
    <mergeCell ref="K1:M3"/>
    <mergeCell ref="A4:B4"/>
    <mergeCell ref="A5:B5"/>
    <mergeCell ref="A6:B6"/>
    <mergeCell ref="A7:C7"/>
    <mergeCell ref="D7:F7"/>
    <mergeCell ref="G7:G8"/>
    <mergeCell ref="A1:B2"/>
    <mergeCell ref="C1:J3"/>
    <mergeCell ref="H7:H8"/>
    <mergeCell ref="I7:J7"/>
    <mergeCell ref="K7:L7"/>
    <mergeCell ref="M7:M8"/>
    <mergeCell ref="C4:M4"/>
    <mergeCell ref="C5:M5"/>
    <mergeCell ref="C6:M6"/>
  </mergeCells>
  <conditionalFormatting sqref="A7:B7">
    <cfRule type="containsText" dxfId="63" priority="45" operator="containsText" text="4- Bajo">
      <formula>NOT(ISERROR(SEARCH("4- Bajo",A7)))</formula>
    </cfRule>
    <cfRule type="containsText" dxfId="62" priority="44" operator="containsText" text="3- Bajo">
      <formula>NOT(ISERROR(SEARCH("3- Bajo",A7)))</formula>
    </cfRule>
    <cfRule type="containsText" dxfId="61" priority="43" operator="containsText" text="4- Moderado">
      <formula>NOT(ISERROR(SEARCH("4- Moderado",A7)))</formula>
    </cfRule>
    <cfRule type="containsText" dxfId="60" priority="42" operator="containsText" text="6- Moderado">
      <formula>NOT(ISERROR(SEARCH("6- Moderado",A7)))</formula>
    </cfRule>
    <cfRule type="containsText" dxfId="59" priority="41" operator="containsText" text="3- Moderado">
      <formula>NOT(ISERROR(SEARCH("3- Moderado",A7)))</formula>
    </cfRule>
    <cfRule type="containsText" dxfId="58" priority="46" operator="containsText" text="1- Bajo">
      <formula>NOT(ISERROR(SEARCH("1- Bajo",A7)))</formula>
    </cfRule>
  </conditionalFormatting>
  <conditionalFormatting sqref="A10:E10 A20:E20 A30:E30 A40:E40">
    <cfRule type="containsText" dxfId="57" priority="35" operator="containsText" text="3- Moderado">
      <formula>NOT(ISERROR(SEARCH("3- Moderado",A10)))</formula>
    </cfRule>
    <cfRule type="containsText" dxfId="56" priority="40" operator="containsText" text="1- Bajo">
      <formula>NOT(ISERROR(SEARCH("1- Bajo",A10)))</formula>
    </cfRule>
    <cfRule type="containsText" dxfId="55" priority="39" operator="containsText" text="4- Bajo">
      <formula>NOT(ISERROR(SEARCH("4- Bajo",A10)))</formula>
    </cfRule>
    <cfRule type="containsText" dxfId="54" priority="38" operator="containsText" text="3- Bajo">
      <formula>NOT(ISERROR(SEARCH("3- Bajo",A10)))</formula>
    </cfRule>
    <cfRule type="containsText" dxfId="53" priority="37" operator="containsText" text="4- Moderado">
      <formula>NOT(ISERROR(SEARCH("4- Moderado",A10)))</formula>
    </cfRule>
    <cfRule type="containsText" dxfId="52" priority="36" operator="containsText" text="6- Moderado">
      <formula>NOT(ISERROR(SEARCH("6- Moderado",A10)))</formula>
    </cfRule>
  </conditionalFormatting>
  <conditionalFormatting sqref="C8:F8">
    <cfRule type="containsText" dxfId="51" priority="3" operator="containsText" text="4- Moderado">
      <formula>NOT(ISERROR(SEARCH("4- Moderado",C8)))</formula>
    </cfRule>
    <cfRule type="containsText" dxfId="50" priority="4" operator="containsText" text="3- Bajo">
      <formula>NOT(ISERROR(SEARCH("3- Bajo",C8)))</formula>
    </cfRule>
    <cfRule type="containsText" dxfId="49" priority="5" operator="containsText" text="4- Bajo">
      <formula>NOT(ISERROR(SEARCH("4- Bajo",C8)))</formula>
    </cfRule>
    <cfRule type="containsText" dxfId="48" priority="6" operator="containsText" text="1- Bajo">
      <formula>NOT(ISERROR(SEARCH("1- Bajo",C8)))</formula>
    </cfRule>
    <cfRule type="containsText" dxfId="47" priority="1" operator="containsText" text="3- Moderado">
      <formula>NOT(ISERROR(SEARCH("3- Moderado",C8)))</formula>
    </cfRule>
    <cfRule type="containsText" dxfId="46" priority="2" operator="containsText" text="6- Moderado">
      <formula>NOT(ISERROR(SEARCH("6- Moderado",C8)))</formula>
    </cfRule>
  </conditionalFormatting>
  <conditionalFormatting sqref="D10:D49">
    <cfRule type="containsText" dxfId="45" priority="14" operator="containsText" text="Muy Baja">
      <formula>NOT(ISERROR(SEARCH("Muy Baja",D10)))</formula>
    </cfRule>
    <cfRule type="containsText" dxfId="44" priority="13" operator="containsText" text="Baja">
      <formula>NOT(ISERROR(SEARCH("Baja",D10)))</formula>
    </cfRule>
    <cfRule type="containsText" dxfId="43" priority="12" operator="containsText" text="Alta">
      <formula>NOT(ISERROR(SEARCH("Alta",D10)))</formula>
    </cfRule>
    <cfRule type="containsText" dxfId="42" priority="11" operator="containsText" text="Muy Alta">
      <formula>NOT(ISERROR(SEARCH("Muy Alta",D10)))</formula>
    </cfRule>
    <cfRule type="containsText" dxfId="41" priority="16" operator="containsText" text="Media">
      <formula>NOT(ISERROR(SEARCH("Media",D10)))</formula>
    </cfRule>
  </conditionalFormatting>
  <conditionalFormatting sqref="E10:E49">
    <cfRule type="containsText" dxfId="40" priority="10" operator="containsText" text="Leve">
      <formula>NOT(ISERROR(SEARCH("Leve",E10)))</formula>
    </cfRule>
    <cfRule type="containsText" dxfId="39" priority="9" operator="containsText" text="Menor">
      <formula>NOT(ISERROR(SEARCH("Menor",E10)))</formula>
    </cfRule>
    <cfRule type="containsText" dxfId="38" priority="8" operator="containsText" text="Mayor">
      <formula>NOT(ISERROR(SEARCH("Mayor",E10)))</formula>
    </cfRule>
    <cfRule type="containsText" dxfId="37" priority="7" operator="containsText" text="Catastrófico">
      <formula>NOT(ISERROR(SEARCH("Catastrófico",E10)))</formula>
    </cfRule>
  </conditionalFormatting>
  <conditionalFormatting sqref="E10:F49">
    <cfRule type="containsText" dxfId="36" priority="15" operator="containsText" text="Moderado">
      <formula>NOT(ISERROR(SEARCH("Moderado",E10)))</formula>
    </cfRule>
  </conditionalFormatting>
  <conditionalFormatting sqref="F10:F49">
    <cfRule type="containsText" dxfId="35" priority="1324" operator="containsText" text="Bajo">
      <formula>NOT(ISERROR(SEARCH("Bajo",F10)))</formula>
    </cfRule>
    <cfRule type="containsText" dxfId="34" priority="1325" operator="containsText" text="Moderado">
      <formula>NOT(ISERROR(SEARCH("Moderado",F10)))</formula>
    </cfRule>
    <cfRule type="containsText" dxfId="33" priority="1326" operator="containsText" text="Alto">
      <formula>NOT(ISERROR(SEARCH("Alto",F10)))</formula>
    </cfRule>
    <cfRule type="containsText" dxfId="32" priority="1327" operator="containsText" text="Extremo">
      <formula>NOT(ISERROR(SEARCH("Extremo",F10)))</formula>
    </cfRule>
    <cfRule type="colorScale" priority="1328">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B00-000000000000}"/>
    <dataValidation allowBlank="1" showInputMessage="1" showErrorMessage="1" prompt="Seleccionar si el responsable es el responsable de las acciones es el nivel central" sqref="I7:I8" xr:uid="{00000000-0002-0000-0B00-000001000000}"/>
    <dataValidation allowBlank="1" showInputMessage="1" showErrorMessage="1" prompt="Describir las actividades que se van a desarrollar para el proyecto" sqref="H7" xr:uid="{00000000-0002-0000-0B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B00-000003000000}"/>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G10:G49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sheetPr>
  <dimension ref="A1:FL49"/>
  <sheetViews>
    <sheetView zoomScale="71" zoomScaleNormal="71" workbookViewId="0">
      <selection activeCell="A20" sqref="A20:M39"/>
    </sheetView>
  </sheetViews>
  <sheetFormatPr baseColWidth="10" defaultColWidth="11.42578125" defaultRowHeight="15"/>
  <cols>
    <col min="1" max="2" width="18.42578125" style="5" customWidth="1"/>
    <col min="3" max="3" width="40.28515625" customWidth="1"/>
    <col min="4" max="4" width="16.85546875" style="100" customWidth="1"/>
    <col min="5" max="5" width="18.5703125" style="25" customWidth="1"/>
    <col min="6" max="6" width="18.28515625" style="25" bestFit="1" customWidth="1"/>
    <col min="7" max="7" width="18.28515625" bestFit="1" customWidth="1"/>
    <col min="8" max="8" width="32.7109375" customWidth="1"/>
    <col min="9" max="9" width="16.5703125" customWidth="1"/>
    <col min="10" max="10" width="14.28515625" customWidth="1"/>
    <col min="11" max="11" width="17.7109375" customWidth="1"/>
    <col min="12" max="12" width="15.28515625" customWidth="1"/>
    <col min="13" max="13" width="16.28515625" customWidth="1"/>
    <col min="14" max="168" width="11.42578125" style="2"/>
  </cols>
  <sheetData>
    <row r="1" spans="1:13" s="18" customFormat="1" ht="16.5" customHeight="1">
      <c r="A1" s="629"/>
      <c r="B1" s="630"/>
      <c r="C1" s="633"/>
      <c r="D1" s="633"/>
      <c r="E1" s="633"/>
      <c r="F1" s="633"/>
      <c r="G1" s="633"/>
      <c r="H1" s="633"/>
      <c r="I1" s="633"/>
      <c r="J1" s="634"/>
      <c r="K1" s="628"/>
      <c r="L1" s="628"/>
      <c r="M1" s="628"/>
    </row>
    <row r="2" spans="1:13" s="18" customFormat="1" ht="39.75" customHeight="1">
      <c r="A2" s="631"/>
      <c r="B2" s="632"/>
      <c r="C2" s="635"/>
      <c r="D2" s="635"/>
      <c r="E2" s="635"/>
      <c r="F2" s="635"/>
      <c r="G2" s="635"/>
      <c r="H2" s="635"/>
      <c r="I2" s="635"/>
      <c r="J2" s="636"/>
      <c r="K2" s="628"/>
      <c r="L2" s="628"/>
      <c r="M2" s="628"/>
    </row>
    <row r="3" spans="1:13" s="18" customFormat="1" ht="3" customHeight="1">
      <c r="A3" s="1"/>
      <c r="B3" s="1"/>
      <c r="C3" s="635"/>
      <c r="D3" s="635"/>
      <c r="E3" s="635"/>
      <c r="F3" s="635"/>
      <c r="G3" s="635"/>
      <c r="H3" s="635"/>
      <c r="I3" s="635"/>
      <c r="J3" s="636"/>
      <c r="K3" s="652"/>
      <c r="L3" s="652"/>
      <c r="M3" s="652"/>
    </row>
    <row r="4" spans="1:13" s="18" customFormat="1" ht="41.25" customHeight="1">
      <c r="A4" s="620" t="s">
        <v>211</v>
      </c>
      <c r="B4" s="621"/>
      <c r="C4" s="418" t="s">
        <v>5</v>
      </c>
      <c r="D4" s="418"/>
      <c r="E4" s="418"/>
      <c r="F4" s="418"/>
      <c r="G4" s="418"/>
      <c r="H4" s="418"/>
      <c r="I4" s="418"/>
      <c r="J4" s="418"/>
      <c r="K4" s="418"/>
      <c r="L4" s="418"/>
      <c r="M4" s="418"/>
    </row>
    <row r="5" spans="1:13" s="18" customFormat="1" ht="72.75" customHeight="1">
      <c r="A5" s="620" t="s">
        <v>212</v>
      </c>
      <c r="B5" s="621"/>
      <c r="C5" s="637" t="s">
        <v>34</v>
      </c>
      <c r="D5" s="637"/>
      <c r="E5" s="637"/>
      <c r="F5" s="637"/>
      <c r="G5" s="637"/>
      <c r="H5" s="637"/>
      <c r="I5" s="637"/>
      <c r="J5" s="637"/>
      <c r="K5" s="637"/>
      <c r="L5" s="637"/>
      <c r="M5" s="637"/>
    </row>
    <row r="6" spans="1:13" s="18" customFormat="1" ht="32.25" customHeight="1" thickBot="1">
      <c r="A6" s="620" t="s">
        <v>213</v>
      </c>
      <c r="B6" s="621"/>
      <c r="C6" s="637" t="s">
        <v>214</v>
      </c>
      <c r="D6" s="637"/>
      <c r="E6" s="637"/>
      <c r="F6" s="637"/>
      <c r="G6" s="637"/>
      <c r="H6" s="637"/>
      <c r="I6" s="637"/>
      <c r="J6" s="637"/>
      <c r="K6" s="637"/>
      <c r="L6" s="637"/>
      <c r="M6" s="637"/>
    </row>
    <row r="7" spans="1:13" s="21" customFormat="1" ht="40.5" customHeight="1" thickTop="1" thickBot="1">
      <c r="A7" s="622" t="s">
        <v>407</v>
      </c>
      <c r="B7" s="623"/>
      <c r="C7" s="624"/>
      <c r="D7" s="625" t="s">
        <v>408</v>
      </c>
      <c r="E7" s="625"/>
      <c r="F7" s="625"/>
      <c r="G7" s="626" t="s">
        <v>409</v>
      </c>
      <c r="H7" s="614" t="s">
        <v>410</v>
      </c>
      <c r="I7" s="616" t="s">
        <v>411</v>
      </c>
      <c r="J7" s="617"/>
      <c r="K7" s="616" t="s">
        <v>412</v>
      </c>
      <c r="L7" s="617"/>
      <c r="M7" s="618" t="s">
        <v>413</v>
      </c>
    </row>
    <row r="8" spans="1:13" s="22" customFormat="1" ht="108" customHeight="1" thickTop="1" thickBot="1">
      <c r="A8" s="29" t="s">
        <v>40</v>
      </c>
      <c r="B8" s="29" t="s">
        <v>153</v>
      </c>
      <c r="C8" s="30" t="s">
        <v>155</v>
      </c>
      <c r="D8" s="26" t="s">
        <v>165</v>
      </c>
      <c r="E8" s="26" t="s">
        <v>414</v>
      </c>
      <c r="F8" s="26" t="s">
        <v>415</v>
      </c>
      <c r="G8" s="627"/>
      <c r="H8" s="615"/>
      <c r="I8" s="27" t="s">
        <v>416</v>
      </c>
      <c r="J8" s="27" t="s">
        <v>417</v>
      </c>
      <c r="K8" s="27" t="s">
        <v>418</v>
      </c>
      <c r="L8" s="27" t="s">
        <v>419</v>
      </c>
      <c r="M8" s="619"/>
    </row>
    <row r="9" spans="1:13" s="23" customFormat="1" ht="21.75" customHeight="1" thickTop="1" thickBot="1">
      <c r="A9" s="638"/>
      <c r="B9" s="639"/>
      <c r="C9" s="639"/>
      <c r="D9" s="639"/>
      <c r="E9" s="639"/>
      <c r="F9" s="639"/>
      <c r="G9" s="639"/>
      <c r="M9" s="28"/>
    </row>
    <row r="10" spans="1:13" s="24" customFormat="1" ht="15" customHeight="1">
      <c r="A10" s="603">
        <f>'7. Mapa Final'!A10</f>
        <v>1</v>
      </c>
      <c r="B10" s="603" t="str">
        <f>'7. Mapa Final'!B10</f>
        <v xml:space="preserve"> Incidente de seguridad con la población de  servidores  judiciales en el ejercicio de la función de Administrar Justicia </v>
      </c>
      <c r="C10" s="603" t="str">
        <f>'7. Mapa Final'!C10</f>
        <v>Posibilidad  de la Afectación  en la prestación del servicio de Justicia por situaciones especiales que impidan la libre y autónoma Administración de Justicia por parte de los operadores judiciales</v>
      </c>
      <c r="D10" s="606" t="str">
        <f>'7. Mapa Final'!J10</f>
        <v>Muy Baja - 1</v>
      </c>
      <c r="E10" s="610" t="str">
        <f>'7. Mapa Final'!K10</f>
        <v>Leve - 1</v>
      </c>
      <c r="F10" s="596" t="str">
        <f>'7. Mapa Final'!M10</f>
        <v>Bajo - 1</v>
      </c>
      <c r="G10" s="478" t="s">
        <v>304</v>
      </c>
      <c r="H10" s="592"/>
      <c r="I10" s="592"/>
      <c r="J10" s="592"/>
      <c r="K10" s="592"/>
      <c r="L10" s="592"/>
      <c r="M10" s="592"/>
    </row>
    <row r="11" spans="1:13" s="24" customFormat="1" ht="13.5" customHeight="1">
      <c r="A11" s="604"/>
      <c r="B11" s="604"/>
      <c r="C11" s="604"/>
      <c r="D11" s="607"/>
      <c r="E11" s="611"/>
      <c r="F11" s="597"/>
      <c r="G11" s="478"/>
      <c r="H11" s="590"/>
      <c r="I11" s="590"/>
      <c r="J11" s="590"/>
      <c r="K11" s="590"/>
      <c r="L11" s="590"/>
      <c r="M11" s="590"/>
    </row>
    <row r="12" spans="1:13" s="24" customFormat="1" ht="13.5" customHeight="1">
      <c r="A12" s="604"/>
      <c r="B12" s="604"/>
      <c r="C12" s="604"/>
      <c r="D12" s="607"/>
      <c r="E12" s="611"/>
      <c r="F12" s="597"/>
      <c r="G12" s="478"/>
      <c r="H12" s="590"/>
      <c r="I12" s="590"/>
      <c r="J12" s="590"/>
      <c r="K12" s="590"/>
      <c r="L12" s="590"/>
      <c r="M12" s="590"/>
    </row>
    <row r="13" spans="1:13" s="24" customFormat="1" ht="13.5" customHeight="1">
      <c r="A13" s="604"/>
      <c r="B13" s="604"/>
      <c r="C13" s="604"/>
      <c r="D13" s="607"/>
      <c r="E13" s="611"/>
      <c r="F13" s="597"/>
      <c r="G13" s="478"/>
      <c r="H13" s="590"/>
      <c r="I13" s="590"/>
      <c r="J13" s="590"/>
      <c r="K13" s="590"/>
      <c r="L13" s="590"/>
      <c r="M13" s="590"/>
    </row>
    <row r="14" spans="1:13" s="24" customFormat="1" ht="13.5" customHeight="1">
      <c r="A14" s="604"/>
      <c r="B14" s="604"/>
      <c r="C14" s="604"/>
      <c r="D14" s="607"/>
      <c r="E14" s="611"/>
      <c r="F14" s="597"/>
      <c r="G14" s="478"/>
      <c r="H14" s="590"/>
      <c r="I14" s="590"/>
      <c r="J14" s="590"/>
      <c r="K14" s="590"/>
      <c r="L14" s="590"/>
      <c r="M14" s="590"/>
    </row>
    <row r="15" spans="1:13" s="24" customFormat="1" ht="13.5" customHeight="1">
      <c r="A15" s="604"/>
      <c r="B15" s="604"/>
      <c r="C15" s="604"/>
      <c r="D15" s="607"/>
      <c r="E15" s="611"/>
      <c r="F15" s="597"/>
      <c r="G15" s="478"/>
      <c r="H15" s="590"/>
      <c r="I15" s="590"/>
      <c r="J15" s="590"/>
      <c r="K15" s="590"/>
      <c r="L15" s="590"/>
      <c r="M15" s="590"/>
    </row>
    <row r="16" spans="1:13" s="24" customFormat="1" ht="13.5" customHeight="1">
      <c r="A16" s="604"/>
      <c r="B16" s="604"/>
      <c r="C16" s="604"/>
      <c r="D16" s="607"/>
      <c r="E16" s="611"/>
      <c r="F16" s="597"/>
      <c r="G16" s="478"/>
      <c r="H16" s="590"/>
      <c r="I16" s="590"/>
      <c r="J16" s="590"/>
      <c r="K16" s="590"/>
      <c r="L16" s="590"/>
      <c r="M16" s="590"/>
    </row>
    <row r="17" spans="1:13" s="24" customFormat="1" ht="13.5" customHeight="1">
      <c r="A17" s="604"/>
      <c r="B17" s="604"/>
      <c r="C17" s="604"/>
      <c r="D17" s="608"/>
      <c r="E17" s="612"/>
      <c r="F17" s="597"/>
      <c r="G17" s="478"/>
      <c r="H17" s="590"/>
      <c r="I17" s="590"/>
      <c r="J17" s="590"/>
      <c r="K17" s="590"/>
      <c r="L17" s="590"/>
      <c r="M17" s="590"/>
    </row>
    <row r="18" spans="1:13" s="24" customFormat="1" ht="13.5" customHeight="1">
      <c r="A18" s="604"/>
      <c r="B18" s="604"/>
      <c r="C18" s="604"/>
      <c r="D18" s="608"/>
      <c r="E18" s="612"/>
      <c r="F18" s="597"/>
      <c r="G18" s="478"/>
      <c r="H18" s="590"/>
      <c r="I18" s="590"/>
      <c r="J18" s="590"/>
      <c r="K18" s="590"/>
      <c r="L18" s="590"/>
      <c r="M18" s="590"/>
    </row>
    <row r="19" spans="1:13" s="24" customFormat="1" ht="21.75" customHeight="1" thickBot="1">
      <c r="A19" s="605"/>
      <c r="B19" s="605"/>
      <c r="C19" s="605"/>
      <c r="D19" s="609"/>
      <c r="E19" s="613"/>
      <c r="F19" s="598"/>
      <c r="G19" s="534"/>
      <c r="H19" s="591"/>
      <c r="I19" s="591"/>
      <c r="J19" s="591"/>
      <c r="K19" s="591"/>
      <c r="L19" s="591"/>
      <c r="M19" s="591"/>
    </row>
    <row r="20" spans="1:13" s="24" customFormat="1" ht="12.75">
      <c r="A20" s="603">
        <f>'7. Mapa Final'!A30</f>
        <v>3</v>
      </c>
      <c r="B20" s="603" t="str">
        <f>'7. Mapa Final'!B30</f>
        <v xml:space="preserve">Recibir dádivas o beneficios a nombre propio o de terceros  para omitir acciones, filtrar  información o no seguir  procedimientos de seguridad </v>
      </c>
      <c r="C20" s="603" t="str">
        <f>'7. Mapa Final'!C30</f>
        <v>Posibilidad  actos de corrupción por Ofrecimiento o aceptación de algún tipo de beneficio a los empleados de la OSEG incumpliendo la ley de trasparencia  1712 de 2014</v>
      </c>
      <c r="D20" s="606" t="str">
        <f>'7. Mapa Final'!J30</f>
        <v>Muy Baja - 1</v>
      </c>
      <c r="E20" s="610" t="str">
        <f>'7. Mapa Final'!K30</f>
        <v>Catastrófico - 5</v>
      </c>
      <c r="F20" s="596" t="str">
        <f>'7. Mapa Final'!M30</f>
        <v>Extremo - 5</v>
      </c>
      <c r="G20" s="478" t="s">
        <v>365</v>
      </c>
      <c r="H20" s="592"/>
      <c r="I20" s="592"/>
      <c r="J20" s="592"/>
      <c r="K20" s="592"/>
      <c r="L20" s="592"/>
      <c r="M20" s="592"/>
    </row>
    <row r="21" spans="1:13" s="24" customFormat="1" ht="12.75" customHeight="1">
      <c r="A21" s="604"/>
      <c r="B21" s="604"/>
      <c r="C21" s="604"/>
      <c r="D21" s="607"/>
      <c r="E21" s="611"/>
      <c r="F21" s="597"/>
      <c r="G21" s="478"/>
      <c r="H21" s="590"/>
      <c r="I21" s="590"/>
      <c r="J21" s="590"/>
      <c r="K21" s="590"/>
      <c r="L21" s="590"/>
      <c r="M21" s="590"/>
    </row>
    <row r="22" spans="1:13" s="24" customFormat="1" ht="12.75" customHeight="1">
      <c r="A22" s="604"/>
      <c r="B22" s="604"/>
      <c r="C22" s="604"/>
      <c r="D22" s="607"/>
      <c r="E22" s="611"/>
      <c r="F22" s="597"/>
      <c r="G22" s="478"/>
      <c r="H22" s="590"/>
      <c r="I22" s="590"/>
      <c r="J22" s="590"/>
      <c r="K22" s="590"/>
      <c r="L22" s="590"/>
      <c r="M22" s="590"/>
    </row>
    <row r="23" spans="1:13" s="24" customFormat="1" ht="12.75" customHeight="1">
      <c r="A23" s="604"/>
      <c r="B23" s="604"/>
      <c r="C23" s="604"/>
      <c r="D23" s="607"/>
      <c r="E23" s="611"/>
      <c r="F23" s="597"/>
      <c r="G23" s="478"/>
      <c r="H23" s="590"/>
      <c r="I23" s="590"/>
      <c r="J23" s="590"/>
      <c r="K23" s="590"/>
      <c r="L23" s="590"/>
      <c r="M23" s="590"/>
    </row>
    <row r="24" spans="1:13" s="24" customFormat="1" ht="13.5" customHeight="1">
      <c r="A24" s="604"/>
      <c r="B24" s="604"/>
      <c r="C24" s="604"/>
      <c r="D24" s="607"/>
      <c r="E24" s="611"/>
      <c r="F24" s="597"/>
      <c r="G24" s="478"/>
      <c r="H24" s="590"/>
      <c r="I24" s="590"/>
      <c r="J24" s="590"/>
      <c r="K24" s="590"/>
      <c r="L24" s="590"/>
      <c r="M24" s="590"/>
    </row>
    <row r="25" spans="1:13">
      <c r="A25" s="604"/>
      <c r="B25" s="604"/>
      <c r="C25" s="604"/>
      <c r="D25" s="607"/>
      <c r="E25" s="611"/>
      <c r="F25" s="597"/>
      <c r="G25" s="478"/>
      <c r="H25" s="590"/>
      <c r="I25" s="590"/>
      <c r="J25" s="590"/>
      <c r="K25" s="590"/>
      <c r="L25" s="590"/>
      <c r="M25" s="590"/>
    </row>
    <row r="26" spans="1:13">
      <c r="A26" s="604"/>
      <c r="B26" s="604"/>
      <c r="C26" s="604"/>
      <c r="D26" s="607"/>
      <c r="E26" s="611"/>
      <c r="F26" s="597"/>
      <c r="G26" s="478"/>
      <c r="H26" s="590"/>
      <c r="I26" s="590"/>
      <c r="J26" s="590"/>
      <c r="K26" s="590"/>
      <c r="L26" s="590"/>
      <c r="M26" s="590"/>
    </row>
    <row r="27" spans="1:13">
      <c r="A27" s="604"/>
      <c r="B27" s="604"/>
      <c r="C27" s="604"/>
      <c r="D27" s="608"/>
      <c r="E27" s="612"/>
      <c r="F27" s="597"/>
      <c r="G27" s="478"/>
      <c r="H27" s="590"/>
      <c r="I27" s="590"/>
      <c r="J27" s="590"/>
      <c r="K27" s="590"/>
      <c r="L27" s="590"/>
      <c r="M27" s="590"/>
    </row>
    <row r="28" spans="1:13">
      <c r="A28" s="604"/>
      <c r="B28" s="604"/>
      <c r="C28" s="604"/>
      <c r="D28" s="608"/>
      <c r="E28" s="612"/>
      <c r="F28" s="597"/>
      <c r="G28" s="478"/>
      <c r="H28" s="590"/>
      <c r="I28" s="590"/>
      <c r="J28" s="590"/>
      <c r="K28" s="590"/>
      <c r="L28" s="590"/>
      <c r="M28" s="590"/>
    </row>
    <row r="29" spans="1:13" ht="15.75" thickBot="1">
      <c r="A29" s="605"/>
      <c r="B29" s="605"/>
      <c r="C29" s="605"/>
      <c r="D29" s="609"/>
      <c r="E29" s="613"/>
      <c r="F29" s="598"/>
      <c r="G29" s="534"/>
      <c r="H29" s="591"/>
      <c r="I29" s="591"/>
      <c r="J29" s="591"/>
      <c r="K29" s="591"/>
      <c r="L29" s="591"/>
      <c r="M29" s="591"/>
    </row>
    <row r="30" spans="1:13">
      <c r="A30" s="603">
        <f>'7. Mapa Final'!A40</f>
        <v>4</v>
      </c>
      <c r="B30" s="603" t="str">
        <f>'7. Mapa Final'!B40</f>
        <v>Ofrecer, prometer, entregar, aceptar o solicitar una ventaja indebida para manipular o influir en la emisión  de  solicitudes  de traslado por razones de seguridad, en  beneficio propio o de un tercero.</v>
      </c>
      <c r="C30" s="603" t="str">
        <f>'7. Mapa Final'!C40</f>
        <v>Cuando se  influye de manera indebida  en las  decisiones de traslado por razones de seguridad, basados en  razones infundadas, falsas o inexistentes, para favorecer intereses personales o de terceros</v>
      </c>
      <c r="D30" s="606" t="str">
        <f>'7. Mapa Final'!J40</f>
        <v>Muy Baja - 1</v>
      </c>
      <c r="E30" s="610" t="str">
        <f>'7. Mapa Final'!K40</f>
        <v>Leve - 1</v>
      </c>
      <c r="F30" s="596" t="str">
        <f>'7. Mapa Final'!M40</f>
        <v>Bajo - 1</v>
      </c>
      <c r="G30" s="478" t="s">
        <v>365</v>
      </c>
      <c r="H30" s="592"/>
      <c r="I30" s="592"/>
      <c r="J30" s="592"/>
      <c r="K30" s="592"/>
      <c r="L30" s="592"/>
      <c r="M30" s="592"/>
    </row>
    <row r="31" spans="1:13">
      <c r="A31" s="604"/>
      <c r="B31" s="604"/>
      <c r="C31" s="604"/>
      <c r="D31" s="607"/>
      <c r="E31" s="611"/>
      <c r="F31" s="597"/>
      <c r="G31" s="478"/>
      <c r="H31" s="590"/>
      <c r="I31" s="590"/>
      <c r="J31" s="590"/>
      <c r="K31" s="590"/>
      <c r="L31" s="590"/>
      <c r="M31" s="590"/>
    </row>
    <row r="32" spans="1:13">
      <c r="A32" s="604"/>
      <c r="B32" s="604"/>
      <c r="C32" s="604"/>
      <c r="D32" s="607"/>
      <c r="E32" s="611"/>
      <c r="F32" s="597"/>
      <c r="G32" s="478"/>
      <c r="H32" s="590"/>
      <c r="I32" s="590"/>
      <c r="J32" s="590"/>
      <c r="K32" s="590"/>
      <c r="L32" s="590"/>
      <c r="M32" s="590"/>
    </row>
    <row r="33" spans="1:13">
      <c r="A33" s="604"/>
      <c r="B33" s="604"/>
      <c r="C33" s="604"/>
      <c r="D33" s="607"/>
      <c r="E33" s="611"/>
      <c r="F33" s="597"/>
      <c r="G33" s="478"/>
      <c r="H33" s="590"/>
      <c r="I33" s="590"/>
      <c r="J33" s="590"/>
      <c r="K33" s="590"/>
      <c r="L33" s="590"/>
      <c r="M33" s="590"/>
    </row>
    <row r="34" spans="1:13">
      <c r="A34" s="604"/>
      <c r="B34" s="604"/>
      <c r="C34" s="604"/>
      <c r="D34" s="607"/>
      <c r="E34" s="611"/>
      <c r="F34" s="597"/>
      <c r="G34" s="478"/>
      <c r="H34" s="590"/>
      <c r="I34" s="590"/>
      <c r="J34" s="590"/>
      <c r="K34" s="590"/>
      <c r="L34" s="590"/>
      <c r="M34" s="590"/>
    </row>
    <row r="35" spans="1:13">
      <c r="A35" s="604"/>
      <c r="B35" s="604"/>
      <c r="C35" s="604"/>
      <c r="D35" s="607"/>
      <c r="E35" s="611"/>
      <c r="F35" s="597"/>
      <c r="G35" s="478"/>
      <c r="H35" s="590"/>
      <c r="I35" s="590"/>
      <c r="J35" s="590"/>
      <c r="K35" s="590"/>
      <c r="L35" s="590"/>
      <c r="M35" s="590"/>
    </row>
    <row r="36" spans="1:13">
      <c r="A36" s="604"/>
      <c r="B36" s="604"/>
      <c r="C36" s="604"/>
      <c r="D36" s="607"/>
      <c r="E36" s="611"/>
      <c r="F36" s="597"/>
      <c r="G36" s="478"/>
      <c r="H36" s="590"/>
      <c r="I36" s="590"/>
      <c r="J36" s="590"/>
      <c r="K36" s="590"/>
      <c r="L36" s="590"/>
      <c r="M36" s="590"/>
    </row>
    <row r="37" spans="1:13">
      <c r="A37" s="604"/>
      <c r="B37" s="604"/>
      <c r="C37" s="604"/>
      <c r="D37" s="608"/>
      <c r="E37" s="612"/>
      <c r="F37" s="597"/>
      <c r="G37" s="478"/>
      <c r="H37" s="590"/>
      <c r="I37" s="590"/>
      <c r="J37" s="590"/>
      <c r="K37" s="590"/>
      <c r="L37" s="590"/>
      <c r="M37" s="590"/>
    </row>
    <row r="38" spans="1:13">
      <c r="A38" s="604"/>
      <c r="B38" s="604"/>
      <c r="C38" s="604"/>
      <c r="D38" s="608"/>
      <c r="E38" s="612"/>
      <c r="F38" s="597"/>
      <c r="G38" s="478"/>
      <c r="H38" s="590"/>
      <c r="I38" s="590"/>
      <c r="J38" s="590"/>
      <c r="K38" s="590"/>
      <c r="L38" s="590"/>
      <c r="M38" s="590"/>
    </row>
    <row r="39" spans="1:13" ht="15.75" thickBot="1">
      <c r="A39" s="605"/>
      <c r="B39" s="605"/>
      <c r="C39" s="605"/>
      <c r="D39" s="609"/>
      <c r="E39" s="613"/>
      <c r="F39" s="598"/>
      <c r="G39" s="534"/>
      <c r="H39" s="591"/>
      <c r="I39" s="591"/>
      <c r="J39" s="591"/>
      <c r="K39" s="591"/>
      <c r="L39" s="591"/>
      <c r="M39" s="591"/>
    </row>
    <row r="40" spans="1:13">
      <c r="A40" s="603">
        <f>'7. Mapa Final'!A50</f>
        <v>5</v>
      </c>
      <c r="B40" s="603" t="str">
        <f>'7. Mapa Final'!B50</f>
        <v>Ofrecer, prometer, entregar, aceptar o solicitar una ventaja indebida  para influir o direccionar  la formulación de necesidades,  requisitos y especificaciones técnicas  de elementos y equipos de seguridad  focalizados para satisfacer un interés personal, de manera directa o indirecta o por interpuesta persona.</v>
      </c>
      <c r="C40" s="603" t="str">
        <f>'7. Mapa Final'!C50</f>
        <v>Cuando  se favorece  indebidamente a proveedores a través de requisitos técnicos hechos a la medida, que direccionen el futuro proceso contractual y limiten el principio de selección objetiva.</v>
      </c>
      <c r="D40" s="606" t="str">
        <f>'7. Mapa Final'!J50</f>
        <v>Muy Baja - 1</v>
      </c>
      <c r="E40" s="610" t="str">
        <f>'7. Mapa Final'!K50</f>
        <v>Leve - 1</v>
      </c>
      <c r="F40" s="596" t="str">
        <f>'7. Mapa Final'!M50</f>
        <v>Bajo - 1</v>
      </c>
      <c r="G40" s="478" t="s">
        <v>365</v>
      </c>
      <c r="H40" s="592"/>
      <c r="I40" s="592"/>
      <c r="J40" s="592"/>
      <c r="K40" s="592"/>
      <c r="L40" s="592"/>
      <c r="M40" s="592"/>
    </row>
    <row r="41" spans="1:13">
      <c r="A41" s="604"/>
      <c r="B41" s="604"/>
      <c r="C41" s="604"/>
      <c r="D41" s="607"/>
      <c r="E41" s="611"/>
      <c r="F41" s="597"/>
      <c r="G41" s="478"/>
      <c r="H41" s="590"/>
      <c r="I41" s="590"/>
      <c r="J41" s="590"/>
      <c r="K41" s="590"/>
      <c r="L41" s="590"/>
      <c r="M41" s="590"/>
    </row>
    <row r="42" spans="1:13">
      <c r="A42" s="604"/>
      <c r="B42" s="604"/>
      <c r="C42" s="604"/>
      <c r="D42" s="607"/>
      <c r="E42" s="611"/>
      <c r="F42" s="597"/>
      <c r="G42" s="478"/>
      <c r="H42" s="590"/>
      <c r="I42" s="590"/>
      <c r="J42" s="590"/>
      <c r="K42" s="590"/>
      <c r="L42" s="590"/>
      <c r="M42" s="590"/>
    </row>
    <row r="43" spans="1:13">
      <c r="A43" s="604"/>
      <c r="B43" s="604"/>
      <c r="C43" s="604"/>
      <c r="D43" s="607"/>
      <c r="E43" s="611"/>
      <c r="F43" s="597"/>
      <c r="G43" s="478"/>
      <c r="H43" s="590"/>
      <c r="I43" s="590"/>
      <c r="J43" s="590"/>
      <c r="K43" s="590"/>
      <c r="L43" s="590"/>
      <c r="M43" s="590"/>
    </row>
    <row r="44" spans="1:13">
      <c r="A44" s="604"/>
      <c r="B44" s="604"/>
      <c r="C44" s="604"/>
      <c r="D44" s="607"/>
      <c r="E44" s="611"/>
      <c r="F44" s="597"/>
      <c r="G44" s="478"/>
      <c r="H44" s="590"/>
      <c r="I44" s="590"/>
      <c r="J44" s="590"/>
      <c r="K44" s="590"/>
      <c r="L44" s="590"/>
      <c r="M44" s="590"/>
    </row>
    <row r="45" spans="1:13">
      <c r="A45" s="604"/>
      <c r="B45" s="604"/>
      <c r="C45" s="604"/>
      <c r="D45" s="607"/>
      <c r="E45" s="611"/>
      <c r="F45" s="597"/>
      <c r="G45" s="478"/>
      <c r="H45" s="590"/>
      <c r="I45" s="590"/>
      <c r="J45" s="590"/>
      <c r="K45" s="590"/>
      <c r="L45" s="590"/>
      <c r="M45" s="590"/>
    </row>
    <row r="46" spans="1:13">
      <c r="A46" s="604"/>
      <c r="B46" s="604"/>
      <c r="C46" s="604"/>
      <c r="D46" s="607"/>
      <c r="E46" s="611"/>
      <c r="F46" s="597"/>
      <c r="G46" s="478"/>
      <c r="H46" s="590"/>
      <c r="I46" s="590"/>
      <c r="J46" s="590"/>
      <c r="K46" s="590"/>
      <c r="L46" s="590"/>
      <c r="M46" s="590"/>
    </row>
    <row r="47" spans="1:13">
      <c r="A47" s="604"/>
      <c r="B47" s="604"/>
      <c r="C47" s="604"/>
      <c r="D47" s="608"/>
      <c r="E47" s="612"/>
      <c r="F47" s="597"/>
      <c r="G47" s="478"/>
      <c r="H47" s="590"/>
      <c r="I47" s="590"/>
      <c r="J47" s="590"/>
      <c r="K47" s="590"/>
      <c r="L47" s="590"/>
      <c r="M47" s="590"/>
    </row>
    <row r="48" spans="1:13">
      <c r="A48" s="604"/>
      <c r="B48" s="604"/>
      <c r="C48" s="604"/>
      <c r="D48" s="608"/>
      <c r="E48" s="612"/>
      <c r="F48" s="597"/>
      <c r="G48" s="478"/>
      <c r="H48" s="590"/>
      <c r="I48" s="590"/>
      <c r="J48" s="590"/>
      <c r="K48" s="590"/>
      <c r="L48" s="590"/>
      <c r="M48" s="590"/>
    </row>
    <row r="49" spans="1:13" ht="15.75" thickBot="1">
      <c r="A49" s="605"/>
      <c r="B49" s="605"/>
      <c r="C49" s="605"/>
      <c r="D49" s="609"/>
      <c r="E49" s="613"/>
      <c r="F49" s="598"/>
      <c r="G49" s="534"/>
      <c r="H49" s="591"/>
      <c r="I49" s="591"/>
      <c r="J49" s="591"/>
      <c r="K49" s="591"/>
      <c r="L49" s="591"/>
      <c r="M49" s="591"/>
    </row>
  </sheetData>
  <mergeCells count="69">
    <mergeCell ref="M30:M39"/>
    <mergeCell ref="F40:F49"/>
    <mergeCell ref="G40:G49"/>
    <mergeCell ref="H40:H49"/>
    <mergeCell ref="K20:K29"/>
    <mergeCell ref="L20:L29"/>
    <mergeCell ref="F30:F39"/>
    <mergeCell ref="G30:G39"/>
    <mergeCell ref="H30:H39"/>
    <mergeCell ref="I20:I29"/>
    <mergeCell ref="J20:J29"/>
    <mergeCell ref="I30:I39"/>
    <mergeCell ref="J30:J39"/>
    <mergeCell ref="K30:K39"/>
    <mergeCell ref="L30:L39"/>
    <mergeCell ref="M20:M29"/>
    <mergeCell ref="A40:A49"/>
    <mergeCell ref="B40:B49"/>
    <mergeCell ref="C40:C49"/>
    <mergeCell ref="D40:D49"/>
    <mergeCell ref="E40:E49"/>
    <mergeCell ref="L40:L49"/>
    <mergeCell ref="M40:M49"/>
    <mergeCell ref="I40:I49"/>
    <mergeCell ref="J40:J49"/>
    <mergeCell ref="K40:K49"/>
    <mergeCell ref="A30:A39"/>
    <mergeCell ref="B30:B39"/>
    <mergeCell ref="C30:C39"/>
    <mergeCell ref="D30:D39"/>
    <mergeCell ref="E30:E39"/>
    <mergeCell ref="A9:G9"/>
    <mergeCell ref="A10:A19"/>
    <mergeCell ref="B10:B19"/>
    <mergeCell ref="C10:C19"/>
    <mergeCell ref="D10:D19"/>
    <mergeCell ref="E10:E19"/>
    <mergeCell ref="L10:L19"/>
    <mergeCell ref="M10:M19"/>
    <mergeCell ref="A20:A29"/>
    <mergeCell ref="B20:B29"/>
    <mergeCell ref="C20:C29"/>
    <mergeCell ref="D20:D29"/>
    <mergeCell ref="E20:E29"/>
    <mergeCell ref="F20:F29"/>
    <mergeCell ref="G20:G29"/>
    <mergeCell ref="H20:H29"/>
    <mergeCell ref="F10:F19"/>
    <mergeCell ref="G10:G19"/>
    <mergeCell ref="H10:H19"/>
    <mergeCell ref="I10:I19"/>
    <mergeCell ref="J10:J19"/>
    <mergeCell ref="K10:K19"/>
    <mergeCell ref="K1:M3"/>
    <mergeCell ref="A4:B4"/>
    <mergeCell ref="A5:B5"/>
    <mergeCell ref="A6:B6"/>
    <mergeCell ref="A7:C7"/>
    <mergeCell ref="D7:F7"/>
    <mergeCell ref="G7:G8"/>
    <mergeCell ref="A1:B2"/>
    <mergeCell ref="C1:J3"/>
    <mergeCell ref="H7:H8"/>
    <mergeCell ref="I7:J7"/>
    <mergeCell ref="K7:L7"/>
    <mergeCell ref="M7:M8"/>
    <mergeCell ref="C4:M4"/>
    <mergeCell ref="C5:M5"/>
    <mergeCell ref="C6:M6"/>
  </mergeCells>
  <conditionalFormatting sqref="A7:B7">
    <cfRule type="containsText" dxfId="31" priority="45" operator="containsText" text="4- Bajo">
      <formula>NOT(ISERROR(SEARCH("4- Bajo",A7)))</formula>
    </cfRule>
    <cfRule type="containsText" dxfId="30" priority="44" operator="containsText" text="3- Bajo">
      <formula>NOT(ISERROR(SEARCH("3- Bajo",A7)))</formula>
    </cfRule>
    <cfRule type="containsText" dxfId="29" priority="43" operator="containsText" text="4- Moderado">
      <formula>NOT(ISERROR(SEARCH("4- Moderado",A7)))</formula>
    </cfRule>
    <cfRule type="containsText" dxfId="28" priority="42" operator="containsText" text="6- Moderado">
      <formula>NOT(ISERROR(SEARCH("6- Moderado",A7)))</formula>
    </cfRule>
    <cfRule type="containsText" dxfId="27" priority="41" operator="containsText" text="3- Moderado">
      <formula>NOT(ISERROR(SEARCH("3- Moderado",A7)))</formula>
    </cfRule>
    <cfRule type="containsText" dxfId="26" priority="46" operator="containsText" text="1- Bajo">
      <formula>NOT(ISERROR(SEARCH("1- Bajo",A7)))</formula>
    </cfRule>
  </conditionalFormatting>
  <conditionalFormatting sqref="A10:E10 A20:E20 A30:E30 A40:E40">
    <cfRule type="containsText" dxfId="25" priority="35" operator="containsText" text="3- Moderado">
      <formula>NOT(ISERROR(SEARCH("3- Moderado",A10)))</formula>
    </cfRule>
    <cfRule type="containsText" dxfId="24" priority="40" operator="containsText" text="1- Bajo">
      <formula>NOT(ISERROR(SEARCH("1- Bajo",A10)))</formula>
    </cfRule>
    <cfRule type="containsText" dxfId="23" priority="39" operator="containsText" text="4- Bajo">
      <formula>NOT(ISERROR(SEARCH("4- Bajo",A10)))</formula>
    </cfRule>
    <cfRule type="containsText" dxfId="22" priority="38" operator="containsText" text="3- Bajo">
      <formula>NOT(ISERROR(SEARCH("3- Bajo",A10)))</formula>
    </cfRule>
    <cfRule type="containsText" dxfId="21" priority="37" operator="containsText" text="4- Moderado">
      <formula>NOT(ISERROR(SEARCH("4- Moderado",A10)))</formula>
    </cfRule>
    <cfRule type="containsText" dxfId="20" priority="36" operator="containsText" text="6- Moderado">
      <formula>NOT(ISERROR(SEARCH("6- Moderado",A10)))</formula>
    </cfRule>
  </conditionalFormatting>
  <conditionalFormatting sqref="C8:F8">
    <cfRule type="containsText" dxfId="19" priority="3" operator="containsText" text="4- Moderado">
      <formula>NOT(ISERROR(SEARCH("4- Moderado",C8)))</formula>
    </cfRule>
    <cfRule type="containsText" dxfId="18" priority="4" operator="containsText" text="3- Bajo">
      <formula>NOT(ISERROR(SEARCH("3- Bajo",C8)))</formula>
    </cfRule>
    <cfRule type="containsText" dxfId="17" priority="5" operator="containsText" text="4- Bajo">
      <formula>NOT(ISERROR(SEARCH("4- Bajo",C8)))</formula>
    </cfRule>
    <cfRule type="containsText" dxfId="16" priority="6" operator="containsText" text="1- Bajo">
      <formula>NOT(ISERROR(SEARCH("1- Bajo",C8)))</formula>
    </cfRule>
    <cfRule type="containsText" dxfId="15" priority="1" operator="containsText" text="3- Moderado">
      <formula>NOT(ISERROR(SEARCH("3- Moderado",C8)))</formula>
    </cfRule>
    <cfRule type="containsText" dxfId="14" priority="2" operator="containsText" text="6- Moderado">
      <formula>NOT(ISERROR(SEARCH("6- Moderado",C8)))</formula>
    </cfRule>
  </conditionalFormatting>
  <conditionalFormatting sqref="D10:D49">
    <cfRule type="containsText" dxfId="13" priority="14" operator="containsText" text="Muy Baja">
      <formula>NOT(ISERROR(SEARCH("Muy Baja",D10)))</formula>
    </cfRule>
    <cfRule type="containsText" dxfId="12" priority="13" operator="containsText" text="Baja">
      <formula>NOT(ISERROR(SEARCH("Baja",D10)))</formula>
    </cfRule>
    <cfRule type="containsText" dxfId="11" priority="12" operator="containsText" text="Alta">
      <formula>NOT(ISERROR(SEARCH("Alta",D10)))</formula>
    </cfRule>
    <cfRule type="containsText" dxfId="10" priority="11" operator="containsText" text="Muy Alta">
      <formula>NOT(ISERROR(SEARCH("Muy Alta",D10)))</formula>
    </cfRule>
    <cfRule type="containsText" dxfId="9" priority="16" operator="containsText" text="Media">
      <formula>NOT(ISERROR(SEARCH("Media",D10)))</formula>
    </cfRule>
  </conditionalFormatting>
  <conditionalFormatting sqref="E10:E49">
    <cfRule type="containsText" dxfId="8" priority="10" operator="containsText" text="Leve">
      <formula>NOT(ISERROR(SEARCH("Leve",E10)))</formula>
    </cfRule>
    <cfRule type="containsText" dxfId="7" priority="9" operator="containsText" text="Menor">
      <formula>NOT(ISERROR(SEARCH("Menor",E10)))</formula>
    </cfRule>
    <cfRule type="containsText" dxfId="6" priority="8" operator="containsText" text="Mayor">
      <formula>NOT(ISERROR(SEARCH("Mayor",E10)))</formula>
    </cfRule>
    <cfRule type="containsText" dxfId="5" priority="7" operator="containsText" text="Catastrófico">
      <formula>NOT(ISERROR(SEARCH("Catastrófico",E10)))</formula>
    </cfRule>
  </conditionalFormatting>
  <conditionalFormatting sqref="E10:F49">
    <cfRule type="containsText" dxfId="4" priority="15" operator="containsText" text="Moderado">
      <formula>NOT(ISERROR(SEARCH("Moderado",E10)))</formula>
    </cfRule>
  </conditionalFormatting>
  <conditionalFormatting sqref="F10:F49">
    <cfRule type="containsText" dxfId="3" priority="1379" operator="containsText" text="Bajo">
      <formula>NOT(ISERROR(SEARCH("Bajo",F10)))</formula>
    </cfRule>
    <cfRule type="containsText" dxfId="2" priority="1380" operator="containsText" text="Moderado">
      <formula>NOT(ISERROR(SEARCH("Moderado",F10)))</formula>
    </cfRule>
    <cfRule type="containsText" dxfId="1" priority="1381" operator="containsText" text="Alto">
      <formula>NOT(ISERROR(SEARCH("Alto",F10)))</formula>
    </cfRule>
    <cfRule type="containsText" dxfId="0" priority="1382" operator="containsText" text="Extremo">
      <formula>NOT(ISERROR(SEARCH("Extremo",F10)))</formula>
    </cfRule>
    <cfRule type="colorScale" priority="138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C00-000000000000}"/>
    <dataValidation allowBlank="1" showInputMessage="1" showErrorMessage="1" prompt="Seleccionar si el responsable es el responsable de las acciones es el nivel central" sqref="I7:I8" xr:uid="{00000000-0002-0000-0C00-000001000000}"/>
    <dataValidation allowBlank="1" showInputMessage="1" showErrorMessage="1" prompt="Describir las actividades que se van a desarrollar para el proyecto" sqref="H7" xr:uid="{00000000-0002-0000-0C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C00-000003000000}"/>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E2ED9-5895-44CF-8DAF-B0C1D6C89997}">
  <dimension ref="B2:J30"/>
  <sheetViews>
    <sheetView workbookViewId="0">
      <selection activeCell="B22" sqref="B22:J30"/>
    </sheetView>
  </sheetViews>
  <sheetFormatPr baseColWidth="10" defaultColWidth="11.42578125" defaultRowHeight="15"/>
  <sheetData>
    <row r="2" spans="2:10" ht="18.75">
      <c r="B2" s="300" t="s">
        <v>21</v>
      </c>
      <c r="C2" s="300"/>
      <c r="D2" s="300"/>
      <c r="E2" s="300"/>
      <c r="F2" s="300"/>
      <c r="G2" s="300"/>
      <c r="H2" s="300"/>
      <c r="I2" s="300"/>
      <c r="J2" s="300"/>
    </row>
    <row r="3" spans="2:10" ht="15.75" thickBot="1"/>
    <row r="4" spans="2:10">
      <c r="B4" s="301" t="s">
        <v>22</v>
      </c>
      <c r="C4" s="302"/>
      <c r="D4" s="302"/>
      <c r="E4" s="302"/>
      <c r="F4" s="302"/>
      <c r="G4" s="302"/>
      <c r="H4" s="302"/>
      <c r="I4" s="302"/>
      <c r="J4" s="303"/>
    </row>
    <row r="5" spans="2:10">
      <c r="B5" s="304"/>
      <c r="C5" s="305"/>
      <c r="D5" s="305"/>
      <c r="E5" s="305"/>
      <c r="F5" s="305"/>
      <c r="G5" s="305"/>
      <c r="H5" s="305"/>
      <c r="I5" s="305"/>
      <c r="J5" s="306"/>
    </row>
    <row r="6" spans="2:10">
      <c r="B6" s="304"/>
      <c r="C6" s="305"/>
      <c r="D6" s="305"/>
      <c r="E6" s="305"/>
      <c r="F6" s="305"/>
      <c r="G6" s="305"/>
      <c r="H6" s="305"/>
      <c r="I6" s="305"/>
      <c r="J6" s="306"/>
    </row>
    <row r="7" spans="2:10" ht="15.75" thickBot="1">
      <c r="B7" s="307"/>
      <c r="C7" s="308"/>
      <c r="D7" s="308"/>
      <c r="E7" s="308"/>
      <c r="F7" s="308"/>
      <c r="G7" s="308"/>
      <c r="H7" s="308"/>
      <c r="I7" s="308"/>
      <c r="J7" s="309"/>
    </row>
    <row r="8" spans="2:10" ht="15.75" thickBot="1"/>
    <row r="9" spans="2:10">
      <c r="B9" s="301" t="s">
        <v>23</v>
      </c>
      <c r="C9" s="302"/>
      <c r="D9" s="302"/>
      <c r="E9" s="302"/>
      <c r="F9" s="302"/>
      <c r="G9" s="302"/>
      <c r="H9" s="302"/>
      <c r="I9" s="302"/>
      <c r="J9" s="303"/>
    </row>
    <row r="10" spans="2:10">
      <c r="B10" s="304"/>
      <c r="C10" s="305"/>
      <c r="D10" s="305"/>
      <c r="E10" s="305"/>
      <c r="F10" s="305"/>
      <c r="G10" s="305"/>
      <c r="H10" s="305"/>
      <c r="I10" s="305"/>
      <c r="J10" s="306"/>
    </row>
    <row r="11" spans="2:10">
      <c r="B11" s="304"/>
      <c r="C11" s="305"/>
      <c r="D11" s="305"/>
      <c r="E11" s="305"/>
      <c r="F11" s="305"/>
      <c r="G11" s="305"/>
      <c r="H11" s="305"/>
      <c r="I11" s="305"/>
      <c r="J11" s="306"/>
    </row>
    <row r="12" spans="2:10">
      <c r="B12" s="304"/>
      <c r="C12" s="305"/>
      <c r="D12" s="305"/>
      <c r="E12" s="305"/>
      <c r="F12" s="305"/>
      <c r="G12" s="305"/>
      <c r="H12" s="305"/>
      <c r="I12" s="305"/>
      <c r="J12" s="306"/>
    </row>
    <row r="13" spans="2:10">
      <c r="B13" s="304"/>
      <c r="C13" s="305"/>
      <c r="D13" s="305"/>
      <c r="E13" s="305"/>
      <c r="F13" s="305"/>
      <c r="G13" s="305"/>
      <c r="H13" s="305"/>
      <c r="I13" s="305"/>
      <c r="J13" s="306"/>
    </row>
    <row r="14" spans="2:10">
      <c r="B14" s="304"/>
      <c r="C14" s="305"/>
      <c r="D14" s="305"/>
      <c r="E14" s="305"/>
      <c r="F14" s="305"/>
      <c r="G14" s="305"/>
      <c r="H14" s="305"/>
      <c r="I14" s="305"/>
      <c r="J14" s="306"/>
    </row>
    <row r="15" spans="2:10" ht="15.75" thickBot="1">
      <c r="B15" s="307"/>
      <c r="C15" s="308"/>
      <c r="D15" s="308"/>
      <c r="E15" s="308"/>
      <c r="F15" s="308"/>
      <c r="G15" s="308"/>
      <c r="H15" s="308"/>
      <c r="I15" s="308"/>
      <c r="J15" s="309"/>
    </row>
    <row r="17" spans="2:10">
      <c r="B17" s="301" t="s">
        <v>24</v>
      </c>
      <c r="C17" s="302"/>
      <c r="D17" s="302"/>
      <c r="E17" s="302"/>
      <c r="F17" s="302"/>
      <c r="G17" s="302"/>
      <c r="H17" s="302"/>
      <c r="I17" s="302"/>
      <c r="J17" s="303"/>
    </row>
    <row r="18" spans="2:10">
      <c r="B18" s="304"/>
      <c r="C18" s="305"/>
      <c r="D18" s="305"/>
      <c r="E18" s="305"/>
      <c r="F18" s="305"/>
      <c r="G18" s="305"/>
      <c r="H18" s="305"/>
      <c r="I18" s="305"/>
      <c r="J18" s="306"/>
    </row>
    <row r="19" spans="2:10">
      <c r="B19" s="304"/>
      <c r="C19" s="305"/>
      <c r="D19" s="305"/>
      <c r="E19" s="305"/>
      <c r="F19" s="305"/>
      <c r="G19" s="305"/>
      <c r="H19" s="305"/>
      <c r="I19" s="305"/>
      <c r="J19" s="306"/>
    </row>
    <row r="20" spans="2:10" ht="15.75" thickBot="1">
      <c r="B20" s="307"/>
      <c r="C20" s="308"/>
      <c r="D20" s="308"/>
      <c r="E20" s="308"/>
      <c r="F20" s="308"/>
      <c r="G20" s="308"/>
      <c r="H20" s="308"/>
      <c r="I20" s="308"/>
      <c r="J20" s="309"/>
    </row>
    <row r="21" spans="2:10" ht="15.75" thickBot="1"/>
    <row r="22" spans="2:10">
      <c r="B22" s="301" t="s">
        <v>25</v>
      </c>
      <c r="C22" s="302"/>
      <c r="D22" s="302"/>
      <c r="E22" s="302"/>
      <c r="F22" s="302"/>
      <c r="G22" s="302"/>
      <c r="H22" s="302"/>
      <c r="I22" s="302"/>
      <c r="J22" s="303"/>
    </row>
    <row r="23" spans="2:10">
      <c r="B23" s="304"/>
      <c r="C23" s="305"/>
      <c r="D23" s="305"/>
      <c r="E23" s="305"/>
      <c r="F23" s="305"/>
      <c r="G23" s="305"/>
      <c r="H23" s="305"/>
      <c r="I23" s="305"/>
      <c r="J23" s="306"/>
    </row>
    <row r="24" spans="2:10">
      <c r="B24" s="304"/>
      <c r="C24" s="305"/>
      <c r="D24" s="305"/>
      <c r="E24" s="305"/>
      <c r="F24" s="305"/>
      <c r="G24" s="305"/>
      <c r="H24" s="305"/>
      <c r="I24" s="305"/>
      <c r="J24" s="306"/>
    </row>
    <row r="25" spans="2:10">
      <c r="B25" s="304"/>
      <c r="C25" s="305"/>
      <c r="D25" s="305"/>
      <c r="E25" s="305"/>
      <c r="F25" s="305"/>
      <c r="G25" s="305"/>
      <c r="H25" s="305"/>
      <c r="I25" s="305"/>
      <c r="J25" s="306"/>
    </row>
    <row r="26" spans="2:10">
      <c r="B26" s="304"/>
      <c r="C26" s="305"/>
      <c r="D26" s="305"/>
      <c r="E26" s="305"/>
      <c r="F26" s="305"/>
      <c r="G26" s="305"/>
      <c r="H26" s="305"/>
      <c r="I26" s="305"/>
      <c r="J26" s="306"/>
    </row>
    <row r="27" spans="2:10">
      <c r="B27" s="304"/>
      <c r="C27" s="305"/>
      <c r="D27" s="305"/>
      <c r="E27" s="305"/>
      <c r="F27" s="305"/>
      <c r="G27" s="305"/>
      <c r="H27" s="305"/>
      <c r="I27" s="305"/>
      <c r="J27" s="306"/>
    </row>
    <row r="28" spans="2:10">
      <c r="B28" s="304"/>
      <c r="C28" s="305"/>
      <c r="D28" s="305"/>
      <c r="E28" s="305"/>
      <c r="F28" s="305"/>
      <c r="G28" s="305"/>
      <c r="H28" s="305"/>
      <c r="I28" s="305"/>
      <c r="J28" s="306"/>
    </row>
    <row r="29" spans="2:10">
      <c r="B29" s="304"/>
      <c r="C29" s="305"/>
      <c r="D29" s="305"/>
      <c r="E29" s="305"/>
      <c r="F29" s="305"/>
      <c r="G29" s="305"/>
      <c r="H29" s="305"/>
      <c r="I29" s="305"/>
      <c r="J29" s="306"/>
    </row>
    <row r="30" spans="2:10" ht="15.75" thickBot="1">
      <c r="B30" s="307"/>
      <c r="C30" s="308"/>
      <c r="D30" s="308"/>
      <c r="E30" s="308"/>
      <c r="F30" s="308"/>
      <c r="G30" s="308"/>
      <c r="H30" s="308"/>
      <c r="I30" s="308"/>
      <c r="J30" s="309"/>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sheetPr>
  <dimension ref="A1:E84"/>
  <sheetViews>
    <sheetView topLeftCell="A73" zoomScale="70" zoomScaleNormal="70" workbookViewId="0">
      <selection activeCell="E80" sqref="E80"/>
    </sheetView>
  </sheetViews>
  <sheetFormatPr baseColWidth="10" defaultColWidth="10.42578125" defaultRowHeight="14.25"/>
  <cols>
    <col min="1" max="1" width="53.28515625" style="245" customWidth="1"/>
    <col min="2" max="2" width="15.42578125" style="246" customWidth="1"/>
    <col min="3" max="3" width="69.42578125" style="222" customWidth="1"/>
    <col min="4" max="4" width="19.28515625" style="246" customWidth="1"/>
    <col min="5" max="5" width="68.5703125" style="222" customWidth="1"/>
    <col min="6" max="6" width="4.7109375" style="222" customWidth="1"/>
    <col min="7" max="16384" width="10.42578125" style="222"/>
  </cols>
  <sheetData>
    <row r="1" spans="1:5" ht="80.099999999999994" customHeight="1">
      <c r="A1" s="221"/>
      <c r="B1" s="310" t="s">
        <v>26</v>
      </c>
      <c r="C1" s="310"/>
      <c r="D1" s="310"/>
      <c r="E1" s="221"/>
    </row>
    <row r="2" spans="1:5" ht="54.75" customHeight="1">
      <c r="A2" s="223" t="s">
        <v>27</v>
      </c>
      <c r="B2" s="311" t="s">
        <v>28</v>
      </c>
      <c r="C2" s="312"/>
      <c r="D2" s="224" t="s">
        <v>29</v>
      </c>
      <c r="E2" s="225" t="s">
        <v>5</v>
      </c>
    </row>
    <row r="3" spans="1:5" ht="16.7" customHeight="1">
      <c r="A3" s="226"/>
      <c r="B3" s="227"/>
      <c r="C3" s="227"/>
      <c r="D3" s="228"/>
      <c r="E3" s="227"/>
    </row>
    <row r="4" spans="1:5" ht="54.75" customHeight="1">
      <c r="A4" s="223" t="s">
        <v>30</v>
      </c>
      <c r="B4" s="313" t="s">
        <v>2</v>
      </c>
      <c r="C4" s="314"/>
      <c r="D4" s="314"/>
      <c r="E4" s="314"/>
    </row>
    <row r="5" spans="1:5" ht="13.35" customHeight="1">
      <c r="A5" s="229"/>
      <c r="B5" s="230"/>
      <c r="D5" s="228"/>
      <c r="E5" s="228"/>
    </row>
    <row r="6" spans="1:5" ht="21" customHeight="1">
      <c r="A6" s="315" t="s">
        <v>31</v>
      </c>
      <c r="B6" s="316" t="s">
        <v>32</v>
      </c>
      <c r="C6" s="316"/>
      <c r="D6" s="316" t="s">
        <v>33</v>
      </c>
      <c r="E6" s="316"/>
    </row>
    <row r="7" spans="1:5" ht="115.5" customHeight="1">
      <c r="A7" s="315"/>
      <c r="B7" s="317" t="s">
        <v>34</v>
      </c>
      <c r="C7" s="318"/>
      <c r="D7" s="319" t="s">
        <v>35</v>
      </c>
      <c r="E7" s="319"/>
    </row>
    <row r="8" spans="1:5" ht="21" customHeight="1">
      <c r="A8" s="229"/>
      <c r="B8" s="230"/>
      <c r="D8" s="228"/>
      <c r="E8" s="228"/>
    </row>
    <row r="9" spans="1:5" ht="20.100000000000001" customHeight="1">
      <c r="A9" s="323" t="s">
        <v>36</v>
      </c>
      <c r="B9" s="323"/>
      <c r="C9" s="323"/>
      <c r="D9" s="323"/>
      <c r="E9" s="323"/>
    </row>
    <row r="10" spans="1:5" ht="20.100000000000001" customHeight="1">
      <c r="A10" s="231" t="s">
        <v>37</v>
      </c>
      <c r="B10" s="231" t="s">
        <v>38</v>
      </c>
      <c r="C10" s="231" t="s">
        <v>39</v>
      </c>
      <c r="D10" s="231" t="s">
        <v>40</v>
      </c>
      <c r="E10" s="231" t="s">
        <v>41</v>
      </c>
    </row>
    <row r="11" spans="1:5" s="235" customFormat="1" ht="118.5" customHeight="1">
      <c r="A11" s="324" t="s">
        <v>42</v>
      </c>
      <c r="B11" s="232">
        <v>1</v>
      </c>
      <c r="C11" s="233" t="s">
        <v>43</v>
      </c>
      <c r="D11" s="234">
        <v>1</v>
      </c>
      <c r="E11" s="233" t="s">
        <v>420</v>
      </c>
    </row>
    <row r="12" spans="1:5" s="235" customFormat="1" ht="118.5" customHeight="1">
      <c r="A12" s="324"/>
      <c r="B12" s="232">
        <v>2</v>
      </c>
      <c r="C12" s="233" t="s">
        <v>421</v>
      </c>
      <c r="D12" s="232">
        <v>2</v>
      </c>
      <c r="E12" s="233" t="s">
        <v>422</v>
      </c>
    </row>
    <row r="13" spans="1:5" s="235" customFormat="1" ht="113.25" customHeight="1">
      <c r="A13" s="324"/>
      <c r="B13" s="232">
        <v>3</v>
      </c>
      <c r="C13" s="233" t="s">
        <v>44</v>
      </c>
      <c r="D13" s="234">
        <v>3</v>
      </c>
      <c r="E13" s="233" t="s">
        <v>423</v>
      </c>
    </row>
    <row r="14" spans="1:5" ht="80.099999999999994" customHeight="1">
      <c r="A14" s="325" t="s">
        <v>45</v>
      </c>
      <c r="B14" s="232">
        <v>4</v>
      </c>
      <c r="C14" s="237" t="s">
        <v>46</v>
      </c>
      <c r="D14" s="236">
        <v>4</v>
      </c>
      <c r="E14" s="237" t="s">
        <v>47</v>
      </c>
    </row>
    <row r="15" spans="1:5" ht="80.099999999999994" customHeight="1">
      <c r="A15" s="325"/>
      <c r="B15" s="232">
        <v>5</v>
      </c>
      <c r="C15" s="237" t="s">
        <v>48</v>
      </c>
      <c r="D15" s="236"/>
      <c r="E15" s="233"/>
    </row>
    <row r="16" spans="1:5" ht="80.099999999999994" customHeight="1">
      <c r="A16" s="325"/>
      <c r="B16" s="232">
        <v>6</v>
      </c>
      <c r="C16" s="233" t="s">
        <v>424</v>
      </c>
      <c r="D16" s="236">
        <v>5</v>
      </c>
      <c r="E16" s="233" t="s">
        <v>425</v>
      </c>
    </row>
    <row r="17" spans="1:5" ht="80.099999999999994" customHeight="1">
      <c r="A17" s="326" t="s">
        <v>49</v>
      </c>
      <c r="B17" s="232">
        <v>7</v>
      </c>
      <c r="C17" s="267" t="s">
        <v>426</v>
      </c>
      <c r="D17" s="236">
        <v>6</v>
      </c>
      <c r="E17" s="268" t="s">
        <v>427</v>
      </c>
    </row>
    <row r="18" spans="1:5" ht="80.099999999999994" customHeight="1">
      <c r="A18" s="326"/>
      <c r="B18" s="232">
        <v>8</v>
      </c>
      <c r="C18" s="233" t="s">
        <v>50</v>
      </c>
      <c r="D18" s="236">
        <v>7</v>
      </c>
      <c r="E18" s="233" t="s">
        <v>51</v>
      </c>
    </row>
    <row r="19" spans="1:5" ht="80.099999999999994" customHeight="1">
      <c r="A19" s="326"/>
      <c r="B19" s="232">
        <v>9</v>
      </c>
      <c r="C19" s="237" t="s">
        <v>526</v>
      </c>
      <c r="D19" s="236">
        <v>8</v>
      </c>
      <c r="E19" s="233" t="s">
        <v>422</v>
      </c>
    </row>
    <row r="20" spans="1:5" ht="80.099999999999994" customHeight="1">
      <c r="A20" s="326"/>
      <c r="B20" s="232">
        <v>10</v>
      </c>
      <c r="C20" s="237" t="s">
        <v>527</v>
      </c>
      <c r="D20" s="236">
        <v>9</v>
      </c>
      <c r="E20" s="233" t="s">
        <v>428</v>
      </c>
    </row>
    <row r="21" spans="1:5" ht="80.099999999999994" customHeight="1">
      <c r="A21" s="326"/>
      <c r="B21" s="232">
        <v>11</v>
      </c>
      <c r="C21" s="237" t="s">
        <v>429</v>
      </c>
      <c r="D21" s="236">
        <v>10</v>
      </c>
      <c r="E21" s="233" t="s">
        <v>430</v>
      </c>
    </row>
    <row r="22" spans="1:5" ht="80.099999999999994" customHeight="1">
      <c r="A22" s="326"/>
      <c r="B22" s="232">
        <v>12</v>
      </c>
      <c r="C22" s="237" t="s">
        <v>52</v>
      </c>
      <c r="D22" s="236"/>
      <c r="E22" s="233"/>
    </row>
    <row r="23" spans="1:5" ht="80.099999999999994" customHeight="1">
      <c r="A23" s="326"/>
      <c r="B23" s="232">
        <v>13</v>
      </c>
      <c r="C23" s="237" t="s">
        <v>53</v>
      </c>
      <c r="D23" s="236">
        <v>11</v>
      </c>
      <c r="E23" s="233" t="s">
        <v>431</v>
      </c>
    </row>
    <row r="24" spans="1:5" ht="80.099999999999994" customHeight="1">
      <c r="A24" s="326"/>
      <c r="B24" s="232">
        <v>14</v>
      </c>
      <c r="C24" s="237" t="s">
        <v>432</v>
      </c>
      <c r="D24" s="236">
        <v>12</v>
      </c>
      <c r="E24" s="233" t="s">
        <v>433</v>
      </c>
    </row>
    <row r="25" spans="1:5" ht="80.099999999999994" customHeight="1">
      <c r="A25" s="326"/>
      <c r="B25" s="232">
        <v>15</v>
      </c>
      <c r="C25" s="237" t="s">
        <v>54</v>
      </c>
      <c r="D25" s="236">
        <v>13</v>
      </c>
      <c r="E25" s="233" t="s">
        <v>434</v>
      </c>
    </row>
    <row r="26" spans="1:5" ht="80.099999999999994" customHeight="1">
      <c r="A26" s="326" t="s">
        <v>55</v>
      </c>
      <c r="B26" s="232">
        <v>16</v>
      </c>
      <c r="C26" s="233" t="s">
        <v>56</v>
      </c>
      <c r="D26" s="232">
        <v>14</v>
      </c>
      <c r="E26" s="233" t="s">
        <v>57</v>
      </c>
    </row>
    <row r="27" spans="1:5" ht="80.099999999999994" customHeight="1">
      <c r="A27" s="326"/>
      <c r="B27" s="232">
        <v>17</v>
      </c>
      <c r="C27" s="233" t="s">
        <v>58</v>
      </c>
      <c r="D27" s="232">
        <v>15</v>
      </c>
      <c r="E27" s="233" t="s">
        <v>435</v>
      </c>
    </row>
    <row r="28" spans="1:5" ht="80.099999999999994" customHeight="1">
      <c r="A28" s="326"/>
      <c r="B28" s="232">
        <v>18</v>
      </c>
      <c r="C28" s="233" t="s">
        <v>59</v>
      </c>
      <c r="D28" s="232">
        <v>16</v>
      </c>
      <c r="E28" s="233" t="s">
        <v>60</v>
      </c>
    </row>
    <row r="29" spans="1:5" ht="80.099999999999994" customHeight="1">
      <c r="A29" s="326"/>
      <c r="B29" s="232">
        <v>19</v>
      </c>
      <c r="C29" s="233" t="s">
        <v>436</v>
      </c>
      <c r="D29" s="232">
        <v>17</v>
      </c>
      <c r="E29" s="233" t="s">
        <v>437</v>
      </c>
    </row>
    <row r="30" spans="1:5" ht="80.099999999999994" customHeight="1">
      <c r="A30" s="326"/>
      <c r="B30" s="232">
        <v>20</v>
      </c>
      <c r="C30" s="233" t="s">
        <v>61</v>
      </c>
      <c r="D30" s="232">
        <v>18</v>
      </c>
      <c r="E30" s="233" t="s">
        <v>438</v>
      </c>
    </row>
    <row r="31" spans="1:5" ht="174.6" customHeight="1">
      <c r="A31" s="238" t="s">
        <v>62</v>
      </c>
      <c r="B31" s="232">
        <v>21</v>
      </c>
      <c r="C31" s="233" t="s">
        <v>63</v>
      </c>
      <c r="D31" s="232">
        <v>19</v>
      </c>
      <c r="E31" s="233" t="s">
        <v>64</v>
      </c>
    </row>
    <row r="32" spans="1:5" ht="48.75" customHeight="1">
      <c r="A32" s="258" t="s">
        <v>65</v>
      </c>
      <c r="B32" s="232">
        <v>22</v>
      </c>
      <c r="C32" s="239" t="s">
        <v>66</v>
      </c>
      <c r="D32" s="236">
        <v>20</v>
      </c>
      <c r="E32" s="239" t="s">
        <v>439</v>
      </c>
    </row>
    <row r="33" spans="1:5" ht="20.100000000000001" customHeight="1">
      <c r="A33" s="323" t="s">
        <v>67</v>
      </c>
      <c r="B33" s="323"/>
      <c r="C33" s="323"/>
      <c r="D33" s="323"/>
      <c r="E33" s="323"/>
    </row>
    <row r="34" spans="1:5" ht="20.100000000000001" customHeight="1">
      <c r="A34" s="231" t="s">
        <v>37</v>
      </c>
      <c r="B34" s="231" t="s">
        <v>38</v>
      </c>
      <c r="C34" s="231" t="s">
        <v>68</v>
      </c>
      <c r="D34" s="231" t="s">
        <v>40</v>
      </c>
      <c r="E34" s="231" t="s">
        <v>69</v>
      </c>
    </row>
    <row r="35" spans="1:5" ht="98.45" customHeight="1">
      <c r="A35" s="326" t="s">
        <v>70</v>
      </c>
      <c r="B35" s="232">
        <v>1</v>
      </c>
      <c r="C35" s="233" t="s">
        <v>71</v>
      </c>
      <c r="D35" s="232">
        <v>1</v>
      </c>
      <c r="E35" s="233" t="s">
        <v>440</v>
      </c>
    </row>
    <row r="36" spans="1:5" ht="98.45" customHeight="1">
      <c r="A36" s="326"/>
      <c r="B36" s="232">
        <v>2</v>
      </c>
      <c r="C36" s="233" t="s">
        <v>441</v>
      </c>
      <c r="D36" s="232">
        <v>2</v>
      </c>
      <c r="E36" s="233" t="s">
        <v>442</v>
      </c>
    </row>
    <row r="37" spans="1:5" ht="98.45" customHeight="1">
      <c r="A37" s="326"/>
      <c r="B37" s="232">
        <v>3</v>
      </c>
      <c r="C37" s="233" t="s">
        <v>443</v>
      </c>
      <c r="D37" s="232">
        <v>3</v>
      </c>
      <c r="E37" s="233" t="s">
        <v>444</v>
      </c>
    </row>
    <row r="38" spans="1:5" ht="98.45" customHeight="1">
      <c r="A38" s="326"/>
      <c r="B38" s="232">
        <v>4</v>
      </c>
      <c r="C38" s="233" t="s">
        <v>72</v>
      </c>
      <c r="D38" s="232">
        <v>4</v>
      </c>
      <c r="E38" s="233" t="s">
        <v>73</v>
      </c>
    </row>
    <row r="39" spans="1:5" ht="98.45" customHeight="1">
      <c r="A39" s="326"/>
      <c r="B39" s="232">
        <v>5</v>
      </c>
      <c r="C39" s="233" t="s">
        <v>445</v>
      </c>
      <c r="D39" s="232">
        <v>5</v>
      </c>
      <c r="E39" s="239" t="s">
        <v>446</v>
      </c>
    </row>
    <row r="40" spans="1:5" ht="98.45" customHeight="1">
      <c r="A40" s="326"/>
      <c r="B40" s="232"/>
      <c r="C40" s="233"/>
      <c r="D40" s="232">
        <v>6</v>
      </c>
      <c r="E40" s="233" t="s">
        <v>447</v>
      </c>
    </row>
    <row r="41" spans="1:5" ht="98.45" customHeight="1">
      <c r="A41" s="326"/>
      <c r="B41" s="232"/>
      <c r="C41" s="235"/>
      <c r="D41" s="232">
        <v>7</v>
      </c>
      <c r="E41" s="233" t="s">
        <v>74</v>
      </c>
    </row>
    <row r="42" spans="1:5" ht="98.45" customHeight="1">
      <c r="A42" s="326"/>
      <c r="B42" s="232"/>
      <c r="C42" s="239"/>
      <c r="D42" s="232">
        <v>8</v>
      </c>
      <c r="E42" s="233" t="s">
        <v>448</v>
      </c>
    </row>
    <row r="43" spans="1:5" ht="81" customHeight="1">
      <c r="A43" s="326"/>
      <c r="B43" s="232"/>
      <c r="C43" s="239"/>
      <c r="D43" s="232">
        <v>9</v>
      </c>
      <c r="E43" s="239" t="s">
        <v>449</v>
      </c>
    </row>
    <row r="44" spans="1:5" ht="49.5" customHeight="1">
      <c r="A44" s="326" t="s">
        <v>75</v>
      </c>
      <c r="B44" s="232">
        <v>6</v>
      </c>
      <c r="C44" s="239" t="s">
        <v>76</v>
      </c>
      <c r="D44" s="232">
        <v>10</v>
      </c>
      <c r="E44" s="239" t="s">
        <v>77</v>
      </c>
    </row>
    <row r="45" spans="1:5" ht="49.5" customHeight="1">
      <c r="A45" s="326"/>
      <c r="B45" s="232"/>
      <c r="C45" s="239"/>
      <c r="D45" s="232">
        <v>11</v>
      </c>
      <c r="E45" s="239" t="s">
        <v>450</v>
      </c>
    </row>
    <row r="46" spans="1:5" s="240" customFormat="1" ht="68.25" customHeight="1">
      <c r="A46" s="326"/>
      <c r="B46" s="232">
        <v>7</v>
      </c>
      <c r="C46" s="239" t="s">
        <v>451</v>
      </c>
      <c r="D46" s="232">
        <v>12</v>
      </c>
      <c r="E46" s="239" t="s">
        <v>452</v>
      </c>
    </row>
    <row r="47" spans="1:5" s="240" customFormat="1" ht="68.25" customHeight="1">
      <c r="A47" s="326"/>
      <c r="B47" s="232">
        <v>8</v>
      </c>
      <c r="C47" s="239" t="s">
        <v>453</v>
      </c>
      <c r="D47" s="232">
        <v>13</v>
      </c>
      <c r="E47" s="239" t="s">
        <v>427</v>
      </c>
    </row>
    <row r="48" spans="1:5" s="240" customFormat="1" ht="68.25" customHeight="1">
      <c r="A48" s="326"/>
      <c r="B48" s="232"/>
      <c r="C48" s="239"/>
      <c r="D48" s="232">
        <v>14</v>
      </c>
      <c r="E48" s="239" t="s">
        <v>78</v>
      </c>
    </row>
    <row r="49" spans="1:5" s="240" customFormat="1" ht="68.25" customHeight="1">
      <c r="A49" s="326"/>
      <c r="B49" s="232"/>
      <c r="C49" s="239"/>
      <c r="D49" s="232">
        <v>15</v>
      </c>
      <c r="E49" s="239" t="s">
        <v>454</v>
      </c>
    </row>
    <row r="50" spans="1:5" s="240" customFormat="1" ht="78.75" customHeight="1">
      <c r="A50" s="326"/>
      <c r="B50" s="232"/>
      <c r="C50" s="241"/>
      <c r="D50" s="232">
        <v>16</v>
      </c>
      <c r="E50" s="239" t="s">
        <v>79</v>
      </c>
    </row>
    <row r="51" spans="1:5" ht="75.599999999999994" customHeight="1">
      <c r="A51" s="326" t="s">
        <v>81</v>
      </c>
      <c r="B51" s="232">
        <v>9</v>
      </c>
      <c r="C51" s="233" t="s">
        <v>455</v>
      </c>
      <c r="D51" s="232">
        <v>17</v>
      </c>
      <c r="E51" s="233" t="s">
        <v>80</v>
      </c>
    </row>
    <row r="52" spans="1:5" ht="62.45" customHeight="1">
      <c r="A52" s="326"/>
      <c r="B52" s="232">
        <v>10</v>
      </c>
      <c r="C52" s="233" t="s">
        <v>456</v>
      </c>
      <c r="D52" s="232">
        <v>18</v>
      </c>
      <c r="E52" s="233" t="s">
        <v>457</v>
      </c>
    </row>
    <row r="53" spans="1:5" ht="62.45" customHeight="1">
      <c r="A53" s="326"/>
      <c r="B53" s="232">
        <v>11</v>
      </c>
      <c r="C53" s="233" t="s">
        <v>82</v>
      </c>
      <c r="D53" s="232">
        <v>19</v>
      </c>
      <c r="E53" s="233" t="s">
        <v>83</v>
      </c>
    </row>
    <row r="54" spans="1:5" ht="28.5">
      <c r="A54" s="326"/>
      <c r="B54" s="232">
        <v>12</v>
      </c>
      <c r="C54" s="233" t="s">
        <v>84</v>
      </c>
      <c r="D54" s="232">
        <v>20</v>
      </c>
      <c r="E54" s="233" t="s">
        <v>458</v>
      </c>
    </row>
    <row r="55" spans="1:5" ht="42.75">
      <c r="A55" s="326" t="s">
        <v>85</v>
      </c>
      <c r="B55" s="232">
        <v>13</v>
      </c>
      <c r="C55" s="233" t="s">
        <v>86</v>
      </c>
      <c r="D55" s="232">
        <v>21</v>
      </c>
      <c r="E55" s="242" t="s">
        <v>87</v>
      </c>
    </row>
    <row r="56" spans="1:5" ht="28.5">
      <c r="A56" s="326"/>
      <c r="B56" s="232">
        <v>14</v>
      </c>
      <c r="C56" s="233" t="s">
        <v>88</v>
      </c>
      <c r="D56" s="232">
        <v>22</v>
      </c>
      <c r="E56" s="242" t="s">
        <v>89</v>
      </c>
    </row>
    <row r="57" spans="1:5" ht="28.5">
      <c r="A57" s="326"/>
      <c r="B57" s="232">
        <v>15</v>
      </c>
      <c r="C57" s="233" t="s">
        <v>459</v>
      </c>
      <c r="D57" s="232">
        <v>23</v>
      </c>
      <c r="E57" s="242" t="s">
        <v>528</v>
      </c>
    </row>
    <row r="58" spans="1:5" ht="71.25">
      <c r="A58" s="326"/>
      <c r="B58" s="232">
        <v>16</v>
      </c>
      <c r="C58" s="233" t="s">
        <v>90</v>
      </c>
      <c r="D58" s="232">
        <v>24</v>
      </c>
      <c r="E58" s="242" t="s">
        <v>460</v>
      </c>
    </row>
    <row r="59" spans="1:5" ht="28.5">
      <c r="A59" s="326"/>
      <c r="B59" s="232">
        <v>17</v>
      </c>
      <c r="C59" s="233" t="s">
        <v>91</v>
      </c>
      <c r="D59" s="232">
        <v>25</v>
      </c>
      <c r="E59" s="242" t="s">
        <v>461</v>
      </c>
    </row>
    <row r="60" spans="1:5">
      <c r="A60" s="326"/>
      <c r="B60" s="232">
        <v>18</v>
      </c>
      <c r="C60" s="233" t="s">
        <v>92</v>
      </c>
      <c r="D60" s="232">
        <v>26</v>
      </c>
      <c r="E60" s="242" t="s">
        <v>529</v>
      </c>
    </row>
    <row r="61" spans="1:5" ht="28.5">
      <c r="A61" s="326"/>
      <c r="B61" s="232">
        <v>19</v>
      </c>
      <c r="C61" s="233" t="s">
        <v>93</v>
      </c>
      <c r="D61" s="232"/>
      <c r="E61" s="242"/>
    </row>
    <row r="62" spans="1:5" ht="28.5">
      <c r="A62" s="326"/>
      <c r="B62" s="232">
        <v>20</v>
      </c>
      <c r="C62" s="233" t="s">
        <v>94</v>
      </c>
      <c r="D62" s="232"/>
      <c r="E62" s="242"/>
    </row>
    <row r="63" spans="1:5" ht="28.5">
      <c r="A63" s="326"/>
      <c r="B63" s="232">
        <v>21</v>
      </c>
      <c r="C63" s="233" t="s">
        <v>462</v>
      </c>
      <c r="D63" s="232"/>
      <c r="E63" s="242"/>
    </row>
    <row r="64" spans="1:5" ht="28.5">
      <c r="A64" s="326"/>
      <c r="B64" s="232">
        <v>22</v>
      </c>
      <c r="C64" s="233" t="s">
        <v>463</v>
      </c>
      <c r="D64" s="232"/>
      <c r="E64" s="242"/>
    </row>
    <row r="65" spans="1:5">
      <c r="A65" s="326"/>
      <c r="B65" s="232">
        <v>23</v>
      </c>
      <c r="C65" s="233" t="s">
        <v>95</v>
      </c>
      <c r="D65" s="232"/>
      <c r="E65" s="243"/>
    </row>
    <row r="66" spans="1:5" ht="28.5">
      <c r="A66" s="326"/>
      <c r="B66" s="232">
        <v>24</v>
      </c>
      <c r="C66" s="233" t="s">
        <v>96</v>
      </c>
      <c r="D66" s="232">
        <v>32</v>
      </c>
      <c r="E66" s="233" t="s">
        <v>97</v>
      </c>
    </row>
    <row r="67" spans="1:5">
      <c r="A67" s="326"/>
      <c r="B67" s="232">
        <v>25</v>
      </c>
      <c r="C67" s="233" t="s">
        <v>98</v>
      </c>
      <c r="D67" s="232"/>
      <c r="E67" s="242"/>
    </row>
    <row r="68" spans="1:5" ht="57">
      <c r="A68" s="320" t="s">
        <v>99</v>
      </c>
      <c r="B68" s="232">
        <v>26</v>
      </c>
      <c r="C68" s="233" t="s">
        <v>100</v>
      </c>
      <c r="D68" s="232">
        <v>34</v>
      </c>
      <c r="E68" s="242" t="s">
        <v>101</v>
      </c>
    </row>
    <row r="69" spans="1:5" ht="45" customHeight="1">
      <c r="A69" s="322"/>
      <c r="B69" s="232">
        <v>27</v>
      </c>
      <c r="C69" s="233" t="s">
        <v>464</v>
      </c>
      <c r="D69" s="232">
        <v>35</v>
      </c>
      <c r="E69" s="233" t="s">
        <v>465</v>
      </c>
    </row>
    <row r="70" spans="1:5" ht="77.099999999999994" customHeight="1">
      <c r="A70" s="320" t="s">
        <v>102</v>
      </c>
      <c r="B70" s="232">
        <v>28</v>
      </c>
      <c r="C70" s="233" t="s">
        <v>466</v>
      </c>
      <c r="D70" s="232">
        <v>36</v>
      </c>
      <c r="E70" s="233" t="s">
        <v>530</v>
      </c>
    </row>
    <row r="71" spans="1:5" ht="45" customHeight="1">
      <c r="A71" s="322"/>
      <c r="B71" s="232"/>
      <c r="C71" s="233"/>
      <c r="D71" s="232">
        <v>37</v>
      </c>
      <c r="E71" s="233" t="s">
        <v>103</v>
      </c>
    </row>
    <row r="72" spans="1:5" ht="50.1" customHeight="1">
      <c r="A72" s="320" t="s">
        <v>104</v>
      </c>
      <c r="B72" s="232">
        <v>29</v>
      </c>
      <c r="C72" s="242" t="s">
        <v>105</v>
      </c>
      <c r="D72" s="232">
        <v>38</v>
      </c>
      <c r="E72" s="242" t="s">
        <v>106</v>
      </c>
    </row>
    <row r="73" spans="1:5" ht="50.1" customHeight="1">
      <c r="A73" s="321"/>
      <c r="B73" s="232">
        <v>30</v>
      </c>
      <c r="C73" s="242" t="s">
        <v>107</v>
      </c>
      <c r="D73" s="232">
        <v>39</v>
      </c>
      <c r="E73" s="242" t="s">
        <v>467</v>
      </c>
    </row>
    <row r="74" spans="1:5" ht="50.1" customHeight="1">
      <c r="A74" s="321"/>
      <c r="B74" s="232"/>
      <c r="C74" s="235"/>
      <c r="D74" s="232">
        <v>40</v>
      </c>
      <c r="E74" s="242" t="s">
        <v>108</v>
      </c>
    </row>
    <row r="75" spans="1:5" ht="50.1" customHeight="1">
      <c r="A75" s="321"/>
      <c r="B75" s="232"/>
      <c r="C75" s="244"/>
      <c r="D75" s="232">
        <v>41</v>
      </c>
      <c r="E75" s="242" t="s">
        <v>109</v>
      </c>
    </row>
    <row r="76" spans="1:5" ht="50.1" customHeight="1">
      <c r="A76" s="321"/>
      <c r="B76" s="232"/>
      <c r="C76" s="242"/>
      <c r="D76" s="232">
        <v>42</v>
      </c>
      <c r="E76" s="242" t="s">
        <v>110</v>
      </c>
    </row>
    <row r="77" spans="1:5" ht="50.1" customHeight="1">
      <c r="A77" s="321"/>
      <c r="B77" s="232"/>
      <c r="C77" s="242"/>
      <c r="D77" s="232">
        <v>43</v>
      </c>
      <c r="E77" s="242" t="s">
        <v>111</v>
      </c>
    </row>
    <row r="78" spans="1:5" ht="50.1" customHeight="1">
      <c r="A78" s="321"/>
      <c r="B78" s="232"/>
      <c r="C78" s="242"/>
      <c r="D78" s="232">
        <v>44</v>
      </c>
      <c r="E78" s="244" t="s">
        <v>112</v>
      </c>
    </row>
    <row r="79" spans="1:5" ht="50.1" customHeight="1">
      <c r="A79" s="322"/>
      <c r="B79" s="232"/>
      <c r="C79" s="234"/>
      <c r="D79" s="232">
        <v>45</v>
      </c>
      <c r="E79" s="242" t="s">
        <v>113</v>
      </c>
    </row>
    <row r="80" spans="1:5" ht="39.950000000000003" customHeight="1">
      <c r="A80" s="320" t="s">
        <v>114</v>
      </c>
      <c r="B80" s="232">
        <v>31</v>
      </c>
      <c r="C80" s="233" t="s">
        <v>115</v>
      </c>
      <c r="D80" s="232">
        <v>46</v>
      </c>
      <c r="E80" s="233" t="s">
        <v>116</v>
      </c>
    </row>
    <row r="81" spans="1:5" ht="72" customHeight="1">
      <c r="A81" s="321"/>
      <c r="B81" s="232">
        <v>32</v>
      </c>
      <c r="C81" s="233" t="s">
        <v>468</v>
      </c>
      <c r="D81" s="232">
        <v>47</v>
      </c>
      <c r="E81" s="233" t="s">
        <v>117</v>
      </c>
    </row>
    <row r="82" spans="1:5" ht="72" customHeight="1">
      <c r="A82" s="321"/>
      <c r="B82" s="232">
        <v>33</v>
      </c>
      <c r="C82" s="233" t="s">
        <v>118</v>
      </c>
      <c r="D82" s="232">
        <v>48</v>
      </c>
      <c r="E82" s="233" t="s">
        <v>469</v>
      </c>
    </row>
    <row r="83" spans="1:5" ht="28.5">
      <c r="A83" s="321"/>
      <c r="B83" s="232">
        <v>34</v>
      </c>
      <c r="C83" s="233" t="s">
        <v>119</v>
      </c>
      <c r="D83" s="232">
        <v>49</v>
      </c>
      <c r="E83" s="233" t="s">
        <v>120</v>
      </c>
    </row>
    <row r="84" spans="1:5" ht="42.75">
      <c r="A84" s="321"/>
      <c r="B84" s="232">
        <v>35</v>
      </c>
      <c r="C84" s="233" t="s">
        <v>121</v>
      </c>
      <c r="D84" s="232">
        <v>50</v>
      </c>
      <c r="E84" s="233" t="s">
        <v>122</v>
      </c>
    </row>
  </sheetData>
  <mergeCells count="22">
    <mergeCell ref="A80:A84"/>
    <mergeCell ref="A68:A69"/>
    <mergeCell ref="A70:A71"/>
    <mergeCell ref="A72:A79"/>
    <mergeCell ref="A9:E9"/>
    <mergeCell ref="A11:A13"/>
    <mergeCell ref="A14:A16"/>
    <mergeCell ref="A17:A25"/>
    <mergeCell ref="A26:A30"/>
    <mergeCell ref="A51:A54"/>
    <mergeCell ref="A55:A67"/>
    <mergeCell ref="A33:E33"/>
    <mergeCell ref="A35:A43"/>
    <mergeCell ref="A44:A50"/>
    <mergeCell ref="B1:D1"/>
    <mergeCell ref="B2:C2"/>
    <mergeCell ref="B4:E4"/>
    <mergeCell ref="A6:A7"/>
    <mergeCell ref="B6:C6"/>
    <mergeCell ref="D6:E6"/>
    <mergeCell ref="B7:C7"/>
    <mergeCell ref="D7:E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sheetPr>
  <dimension ref="A1:F12"/>
  <sheetViews>
    <sheetView topLeftCell="A7" zoomScale="90" zoomScaleNormal="90" workbookViewId="0">
      <selection activeCell="D10" sqref="D10"/>
    </sheetView>
  </sheetViews>
  <sheetFormatPr baseColWidth="10" defaultColWidth="10.5703125" defaultRowHeight="15"/>
  <cols>
    <col min="1" max="1" width="52.28515625" customWidth="1"/>
    <col min="2" max="5" width="14.7109375" customWidth="1"/>
    <col min="6" max="6" width="44.42578125" customWidth="1"/>
  </cols>
  <sheetData>
    <row r="1" spans="1:6" s="248" customFormat="1" ht="80.099999999999994" customHeight="1">
      <c r="A1" s="247"/>
      <c r="B1" s="328" t="s">
        <v>123</v>
      </c>
      <c r="C1" s="328"/>
      <c r="D1" s="328"/>
      <c r="E1" s="328"/>
      <c r="F1" s="247"/>
    </row>
    <row r="2" spans="1:6" s="248" customFormat="1">
      <c r="A2" s="327" t="s">
        <v>124</v>
      </c>
      <c r="B2" s="327"/>
      <c r="C2" s="327"/>
      <c r="D2" s="327"/>
      <c r="E2" s="327"/>
      <c r="F2" s="327"/>
    </row>
    <row r="3" spans="1:6" s="248" customFormat="1" ht="28.5" customHeight="1">
      <c r="A3" s="329" t="s">
        <v>125</v>
      </c>
      <c r="B3" s="330" t="s">
        <v>126</v>
      </c>
      <c r="C3" s="330"/>
      <c r="D3" s="330"/>
      <c r="E3" s="330"/>
      <c r="F3" s="249" t="s">
        <v>127</v>
      </c>
    </row>
    <row r="4" spans="1:6" s="248" customFormat="1" ht="46.5" customHeight="1">
      <c r="A4" s="329"/>
      <c r="B4" s="250" t="s">
        <v>128</v>
      </c>
      <c r="C4" s="250" t="s">
        <v>129</v>
      </c>
      <c r="D4" s="250" t="s">
        <v>130</v>
      </c>
      <c r="E4" s="250" t="s">
        <v>131</v>
      </c>
      <c r="F4" s="251"/>
    </row>
    <row r="5" spans="1:6" s="248" customFormat="1" ht="65.099999999999994" customHeight="1">
      <c r="A5" s="269" t="s">
        <v>470</v>
      </c>
      <c r="B5" s="270" t="s">
        <v>471</v>
      </c>
      <c r="C5" s="271" t="s">
        <v>472</v>
      </c>
      <c r="D5" s="271">
        <v>5.6</v>
      </c>
      <c r="E5" s="271">
        <v>2.2999999999999998</v>
      </c>
      <c r="F5" s="253" t="s">
        <v>132</v>
      </c>
    </row>
    <row r="6" spans="1:6" s="248" customFormat="1" ht="65.099999999999994" customHeight="1">
      <c r="A6" s="269" t="s">
        <v>473</v>
      </c>
      <c r="B6" s="270" t="s">
        <v>474</v>
      </c>
      <c r="C6" s="271" t="s">
        <v>475</v>
      </c>
      <c r="D6" s="271" t="s">
        <v>476</v>
      </c>
      <c r="E6" s="271" t="s">
        <v>477</v>
      </c>
      <c r="F6" s="253" t="s">
        <v>132</v>
      </c>
    </row>
    <row r="7" spans="1:6" s="248" customFormat="1" ht="65.099999999999994" customHeight="1">
      <c r="A7" s="272" t="s">
        <v>478</v>
      </c>
      <c r="B7" s="273" t="s">
        <v>479</v>
      </c>
      <c r="C7" s="274" t="s">
        <v>480</v>
      </c>
      <c r="D7" s="274">
        <v>6.7</v>
      </c>
      <c r="E7" s="274" t="s">
        <v>481</v>
      </c>
      <c r="F7" s="253" t="s">
        <v>132</v>
      </c>
    </row>
    <row r="8" spans="1:6" s="248" customFormat="1" ht="65.099999999999994" customHeight="1">
      <c r="A8" s="269" t="s">
        <v>482</v>
      </c>
      <c r="B8" s="270" t="s">
        <v>483</v>
      </c>
      <c r="C8" s="271" t="s">
        <v>475</v>
      </c>
      <c r="D8" s="271">
        <v>7.8</v>
      </c>
      <c r="E8" s="271">
        <v>12.13</v>
      </c>
      <c r="F8" s="253" t="s">
        <v>484</v>
      </c>
    </row>
    <row r="9" spans="1:6" s="248" customFormat="1" ht="78.95" customHeight="1">
      <c r="A9" s="269" t="s">
        <v>485</v>
      </c>
      <c r="B9" s="271" t="s">
        <v>486</v>
      </c>
      <c r="C9" s="274" t="s">
        <v>487</v>
      </c>
      <c r="D9" s="274">
        <v>5.6</v>
      </c>
      <c r="E9" s="274">
        <v>8.9</v>
      </c>
      <c r="F9" s="253" t="s">
        <v>484</v>
      </c>
    </row>
    <row r="10" spans="1:6" s="248" customFormat="1" ht="65.099999999999994" customHeight="1">
      <c r="A10" s="256" t="s">
        <v>133</v>
      </c>
      <c r="B10" s="254" t="s">
        <v>488</v>
      </c>
      <c r="C10" s="255" t="s">
        <v>489</v>
      </c>
      <c r="D10" s="255" t="s">
        <v>488</v>
      </c>
      <c r="E10" s="255">
        <v>22.25</v>
      </c>
      <c r="F10" s="257" t="s">
        <v>132</v>
      </c>
    </row>
    <row r="11" spans="1:6" s="248" customFormat="1" ht="65.099999999999994" customHeight="1">
      <c r="A11" s="256" t="s">
        <v>134</v>
      </c>
      <c r="B11" s="254">
        <v>22</v>
      </c>
      <c r="C11" s="254">
        <v>31.32</v>
      </c>
      <c r="D11" s="252" t="s">
        <v>135</v>
      </c>
      <c r="E11" s="255" t="s">
        <v>490</v>
      </c>
      <c r="F11" s="257" t="s">
        <v>132</v>
      </c>
    </row>
    <row r="12" spans="1:6" s="248" customFormat="1" ht="65.099999999999994" customHeight="1">
      <c r="A12" s="256" t="s">
        <v>136</v>
      </c>
      <c r="B12" s="254" t="s">
        <v>491</v>
      </c>
      <c r="C12" s="255" t="s">
        <v>492</v>
      </c>
      <c r="D12" s="255">
        <v>21</v>
      </c>
      <c r="E12" s="255">
        <v>19</v>
      </c>
      <c r="F12" s="257" t="s">
        <v>137</v>
      </c>
    </row>
  </sheetData>
  <mergeCells count="4">
    <mergeCell ref="A2:F2"/>
    <mergeCell ref="B1:E1"/>
    <mergeCell ref="A3:A4"/>
    <mergeCell ref="B3:E3"/>
  </mergeCells>
  <dataValidations disablePrompts="1"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F4 J5" xr:uid="{00000000-0002-0000-0200-000000000000}"/>
    <dataValidation allowBlank="1" showInputMessage="1" showErrorMessage="1" prompt="Proponer y escribir en una frase la estrategia para gestionar la debilidad, la oportunidad, la amenaza o la fortaleza.Usar verbo de acción en infinitivo._x000a_" sqref="G1 A4" xr:uid="{00000000-0002-0000-0200-000001000000}"/>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sheetPr>
  <dimension ref="B2:I58"/>
  <sheetViews>
    <sheetView topLeftCell="A7" zoomScale="112" zoomScaleNormal="112" workbookViewId="0">
      <selection activeCell="F21" sqref="F21:G21"/>
    </sheetView>
  </sheetViews>
  <sheetFormatPr baseColWidth="10" defaultColWidth="11.42578125" defaultRowHeight="14.25"/>
  <cols>
    <col min="1" max="1" width="2.7109375" style="15" customWidth="1"/>
    <col min="2" max="2" width="24.7109375" style="15" customWidth="1"/>
    <col min="3" max="3" width="11.28515625" style="46" customWidth="1"/>
    <col min="4" max="4" width="19.28515625" style="46"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2" spans="2:9" ht="18">
      <c r="B2" s="354" t="s">
        <v>138</v>
      </c>
      <c r="C2" s="355"/>
      <c r="D2" s="355"/>
      <c r="E2" s="355"/>
      <c r="F2" s="355"/>
      <c r="G2" s="356"/>
    </row>
    <row r="3" spans="2:9" ht="15">
      <c r="B3" s="357" t="s">
        <v>139</v>
      </c>
      <c r="C3" s="358"/>
      <c r="D3" s="359"/>
      <c r="E3" s="359"/>
      <c r="F3" s="359"/>
      <c r="G3" s="360"/>
    </row>
    <row r="4" spans="2:9" ht="88.5" customHeight="1">
      <c r="B4" s="361" t="s">
        <v>140</v>
      </c>
      <c r="C4" s="362"/>
      <c r="D4" s="362"/>
      <c r="E4" s="362"/>
      <c r="F4" s="362"/>
      <c r="G4" s="363"/>
    </row>
    <row r="5" spans="2:9" ht="15">
      <c r="B5" s="126"/>
      <c r="C5" s="127"/>
      <c r="D5" s="128"/>
      <c r="E5" s="129"/>
      <c r="F5" s="129"/>
      <c r="G5" s="129"/>
    </row>
    <row r="6" spans="2:9" ht="16.5" customHeight="1">
      <c r="B6" s="364" t="s">
        <v>141</v>
      </c>
      <c r="C6" s="365"/>
      <c r="D6" s="365"/>
      <c r="E6" s="365"/>
      <c r="F6" s="365"/>
      <c r="G6" s="366"/>
    </row>
    <row r="7" spans="2:9" ht="76.5" customHeight="1">
      <c r="B7" s="364"/>
      <c r="C7" s="365"/>
      <c r="D7" s="365"/>
      <c r="E7" s="365"/>
      <c r="F7" s="365"/>
      <c r="G7" s="366"/>
    </row>
    <row r="8" spans="2:9" ht="15" thickBot="1">
      <c r="B8" s="158"/>
      <c r="C8" s="159"/>
      <c r="D8" s="159"/>
      <c r="E8" s="160"/>
      <c r="F8" s="161"/>
      <c r="G8" s="161"/>
    </row>
    <row r="9" spans="2:9">
      <c r="B9" s="162"/>
      <c r="C9" s="163" t="s">
        <v>142</v>
      </c>
      <c r="D9" s="350" t="s">
        <v>143</v>
      </c>
      <c r="E9" s="351"/>
      <c r="F9" s="352" t="s">
        <v>144</v>
      </c>
      <c r="G9" s="353"/>
    </row>
    <row r="10" spans="2:9" ht="15" customHeight="1">
      <c r="B10" s="164"/>
      <c r="C10" s="132">
        <v>5</v>
      </c>
      <c r="D10" s="346" t="s">
        <v>145</v>
      </c>
      <c r="E10" s="347"/>
      <c r="F10" s="348" t="s">
        <v>146</v>
      </c>
      <c r="G10" s="349"/>
      <c r="H10" s="382"/>
      <c r="I10" s="382"/>
    </row>
    <row r="11" spans="2:9">
      <c r="B11" s="164"/>
      <c r="C11" s="132">
        <v>5</v>
      </c>
      <c r="D11" s="346" t="s">
        <v>147</v>
      </c>
      <c r="E11" s="347"/>
      <c r="F11" s="348" t="s">
        <v>148</v>
      </c>
      <c r="G11" s="349"/>
      <c r="H11" s="382"/>
      <c r="I11" s="382"/>
    </row>
    <row r="12" spans="2:9">
      <c r="B12" s="164"/>
      <c r="C12" s="132">
        <v>5</v>
      </c>
      <c r="D12" s="346" t="s">
        <v>149</v>
      </c>
      <c r="E12" s="347"/>
      <c r="F12" s="348" t="s">
        <v>150</v>
      </c>
      <c r="G12" s="349"/>
      <c r="H12" s="382"/>
      <c r="I12" s="382"/>
    </row>
    <row r="13" spans="2:9" ht="27.75" customHeight="1">
      <c r="B13" s="164"/>
      <c r="C13" s="132">
        <v>5</v>
      </c>
      <c r="D13" s="346" t="s">
        <v>151</v>
      </c>
      <c r="E13" s="347"/>
      <c r="F13" s="348" t="s">
        <v>152</v>
      </c>
      <c r="G13" s="349"/>
      <c r="H13" s="382"/>
      <c r="I13" s="382"/>
    </row>
    <row r="14" spans="2:9">
      <c r="B14" s="164"/>
      <c r="C14" s="132">
        <v>5</v>
      </c>
      <c r="D14" s="346" t="s">
        <v>153</v>
      </c>
      <c r="E14" s="347"/>
      <c r="F14" s="348" t="s">
        <v>154</v>
      </c>
      <c r="G14" s="349"/>
      <c r="H14" s="382"/>
      <c r="I14" s="382"/>
    </row>
    <row r="15" spans="2:9" ht="41.25" customHeight="1">
      <c r="B15" s="164"/>
      <c r="C15" s="132">
        <v>5</v>
      </c>
      <c r="D15" s="346" t="s">
        <v>155</v>
      </c>
      <c r="E15" s="347"/>
      <c r="F15" s="348" t="s">
        <v>156</v>
      </c>
      <c r="G15" s="349"/>
      <c r="H15" s="382"/>
      <c r="I15" s="382"/>
    </row>
    <row r="16" spans="2:9" ht="41.25" customHeight="1">
      <c r="B16" s="164"/>
      <c r="C16" s="132">
        <v>5</v>
      </c>
      <c r="D16" s="369" t="s">
        <v>157</v>
      </c>
      <c r="E16" s="367"/>
      <c r="F16" s="348" t="s">
        <v>158</v>
      </c>
      <c r="G16" s="349"/>
      <c r="H16" s="382"/>
      <c r="I16" s="382"/>
    </row>
    <row r="17" spans="2:9" ht="51.75" customHeight="1">
      <c r="B17" s="164"/>
      <c r="C17" s="132">
        <v>5</v>
      </c>
      <c r="D17" s="367" t="s">
        <v>159</v>
      </c>
      <c r="E17" s="368"/>
      <c r="F17" s="348" t="s">
        <v>160</v>
      </c>
      <c r="G17" s="349"/>
      <c r="H17" s="382"/>
      <c r="I17" s="382"/>
    </row>
    <row r="18" spans="2:9" ht="51.75" customHeight="1">
      <c r="B18" s="164"/>
      <c r="C18" s="132">
        <v>5</v>
      </c>
      <c r="D18" s="369" t="s">
        <v>161</v>
      </c>
      <c r="E18" s="367"/>
      <c r="F18" s="348" t="s">
        <v>162</v>
      </c>
      <c r="G18" s="349"/>
      <c r="H18" s="382"/>
      <c r="I18" s="382"/>
    </row>
    <row r="19" spans="2:9" ht="51.75" customHeight="1">
      <c r="B19" s="164"/>
      <c r="C19" s="132">
        <v>5</v>
      </c>
      <c r="D19" s="133" t="s">
        <v>163</v>
      </c>
      <c r="E19" s="134"/>
      <c r="F19" s="348" t="s">
        <v>164</v>
      </c>
      <c r="G19" s="349"/>
      <c r="H19" s="382"/>
      <c r="I19" s="382"/>
    </row>
    <row r="20" spans="2:9" ht="51.75" customHeight="1">
      <c r="B20" s="164"/>
      <c r="C20" s="132">
        <v>5</v>
      </c>
      <c r="D20" s="133" t="s">
        <v>165</v>
      </c>
      <c r="E20" s="134"/>
      <c r="F20" s="348" t="s">
        <v>166</v>
      </c>
      <c r="G20" s="349"/>
      <c r="H20" s="382"/>
      <c r="I20" s="382"/>
    </row>
    <row r="21" spans="2:9" ht="66.75" customHeight="1">
      <c r="B21" s="164"/>
      <c r="C21" s="132">
        <v>5</v>
      </c>
      <c r="D21" s="369" t="s">
        <v>167</v>
      </c>
      <c r="E21" s="367"/>
      <c r="F21" s="348" t="s">
        <v>168</v>
      </c>
      <c r="G21" s="349"/>
      <c r="H21" s="382"/>
      <c r="I21" s="382"/>
    </row>
    <row r="22" spans="2:9" ht="36" customHeight="1">
      <c r="B22" s="164"/>
      <c r="C22" s="132">
        <v>5</v>
      </c>
      <c r="D22" s="370" t="s">
        <v>169</v>
      </c>
      <c r="E22" s="371"/>
      <c r="F22" s="348" t="s">
        <v>170</v>
      </c>
      <c r="G22" s="349"/>
      <c r="H22" s="387"/>
      <c r="I22" s="387"/>
    </row>
    <row r="23" spans="2:9" ht="26.25" customHeight="1">
      <c r="B23" s="164"/>
      <c r="C23" s="132">
        <v>5</v>
      </c>
      <c r="D23" s="372" t="s">
        <v>171</v>
      </c>
      <c r="E23" s="372"/>
      <c r="F23" s="373" t="s">
        <v>172</v>
      </c>
      <c r="G23" s="349"/>
      <c r="H23" s="382"/>
      <c r="I23" s="382"/>
    </row>
    <row r="24" spans="2:9" ht="26.25" customHeight="1">
      <c r="B24" s="164"/>
      <c r="C24" s="132">
        <v>5</v>
      </c>
      <c r="D24" s="372" t="s">
        <v>173</v>
      </c>
      <c r="E24" s="372"/>
      <c r="F24" s="373" t="s">
        <v>174</v>
      </c>
      <c r="G24" s="349"/>
      <c r="H24" s="382"/>
      <c r="I24" s="382"/>
    </row>
    <row r="25" spans="2:9" ht="26.25" customHeight="1">
      <c r="B25" s="164"/>
      <c r="C25" s="132">
        <v>5</v>
      </c>
      <c r="D25" s="374" t="s">
        <v>175</v>
      </c>
      <c r="E25" s="375"/>
      <c r="F25" s="373" t="s">
        <v>176</v>
      </c>
      <c r="G25" s="349"/>
      <c r="H25" s="382"/>
      <c r="I25" s="382"/>
    </row>
    <row r="26" spans="2:9" ht="27" customHeight="1">
      <c r="B26" s="165"/>
      <c r="C26" s="384" t="s">
        <v>177</v>
      </c>
      <c r="D26" s="385"/>
      <c r="E26" s="385"/>
      <c r="F26" s="385"/>
      <c r="G26" s="386"/>
    </row>
    <row r="27" spans="2:9" ht="27" customHeight="1">
      <c r="B27" s="379" t="s">
        <v>178</v>
      </c>
      <c r="C27" s="380"/>
      <c r="D27" s="380"/>
      <c r="E27" s="380"/>
      <c r="F27" s="380"/>
      <c r="G27" s="381"/>
    </row>
    <row r="28" spans="2:9" ht="10.5" customHeight="1">
      <c r="B28" s="166"/>
      <c r="D28" s="135"/>
      <c r="E28" s="136"/>
      <c r="F28" s="137"/>
      <c r="G28" s="137"/>
    </row>
    <row r="29" spans="2:9">
      <c r="B29" s="166"/>
      <c r="C29" s="167"/>
      <c r="D29" s="376" t="s">
        <v>143</v>
      </c>
      <c r="E29" s="376"/>
      <c r="F29" s="377" t="s">
        <v>144</v>
      </c>
      <c r="G29" s="378"/>
    </row>
    <row r="30" spans="2:9">
      <c r="B30" s="166"/>
      <c r="D30" s="334" t="s">
        <v>145</v>
      </c>
      <c r="E30" s="334"/>
      <c r="F30" s="335" t="s">
        <v>179</v>
      </c>
      <c r="G30" s="336"/>
      <c r="H30" s="382"/>
      <c r="I30" s="382"/>
    </row>
    <row r="31" spans="2:9">
      <c r="B31" s="166"/>
      <c r="D31" s="334" t="s">
        <v>147</v>
      </c>
      <c r="E31" s="334"/>
      <c r="F31" s="335" t="s">
        <v>180</v>
      </c>
      <c r="G31" s="336"/>
      <c r="H31" s="382"/>
      <c r="I31" s="382"/>
    </row>
    <row r="32" spans="2:9">
      <c r="B32" s="166"/>
      <c r="D32" s="334" t="s">
        <v>149</v>
      </c>
      <c r="E32" s="334"/>
      <c r="F32" s="335" t="s">
        <v>181</v>
      </c>
      <c r="G32" s="336"/>
      <c r="H32" s="382"/>
      <c r="I32" s="382"/>
    </row>
    <row r="33" spans="4:9">
      <c r="D33" s="334" t="s">
        <v>151</v>
      </c>
      <c r="E33" s="334"/>
      <c r="F33" s="335" t="s">
        <v>182</v>
      </c>
      <c r="G33" s="336"/>
      <c r="H33" s="382"/>
      <c r="I33" s="382"/>
    </row>
    <row r="34" spans="4:9">
      <c r="D34" s="334" t="s">
        <v>153</v>
      </c>
      <c r="E34" s="334"/>
      <c r="F34" s="335" t="s">
        <v>183</v>
      </c>
      <c r="G34" s="336"/>
      <c r="H34" s="382"/>
      <c r="I34" s="382"/>
    </row>
    <row r="35" spans="4:9" ht="40.9" customHeight="1">
      <c r="D35" s="334" t="s">
        <v>184</v>
      </c>
      <c r="E35" s="334"/>
      <c r="F35" s="335" t="s">
        <v>185</v>
      </c>
      <c r="G35" s="336"/>
      <c r="H35" s="382"/>
      <c r="I35" s="382"/>
    </row>
    <row r="36" spans="4:9" ht="42" customHeight="1">
      <c r="D36" s="334" t="s">
        <v>186</v>
      </c>
      <c r="E36" s="334"/>
      <c r="F36" s="335" t="s">
        <v>187</v>
      </c>
      <c r="G36" s="336"/>
      <c r="H36" s="383"/>
      <c r="I36" s="383"/>
    </row>
    <row r="37" spans="4:9" ht="30.75" customHeight="1">
      <c r="D37" s="334" t="s">
        <v>188</v>
      </c>
      <c r="E37" s="334"/>
      <c r="F37" s="340" t="s">
        <v>189</v>
      </c>
      <c r="G37" s="341"/>
      <c r="H37" s="383"/>
      <c r="I37" s="383"/>
    </row>
    <row r="38" spans="4:9" ht="33" customHeight="1">
      <c r="D38" s="334" t="s">
        <v>190</v>
      </c>
      <c r="E38" s="334"/>
      <c r="F38" s="340" t="s">
        <v>189</v>
      </c>
      <c r="G38" s="341"/>
      <c r="H38" s="383"/>
      <c r="I38" s="383"/>
    </row>
    <row r="39" spans="4:9" ht="30" customHeight="1">
      <c r="D39" s="334" t="s">
        <v>191</v>
      </c>
      <c r="E39" s="334"/>
      <c r="F39" s="340" t="s">
        <v>189</v>
      </c>
      <c r="G39" s="341"/>
      <c r="H39" s="383"/>
      <c r="I39" s="383"/>
    </row>
    <row r="40" spans="4:9" ht="30" customHeight="1">
      <c r="D40" s="334" t="s">
        <v>192</v>
      </c>
      <c r="E40" s="334"/>
      <c r="F40" s="340" t="s">
        <v>189</v>
      </c>
      <c r="G40" s="341"/>
      <c r="H40" s="383"/>
      <c r="I40" s="383"/>
    </row>
    <row r="41" spans="4:9" ht="30" customHeight="1">
      <c r="D41" s="344" t="s">
        <v>193</v>
      </c>
      <c r="E41" s="345"/>
      <c r="F41" s="335" t="s">
        <v>194</v>
      </c>
      <c r="G41" s="336"/>
      <c r="H41" s="383"/>
      <c r="I41" s="383"/>
    </row>
    <row r="42" spans="4:9" ht="35.25" customHeight="1">
      <c r="D42" s="334" t="s">
        <v>195</v>
      </c>
      <c r="E42" s="334"/>
      <c r="F42" s="335" t="s">
        <v>196</v>
      </c>
      <c r="G42" s="336"/>
      <c r="H42" s="383"/>
      <c r="I42" s="383"/>
    </row>
    <row r="43" spans="4:9" ht="31.5" customHeight="1">
      <c r="D43" s="334" t="s">
        <v>188</v>
      </c>
      <c r="E43" s="334"/>
      <c r="F43" s="340" t="s">
        <v>189</v>
      </c>
      <c r="G43" s="341"/>
      <c r="H43" s="383"/>
      <c r="I43" s="383"/>
    </row>
    <row r="44" spans="4:9" ht="35.25" customHeight="1">
      <c r="D44" s="334" t="s">
        <v>197</v>
      </c>
      <c r="E44" s="334"/>
      <c r="F44" s="340" t="s">
        <v>189</v>
      </c>
      <c r="G44" s="341"/>
      <c r="H44" s="383"/>
      <c r="I44" s="383"/>
    </row>
    <row r="45" spans="4:9" ht="57" customHeight="1">
      <c r="D45" s="334" t="s">
        <v>192</v>
      </c>
      <c r="E45" s="334"/>
      <c r="F45" s="340" t="s">
        <v>189</v>
      </c>
      <c r="G45" s="341"/>
      <c r="H45" s="383"/>
      <c r="I45" s="383"/>
    </row>
    <row r="46" spans="4:9" ht="32.25" customHeight="1">
      <c r="D46" s="334" t="s">
        <v>190</v>
      </c>
      <c r="E46" s="334"/>
      <c r="F46" s="340" t="s">
        <v>189</v>
      </c>
      <c r="G46" s="341"/>
      <c r="H46" s="383"/>
      <c r="I46" s="383"/>
    </row>
    <row r="47" spans="4:9" ht="32.25" customHeight="1">
      <c r="D47" s="344" t="s">
        <v>198</v>
      </c>
      <c r="E47" s="345"/>
      <c r="F47" s="342" t="s">
        <v>199</v>
      </c>
      <c r="G47" s="343"/>
      <c r="H47" s="383"/>
      <c r="I47" s="383"/>
    </row>
    <row r="48" spans="4:9" ht="32.25" customHeight="1">
      <c r="D48" s="334" t="s">
        <v>200</v>
      </c>
      <c r="E48" s="334"/>
      <c r="F48" s="335" t="s">
        <v>201</v>
      </c>
      <c r="G48" s="336"/>
      <c r="H48" s="383"/>
      <c r="I48" s="383"/>
    </row>
    <row r="49" spans="2:9" ht="32.25" customHeight="1">
      <c r="B49" s="130"/>
      <c r="C49" s="131"/>
      <c r="D49" s="334" t="s">
        <v>202</v>
      </c>
      <c r="E49" s="334"/>
      <c r="F49" s="335" t="s">
        <v>203</v>
      </c>
      <c r="G49" s="336"/>
      <c r="H49" s="383"/>
      <c r="I49" s="383"/>
    </row>
    <row r="50" spans="2:9" ht="32.25" customHeight="1">
      <c r="B50" s="130"/>
      <c r="C50" s="131"/>
      <c r="D50" s="334" t="s">
        <v>204</v>
      </c>
      <c r="E50" s="334"/>
      <c r="F50" s="335" t="s">
        <v>205</v>
      </c>
      <c r="G50" s="336"/>
      <c r="H50" s="383"/>
      <c r="I50" s="383"/>
    </row>
    <row r="51" spans="2:9" ht="32.25" customHeight="1">
      <c r="B51" s="130"/>
      <c r="C51" s="131"/>
      <c r="D51" s="135"/>
      <c r="E51" s="135"/>
      <c r="F51" s="137"/>
      <c r="G51" s="137"/>
      <c r="H51" s="383"/>
      <c r="I51" s="383"/>
    </row>
    <row r="52" spans="2:9" ht="32.25" customHeight="1">
      <c r="B52" s="130"/>
      <c r="C52" s="131"/>
      <c r="D52" s="135"/>
      <c r="E52" s="135"/>
      <c r="F52" s="137"/>
      <c r="G52" s="137"/>
    </row>
    <row r="53" spans="2:9" ht="32.25" customHeight="1">
      <c r="B53" s="130"/>
      <c r="C53" s="131"/>
      <c r="D53" s="135"/>
      <c r="E53" s="135"/>
      <c r="F53" s="137"/>
      <c r="G53" s="137"/>
    </row>
    <row r="54" spans="2:9" ht="21.75" customHeight="1">
      <c r="B54" s="337" t="s">
        <v>206</v>
      </c>
      <c r="C54" s="338"/>
      <c r="D54" s="338"/>
      <c r="E54" s="338"/>
      <c r="F54" s="338"/>
      <c r="G54" s="339"/>
    </row>
    <row r="55" spans="2:9" ht="21.75" customHeight="1">
      <c r="B55" s="337" t="s">
        <v>207</v>
      </c>
      <c r="C55" s="338"/>
      <c r="D55" s="338"/>
      <c r="E55" s="338"/>
      <c r="F55" s="338"/>
      <c r="G55" s="339"/>
    </row>
    <row r="56" spans="2:9" ht="20.25" customHeight="1">
      <c r="B56" s="337" t="s">
        <v>208</v>
      </c>
      <c r="C56" s="338"/>
      <c r="D56" s="338"/>
      <c r="E56" s="338"/>
      <c r="F56" s="338"/>
      <c r="G56" s="339"/>
    </row>
    <row r="57" spans="2:9" ht="20.25" customHeight="1">
      <c r="B57" s="337" t="s">
        <v>209</v>
      </c>
      <c r="C57" s="338"/>
      <c r="D57" s="338"/>
      <c r="E57" s="338"/>
      <c r="F57" s="338"/>
      <c r="G57" s="339"/>
    </row>
    <row r="58" spans="2:9" ht="18" customHeight="1" thickBot="1">
      <c r="B58" s="331" t="s">
        <v>210</v>
      </c>
      <c r="C58" s="332"/>
      <c r="D58" s="332"/>
      <c r="E58" s="332"/>
      <c r="F58" s="332"/>
      <c r="G58" s="333"/>
    </row>
  </sheetData>
  <mergeCells count="125">
    <mergeCell ref="H48:I48"/>
    <mergeCell ref="H49:I49"/>
    <mergeCell ref="H50:I50"/>
    <mergeCell ref="H51:I51"/>
    <mergeCell ref="H43:I43"/>
    <mergeCell ref="H44:I44"/>
    <mergeCell ref="H45:I45"/>
    <mergeCell ref="H46:I46"/>
    <mergeCell ref="H47:I47"/>
    <mergeCell ref="H37:I37"/>
    <mergeCell ref="D30:E30"/>
    <mergeCell ref="F30:G30"/>
    <mergeCell ref="D33:E33"/>
    <mergeCell ref="H10:I10"/>
    <mergeCell ref="H11:I11"/>
    <mergeCell ref="H12:I12"/>
    <mergeCell ref="H13:I13"/>
    <mergeCell ref="H14:I14"/>
    <mergeCell ref="H25:I25"/>
    <mergeCell ref="C26:G26"/>
    <mergeCell ref="H30:I30"/>
    <mergeCell ref="H31:I31"/>
    <mergeCell ref="H20:I20"/>
    <mergeCell ref="H21:I21"/>
    <mergeCell ref="H22:I22"/>
    <mergeCell ref="H23:I23"/>
    <mergeCell ref="H24:I24"/>
    <mergeCell ref="F31:G31"/>
    <mergeCell ref="D31:E31"/>
    <mergeCell ref="D13:E13"/>
    <mergeCell ref="F13:G13"/>
    <mergeCell ref="D15:E15"/>
    <mergeCell ref="F15:G15"/>
    <mergeCell ref="D23:E23"/>
    <mergeCell ref="F23:G23"/>
    <mergeCell ref="F33:G33"/>
    <mergeCell ref="D34:E34"/>
    <mergeCell ref="D43:E43"/>
    <mergeCell ref="F43:G43"/>
    <mergeCell ref="D44:E44"/>
    <mergeCell ref="H15:I15"/>
    <mergeCell ref="H16:I16"/>
    <mergeCell ref="H17:I17"/>
    <mergeCell ref="H18:I18"/>
    <mergeCell ref="H19:I19"/>
    <mergeCell ref="H32:I32"/>
    <mergeCell ref="D32:E32"/>
    <mergeCell ref="F32:G32"/>
    <mergeCell ref="H38:I38"/>
    <mergeCell ref="H39:I39"/>
    <mergeCell ref="H40:I40"/>
    <mergeCell ref="H41:I41"/>
    <mergeCell ref="H42:I42"/>
    <mergeCell ref="H33:I33"/>
    <mergeCell ref="H34:I34"/>
    <mergeCell ref="H35:I35"/>
    <mergeCell ref="H36:I36"/>
    <mergeCell ref="F49:G49"/>
    <mergeCell ref="D49:E49"/>
    <mergeCell ref="D24:E24"/>
    <mergeCell ref="F24:G24"/>
    <mergeCell ref="F25:G25"/>
    <mergeCell ref="D25:E25"/>
    <mergeCell ref="D29:E29"/>
    <mergeCell ref="F29:G29"/>
    <mergeCell ref="B27:G27"/>
    <mergeCell ref="D40:E40"/>
    <mergeCell ref="F40:G40"/>
    <mergeCell ref="D46:E46"/>
    <mergeCell ref="F46:G46"/>
    <mergeCell ref="D45:E45"/>
    <mergeCell ref="F45:G45"/>
    <mergeCell ref="D42:E42"/>
    <mergeCell ref="F34:G34"/>
    <mergeCell ref="F38:G38"/>
    <mergeCell ref="F19:G19"/>
    <mergeCell ref="F14:G14"/>
    <mergeCell ref="D17:E17"/>
    <mergeCell ref="F17:G17"/>
    <mergeCell ref="D16:E16"/>
    <mergeCell ref="D21:E21"/>
    <mergeCell ref="F21:G21"/>
    <mergeCell ref="D22:E22"/>
    <mergeCell ref="F22:G22"/>
    <mergeCell ref="F20:G20"/>
    <mergeCell ref="D14:E14"/>
    <mergeCell ref="F16:G16"/>
    <mergeCell ref="D18:E18"/>
    <mergeCell ref="F18:G18"/>
    <mergeCell ref="D10:E10"/>
    <mergeCell ref="F10:G10"/>
    <mergeCell ref="D11:E11"/>
    <mergeCell ref="F11:G11"/>
    <mergeCell ref="D12:E12"/>
    <mergeCell ref="F12:G12"/>
    <mergeCell ref="D9:E9"/>
    <mergeCell ref="F9:G9"/>
    <mergeCell ref="B2:G2"/>
    <mergeCell ref="B3:G3"/>
    <mergeCell ref="B4:G4"/>
    <mergeCell ref="B6:G7"/>
    <mergeCell ref="B58:G58"/>
    <mergeCell ref="D35:E35"/>
    <mergeCell ref="F35:G35"/>
    <mergeCell ref="B54:G54"/>
    <mergeCell ref="B56:G56"/>
    <mergeCell ref="B55:G55"/>
    <mergeCell ref="D36:E36"/>
    <mergeCell ref="F36:G36"/>
    <mergeCell ref="D37:E37"/>
    <mergeCell ref="F37:G37"/>
    <mergeCell ref="D39:E39"/>
    <mergeCell ref="F39:G39"/>
    <mergeCell ref="D38:E38"/>
    <mergeCell ref="F41:G41"/>
    <mergeCell ref="D50:E50"/>
    <mergeCell ref="F50:G50"/>
    <mergeCell ref="F47:G47"/>
    <mergeCell ref="B57:G57"/>
    <mergeCell ref="F44:G44"/>
    <mergeCell ref="D41:E41"/>
    <mergeCell ref="F42:G42"/>
    <mergeCell ref="D47:E47"/>
    <mergeCell ref="D48:E48"/>
    <mergeCell ref="F48:G4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sheetPr>
  <dimension ref="A1:IN59"/>
  <sheetViews>
    <sheetView zoomScale="60" zoomScaleNormal="60" zoomScalePageLayoutView="50" workbookViewId="0">
      <selection activeCell="J22" sqref="J22"/>
    </sheetView>
  </sheetViews>
  <sheetFormatPr baseColWidth="10" defaultColWidth="11.42578125" defaultRowHeight="15"/>
  <cols>
    <col min="1" max="1" width="5" bestFit="1" customWidth="1"/>
    <col min="2" max="2" width="36.7109375" customWidth="1"/>
    <col min="3" max="3" width="35.7109375" customWidth="1"/>
    <col min="4" max="4" width="59.5703125" style="10" customWidth="1"/>
    <col min="5" max="5" width="27.42578125" customWidth="1"/>
    <col min="6" max="6" width="22" customWidth="1"/>
    <col min="7" max="7" width="17.28515625" bestFit="1" customWidth="1"/>
    <col min="8" max="8" width="23" customWidth="1"/>
    <col min="9" max="9" width="37.28515625" customWidth="1"/>
    <col min="10" max="10" width="33.28515625" customWidth="1"/>
    <col min="11" max="11" width="25" customWidth="1"/>
    <col min="12" max="12" width="13.7109375" style="282" customWidth="1"/>
    <col min="13" max="13" width="25.5703125" customWidth="1"/>
    <col min="14" max="14" width="26.28515625" customWidth="1"/>
    <col min="15" max="15" width="18" hidden="1" customWidth="1"/>
    <col min="16" max="248" width="11.42578125" style="16"/>
    <col min="249" max="16384" width="11.42578125" style="20"/>
  </cols>
  <sheetData>
    <row r="1" spans="1:15" s="18" customFormat="1" ht="27">
      <c r="A1" s="407"/>
      <c r="B1" s="408"/>
      <c r="C1" s="408"/>
      <c r="D1" s="38"/>
      <c r="E1" s="39"/>
      <c r="F1" s="39"/>
      <c r="G1" s="39"/>
      <c r="H1" s="39"/>
      <c r="I1" s="39"/>
      <c r="J1" s="39"/>
      <c r="K1" s="39"/>
      <c r="L1" s="276"/>
      <c r="M1" s="39"/>
      <c r="N1" s="40"/>
      <c r="O1" s="39"/>
    </row>
    <row r="2" spans="1:15" s="18" customFormat="1" ht="27">
      <c r="A2" s="409"/>
      <c r="B2" s="410"/>
      <c r="C2" s="410"/>
      <c r="D2" s="32"/>
      <c r="E2" s="31"/>
      <c r="F2" s="31"/>
      <c r="G2" s="31"/>
      <c r="H2" s="31"/>
      <c r="I2" s="31"/>
      <c r="J2" s="31"/>
      <c r="K2" s="31"/>
      <c r="L2" s="259"/>
      <c r="M2" s="31"/>
      <c r="N2" s="41"/>
      <c r="O2" s="31"/>
    </row>
    <row r="3" spans="1:15" s="18" customFormat="1" ht="27">
      <c r="A3" s="42"/>
      <c r="B3" s="1"/>
      <c r="C3" s="1"/>
      <c r="D3" s="32"/>
      <c r="E3" s="31"/>
      <c r="F3" s="31"/>
      <c r="G3" s="31"/>
      <c r="H3" s="31"/>
      <c r="I3" s="31"/>
      <c r="J3" s="31"/>
      <c r="K3" s="31"/>
      <c r="L3" s="259"/>
      <c r="M3" s="31"/>
      <c r="N3" s="41"/>
      <c r="O3" s="31"/>
    </row>
    <row r="4" spans="1:15" s="18" customFormat="1" ht="18">
      <c r="A4" s="411" t="s">
        <v>211</v>
      </c>
      <c r="B4" s="411"/>
      <c r="C4" s="411"/>
      <c r="D4" s="418" t="s">
        <v>5</v>
      </c>
      <c r="E4" s="418"/>
      <c r="F4" s="418"/>
      <c r="G4" s="418"/>
      <c r="H4" s="418"/>
      <c r="I4" s="418"/>
      <c r="J4" s="418"/>
      <c r="K4" s="418"/>
      <c r="L4" s="418"/>
      <c r="M4" s="418"/>
      <c r="N4" s="418"/>
      <c r="O4" s="418"/>
    </row>
    <row r="5" spans="1:15" s="18" customFormat="1" ht="41.25" customHeight="1">
      <c r="A5" s="411" t="s">
        <v>212</v>
      </c>
      <c r="B5" s="411"/>
      <c r="C5" s="411"/>
      <c r="D5" s="419" t="s">
        <v>34</v>
      </c>
      <c r="E5" s="420"/>
      <c r="F5" s="420"/>
      <c r="G5" s="420"/>
      <c r="H5" s="420"/>
      <c r="I5" s="420"/>
      <c r="J5" s="420"/>
      <c r="K5" s="420"/>
      <c r="L5" s="420"/>
      <c r="M5" s="420"/>
      <c r="N5" s="420"/>
      <c r="O5" s="421"/>
    </row>
    <row r="6" spans="1:15" s="18" customFormat="1" ht="18.75" thickBot="1">
      <c r="A6" s="431" t="s">
        <v>213</v>
      </c>
      <c r="B6" s="431"/>
      <c r="C6" s="431"/>
      <c r="D6" s="54" t="s">
        <v>214</v>
      </c>
      <c r="E6" s="55"/>
      <c r="F6" s="55"/>
      <c r="G6" s="55"/>
      <c r="H6" s="55"/>
      <c r="I6" s="55"/>
      <c r="J6" s="55"/>
      <c r="K6" s="55"/>
      <c r="L6" s="277"/>
      <c r="M6" s="55"/>
      <c r="N6" s="55"/>
      <c r="O6" s="56"/>
    </row>
    <row r="7" spans="1:15" s="18" customFormat="1" ht="18" thickTop="1" thickBot="1">
      <c r="A7" s="51" t="s">
        <v>215</v>
      </c>
      <c r="B7" s="52"/>
      <c r="C7" s="52"/>
      <c r="D7" s="435" t="s">
        <v>216</v>
      </c>
      <c r="E7" s="432" t="s">
        <v>217</v>
      </c>
      <c r="F7" s="433"/>
      <c r="G7" s="433"/>
      <c r="H7" s="434"/>
      <c r="I7" s="428" t="s">
        <v>218</v>
      </c>
      <c r="J7" s="429"/>
      <c r="K7" s="429"/>
      <c r="L7" s="429"/>
      <c r="M7" s="430"/>
      <c r="N7" s="425" t="s">
        <v>219</v>
      </c>
      <c r="O7" s="426"/>
    </row>
    <row r="8" spans="1:15" s="18" customFormat="1" ht="22.5" customHeight="1" thickTop="1">
      <c r="A8" s="412" t="s">
        <v>220</v>
      </c>
      <c r="B8" s="414" t="s">
        <v>221</v>
      </c>
      <c r="C8" s="103" t="s">
        <v>222</v>
      </c>
      <c r="D8" s="415"/>
      <c r="E8" s="416" t="s">
        <v>159</v>
      </c>
      <c r="F8" s="416" t="s">
        <v>223</v>
      </c>
      <c r="G8" s="416" t="s">
        <v>224</v>
      </c>
      <c r="H8" s="416" t="s">
        <v>165</v>
      </c>
      <c r="I8" s="427" t="s">
        <v>225</v>
      </c>
      <c r="J8" s="138" t="s">
        <v>226</v>
      </c>
      <c r="K8" s="427" t="s">
        <v>218</v>
      </c>
      <c r="L8" s="427" t="s">
        <v>227</v>
      </c>
      <c r="M8" s="427" t="s">
        <v>228</v>
      </c>
      <c r="N8" s="422" t="s">
        <v>229</v>
      </c>
      <c r="O8" s="422" t="s">
        <v>230</v>
      </c>
    </row>
    <row r="9" spans="1:15" s="19" customFormat="1" ht="27" customHeight="1" thickBot="1">
      <c r="A9" s="413"/>
      <c r="B9" s="415"/>
      <c r="C9" s="105" t="s">
        <v>231</v>
      </c>
      <c r="D9" s="415"/>
      <c r="E9" s="417"/>
      <c r="F9" s="417"/>
      <c r="G9" s="417"/>
      <c r="H9" s="417"/>
      <c r="I9" s="417"/>
      <c r="J9" s="139" t="s">
        <v>232</v>
      </c>
      <c r="K9" s="417" t="s">
        <v>233</v>
      </c>
      <c r="L9" s="417"/>
      <c r="M9" s="417" t="s">
        <v>233</v>
      </c>
      <c r="N9" s="424"/>
      <c r="O9" s="423"/>
    </row>
    <row r="10" spans="1:15" s="16" customFormat="1" ht="75.75" customHeight="1">
      <c r="A10" s="397">
        <v>1</v>
      </c>
      <c r="B10" s="388" t="s">
        <v>506</v>
      </c>
      <c r="C10" s="388" t="s">
        <v>234</v>
      </c>
      <c r="D10" s="186" t="s">
        <v>235</v>
      </c>
      <c r="E10" s="388">
        <v>10</v>
      </c>
      <c r="F10" s="388">
        <v>0</v>
      </c>
      <c r="G10" s="442">
        <f>+F10/E10</f>
        <v>0</v>
      </c>
      <c r="H10" s="388" t="str">
        <f>CONCATENATE(IF(G10&lt;='8- Politicas de admiistracion '!$D$6,'8- Politicas de admiistracion '!$B$6,IF(G10&lt;='8- Politicas de admiistracion '!$D$7,'8- Politicas de admiistracion '!$B$7,IF(G10&lt;='8- Politicas de admiistracion '!$D$8,'8- Politicas de admiistracion '!$B$8,IF(G10&lt;='8- Politicas de admiistracion '!$D$9,'8- Politicas de admiistracion '!$B$9,IF(G10&lt;='8- Politicas de admiistracion '!$D$10,'8- Politicas de admiistracion '!$B$10,"Probabilidad no valida")))))," - ",VLOOKUP(IF(G10&lt;='8- Politicas de admiistracion '!$D$6,'8- Politicas de admiistracion '!$B$6,IF(G10&lt;='8- Politicas de admiistracion '!$D$7,'8- Politicas de admiistracion '!$B$7,IF(G10&lt;='8- Politicas de admiistracion '!$D$8,'8- Politicas de admiistracion '!$B$8,IF(G10&lt;='8- Politicas de admiistracion '!$D$9,'8- Politicas de admiistracion '!$B$9,IF(G10&lt;='8- Politicas de admiistracion '!$D$10,'8- Politicas de admiistracion '!$B$10,"Probabilidad no valida"))))),'8- Politicas de admiistracion '!$B$6:$F$10,5,FALSE))</f>
        <v>Muy Baja - 1</v>
      </c>
      <c r="I10" s="187" t="s">
        <v>236</v>
      </c>
      <c r="J10" s="188" t="s">
        <v>237</v>
      </c>
      <c r="K10" s="187" t="str">
        <f>IFERROR(CONCATENATE(INDEX('8- Politicas de admiistracion '!$B$16:$F$53,MATCH('5-. Identificación de Riesgos'!J10,'8- Politicas de admiistracion '!$C$16:$C$54,0),1)," - ",L10),"")</f>
        <v>Moderado - 3</v>
      </c>
      <c r="L10" s="278">
        <f>IFERROR(VLOOKUP(INDEX('8- Politicas de admiistracion '!$B$16:$F$63,MATCH('5-. Identificación de Riesgos'!J10,'8- Politicas de admiistracion '!$C$16:$C$64,0),1),'8- Politicas de admiistracion '!$B$16:$F$64,5,FALSE),"")</f>
        <v>3</v>
      </c>
      <c r="M10" s="388" t="str">
        <f>IFERROR(CONCATENATE(INDEX('8- Politicas de admiistracion '!$B$16:$F$53,MATCH(ROUND(AVERAGE(L10:L19),0),'8- Politicas de admiistracion '!$F$16:$F$53,0),1)," - ",ROUND(AVERAGE(L10:L19),0)),"")</f>
        <v>Menor - 2</v>
      </c>
      <c r="N10" s="391" t="str">
        <f>IFERROR(CONCATENATE(VLOOKUP((LEFT(H10,LEN(H10)-4)&amp;LEFT(M10,LEN(M10)-4)),'9- Matriz de Calor '!$D$18:$E$42,2,0)," - ",RIGHT(H10,1)*RIGHT(M10,1)),"")</f>
        <v>Bajo - 2</v>
      </c>
      <c r="O10" s="394">
        <f>RIGHT(H10,1)*RIGHT(M10,1)</f>
        <v>2</v>
      </c>
    </row>
    <row r="11" spans="1:15" s="16" customFormat="1" ht="31.5">
      <c r="A11" s="398"/>
      <c r="B11" s="389"/>
      <c r="C11" s="389"/>
      <c r="D11" s="189" t="s">
        <v>238</v>
      </c>
      <c r="E11" s="389"/>
      <c r="F11" s="389"/>
      <c r="G11" s="443"/>
      <c r="H11" s="389"/>
      <c r="I11" s="190" t="s">
        <v>239</v>
      </c>
      <c r="J11" s="191" t="s">
        <v>240</v>
      </c>
      <c r="K11" s="190" t="str">
        <f>IFERROR(CONCATENATE(INDEX('8- Politicas de admiistracion '!$B$16:$F$53,MATCH('5-. Identificación de Riesgos'!J11,'8- Politicas de admiistracion '!$C$16:$C$54,0),1)," - ",L11),"")</f>
        <v>Leve - 1</v>
      </c>
      <c r="L11" s="279">
        <f>IFERROR(VLOOKUP(INDEX('8- Politicas de admiistracion '!$B$16:$F$63,MATCH('5-. Identificación de Riesgos'!J11,'8- Politicas de admiistracion '!$C$16:$C$64,0),1),'8- Politicas de admiistracion '!$B$16:$F$64,5,FALSE),"")</f>
        <v>1</v>
      </c>
      <c r="M11" s="389"/>
      <c r="N11" s="392"/>
      <c r="O11" s="395"/>
    </row>
    <row r="12" spans="1:15" s="16" customFormat="1" ht="47.25">
      <c r="A12" s="398"/>
      <c r="B12" s="389"/>
      <c r="C12" s="389"/>
      <c r="D12" s="192" t="s">
        <v>241</v>
      </c>
      <c r="E12" s="389"/>
      <c r="F12" s="389"/>
      <c r="G12" s="443"/>
      <c r="H12" s="389"/>
      <c r="I12" s="190" t="s">
        <v>333</v>
      </c>
      <c r="J12" s="191" t="s">
        <v>531</v>
      </c>
      <c r="K12" s="190" t="str">
        <f>IFERROR(CONCATENATE(INDEX('8- Politicas de admiistracion '!$B$16:$F$53,MATCH('5-. Identificación de Riesgos'!J12,'8- Politicas de admiistracion '!$C$16:$C$54,0),1)," - ",L12),"")</f>
        <v/>
      </c>
      <c r="L12" s="279" t="str">
        <f>IFERROR(VLOOKUP(INDEX('8- Politicas de admiistracion '!$B$16:$F$63,MATCH('5-. Identificación de Riesgos'!J12,'8- Politicas de admiistracion '!$C$16:$C$64,0),1),'8- Politicas de admiistracion '!$B$16:$F$64,5,FALSE),"")</f>
        <v/>
      </c>
      <c r="M12" s="389"/>
      <c r="N12" s="392"/>
      <c r="O12" s="395"/>
    </row>
    <row r="13" spans="1:15" s="16" customFormat="1" ht="31.5">
      <c r="A13" s="398"/>
      <c r="B13" s="389"/>
      <c r="C13" s="389"/>
      <c r="D13" s="192" t="s">
        <v>244</v>
      </c>
      <c r="E13" s="389"/>
      <c r="F13" s="389"/>
      <c r="G13" s="443"/>
      <c r="H13" s="389"/>
      <c r="I13" s="190"/>
      <c r="J13" s="191"/>
      <c r="K13" s="190" t="str">
        <f>IFERROR(CONCATENATE(INDEX('8- Politicas de admiistracion '!$B$16:$F$53,MATCH('5-. Identificación de Riesgos'!J13,'8- Politicas de admiistracion '!$C$16:$C$54,0),1)," - ",L13),"")</f>
        <v/>
      </c>
      <c r="L13" s="279" t="str">
        <f>IFERROR(VLOOKUP(INDEX('8- Politicas de admiistracion '!$B$16:$F$63,MATCH('5-. Identificación de Riesgos'!J13,'8- Politicas de admiistracion '!$C$16:$C$64,0),1),'8- Politicas de admiistracion '!$B$16:$F$64,5,FALSE),"")</f>
        <v/>
      </c>
      <c r="M13" s="389"/>
      <c r="N13" s="392"/>
      <c r="O13" s="395"/>
    </row>
    <row r="14" spans="1:15" s="16" customFormat="1" ht="15.75">
      <c r="A14" s="398"/>
      <c r="B14" s="389"/>
      <c r="C14" s="389"/>
      <c r="D14" s="189" t="s">
        <v>246</v>
      </c>
      <c r="E14" s="389"/>
      <c r="F14" s="389"/>
      <c r="G14" s="443"/>
      <c r="H14" s="389"/>
      <c r="I14" s="190"/>
      <c r="J14" s="191"/>
      <c r="K14" s="190" t="str">
        <f>IFERROR(CONCATENATE(INDEX('8- Politicas de admiistracion '!$B$16:$F$53,MATCH('5-. Identificación de Riesgos'!J14,'8- Politicas de admiistracion '!$C$16:$C$54,0),1)," - ",L14),"")</f>
        <v/>
      </c>
      <c r="L14" s="279" t="str">
        <f>IFERROR(VLOOKUP(INDEX('8- Politicas de admiistracion '!$B$16:$F$63,MATCH('5-. Identificación de Riesgos'!J14,'8- Politicas de admiistracion '!$C$16:$C$64,0),1),'8- Politicas de admiistracion '!$B$16:$F$64,5,FALSE),"")</f>
        <v/>
      </c>
      <c r="M14" s="389"/>
      <c r="N14" s="392"/>
      <c r="O14" s="395"/>
    </row>
    <row r="15" spans="1:15" s="16" customFormat="1" ht="31.5">
      <c r="A15" s="398"/>
      <c r="B15" s="389"/>
      <c r="C15" s="389"/>
      <c r="D15" s="189" t="s">
        <v>247</v>
      </c>
      <c r="E15" s="389"/>
      <c r="F15" s="389"/>
      <c r="G15" s="443"/>
      <c r="H15" s="389"/>
      <c r="I15" s="190"/>
      <c r="J15" s="191"/>
      <c r="K15" s="190" t="str">
        <f>IFERROR(CONCATENATE(INDEX('8- Politicas de admiistracion '!$B$16:$F$53,MATCH('5-. Identificación de Riesgos'!J15,'8- Politicas de admiistracion '!$C$16:$C$54,0),1)," - ",L15),"")</f>
        <v/>
      </c>
      <c r="L15" s="279" t="str">
        <f>IFERROR(VLOOKUP(INDEX('8- Politicas de admiistracion '!$B$16:$F$63,MATCH('5-. Identificación de Riesgos'!J15,'8- Politicas de admiistracion '!$C$16:$C$64,0),1),'8- Politicas de admiistracion '!$B$16:$F$64,5,FALSE),"")</f>
        <v/>
      </c>
      <c r="M15" s="389"/>
      <c r="N15" s="392"/>
      <c r="O15" s="395"/>
    </row>
    <row r="16" spans="1:15" s="16" customFormat="1" ht="15.75">
      <c r="A16" s="398"/>
      <c r="B16" s="389"/>
      <c r="C16" s="389"/>
      <c r="D16" s="193" t="s">
        <v>248</v>
      </c>
      <c r="E16" s="389"/>
      <c r="F16" s="389"/>
      <c r="G16" s="443"/>
      <c r="H16" s="389"/>
      <c r="I16" s="194"/>
      <c r="J16" s="195"/>
      <c r="K16" s="190" t="str">
        <f>IFERROR(CONCATENATE(INDEX('8- Politicas de admiistracion '!$B$16:$F$53,MATCH('5-. Identificación de Riesgos'!J16,'8- Politicas de admiistracion '!$C$16:$C$54,0),1)," - ",L16),"")</f>
        <v/>
      </c>
      <c r="L16" s="279" t="str">
        <f>IFERROR(VLOOKUP(INDEX('8- Politicas de admiistracion '!$B$16:$F$63,MATCH('5-. Identificación de Riesgos'!J16,'8- Politicas de admiistracion '!$C$16:$C$64,0),1),'8- Politicas de admiistracion '!$B$16:$F$64,5,FALSE),"")</f>
        <v/>
      </c>
      <c r="M16" s="389"/>
      <c r="N16" s="392"/>
      <c r="O16" s="395"/>
    </row>
    <row r="17" spans="1:22" s="16" customFormat="1" ht="16.5">
      <c r="A17" s="398"/>
      <c r="B17" s="389"/>
      <c r="C17" s="389"/>
      <c r="D17" s="189"/>
      <c r="E17" s="389"/>
      <c r="F17" s="389"/>
      <c r="G17" s="443"/>
      <c r="H17" s="389"/>
      <c r="I17" s="194"/>
      <c r="J17" s="195"/>
      <c r="K17" s="190" t="str">
        <f>IFERROR(CONCATENATE(INDEX('8- Politicas de admiistracion '!$B$16:$F$53,MATCH('5-. Identificación de Riesgos'!J17,'8- Politicas de admiistracion '!$C$16:$C$54,0),1)," - ",L17),"")</f>
        <v/>
      </c>
      <c r="L17" s="279" t="str">
        <f>IFERROR(VLOOKUP(INDEX('8- Politicas de admiistracion '!$B$16:$F$63,MATCH('5-. Identificación de Riesgos'!J17,'8- Politicas de admiistracion '!$C$16:$C$64,0),1),'8- Politicas de admiistracion '!$B$16:$F$64,5,FALSE),"")</f>
        <v/>
      </c>
      <c r="M17" s="389"/>
      <c r="N17" s="392"/>
      <c r="O17" s="395"/>
      <c r="P17" s="17"/>
      <c r="Q17" s="2"/>
    </row>
    <row r="18" spans="1:22" s="16" customFormat="1" ht="16.5">
      <c r="A18" s="398"/>
      <c r="B18" s="389"/>
      <c r="C18" s="389"/>
      <c r="D18" s="189"/>
      <c r="E18" s="389"/>
      <c r="F18" s="389"/>
      <c r="G18" s="443"/>
      <c r="H18" s="389"/>
      <c r="I18" s="190"/>
      <c r="J18" s="191"/>
      <c r="K18" s="190" t="str">
        <f>IFERROR(CONCATENATE(INDEX('8- Politicas de admiistracion '!$B$16:$F$53,MATCH('5-. Identificación de Riesgos'!J18,'8- Politicas de admiistracion '!$C$16:$C$54,0),1)," - ",L18),"")</f>
        <v/>
      </c>
      <c r="L18" s="279" t="str">
        <f>IFERROR(VLOOKUP(INDEX('8- Politicas de admiistracion '!$B$16:$F$63,MATCH('5-. Identificación de Riesgos'!J18,'8- Politicas de admiistracion '!$C$16:$C$64,0),1),'8- Politicas de admiistracion '!$B$16:$F$64,5,FALSE),"")</f>
        <v/>
      </c>
      <c r="M18" s="389"/>
      <c r="N18" s="392"/>
      <c r="O18" s="395"/>
      <c r="P18" s="17"/>
      <c r="Q18" s="2"/>
    </row>
    <row r="19" spans="1:22" s="16" customFormat="1" ht="17.25" thickBot="1">
      <c r="A19" s="399"/>
      <c r="B19" s="390"/>
      <c r="C19" s="390"/>
      <c r="D19" s="196"/>
      <c r="E19" s="390"/>
      <c r="F19" s="390"/>
      <c r="G19" s="444"/>
      <c r="H19" s="390"/>
      <c r="I19" s="197"/>
      <c r="J19" s="198"/>
      <c r="K19" s="197" t="str">
        <f>IFERROR(CONCATENATE(INDEX('8- Politicas de admiistracion '!$B$16:$F$53,MATCH('5-. Identificación de Riesgos'!J19,'8- Politicas de admiistracion '!$C$16:$C$54,0),1)," - ",L19),"")</f>
        <v/>
      </c>
      <c r="L19" s="280" t="str">
        <f>IFERROR(VLOOKUP(INDEX('8- Politicas de admiistracion '!$B$16:$F$63,MATCH('5-. Identificación de Riesgos'!J19,'8- Politicas de admiistracion '!$C$16:$C$64,0),1),'8- Politicas de admiistracion '!$B$16:$F$64,5,FALSE),"")</f>
        <v/>
      </c>
      <c r="M19" s="390"/>
      <c r="N19" s="393"/>
      <c r="O19" s="396"/>
      <c r="P19" s="17"/>
    </row>
    <row r="20" spans="1:22" s="16" customFormat="1" ht="75.75" customHeight="1">
      <c r="A20" s="397">
        <v>2</v>
      </c>
      <c r="B20" s="400" t="s">
        <v>493</v>
      </c>
      <c r="C20" s="403" t="s">
        <v>494</v>
      </c>
      <c r="D20" s="283" t="s">
        <v>495</v>
      </c>
      <c r="E20" s="388">
        <v>1</v>
      </c>
      <c r="F20" s="388">
        <v>0</v>
      </c>
      <c r="G20" s="442">
        <f>+F20/E20</f>
        <v>0</v>
      </c>
      <c r="H20" s="388" t="str">
        <f>CONCATENATE(IF(G20&lt;='8- Politicas de admiistracion '!$D$6,'8- Politicas de admiistracion '!$B$6,IF(G20&lt;='8- Politicas de admiistracion '!$D$7,'8- Politicas de admiistracion '!$B$7,IF(G20&lt;='8- Politicas de admiistracion '!$D$8,'8- Politicas de admiistracion '!$B$8,IF(G20&lt;='8- Politicas de admiistracion '!$D$9,'8- Politicas de admiistracion '!$B$9,IF(G20&lt;='8- Politicas de admiistracion '!$D$10,'8- Politicas de admiistracion '!$B$10,"Probabilidad no valida")))))," - ",VLOOKUP(IF(G20&lt;='8- Politicas de admiistracion '!$D$6,'8- Politicas de admiistracion '!$B$6,IF(G20&lt;='8- Politicas de admiistracion '!$D$7,'8- Politicas de admiistracion '!$B$7,IF(G20&lt;='8- Politicas de admiistracion '!$D$8,'8- Politicas de admiistracion '!$B$8,IF(G20&lt;='8- Politicas de admiistracion '!$D$9,'8- Politicas de admiistracion '!$B$9,IF(G20&lt;='8- Politicas de admiistracion '!$D$10,'8- Politicas de admiistracion '!$B$10,"Probabilidad no valida"))))),'8- Politicas de admiistracion '!$B$6:$F$10,5,FALSE))</f>
        <v>Muy Baja - 1</v>
      </c>
      <c r="I20" s="187" t="s">
        <v>236</v>
      </c>
      <c r="J20" s="188" t="s">
        <v>237</v>
      </c>
      <c r="K20" s="187" t="str">
        <f>IFERROR(CONCATENATE(INDEX('8- Politicas de admiistracion '!$B$16:$F$53,MATCH('5-. Identificación de Riesgos'!J20,'8- Politicas de admiistracion '!$C$16:$C$54,0),1)," - ",L20),"")</f>
        <v>Moderado - 3</v>
      </c>
      <c r="L20" s="278">
        <f>IFERROR(VLOOKUP(INDEX('8- Politicas de admiistracion '!$B$16:$F$63,MATCH('5-. Identificación de Riesgos'!J20,'8- Politicas de admiistracion '!$C$16:$C$64,0),1),'8- Politicas de admiistracion '!$B$16:$F$64,5,FALSE),"")</f>
        <v>3</v>
      </c>
      <c r="M20" s="388" t="str">
        <f>IFERROR(CONCATENATE(INDEX('8- Politicas de admiistracion '!$B$16:$F$53,MATCH(ROUND(AVERAGE(L20:L29),0),'8- Politicas de admiistracion '!$F$16:$F$53,0),1)," - ",ROUND(AVERAGE(L20:L29),0)),"")</f>
        <v>Menor - 2</v>
      </c>
      <c r="N20" s="391" t="str">
        <f>IFERROR(CONCATENATE(VLOOKUP((LEFT(H20,LEN(H20)-4)&amp;LEFT(M20,LEN(M20)-4)),'9- Matriz de Calor '!$D$18:$E$42,2,0)," - ",RIGHT(H20,1)*RIGHT(M20,1)),"")</f>
        <v>Bajo - 2</v>
      </c>
      <c r="O20" s="394">
        <f>RIGHT(H20,1)*RIGHT(M20,1)</f>
        <v>2</v>
      </c>
      <c r="P20" s="17"/>
    </row>
    <row r="21" spans="1:22" s="16" customFormat="1" ht="45">
      <c r="A21" s="398"/>
      <c r="B21" s="401"/>
      <c r="C21" s="404"/>
      <c r="D21" s="283" t="s">
        <v>496</v>
      </c>
      <c r="E21" s="389"/>
      <c r="F21" s="389"/>
      <c r="G21" s="443"/>
      <c r="H21" s="389"/>
      <c r="I21" s="190" t="s">
        <v>239</v>
      </c>
      <c r="J21" s="191" t="s">
        <v>240</v>
      </c>
      <c r="K21" s="190" t="str">
        <f>IFERROR(CONCATENATE(INDEX('8- Politicas de admiistracion '!$B$16:$F$53,MATCH('5-. Identificación de Riesgos'!J21,'8- Politicas de admiistracion '!$C$16:$C$54,0),1)," - ",L21),"")</f>
        <v>Leve - 1</v>
      </c>
      <c r="L21" s="279">
        <f>IFERROR(VLOOKUP(INDEX('8- Politicas de admiistracion '!$B$16:$F$63,MATCH('5-. Identificación de Riesgos'!J21,'8- Politicas de admiistracion '!$C$16:$C$64,0),1),'8- Politicas de admiistracion '!$B$16:$F$64,5,FALSE),"")</f>
        <v>1</v>
      </c>
      <c r="M21" s="389"/>
      <c r="N21" s="392"/>
      <c r="O21" s="395"/>
      <c r="P21" s="17"/>
    </row>
    <row r="22" spans="1:22" s="16" customFormat="1" ht="31.5">
      <c r="A22" s="398"/>
      <c r="B22" s="401"/>
      <c r="C22" s="404"/>
      <c r="D22" s="283" t="s">
        <v>497</v>
      </c>
      <c r="E22" s="389"/>
      <c r="F22" s="389"/>
      <c r="G22" s="443"/>
      <c r="H22" s="389"/>
      <c r="I22" s="190" t="s">
        <v>333</v>
      </c>
      <c r="J22" s="191" t="s">
        <v>531</v>
      </c>
      <c r="K22" s="190" t="str">
        <f>IFERROR(CONCATENATE(INDEX('8- Politicas de admiistracion '!$B$16:$F$53,MATCH('5-. Identificación de Riesgos'!J22,'8- Politicas de admiistracion '!$C$16:$C$54,0),1)," - ",L22),"")</f>
        <v/>
      </c>
      <c r="L22" s="279" t="str">
        <f>IFERROR(VLOOKUP(INDEX('8- Politicas de admiistracion '!$B$16:$F$63,MATCH('5-. Identificación de Riesgos'!J22,'8- Politicas de admiistracion '!$C$16:$C$64,0),1),'8- Politicas de admiistracion '!$B$16:$F$64,5,FALSE),"")</f>
        <v/>
      </c>
      <c r="M22" s="389"/>
      <c r="N22" s="392"/>
      <c r="O22" s="395"/>
      <c r="P22" s="17"/>
    </row>
    <row r="23" spans="1:22" s="16" customFormat="1" ht="30">
      <c r="A23" s="398"/>
      <c r="B23" s="401"/>
      <c r="C23" s="404"/>
      <c r="D23" s="283" t="s">
        <v>498</v>
      </c>
      <c r="E23" s="389"/>
      <c r="F23" s="389"/>
      <c r="G23" s="443"/>
      <c r="H23" s="389"/>
      <c r="I23" s="190"/>
      <c r="J23" s="191"/>
      <c r="K23" s="190" t="str">
        <f>IFERROR(CONCATENATE(INDEX('8- Politicas de admiistracion '!$B$16:$F$53,MATCH('5-. Identificación de Riesgos'!J23,'8- Politicas de admiistracion '!$C$16:$C$54,0),1)," - ",L23),"")</f>
        <v/>
      </c>
      <c r="L23" s="279" t="str">
        <f>IFERROR(VLOOKUP(INDEX('8- Politicas de admiistracion '!$B$16:$F$63,MATCH('5-. Identificación de Riesgos'!J23,'8- Politicas de admiistracion '!$C$16:$C$64,0),1),'8- Politicas de admiistracion '!$B$16:$F$64,5,FALSE),"")</f>
        <v/>
      </c>
      <c r="M23" s="389"/>
      <c r="N23" s="392"/>
      <c r="O23" s="395"/>
      <c r="P23" s="17"/>
    </row>
    <row r="24" spans="1:22" s="16" customFormat="1" ht="16.5">
      <c r="A24" s="398"/>
      <c r="B24" s="401"/>
      <c r="C24" s="404"/>
      <c r="D24" s="283"/>
      <c r="E24" s="389"/>
      <c r="F24" s="389"/>
      <c r="G24" s="443"/>
      <c r="H24" s="389"/>
      <c r="I24" s="190"/>
      <c r="J24" s="191"/>
      <c r="K24" s="190" t="str">
        <f>IFERROR(CONCATENATE(INDEX('8- Politicas de admiistracion '!$B$16:$F$53,MATCH('5-. Identificación de Riesgos'!J24,'8- Politicas de admiistracion '!$C$16:$C$54,0),1)," - ",L24),"")</f>
        <v/>
      </c>
      <c r="L24" s="279" t="str">
        <f>IFERROR(VLOOKUP(INDEX('8- Politicas de admiistracion '!$B$16:$F$63,MATCH('5-. Identificación de Riesgos'!J24,'8- Politicas de admiistracion '!$C$16:$C$64,0),1),'8- Politicas de admiistracion '!$B$16:$F$64,5,FALSE),"")</f>
        <v/>
      </c>
      <c r="M24" s="389"/>
      <c r="N24" s="392"/>
      <c r="O24" s="395"/>
      <c r="P24" s="17"/>
    </row>
    <row r="25" spans="1:22" s="16" customFormat="1" ht="16.5">
      <c r="A25" s="398"/>
      <c r="B25" s="401"/>
      <c r="C25" s="404"/>
      <c r="D25" s="283"/>
      <c r="E25" s="389"/>
      <c r="F25" s="389"/>
      <c r="G25" s="443"/>
      <c r="H25" s="389"/>
      <c r="I25" s="190"/>
      <c r="J25" s="191"/>
      <c r="K25" s="190" t="str">
        <f>IFERROR(CONCATENATE(INDEX('8- Politicas de admiistracion '!$B$16:$F$53,MATCH('5-. Identificación de Riesgos'!J25,'8- Politicas de admiistracion '!$C$16:$C$54,0),1)," - ",L25),"")</f>
        <v/>
      </c>
      <c r="L25" s="279" t="str">
        <f>IFERROR(VLOOKUP(INDEX('8- Politicas de admiistracion '!$B$16:$F$63,MATCH('5-. Identificación de Riesgos'!J25,'8- Politicas de admiistracion '!$C$16:$C$64,0),1),'8- Politicas de admiistracion '!$B$16:$F$64,5,FALSE),"")</f>
        <v/>
      </c>
      <c r="M25" s="389"/>
      <c r="N25" s="392"/>
      <c r="O25" s="395"/>
      <c r="P25" s="17"/>
      <c r="Q25" s="2"/>
    </row>
    <row r="26" spans="1:22" s="16" customFormat="1" ht="16.5">
      <c r="A26" s="398"/>
      <c r="B26" s="401"/>
      <c r="C26" s="404"/>
      <c r="D26" s="284"/>
      <c r="E26" s="389"/>
      <c r="F26" s="389"/>
      <c r="G26" s="443"/>
      <c r="H26" s="389"/>
      <c r="I26" s="194"/>
      <c r="J26" s="195"/>
      <c r="K26" s="190" t="str">
        <f>IFERROR(CONCATENATE(INDEX('8- Politicas de admiistracion '!$B$16:$F$53,MATCH('5-. Identificación de Riesgos'!J26,'8- Politicas de admiistracion '!$C$16:$C$54,0),1)," - ",L26),"")</f>
        <v/>
      </c>
      <c r="L26" s="279" t="str">
        <f>IFERROR(VLOOKUP(INDEX('8- Politicas de admiistracion '!$B$16:$F$63,MATCH('5-. Identificación de Riesgos'!J26,'8- Politicas de admiistracion '!$C$16:$C$64,0),1),'8- Politicas de admiistracion '!$B$16:$F$64,5,FALSE),"")</f>
        <v/>
      </c>
      <c r="M26" s="389"/>
      <c r="N26" s="392"/>
      <c r="O26" s="395"/>
      <c r="P26" s="17"/>
      <c r="Q26" s="275"/>
    </row>
    <row r="27" spans="1:22" s="16" customFormat="1" ht="16.5">
      <c r="A27" s="398"/>
      <c r="B27" s="401"/>
      <c r="C27" s="404"/>
      <c r="D27" s="283"/>
      <c r="E27" s="389"/>
      <c r="F27" s="389"/>
      <c r="G27" s="443"/>
      <c r="H27" s="389"/>
      <c r="I27" s="194"/>
      <c r="J27" s="195"/>
      <c r="K27" s="190" t="str">
        <f>IFERROR(CONCATENATE(INDEX('8- Politicas de admiistracion '!$B$16:$F$53,MATCH('5-. Identificación de Riesgos'!J27,'8- Politicas de admiistracion '!$C$16:$C$54,0),1)," - ",L27),"")</f>
        <v/>
      </c>
      <c r="L27" s="279" t="str">
        <f>IFERROR(VLOOKUP(INDEX('8- Politicas de admiistracion '!$B$16:$F$63,MATCH('5-. Identificación de Riesgos'!J27,'8- Politicas de admiistracion '!$C$16:$C$64,0),1),'8- Politicas de admiistracion '!$B$16:$F$64,5,FALSE),"")</f>
        <v/>
      </c>
      <c r="M27" s="389"/>
      <c r="N27" s="392"/>
      <c r="O27" s="395"/>
      <c r="P27" s="17"/>
      <c r="Q27" s="2"/>
    </row>
    <row r="28" spans="1:22" s="16" customFormat="1" ht="16.5">
      <c r="A28" s="398"/>
      <c r="B28" s="401"/>
      <c r="C28" s="404"/>
      <c r="D28" s="284"/>
      <c r="E28" s="389"/>
      <c r="F28" s="389"/>
      <c r="G28" s="443"/>
      <c r="H28" s="389"/>
      <c r="I28" s="190"/>
      <c r="J28" s="191"/>
      <c r="K28" s="190" t="str">
        <f>IFERROR(CONCATENATE(INDEX('8- Politicas de admiistracion '!$B$16:$F$53,MATCH('5-. Identificación de Riesgos'!J28,'8- Politicas de admiistracion '!$C$16:$C$54,0),1)," - ",L28),"")</f>
        <v/>
      </c>
      <c r="L28" s="279" t="str">
        <f>IFERROR(VLOOKUP(INDEX('8- Politicas de admiistracion '!$B$16:$F$63,MATCH('5-. Identificación de Riesgos'!J28,'8- Politicas de admiistracion '!$C$16:$C$64,0),1),'8- Politicas de admiistracion '!$B$16:$F$64,5,FALSE),"")</f>
        <v/>
      </c>
      <c r="M28" s="389"/>
      <c r="N28" s="392"/>
      <c r="O28" s="395"/>
      <c r="P28" s="17"/>
      <c r="Q28" s="2"/>
    </row>
    <row r="29" spans="1:22" s="16" customFormat="1" ht="17.25" thickBot="1">
      <c r="A29" s="399"/>
      <c r="B29" s="402"/>
      <c r="C29" s="405"/>
      <c r="D29" s="285"/>
      <c r="E29" s="390"/>
      <c r="F29" s="390"/>
      <c r="G29" s="444"/>
      <c r="H29" s="390"/>
      <c r="I29" s="197"/>
      <c r="J29" s="198"/>
      <c r="K29" s="197" t="str">
        <f>IFERROR(CONCATENATE(INDEX('8- Politicas de admiistracion '!$B$16:$F$53,MATCH('5-. Identificación de Riesgos'!J29,'8- Politicas de admiistracion '!$C$16:$C$54,0),1)," - ",L29),"")</f>
        <v/>
      </c>
      <c r="L29" s="280" t="str">
        <f>IFERROR(VLOOKUP(INDEX('8- Politicas de admiistracion '!$B$16:$F$63,MATCH('5-. Identificación de Riesgos'!J29,'8- Politicas de admiistracion '!$C$16:$C$64,0),1),'8- Politicas de admiistracion '!$B$16:$F$64,5,FALSE),"")</f>
        <v/>
      </c>
      <c r="M29" s="390"/>
      <c r="N29" s="393"/>
      <c r="O29" s="396"/>
      <c r="P29" s="17"/>
    </row>
    <row r="30" spans="1:22" s="16" customFormat="1" ht="31.5">
      <c r="A30" s="453">
        <v>3</v>
      </c>
      <c r="B30" s="448" t="s">
        <v>249</v>
      </c>
      <c r="C30" s="448" t="s">
        <v>250</v>
      </c>
      <c r="D30" s="199" t="s">
        <v>251</v>
      </c>
      <c r="E30" s="448">
        <v>2</v>
      </c>
      <c r="F30" s="448">
        <v>0</v>
      </c>
      <c r="G30" s="456">
        <f t="shared" ref="G30" si="0">+F30/E30</f>
        <v>0</v>
      </c>
      <c r="H30" s="448" t="str">
        <f>CONCATENATE(IF(G30&lt;='8- Politicas de admiistracion '!$D$6,'8- Politicas de admiistracion '!$B$6,IF(G30&lt;='8- Politicas de admiistracion '!$D$7,'8- Politicas de admiistracion '!$B$7,IF(G30&lt;='8- Politicas de admiistracion '!$D$8,'8- Politicas de admiistracion '!$B$8,IF(G30&lt;='8- Politicas de admiistracion '!$D$9,'8- Politicas de admiistracion '!$B$9,IF(G30&lt;='8- Politicas de admiistracion '!$D$10,'8- Politicas de admiistracion '!$B$10,"Probabilidad no valida")))))," - ",VLOOKUP(IF(G30&lt;='8- Politicas de admiistracion '!$D$6,'8- Politicas de admiistracion '!$B$6,IF(G30&lt;='8- Politicas de admiistracion '!$D$7,'8- Politicas de admiistracion '!$B$7,IF(G30&lt;='8- Politicas de admiistracion '!$D$8,'8- Politicas de admiistracion '!$B$8,IF(G30&lt;='8- Politicas de admiistracion '!$D$9,'8- Politicas de admiistracion '!$B$9,IF(G30&lt;='8- Politicas de admiistracion '!$D$10,'8- Politicas de admiistracion '!$B$10,"Probabilidad no valida"))))),'8- Politicas de admiistracion '!$B$6:$F$10,5,FALSE))</f>
        <v>Muy Baja - 1</v>
      </c>
      <c r="I30" s="200" t="s">
        <v>236</v>
      </c>
      <c r="J30" s="201" t="s">
        <v>252</v>
      </c>
      <c r="K30" s="200" t="str">
        <f>IFERROR(CONCATENATE(INDEX('8- Politicas de admiistracion '!$B$16:$F$53,MATCH('5-. Identificación de Riesgos'!J30,'8- Politicas de admiistracion '!$C$16:$C$54,0),1)," - ",L30),"")</f>
        <v>Catastrófico - 5</v>
      </c>
      <c r="L30" s="281">
        <f>IFERROR(VLOOKUP(INDEX('8- Politicas de admiistracion '!$B$16:$F$53,MATCH('5-. Identificación de Riesgos'!J30,'8- Politicas de admiistracion '!$C$16:$C$54,0),1),'8- Politicas de admiistracion '!$B$16:$F$54,5,FALSE),"")</f>
        <v>5</v>
      </c>
      <c r="M30" s="448" t="str">
        <f>IFERROR(CONCATENATE(INDEX('8- Politicas de admiistracion '!$B$16:$F$53,MATCH(ROUND(AVERAGE(L30:L39),0),'8- Politicas de admiistracion '!$F$16:$F$53,0),1)," - ",ROUND(AVERAGE(L30:L39),0)),"")</f>
        <v>Catastrófico - 5</v>
      </c>
      <c r="N30" s="452" t="str">
        <f>IFERROR(CONCATENATE(VLOOKUP((LEFT(H30,LEN(H30)-4)&amp;LEFT(M30,LEN(M30)-4)),'9- Matriz de Calor '!$D$18:$E$42,2,0)," - ",RIGHT(H30,1)*RIGHT(M30,1)),"")</f>
        <v>Extremo - 5</v>
      </c>
      <c r="O30" s="395">
        <f>RIGHT(H30,1)*RIGHT(M30,1)</f>
        <v>5</v>
      </c>
      <c r="Q30" s="406" t="s">
        <v>253</v>
      </c>
      <c r="R30" s="406"/>
      <c r="S30" s="406"/>
      <c r="T30" s="406"/>
      <c r="U30" s="406"/>
      <c r="V30" s="406"/>
    </row>
    <row r="31" spans="1:22" s="16" customFormat="1" ht="63">
      <c r="A31" s="454"/>
      <c r="B31" s="389"/>
      <c r="C31" s="389"/>
      <c r="D31" s="189" t="s">
        <v>254</v>
      </c>
      <c r="E31" s="389"/>
      <c r="F31" s="389"/>
      <c r="G31" s="443"/>
      <c r="H31" s="389"/>
      <c r="I31" s="190" t="s">
        <v>242</v>
      </c>
      <c r="J31" s="191" t="s">
        <v>337</v>
      </c>
      <c r="K31" s="190" t="str">
        <f>IFERROR(CONCATENATE(INDEX('8- Politicas de admiistracion '!$B$16:$F$53,MATCH('5-. Identificación de Riesgos'!J31,'8- Politicas de admiistracion '!$C$16:$C$54,0),1)," - ",L31),"")</f>
        <v>Mayor - 4</v>
      </c>
      <c r="L31" s="279">
        <f>IFERROR(VLOOKUP(INDEX('8- Politicas de admiistracion '!$B$16:$F$53,MATCH('5-. Identificación de Riesgos'!J31,'8- Politicas de admiistracion '!$C$16:$C$54,0),1),'8- Politicas de admiistracion '!$B$16:$F$54,5,FALSE),"")</f>
        <v>4</v>
      </c>
      <c r="M31" s="389"/>
      <c r="N31" s="392"/>
      <c r="O31" s="395"/>
      <c r="Q31" s="406"/>
      <c r="R31" s="406"/>
      <c r="S31" s="406"/>
      <c r="T31" s="406"/>
      <c r="U31" s="406"/>
      <c r="V31" s="406"/>
    </row>
    <row r="32" spans="1:22" s="16" customFormat="1" ht="48" customHeight="1">
      <c r="A32" s="454"/>
      <c r="B32" s="389"/>
      <c r="C32" s="389"/>
      <c r="D32" s="189" t="s">
        <v>255</v>
      </c>
      <c r="E32" s="389"/>
      <c r="F32" s="389"/>
      <c r="G32" s="443"/>
      <c r="H32" s="389"/>
      <c r="I32" s="190"/>
      <c r="J32" s="191"/>
      <c r="K32" s="190" t="str">
        <f>IFERROR(CONCATENATE(INDEX('8- Politicas de admiistracion '!$B$16:$F$53,MATCH('5-. Identificación de Riesgos'!J32,'8- Politicas de admiistracion '!$C$16:$C$54,0),1)," - ",L32),"")</f>
        <v/>
      </c>
      <c r="L32" s="279" t="str">
        <f>IFERROR(VLOOKUP(INDEX('8- Politicas de admiistracion '!$B$16:$F$53,MATCH('5-. Identificación de Riesgos'!J32,'8- Politicas de admiistracion '!$C$16:$C$54,0),1),'8- Politicas de admiistracion '!$B$16:$F$54,5,FALSE),"")</f>
        <v/>
      </c>
      <c r="M32" s="389"/>
      <c r="N32" s="392"/>
      <c r="O32" s="395"/>
      <c r="Q32" s="406"/>
      <c r="R32" s="406"/>
      <c r="S32" s="406"/>
      <c r="T32" s="406"/>
      <c r="U32" s="406"/>
      <c r="V32" s="406"/>
    </row>
    <row r="33" spans="1:22" s="16" customFormat="1" ht="15.75">
      <c r="A33" s="454"/>
      <c r="B33" s="389"/>
      <c r="C33" s="389"/>
      <c r="D33" s="202" t="s">
        <v>256</v>
      </c>
      <c r="E33" s="389"/>
      <c r="F33" s="389"/>
      <c r="G33" s="443"/>
      <c r="H33" s="389"/>
      <c r="I33" s="190"/>
      <c r="J33" s="191"/>
      <c r="K33" s="190" t="str">
        <f>IFERROR(CONCATENATE(INDEX('8- Politicas de admiistracion '!$B$16:$F$53,MATCH('5-. Identificación de Riesgos'!J33,'8- Politicas de admiistracion '!$C$16:$C$54,0),1)," - ",L33),"")</f>
        <v/>
      </c>
      <c r="L33" s="279" t="str">
        <f>IFERROR(VLOOKUP(INDEX('8- Politicas de admiistracion '!$B$16:$F$53,MATCH('5-. Identificación de Riesgos'!J33,'8- Politicas de admiistracion '!$C$16:$C$54,0),1),'8- Politicas de admiistracion '!$B$16:$F$54,5,FALSE),"")</f>
        <v/>
      </c>
      <c r="M33" s="389"/>
      <c r="N33" s="392"/>
      <c r="O33" s="395"/>
      <c r="Q33" s="406"/>
      <c r="R33" s="406"/>
      <c r="S33" s="406"/>
      <c r="T33" s="406"/>
      <c r="U33" s="406"/>
      <c r="V33" s="406"/>
    </row>
    <row r="34" spans="1:22" s="16" customFormat="1" ht="15.75">
      <c r="A34" s="454"/>
      <c r="B34" s="389"/>
      <c r="C34" s="389"/>
      <c r="D34" s="193"/>
      <c r="E34" s="389"/>
      <c r="F34" s="389"/>
      <c r="G34" s="443"/>
      <c r="H34" s="389"/>
      <c r="I34" s="190"/>
      <c r="J34" s="191"/>
      <c r="K34" s="190" t="str">
        <f>IFERROR(CONCATENATE(INDEX('8- Politicas de admiistracion '!$B$16:$F$53,MATCH('5-. Identificación de Riesgos'!J34,'8- Politicas de admiistracion '!$C$16:$C$54,0),1)," - ",L34),"")</f>
        <v/>
      </c>
      <c r="L34" s="279" t="str">
        <f>IFERROR(VLOOKUP(INDEX('8- Politicas de admiistracion '!$B$16:$F$53,MATCH('5-. Identificación de Riesgos'!J34,'8- Politicas de admiistracion '!$C$16:$C$54,0),1),'8- Politicas de admiistracion '!$B$16:$F$54,5,FALSE),"")</f>
        <v/>
      </c>
      <c r="M34" s="389"/>
      <c r="N34" s="392"/>
      <c r="O34" s="395"/>
      <c r="Q34" s="406"/>
      <c r="R34" s="406"/>
      <c r="S34" s="406"/>
      <c r="T34" s="406"/>
      <c r="U34" s="406"/>
      <c r="V34" s="406"/>
    </row>
    <row r="35" spans="1:22" s="16" customFormat="1" ht="15.75">
      <c r="A35" s="454"/>
      <c r="B35" s="389"/>
      <c r="C35" s="389"/>
      <c r="D35" s="189"/>
      <c r="E35" s="389"/>
      <c r="F35" s="389"/>
      <c r="G35" s="443"/>
      <c r="H35" s="389"/>
      <c r="I35" s="190"/>
      <c r="J35" s="191"/>
      <c r="K35" s="190"/>
      <c r="L35" s="279" t="str">
        <f>IFERROR(VLOOKUP(INDEX('8- Politicas de admiistracion '!$B$16:$F$53,MATCH('5-. Identificación de Riesgos'!J35,'8- Politicas de admiistracion '!$C$16:$C$54,0),1),'8- Politicas de admiistracion '!$B$16:$F$54,5,FALSE),"")</f>
        <v/>
      </c>
      <c r="M35" s="389"/>
      <c r="N35" s="392"/>
      <c r="O35" s="395"/>
      <c r="Q35" s="406"/>
      <c r="R35" s="406"/>
      <c r="S35" s="406"/>
      <c r="T35" s="406"/>
      <c r="U35" s="406"/>
      <c r="V35" s="406"/>
    </row>
    <row r="36" spans="1:22" s="16" customFormat="1" ht="15.75">
      <c r="A36" s="454"/>
      <c r="B36" s="389"/>
      <c r="C36" s="389"/>
      <c r="D36" s="189"/>
      <c r="E36" s="389"/>
      <c r="F36" s="389"/>
      <c r="G36" s="443"/>
      <c r="H36" s="389"/>
      <c r="I36" s="190"/>
      <c r="J36" s="191"/>
      <c r="K36" s="190" t="str">
        <f>IFERROR(CONCATENATE(INDEX('8- Politicas de admiistracion '!$B$16:$F$53,MATCH('5-. Identificación de Riesgos'!J36,'8- Politicas de admiistracion '!$C$16:$C$54,0),1)," - ",L36),"")</f>
        <v/>
      </c>
      <c r="L36" s="279" t="str">
        <f>IFERROR(VLOOKUP(INDEX('8- Politicas de admiistracion '!$B$16:$F$53,MATCH('5-. Identificación de Riesgos'!J36,'8- Politicas de admiistracion '!$C$16:$C$54,0),1),'8- Politicas de admiistracion '!$B$16:$F$54,5,FALSE),"")</f>
        <v/>
      </c>
      <c r="M36" s="389"/>
      <c r="N36" s="392"/>
      <c r="O36" s="395"/>
      <c r="Q36" s="406"/>
      <c r="R36" s="406"/>
      <c r="S36" s="406"/>
      <c r="T36" s="406"/>
      <c r="U36" s="406"/>
      <c r="V36" s="406"/>
    </row>
    <row r="37" spans="1:22" s="16" customFormat="1" ht="15.75">
      <c r="A37" s="454"/>
      <c r="B37" s="389"/>
      <c r="C37" s="389"/>
      <c r="D37" s="189"/>
      <c r="E37" s="389"/>
      <c r="F37" s="389"/>
      <c r="G37" s="443"/>
      <c r="H37" s="389"/>
      <c r="I37" s="190"/>
      <c r="J37" s="191"/>
      <c r="K37" s="190"/>
      <c r="L37" s="279" t="str">
        <f>IFERROR(VLOOKUP(INDEX('8- Politicas de admiistracion '!$B$16:$F$53,MATCH('5-. Identificación de Riesgos'!J37,'8- Politicas de admiistracion '!$C$16:$C$54,0),1),'8- Politicas de admiistracion '!$B$16:$F$54,5,FALSE),"")</f>
        <v/>
      </c>
      <c r="M37" s="389"/>
      <c r="N37" s="392"/>
      <c r="O37" s="395"/>
      <c r="Q37" s="406"/>
      <c r="R37" s="406"/>
      <c r="S37" s="406"/>
      <c r="T37" s="406"/>
      <c r="U37" s="406"/>
      <c r="V37" s="406"/>
    </row>
    <row r="38" spans="1:22" s="16" customFormat="1" ht="15.75">
      <c r="A38" s="454"/>
      <c r="B38" s="389"/>
      <c r="C38" s="389"/>
      <c r="D38" s="189"/>
      <c r="E38" s="389"/>
      <c r="F38" s="389"/>
      <c r="G38" s="443"/>
      <c r="H38" s="389"/>
      <c r="I38" s="190"/>
      <c r="J38" s="191"/>
      <c r="K38" s="190" t="str">
        <f>IFERROR(CONCATENATE(INDEX('8- Politicas de admiistracion '!$B$16:$F$53,MATCH('5-. Identificación de Riesgos'!J38,'8- Politicas de admiistracion '!$C$16:$C$54,0),1)," - ",L38),"")</f>
        <v/>
      </c>
      <c r="L38" s="279" t="str">
        <f>IFERROR(VLOOKUP(INDEX('8- Politicas de admiistracion '!$B$16:$F$53,MATCH('5-. Identificación de Riesgos'!J38,'8- Politicas de admiistracion '!$C$16:$C$54,0),1),'8- Politicas de admiistracion '!$B$16:$F$54,5,FALSE),"")</f>
        <v/>
      </c>
      <c r="M38" s="389"/>
      <c r="N38" s="392"/>
      <c r="O38" s="395"/>
      <c r="Q38" s="406"/>
      <c r="R38" s="406"/>
      <c r="S38" s="406"/>
      <c r="T38" s="406"/>
      <c r="U38" s="406"/>
      <c r="V38" s="406"/>
    </row>
    <row r="39" spans="1:22" s="16" customFormat="1" ht="16.5" thickBot="1">
      <c r="A39" s="455"/>
      <c r="B39" s="390"/>
      <c r="C39" s="390"/>
      <c r="D39" s="196"/>
      <c r="E39" s="390"/>
      <c r="F39" s="390"/>
      <c r="G39" s="444"/>
      <c r="H39" s="390"/>
      <c r="I39" s="197"/>
      <c r="J39" s="198"/>
      <c r="K39" s="197"/>
      <c r="L39" s="280" t="str">
        <f>IFERROR(VLOOKUP(INDEX('8- Politicas de admiistracion '!$B$16:$F$53,MATCH('5-. Identificación de Riesgos'!J39,'8- Politicas de admiistracion '!$C$16:$C$54,0),1),'8- Politicas de admiistracion '!$B$16:$F$54,5,FALSE),"")</f>
        <v/>
      </c>
      <c r="M39" s="390"/>
      <c r="N39" s="393"/>
      <c r="O39" s="395"/>
      <c r="Q39" s="406"/>
      <c r="R39" s="406"/>
      <c r="S39" s="406"/>
      <c r="T39" s="406"/>
      <c r="U39" s="406"/>
      <c r="V39" s="406"/>
    </row>
    <row r="40" spans="1:22" s="184" customFormat="1" ht="31.5">
      <c r="A40" s="453">
        <v>4</v>
      </c>
      <c r="B40" s="457" t="s">
        <v>257</v>
      </c>
      <c r="C40" s="457" t="s">
        <v>258</v>
      </c>
      <c r="D40" s="203" t="s">
        <v>259</v>
      </c>
      <c r="E40" s="448">
        <v>3</v>
      </c>
      <c r="F40" s="448">
        <v>0</v>
      </c>
      <c r="G40" s="449">
        <f t="shared" ref="G40" si="1">F40/E40</f>
        <v>0</v>
      </c>
      <c r="H40" s="436" t="str">
        <f>CONCATENATE(IF(G40&lt;='8- Politicas de admiistracion '!$D$6,'8- Politicas de admiistracion '!$B$6,IF(G40&lt;='8- Politicas de admiistracion '!$D$7,'8- Politicas de admiistracion '!$B$7,IF(G40&lt;='8- Politicas de admiistracion '!$D$8,'8- Politicas de admiistracion '!$B$8,IF(G40&lt;='8- Politicas de admiistracion '!$D$9,'8- Politicas de admiistracion '!$B$9,IF(G40&lt;='8- Politicas de admiistracion '!$D$10,'8- Politicas de admiistracion '!$B$10,"Probabilidad no valida")))))," - ",VLOOKUP(IF(G40&lt;='8- Politicas de admiistracion '!$D$6,'8- Politicas de admiistracion '!$B$6,IF(G40&lt;='8- Politicas de admiistracion '!$D$7,'8- Politicas de admiistracion '!$B$7,IF(G40&lt;='8- Politicas de admiistracion '!$D$8,'8- Politicas de admiistracion '!$B$8,IF(G40&lt;='8- Politicas de admiistracion '!$D$9,'8- Politicas de admiistracion '!$B$9,IF(G40&lt;='8- Politicas de admiistracion '!$D$10,'8- Politicas de admiistracion '!$B$10,"Probabilidad no valida"))))),'8- Politicas de admiistracion '!$B$6:$F$10,5,FALSE))</f>
        <v>Muy Baja - 1</v>
      </c>
      <c r="I40" s="204" t="s">
        <v>236</v>
      </c>
      <c r="J40" s="205" t="s">
        <v>260</v>
      </c>
      <c r="K40" s="206" t="str">
        <f>IFERROR(CONCATENATE(INDEX('8- Politicas de admiistracion '!$B$16:$F$53,MATCH('5-. Identificación de Riesgos'!J40,'8- Politicas de admiistracion '!$C$16:$C$54,0),1)," - ",L40),"")</f>
        <v>Leve - 1</v>
      </c>
      <c r="L40" s="207">
        <f>IFERROR(VLOOKUP(INDEX('8- Politicas de admiistracion '!$B$16:$F$53,MATCH('5-. Identificación de Riesgos'!J40,'8- Politicas de admiistracion '!$C$16:$C$54,0),1),'8- Politicas de admiistracion '!$B$16:$F$54,5,FALSE),"")</f>
        <v>1</v>
      </c>
      <c r="M40" s="436" t="str">
        <f>IFERROR(CONCATENATE(INDEX('8- Politicas de admiistracion '!$B$16:$F$53,MATCH(ROUND(AVERAGE(L40:L49),0),'8- Politicas de admiistracion '!$F$16:$F$53,0),1)," - ",ROUND(AVERAGE(L40:L49),0)),"")</f>
        <v>Leve - 1</v>
      </c>
      <c r="N40" s="439" t="str">
        <f>IFERROR(CONCATENATE(VLOOKUP((LEFT(H40,LEN(H40)-4)&amp;LEFT(M40,LEN(M40)-4)),'9- Matriz de Calor '!$D$18:$E$42,2,0)," - ",RIGHT(H40,1)*RIGHT(M40,1)),"")</f>
        <v>Bajo - 1</v>
      </c>
      <c r="O40" s="445">
        <f>RIGHT(H40,1)*RIGHT(M40,1)</f>
        <v>1</v>
      </c>
      <c r="Q40" s="185"/>
      <c r="R40" s="185"/>
      <c r="S40" s="185"/>
      <c r="T40" s="185"/>
      <c r="U40" s="185"/>
      <c r="V40" s="185"/>
    </row>
    <row r="41" spans="1:22" s="184" customFormat="1" ht="31.5">
      <c r="A41" s="454"/>
      <c r="B41" s="458"/>
      <c r="C41" s="460"/>
      <c r="D41" s="208" t="s">
        <v>261</v>
      </c>
      <c r="E41" s="389"/>
      <c r="F41" s="389"/>
      <c r="G41" s="450"/>
      <c r="H41" s="437"/>
      <c r="I41" s="209"/>
      <c r="J41" s="210"/>
      <c r="K41" s="211" t="str">
        <f>IFERROR(CONCATENATE(INDEX('8- Politicas de admiistracion '!$B$16:$F$53,MATCH('5-. Identificación de Riesgos'!J41,'8- Politicas de admiistracion '!$C$16:$C$54,0),1)," - ",L41),"")</f>
        <v/>
      </c>
      <c r="L41" s="212" t="str">
        <f>IFERROR(VLOOKUP(INDEX('8- Politicas de admiistracion '!$B$16:$F$53,MATCH('5-. Identificación de Riesgos'!J41,'8- Politicas de admiistracion '!$C$16:$C$54,0),1),'8- Politicas de admiistracion '!$B$16:$F$54,5,FALSE),"")</f>
        <v/>
      </c>
      <c r="M41" s="437"/>
      <c r="N41" s="440"/>
      <c r="O41" s="446"/>
    </row>
    <row r="42" spans="1:22" s="184" customFormat="1" ht="31.5">
      <c r="A42" s="454"/>
      <c r="B42" s="458"/>
      <c r="C42" s="460"/>
      <c r="D42" s="213" t="s">
        <v>262</v>
      </c>
      <c r="E42" s="389"/>
      <c r="F42" s="389"/>
      <c r="G42" s="450"/>
      <c r="H42" s="437"/>
      <c r="I42" s="209"/>
      <c r="J42" s="210"/>
      <c r="K42" s="211" t="str">
        <f>IFERROR(CONCATENATE(INDEX('8- Politicas de admiistracion '!$B$16:$F$53,MATCH('5-. Identificación de Riesgos'!J42,'8- Politicas de admiistracion '!$C$16:$C$54,0),1)," - ",L42),"")</f>
        <v/>
      </c>
      <c r="L42" s="212" t="str">
        <f>IFERROR(VLOOKUP(INDEX('8- Politicas de admiistracion '!$B$16:$F$53,MATCH('5-. Identificación de Riesgos'!J42,'8- Politicas de admiistracion '!$C$16:$C$54,0),1),'8- Politicas de admiistracion '!$B$16:$F$54,5,FALSE),"")</f>
        <v/>
      </c>
      <c r="M42" s="437"/>
      <c r="N42" s="440"/>
      <c r="O42" s="446"/>
    </row>
    <row r="43" spans="1:22" s="184" customFormat="1" ht="15.75">
      <c r="A43" s="454"/>
      <c r="B43" s="458"/>
      <c r="C43" s="460"/>
      <c r="D43" s="202"/>
      <c r="E43" s="389"/>
      <c r="F43" s="389"/>
      <c r="G43" s="450"/>
      <c r="H43" s="437"/>
      <c r="I43" s="209"/>
      <c r="J43" s="210"/>
      <c r="K43" s="211"/>
      <c r="L43" s="212" t="str">
        <f>IFERROR(VLOOKUP(INDEX('8- Politicas de admiistracion '!$B$16:$F$53,MATCH('5-. Identificación de Riesgos'!J43,'8- Politicas de admiistracion '!$C$16:$C$54,0),1),'8- Politicas de admiistracion '!$B$16:$F$54,5,FALSE),"")</f>
        <v/>
      </c>
      <c r="M43" s="437"/>
      <c r="N43" s="440"/>
      <c r="O43" s="446"/>
    </row>
    <row r="44" spans="1:22" s="184" customFormat="1" ht="15.75">
      <c r="A44" s="454"/>
      <c r="B44" s="458"/>
      <c r="C44" s="460"/>
      <c r="D44" s="202"/>
      <c r="E44" s="389"/>
      <c r="F44" s="389"/>
      <c r="G44" s="450"/>
      <c r="H44" s="437"/>
      <c r="I44" s="209"/>
      <c r="J44" s="210"/>
      <c r="K44" s="211" t="str">
        <f>IFERROR(CONCATENATE(INDEX('8- Politicas de admiistracion '!$B$16:$F$53,MATCH('5-. Identificación de Riesgos'!J44,'8- Politicas de admiistracion '!$C$16:$C$54,0),1)," - ",L44),"")</f>
        <v/>
      </c>
      <c r="L44" s="212" t="str">
        <f>IFERROR(VLOOKUP(INDEX('8- Politicas de admiistracion '!$B$16:$F$53,MATCH('5-. Identificación de Riesgos'!J44,'8- Politicas de admiistracion '!$C$16:$C$54,0),1),'8- Politicas de admiistracion '!$B$16:$F$54,5,FALSE),"")</f>
        <v/>
      </c>
      <c r="M44" s="437"/>
      <c r="N44" s="440"/>
      <c r="O44" s="446"/>
    </row>
    <row r="45" spans="1:22" s="184" customFormat="1" ht="15.75">
      <c r="A45" s="454"/>
      <c r="B45" s="458"/>
      <c r="C45" s="460"/>
      <c r="D45" s="202"/>
      <c r="E45" s="389"/>
      <c r="F45" s="389"/>
      <c r="G45" s="450"/>
      <c r="H45" s="437"/>
      <c r="I45" s="209"/>
      <c r="J45" s="210"/>
      <c r="K45" s="211" t="str">
        <f>IFERROR(CONCATENATE(INDEX('8- Politicas de admiistracion '!$B$16:$F$53,MATCH('5-. Identificación de Riesgos'!J45,'8- Politicas de admiistracion '!$C$16:$C$54,0),1)," - ",L45),"")</f>
        <v/>
      </c>
      <c r="L45" s="212" t="str">
        <f>IFERROR(VLOOKUP(INDEX('8- Politicas de admiistracion '!$B$16:$F$53,MATCH('5-. Identificación de Riesgos'!J45,'8- Politicas de admiistracion '!$C$16:$C$54,0),1),'8- Politicas de admiistracion '!$B$16:$F$54,5,FALSE),"")</f>
        <v/>
      </c>
      <c r="M45" s="437"/>
      <c r="N45" s="440"/>
      <c r="O45" s="446"/>
    </row>
    <row r="46" spans="1:22" s="184" customFormat="1" ht="15.75">
      <c r="A46" s="454"/>
      <c r="B46" s="458"/>
      <c r="C46" s="460"/>
      <c r="D46" s="202"/>
      <c r="E46" s="389"/>
      <c r="F46" s="389"/>
      <c r="G46" s="450"/>
      <c r="H46" s="437"/>
      <c r="I46" s="209"/>
      <c r="J46" s="210"/>
      <c r="K46" s="211" t="str">
        <f>IFERROR(CONCATENATE(INDEX('8- Politicas de admiistracion '!$B$16:$F$53,MATCH('5-. Identificación de Riesgos'!J46,'8- Politicas de admiistracion '!$C$16:$C$54,0),1)," - ",L46),"")</f>
        <v/>
      </c>
      <c r="L46" s="212" t="str">
        <f>IFERROR(VLOOKUP(INDEX('8- Politicas de admiistracion '!$B$16:$F$53,MATCH('5-. Identificación de Riesgos'!J46,'8- Politicas de admiistracion '!$C$16:$C$54,0),1),'8- Politicas de admiistracion '!$B$16:$F$54,5,FALSE),"")</f>
        <v/>
      </c>
      <c r="M46" s="437"/>
      <c r="N46" s="440"/>
      <c r="O46" s="446"/>
    </row>
    <row r="47" spans="1:22" s="184" customFormat="1" ht="15.75">
      <c r="A47" s="454"/>
      <c r="B47" s="458"/>
      <c r="C47" s="460"/>
      <c r="D47" s="202"/>
      <c r="E47" s="389"/>
      <c r="F47" s="389"/>
      <c r="G47" s="450"/>
      <c r="H47" s="437"/>
      <c r="I47" s="209"/>
      <c r="J47" s="210"/>
      <c r="K47" s="211" t="str">
        <f>IFERROR(CONCATENATE(INDEX('8- Politicas de admiistracion '!$B$16:$F$53,MATCH('5-. Identificación de Riesgos'!J47,'8- Politicas de admiistracion '!$C$16:$C$54,0),1)," - ",L47),"")</f>
        <v/>
      </c>
      <c r="L47" s="212" t="str">
        <f>IFERROR(VLOOKUP(INDEX('8- Politicas de admiistracion '!$B$16:$F$53,MATCH('5-. Identificación de Riesgos'!J47,'8- Politicas de admiistracion '!$C$16:$C$54,0),1),'8- Politicas de admiistracion '!$B$16:$F$54,5,FALSE),"")</f>
        <v/>
      </c>
      <c r="M47" s="437"/>
      <c r="N47" s="440"/>
      <c r="O47" s="446"/>
      <c r="U47" s="184">
        <v>6014249393</v>
      </c>
    </row>
    <row r="48" spans="1:22" s="184" customFormat="1" ht="15.75">
      <c r="A48" s="454"/>
      <c r="B48" s="458"/>
      <c r="C48" s="460"/>
      <c r="D48" s="202"/>
      <c r="E48" s="389"/>
      <c r="F48" s="389"/>
      <c r="G48" s="450"/>
      <c r="H48" s="437"/>
      <c r="I48" s="209"/>
      <c r="J48" s="210"/>
      <c r="K48" s="211" t="str">
        <f>IFERROR(CONCATENATE(INDEX('8- Politicas de admiistracion '!$B$16:$F$53,MATCH('5-. Identificación de Riesgos'!J48,'8- Politicas de admiistracion '!$C$16:$C$54,0),1)," - ",L48),"")</f>
        <v/>
      </c>
      <c r="L48" s="212" t="str">
        <f>IFERROR(VLOOKUP(INDEX('8- Politicas de admiistracion '!$B$16:$F$53,MATCH('5-. Identificación de Riesgos'!J48,'8- Politicas de admiistracion '!$C$16:$C$54,0),1),'8- Politicas de admiistracion '!$B$16:$F$54,5,FALSE),"")</f>
        <v/>
      </c>
      <c r="M48" s="437"/>
      <c r="N48" s="440"/>
      <c r="O48" s="446"/>
    </row>
    <row r="49" spans="1:15" s="184" customFormat="1" ht="16.5" thickBot="1">
      <c r="A49" s="455"/>
      <c r="B49" s="459"/>
      <c r="C49" s="461"/>
      <c r="D49" s="214"/>
      <c r="E49" s="390"/>
      <c r="F49" s="390"/>
      <c r="G49" s="451"/>
      <c r="H49" s="438"/>
      <c r="I49" s="215"/>
      <c r="J49" s="216"/>
      <c r="K49" s="217" t="str">
        <f>IFERROR(CONCATENATE(INDEX('8- Politicas de admiistracion '!$B$16:$F$53,MATCH('5-. Identificación de Riesgos'!J49,'8- Politicas de admiistracion '!$C$16:$C$54,0),1)," - ",L49),"")</f>
        <v/>
      </c>
      <c r="L49" s="218" t="str">
        <f>IFERROR(VLOOKUP(INDEX('8- Politicas de admiistracion '!$B$16:$F$53,MATCH('5-. Identificación de Riesgos'!J49,'8- Politicas de admiistracion '!$C$16:$C$54,0),1),'8- Politicas de admiistracion '!$B$16:$F$54,5,FALSE),"")</f>
        <v/>
      </c>
      <c r="M49" s="438"/>
      <c r="N49" s="441"/>
      <c r="O49" s="447"/>
    </row>
    <row r="50" spans="1:15" s="16" customFormat="1" ht="31.5">
      <c r="A50" s="462">
        <v>5</v>
      </c>
      <c r="B50" s="448" t="s">
        <v>263</v>
      </c>
      <c r="C50" s="448" t="s">
        <v>264</v>
      </c>
      <c r="D50" s="203" t="s">
        <v>259</v>
      </c>
      <c r="E50" s="465">
        <v>1</v>
      </c>
      <c r="F50" s="465">
        <v>0</v>
      </c>
      <c r="G50" s="449">
        <f t="shared" ref="G50" si="2">F50/E50</f>
        <v>0</v>
      </c>
      <c r="H50" s="436" t="str">
        <f>CONCATENATE(IF(G50&lt;='8- Politicas de admiistracion '!$D$6,'8- Politicas de admiistracion '!$B$6,IF(G50&lt;='8- Politicas de admiistracion '!$D$7,'8- Politicas de admiistracion '!$B$7,IF(G50&lt;='8- Politicas de admiistracion '!$D$8,'8- Politicas de admiistracion '!$B$8,IF(G50&lt;='8- Politicas de admiistracion '!$D$9,'8- Politicas de admiistracion '!$B$9,IF(G50&lt;='8- Politicas de admiistracion '!$D$10,'8- Politicas de admiistracion '!$B$10,"Probabilidad no valida")))))," - ",VLOOKUP(IF(G50&lt;='8- Politicas de admiistracion '!$D$6,'8- Politicas de admiistracion '!$B$6,IF(G50&lt;='8- Politicas de admiistracion '!$D$7,'8- Politicas de admiistracion '!$B$7,IF(G50&lt;='8- Politicas de admiistracion '!$D$8,'8- Politicas de admiistracion '!$B$8,IF(G50&lt;='8- Politicas de admiistracion '!$D$9,'8- Politicas de admiistracion '!$B$9,IF(G50&lt;='8- Politicas de admiistracion '!$D$10,'8- Politicas de admiistracion '!$B$10,"Probabilidad no valida"))))),'8- Politicas de admiistracion '!$B$6:$F$10,5,FALSE))</f>
        <v>Muy Baja - 1</v>
      </c>
      <c r="I50" s="204" t="s">
        <v>236</v>
      </c>
      <c r="J50" s="205" t="s">
        <v>265</v>
      </c>
      <c r="K50" s="206" t="str">
        <f>IFERROR(CONCATENATE(INDEX('8- Politicas de admiistracion '!$B$16:$F$53,MATCH('5-. Identificación de Riesgos'!J50,'8- Politicas de admiistracion '!$C$16:$C$54,0),1)," - ",L50),"")</f>
        <v>Mayor - 4</v>
      </c>
      <c r="L50" s="207">
        <f>IFERROR(VLOOKUP(INDEX('8- Politicas de admiistracion '!$B$16:$F$53,MATCH('5-. Identificación de Riesgos'!J50,'8- Politicas de admiistracion '!$C$16:$C$54,0),1),'8- Politicas de admiistracion '!$B$16:$F$54,5,FALSE),"")</f>
        <v>4</v>
      </c>
      <c r="M50" s="436" t="str">
        <f>IFERROR(CONCATENATE(INDEX('8- Politicas de admiistracion '!$B$16:$F$53,MATCH(ROUND(AVERAGE(L50:L59),0),'8- Politicas de admiistracion '!$F$16:$F$53,0),1)," - ",ROUND(AVERAGE(L50:L59),0)),"")</f>
        <v>Mayor - 4</v>
      </c>
      <c r="N50" s="439" t="str">
        <f>IFERROR(CONCATENATE(VLOOKUP((LEFT(H50,LEN(H50)-4)&amp;LEFT(M50,LEN(M50)-4)),'9- Matriz de Calor '!$D$18:$E$42,2,0)," - ",RIGHT(H50,1)*RIGHT(M50,1)),"")</f>
        <v>Alto  - 4</v>
      </c>
      <c r="O50"/>
    </row>
    <row r="51" spans="1:15" s="16" customFormat="1" ht="31.5">
      <c r="A51" s="463"/>
      <c r="B51" s="389"/>
      <c r="C51" s="389"/>
      <c r="D51" s="208" t="s">
        <v>261</v>
      </c>
      <c r="E51" s="466"/>
      <c r="F51" s="466"/>
      <c r="G51" s="450"/>
      <c r="H51" s="437"/>
      <c r="I51" s="209"/>
      <c r="J51" s="210"/>
      <c r="K51" s="211" t="str">
        <f>IFERROR(CONCATENATE(INDEX('8- Politicas de admiistracion '!$B$16:$F$53,MATCH('5-. Identificación de Riesgos'!J51,'8- Politicas de admiistracion '!$C$16:$C$54,0),1)," - ",L51),"")</f>
        <v/>
      </c>
      <c r="L51" s="212" t="str">
        <f>IFERROR(VLOOKUP(INDEX('8- Politicas de admiistracion '!$B$16:$F$53,MATCH('5-. Identificación de Riesgos'!J51,'8- Politicas de admiistracion '!$C$16:$C$54,0),1),'8- Politicas de admiistracion '!$B$16:$F$54,5,FALSE),"")</f>
        <v/>
      </c>
      <c r="M51" s="437"/>
      <c r="N51" s="440"/>
      <c r="O51"/>
    </row>
    <row r="52" spans="1:15" s="16" customFormat="1" ht="31.5">
      <c r="A52" s="463"/>
      <c r="B52" s="389"/>
      <c r="C52" s="389"/>
      <c r="D52" s="213" t="s">
        <v>266</v>
      </c>
      <c r="E52" s="466"/>
      <c r="F52" s="466"/>
      <c r="G52" s="450"/>
      <c r="H52" s="437"/>
      <c r="I52" s="209"/>
      <c r="J52" s="210"/>
      <c r="K52" s="211" t="str">
        <f>IFERROR(CONCATENATE(INDEX('8- Politicas de admiistracion '!$B$16:$F$53,MATCH('5-. Identificación de Riesgos'!J52,'8- Politicas de admiistracion '!$C$16:$C$54,0),1)," - ",L52),"")</f>
        <v/>
      </c>
      <c r="L52" s="212" t="str">
        <f>IFERROR(VLOOKUP(INDEX('8- Politicas de admiistracion '!$B$16:$F$53,MATCH('5-. Identificación de Riesgos'!J52,'8- Politicas de admiistracion '!$C$16:$C$54,0),1),'8- Politicas de admiistracion '!$B$16:$F$54,5,FALSE),"")</f>
        <v/>
      </c>
      <c r="M52" s="437"/>
      <c r="N52" s="440"/>
      <c r="O52"/>
    </row>
    <row r="53" spans="1:15" s="16" customFormat="1" ht="15.75">
      <c r="A53" s="463"/>
      <c r="B53" s="389"/>
      <c r="C53" s="389"/>
      <c r="D53" s="219"/>
      <c r="E53" s="466"/>
      <c r="F53" s="466"/>
      <c r="G53" s="450"/>
      <c r="H53" s="437"/>
      <c r="I53" s="209"/>
      <c r="J53" s="210"/>
      <c r="K53" s="211" t="str">
        <f>IFERROR(CONCATENATE(INDEX('8- Politicas de admiistracion '!$B$16:$F$53,MATCH('5-. Identificación de Riesgos'!J53,'8- Politicas de admiistracion '!$C$16:$C$54,0),1)," - ",L53),"")</f>
        <v/>
      </c>
      <c r="L53" s="212" t="str">
        <f>IFERROR(VLOOKUP(INDEX('8- Politicas de admiistracion '!$B$16:$F$53,MATCH('5-. Identificación de Riesgos'!J53,'8- Politicas de admiistracion '!$C$16:$C$54,0),1),'8- Politicas de admiistracion '!$B$16:$F$54,5,FALSE),"")</f>
        <v/>
      </c>
      <c r="M53" s="437"/>
      <c r="N53" s="440"/>
      <c r="O53"/>
    </row>
    <row r="54" spans="1:15" s="16" customFormat="1" ht="15.75">
      <c r="A54" s="463"/>
      <c r="B54" s="389"/>
      <c r="C54" s="389"/>
      <c r="D54" s="219"/>
      <c r="E54" s="466"/>
      <c r="F54" s="466"/>
      <c r="G54" s="450"/>
      <c r="H54" s="437"/>
      <c r="I54" s="209"/>
      <c r="J54" s="210"/>
      <c r="K54" s="211" t="str">
        <f>IFERROR(CONCATENATE(INDEX('8- Politicas de admiistracion '!$B$16:$F$53,MATCH('5-. Identificación de Riesgos'!J54,'8- Politicas de admiistracion '!$C$16:$C$54,0),1)," - ",L54),"")</f>
        <v/>
      </c>
      <c r="L54" s="212" t="str">
        <f>IFERROR(VLOOKUP(INDEX('8- Politicas de admiistracion '!$B$16:$F$53,MATCH('5-. Identificación de Riesgos'!J54,'8- Politicas de admiistracion '!$C$16:$C$54,0),1),'8- Politicas de admiistracion '!$B$16:$F$54,5,FALSE),"")</f>
        <v/>
      </c>
      <c r="M54" s="437"/>
      <c r="N54" s="440"/>
      <c r="O54"/>
    </row>
    <row r="55" spans="1:15" s="16" customFormat="1" ht="15.75">
      <c r="A55" s="463"/>
      <c r="B55" s="389"/>
      <c r="C55" s="389"/>
      <c r="D55" s="219"/>
      <c r="E55" s="466"/>
      <c r="F55" s="466"/>
      <c r="G55" s="450"/>
      <c r="H55" s="437"/>
      <c r="I55" s="209"/>
      <c r="J55" s="210"/>
      <c r="K55" s="211" t="str">
        <f>IFERROR(CONCATENATE(INDEX('8- Politicas de admiistracion '!$B$16:$F$53,MATCH('5-. Identificación de Riesgos'!J55,'8- Politicas de admiistracion '!$C$16:$C$54,0),1)," - ",L55),"")</f>
        <v/>
      </c>
      <c r="L55" s="212" t="str">
        <f>IFERROR(VLOOKUP(INDEX('8- Politicas de admiistracion '!$B$16:$F$53,MATCH('5-. Identificación de Riesgos'!J55,'8- Politicas de admiistracion '!$C$16:$C$54,0),1),'8- Politicas de admiistracion '!$B$16:$F$54,5,FALSE),"")</f>
        <v/>
      </c>
      <c r="M55" s="437"/>
      <c r="N55" s="440"/>
      <c r="O55"/>
    </row>
    <row r="56" spans="1:15" s="16" customFormat="1" ht="15.75">
      <c r="A56" s="463"/>
      <c r="B56" s="389"/>
      <c r="C56" s="389"/>
      <c r="D56" s="219"/>
      <c r="E56" s="466"/>
      <c r="F56" s="466"/>
      <c r="G56" s="450"/>
      <c r="H56" s="437"/>
      <c r="I56" s="209"/>
      <c r="J56" s="210"/>
      <c r="K56" s="211" t="str">
        <f>IFERROR(CONCATENATE(INDEX('8- Politicas de admiistracion '!$B$16:$F$53,MATCH('5-. Identificación de Riesgos'!J56,'8- Politicas de admiistracion '!$C$16:$C$54,0),1)," - ",L56),"")</f>
        <v/>
      </c>
      <c r="L56" s="212" t="str">
        <f>IFERROR(VLOOKUP(INDEX('8- Politicas de admiistracion '!$B$16:$F$53,MATCH('5-. Identificación de Riesgos'!J56,'8- Politicas de admiistracion '!$C$16:$C$54,0),1),'8- Politicas de admiistracion '!$B$16:$F$54,5,FALSE),"")</f>
        <v/>
      </c>
      <c r="M56" s="437"/>
      <c r="N56" s="440"/>
      <c r="O56"/>
    </row>
    <row r="57" spans="1:15" s="16" customFormat="1" ht="15.75">
      <c r="A57" s="463"/>
      <c r="B57" s="389"/>
      <c r="C57" s="389"/>
      <c r="D57" s="219"/>
      <c r="E57" s="466"/>
      <c r="F57" s="466"/>
      <c r="G57" s="450"/>
      <c r="H57" s="437"/>
      <c r="I57" s="209"/>
      <c r="J57" s="210"/>
      <c r="K57" s="211" t="str">
        <f>IFERROR(CONCATENATE(INDEX('8- Politicas de admiistracion '!$B$16:$F$53,MATCH('5-. Identificación de Riesgos'!J57,'8- Politicas de admiistracion '!$C$16:$C$54,0),1)," - ",L57),"")</f>
        <v/>
      </c>
      <c r="L57" s="212" t="str">
        <f>IFERROR(VLOOKUP(INDEX('8- Politicas de admiistracion '!$B$16:$F$53,MATCH('5-. Identificación de Riesgos'!J57,'8- Politicas de admiistracion '!$C$16:$C$54,0),1),'8- Politicas de admiistracion '!$B$16:$F$54,5,FALSE),"")</f>
        <v/>
      </c>
      <c r="M57" s="437"/>
      <c r="N57" s="440"/>
      <c r="O57"/>
    </row>
    <row r="58" spans="1:15" s="16" customFormat="1" ht="15.75">
      <c r="A58" s="463"/>
      <c r="B58" s="389"/>
      <c r="C58" s="389"/>
      <c r="D58" s="219"/>
      <c r="E58" s="466"/>
      <c r="F58" s="466"/>
      <c r="G58" s="450"/>
      <c r="H58" s="437"/>
      <c r="I58" s="209"/>
      <c r="J58" s="210"/>
      <c r="K58" s="211" t="str">
        <f>IFERROR(CONCATENATE(INDEX('8- Politicas de admiistracion '!$B$16:$F$53,MATCH('5-. Identificación de Riesgos'!J58,'8- Politicas de admiistracion '!$C$16:$C$54,0),1)," - ",L58),"")</f>
        <v/>
      </c>
      <c r="L58" s="212" t="str">
        <f>IFERROR(VLOOKUP(INDEX('8- Politicas de admiistracion '!$B$16:$F$53,MATCH('5-. Identificación de Riesgos'!J58,'8- Politicas de admiistracion '!$C$16:$C$54,0),1),'8- Politicas de admiistracion '!$B$16:$F$54,5,FALSE),"")</f>
        <v/>
      </c>
      <c r="M58" s="437"/>
      <c r="N58" s="440"/>
      <c r="O58"/>
    </row>
    <row r="59" spans="1:15" s="16" customFormat="1" ht="16.5" thickBot="1">
      <c r="A59" s="464"/>
      <c r="B59" s="390"/>
      <c r="C59" s="390"/>
      <c r="D59" s="220"/>
      <c r="E59" s="467"/>
      <c r="F59" s="467"/>
      <c r="G59" s="451"/>
      <c r="H59" s="438"/>
      <c r="I59" s="215"/>
      <c r="J59" s="216"/>
      <c r="K59" s="217" t="str">
        <f>IFERROR(CONCATENATE(INDEX('8- Politicas de admiistracion '!$B$16:$F$53,MATCH('5-. Identificación de Riesgos'!J59,'8- Politicas de admiistracion '!$C$16:$C$54,0),1)," - ",L59),"")</f>
        <v/>
      </c>
      <c r="L59" s="218" t="str">
        <f>IFERROR(VLOOKUP(INDEX('8- Politicas de admiistracion '!$B$16:$F$53,MATCH('5-. Identificación de Riesgos'!J59,'8- Politicas de admiistracion '!$C$16:$C$54,0),1),'8- Politicas de admiistracion '!$B$16:$F$54,5,FALSE),"")</f>
        <v/>
      </c>
      <c r="M59" s="438"/>
      <c r="N59" s="441"/>
      <c r="O59"/>
    </row>
  </sheetData>
  <mergeCells count="72">
    <mergeCell ref="G50:G59"/>
    <mergeCell ref="H50:H59"/>
    <mergeCell ref="M50:M59"/>
    <mergeCell ref="N50:N59"/>
    <mergeCell ref="A50:A59"/>
    <mergeCell ref="B50:B59"/>
    <mergeCell ref="C50:C59"/>
    <mergeCell ref="E50:E59"/>
    <mergeCell ref="F50:F59"/>
    <mergeCell ref="C30:C39"/>
    <mergeCell ref="E40:E49"/>
    <mergeCell ref="A30:A39"/>
    <mergeCell ref="E30:E39"/>
    <mergeCell ref="G30:G39"/>
    <mergeCell ref="A40:A49"/>
    <mergeCell ref="F40:F49"/>
    <mergeCell ref="B30:B39"/>
    <mergeCell ref="B40:B49"/>
    <mergeCell ref="C40:C49"/>
    <mergeCell ref="F30:F39"/>
    <mergeCell ref="M40:M49"/>
    <mergeCell ref="N40:N49"/>
    <mergeCell ref="O10:O19"/>
    <mergeCell ref="O30:O39"/>
    <mergeCell ref="G10:G19"/>
    <mergeCell ref="M10:M19"/>
    <mergeCell ref="O40:O49"/>
    <mergeCell ref="H10:H19"/>
    <mergeCell ref="H30:H39"/>
    <mergeCell ref="G40:G49"/>
    <mergeCell ref="H40:H49"/>
    <mergeCell ref="N10:N19"/>
    <mergeCell ref="M30:M39"/>
    <mergeCell ref="N30:N39"/>
    <mergeCell ref="G20:G29"/>
    <mergeCell ref="H20:H29"/>
    <mergeCell ref="G8:G9"/>
    <mergeCell ref="H8:H9"/>
    <mergeCell ref="E7:H7"/>
    <mergeCell ref="D7:D9"/>
    <mergeCell ref="E10:E19"/>
    <mergeCell ref="F10:F19"/>
    <mergeCell ref="F8:F9"/>
    <mergeCell ref="A5:C5"/>
    <mergeCell ref="A6:C6"/>
    <mergeCell ref="A10:A19"/>
    <mergeCell ref="C10:C19"/>
    <mergeCell ref="B10:B19"/>
    <mergeCell ref="Q30:V39"/>
    <mergeCell ref="A1:C2"/>
    <mergeCell ref="A4:C4"/>
    <mergeCell ref="A8:A9"/>
    <mergeCell ref="B8:B9"/>
    <mergeCell ref="E8:E9"/>
    <mergeCell ref="D4:O4"/>
    <mergeCell ref="D5:O5"/>
    <mergeCell ref="O8:O9"/>
    <mergeCell ref="N8:N9"/>
    <mergeCell ref="N7:O7"/>
    <mergeCell ref="K8:K9"/>
    <mergeCell ref="M8:M9"/>
    <mergeCell ref="L8:L9"/>
    <mergeCell ref="I8:I9"/>
    <mergeCell ref="I7:M7"/>
    <mergeCell ref="M20:M29"/>
    <mergeCell ref="N20:N29"/>
    <mergeCell ref="O20:O29"/>
    <mergeCell ref="A20:A29"/>
    <mergeCell ref="B20:B29"/>
    <mergeCell ref="C20:C29"/>
    <mergeCell ref="E20:E29"/>
    <mergeCell ref="F20:F29"/>
  </mergeCells>
  <conditionalFormatting sqref="D12">
    <cfRule type="containsText" dxfId="545" priority="82" operator="containsText" text="6- Moderado">
      <formula>NOT(ISERROR(SEARCH("6- Moderado",D12)))</formula>
    </cfRule>
    <cfRule type="containsText" dxfId="544" priority="78" operator="containsText" text="3- Bajo">
      <formula>NOT(ISERROR(SEARCH("3- Bajo",D12)))</formula>
    </cfRule>
    <cfRule type="containsText" dxfId="543" priority="86" operator="containsText" text="1- Bajo">
      <formula>NOT(ISERROR(SEARCH("1- Bajo",D12)))</formula>
    </cfRule>
    <cfRule type="containsText" dxfId="542" priority="85" operator="containsText" text="4- Bajo">
      <formula>NOT(ISERROR(SEARCH("4- Bajo",D12)))</formula>
    </cfRule>
    <cfRule type="containsText" dxfId="541" priority="84" operator="containsText" text="3- Bajo">
      <formula>NOT(ISERROR(SEARCH("3- Bajo",D12)))</formula>
    </cfRule>
    <cfRule type="containsText" dxfId="540" priority="83" operator="containsText" text="4- Moderado">
      <formula>NOT(ISERROR(SEARCH("4- Moderado",D12)))</formula>
    </cfRule>
    <cfRule type="containsText" dxfId="539" priority="81" operator="containsText" text="3- Moderado">
      <formula>NOT(ISERROR(SEARCH("3- Moderado",D12)))</formula>
    </cfRule>
    <cfRule type="containsText" dxfId="538" priority="80" operator="containsText" text="1- Bajo">
      <formula>NOT(ISERROR(SEARCH("1- Bajo",D12)))</formula>
    </cfRule>
    <cfRule type="containsText" dxfId="537" priority="77" operator="containsText" text="4- Moderado">
      <formula>NOT(ISERROR(SEARCH("4- Moderado",D12)))</formula>
    </cfRule>
    <cfRule type="containsText" dxfId="536" priority="79" operator="containsText" text="4- Bajo">
      <formula>NOT(ISERROR(SEARCH("4- Bajo",D12)))</formula>
    </cfRule>
    <cfRule type="containsText" dxfId="535" priority="75" operator="containsText" text="3- Moderado">
      <formula>NOT(ISERROR(SEARCH("3- Moderado",D12)))</formula>
    </cfRule>
    <cfRule type="containsText" dxfId="534" priority="76" operator="containsText" text="6- Moderado">
      <formula>NOT(ISERROR(SEARCH("6- Moderado",D12)))</formula>
    </cfRule>
  </conditionalFormatting>
  <conditionalFormatting sqref="D12:D13">
    <cfRule type="containsText" dxfId="533" priority="71" operator="containsText" text="4- Moderado">
      <formula>NOT(ISERROR(SEARCH("4- Moderado",D12)))</formula>
    </cfRule>
    <cfRule type="containsText" dxfId="532" priority="69" operator="containsText" text="3- Moderado">
      <formula>NOT(ISERROR(SEARCH("3- Moderado",D12)))</formula>
    </cfRule>
    <cfRule type="containsText" dxfId="531" priority="70" operator="containsText" text="6- Moderado">
      <formula>NOT(ISERROR(SEARCH("6- Moderado",D12)))</formula>
    </cfRule>
    <cfRule type="containsText" dxfId="530" priority="72" operator="containsText" text="3- Bajo">
      <formula>NOT(ISERROR(SEARCH("3- Bajo",D12)))</formula>
    </cfRule>
    <cfRule type="containsText" dxfId="529" priority="73" operator="containsText" text="4- Bajo">
      <formula>NOT(ISERROR(SEARCH("4- Bajo",D12)))</formula>
    </cfRule>
    <cfRule type="containsText" dxfId="528" priority="74" operator="containsText" text="1- Bajo">
      <formula>NOT(ISERROR(SEARCH("1- Bajo",D12)))</formula>
    </cfRule>
  </conditionalFormatting>
  <conditionalFormatting sqref="D13">
    <cfRule type="containsText" dxfId="527" priority="57" operator="containsText" text="3- Moderado">
      <formula>NOT(ISERROR(SEARCH("3- Moderado",D13)))</formula>
    </cfRule>
    <cfRule type="containsText" dxfId="526" priority="58" operator="containsText" text="6- Moderado">
      <formula>NOT(ISERROR(SEARCH("6- Moderado",D13)))</formula>
    </cfRule>
    <cfRule type="containsText" dxfId="525" priority="59" operator="containsText" text="4- Moderado">
      <formula>NOT(ISERROR(SEARCH("4- Moderado",D13)))</formula>
    </cfRule>
    <cfRule type="containsText" dxfId="524" priority="66" operator="containsText" text="3- Bajo">
      <formula>NOT(ISERROR(SEARCH("3- Bajo",D13)))</formula>
    </cfRule>
    <cfRule type="containsText" dxfId="523" priority="64" operator="containsText" text="6- Moderado">
      <formula>NOT(ISERROR(SEARCH("6- Moderado",D13)))</formula>
    </cfRule>
    <cfRule type="containsText" dxfId="522" priority="63" operator="containsText" text="3- Moderado">
      <formula>NOT(ISERROR(SEARCH("3- Moderado",D13)))</formula>
    </cfRule>
    <cfRule type="containsText" dxfId="521" priority="62" operator="containsText" text="1- Bajo">
      <formula>NOT(ISERROR(SEARCH("1- Bajo",D13)))</formula>
    </cfRule>
    <cfRule type="containsText" dxfId="520" priority="61" operator="containsText" text="4- Bajo">
      <formula>NOT(ISERROR(SEARCH("4- Bajo",D13)))</formula>
    </cfRule>
    <cfRule type="containsText" dxfId="519" priority="60" operator="containsText" text="3- Bajo">
      <formula>NOT(ISERROR(SEARCH("3- Bajo",D13)))</formula>
    </cfRule>
    <cfRule type="containsText" dxfId="518" priority="67" operator="containsText" text="4- Bajo">
      <formula>NOT(ISERROR(SEARCH("4- Bajo",D13)))</formula>
    </cfRule>
    <cfRule type="containsText" dxfId="517" priority="68" operator="containsText" text="1- Bajo">
      <formula>NOT(ISERROR(SEARCH("1- Bajo",D13)))</formula>
    </cfRule>
    <cfRule type="containsText" dxfId="516" priority="65" operator="containsText" text="4- Moderado">
      <formula>NOT(ISERROR(SEARCH("4- Moderado",D13)))</formula>
    </cfRule>
  </conditionalFormatting>
  <conditionalFormatting sqref="D22">
    <cfRule type="containsText" dxfId="515" priority="25" operator="containsText" text="3- Moderado">
      <formula>NOT(ISERROR(SEARCH("3- Moderado",D22)))</formula>
    </cfRule>
    <cfRule type="containsText" dxfId="514" priority="21" operator="containsText" text="4- Moderado">
      <formula>NOT(ISERROR(SEARCH("4- Moderado",D22)))</formula>
    </cfRule>
    <cfRule type="containsText" dxfId="513" priority="22" operator="containsText" text="3- Bajo">
      <formula>NOT(ISERROR(SEARCH("3- Bajo",D22)))</formula>
    </cfRule>
    <cfRule type="containsText" dxfId="512" priority="23" operator="containsText" text="4- Bajo">
      <formula>NOT(ISERROR(SEARCH("4- Bajo",D22)))</formula>
    </cfRule>
    <cfRule type="containsText" dxfId="511" priority="24" operator="containsText" text="1- Bajo">
      <formula>NOT(ISERROR(SEARCH("1- Bajo",D22)))</formula>
    </cfRule>
    <cfRule type="containsText" dxfId="510" priority="19" operator="containsText" text="3- Moderado">
      <formula>NOT(ISERROR(SEARCH("3- Moderado",D22)))</formula>
    </cfRule>
    <cfRule type="containsText" dxfId="509" priority="20" operator="containsText" text="6- Moderado">
      <formula>NOT(ISERROR(SEARCH("6- Moderado",D22)))</formula>
    </cfRule>
    <cfRule type="containsText" dxfId="508" priority="26" operator="containsText" text="6- Moderado">
      <formula>NOT(ISERROR(SEARCH("6- Moderado",D22)))</formula>
    </cfRule>
    <cfRule type="containsText" dxfId="507" priority="27" operator="containsText" text="4- Moderado">
      <formula>NOT(ISERROR(SEARCH("4- Moderado",D22)))</formula>
    </cfRule>
    <cfRule type="containsText" dxfId="506" priority="28" operator="containsText" text="3- Bajo">
      <formula>NOT(ISERROR(SEARCH("3- Bajo",D22)))</formula>
    </cfRule>
    <cfRule type="containsText" dxfId="505" priority="29" operator="containsText" text="4- Bajo">
      <formula>NOT(ISERROR(SEARCH("4- Bajo",D22)))</formula>
    </cfRule>
    <cfRule type="containsText" dxfId="504" priority="30" operator="containsText" text="1- Bajo">
      <formula>NOT(ISERROR(SEARCH("1- Bajo",D22)))</formula>
    </cfRule>
  </conditionalFormatting>
  <conditionalFormatting sqref="D22:D23">
    <cfRule type="containsText" dxfId="503" priority="13" operator="containsText" text="3- Moderado">
      <formula>NOT(ISERROR(SEARCH("3- Moderado",D22)))</formula>
    </cfRule>
    <cfRule type="containsText" dxfId="502" priority="18" operator="containsText" text="1- Bajo">
      <formula>NOT(ISERROR(SEARCH("1- Bajo",D22)))</formula>
    </cfRule>
    <cfRule type="containsText" dxfId="501" priority="17" operator="containsText" text="4- Bajo">
      <formula>NOT(ISERROR(SEARCH("4- Bajo",D22)))</formula>
    </cfRule>
    <cfRule type="containsText" dxfId="500" priority="16" operator="containsText" text="3- Bajo">
      <formula>NOT(ISERROR(SEARCH("3- Bajo",D22)))</formula>
    </cfRule>
    <cfRule type="containsText" dxfId="499" priority="15" operator="containsText" text="4- Moderado">
      <formula>NOT(ISERROR(SEARCH("4- Moderado",D22)))</formula>
    </cfRule>
    <cfRule type="containsText" dxfId="498" priority="14" operator="containsText" text="6- Moderado">
      <formula>NOT(ISERROR(SEARCH("6- Moderado",D22)))</formula>
    </cfRule>
  </conditionalFormatting>
  <conditionalFormatting sqref="D23">
    <cfRule type="containsText" dxfId="497" priority="2" operator="containsText" text="6- Moderado">
      <formula>NOT(ISERROR(SEARCH("6- Moderado",D23)))</formula>
    </cfRule>
    <cfRule type="containsText" dxfId="496" priority="3" operator="containsText" text="4- Moderado">
      <formula>NOT(ISERROR(SEARCH("4- Moderado",D23)))</formula>
    </cfRule>
    <cfRule type="containsText" dxfId="495" priority="4" operator="containsText" text="3- Bajo">
      <formula>NOT(ISERROR(SEARCH("3- Bajo",D23)))</formula>
    </cfRule>
    <cfRule type="containsText" dxfId="494" priority="5" operator="containsText" text="4- Bajo">
      <formula>NOT(ISERROR(SEARCH("4- Bajo",D23)))</formula>
    </cfRule>
    <cfRule type="containsText" dxfId="493" priority="6" operator="containsText" text="1- Bajo">
      <formula>NOT(ISERROR(SEARCH("1- Bajo",D23)))</formula>
    </cfRule>
    <cfRule type="containsText" dxfId="492" priority="7" operator="containsText" text="3- Moderado">
      <formula>NOT(ISERROR(SEARCH("3- Moderado",D23)))</formula>
    </cfRule>
    <cfRule type="containsText" dxfId="491" priority="8" operator="containsText" text="6- Moderado">
      <formula>NOT(ISERROR(SEARCH("6- Moderado",D23)))</formula>
    </cfRule>
    <cfRule type="containsText" dxfId="490" priority="9" operator="containsText" text="4- Moderado">
      <formula>NOT(ISERROR(SEARCH("4- Moderado",D23)))</formula>
    </cfRule>
    <cfRule type="containsText" dxfId="489" priority="10" operator="containsText" text="3- Bajo">
      <formula>NOT(ISERROR(SEARCH("3- Bajo",D23)))</formula>
    </cfRule>
    <cfRule type="containsText" dxfId="488" priority="11" operator="containsText" text="4- Bajo">
      <formula>NOT(ISERROR(SEARCH("4- Bajo",D23)))</formula>
    </cfRule>
    <cfRule type="containsText" dxfId="487" priority="12" operator="containsText" text="1- Bajo">
      <formula>NOT(ISERROR(SEARCH("1- Bajo",D23)))</formula>
    </cfRule>
    <cfRule type="containsText" dxfId="486" priority="1" operator="containsText" text="3- Moderado">
      <formula>NOT(ISERROR(SEARCH("3- Moderado",D23)))</formula>
    </cfRule>
  </conditionalFormatting>
  <conditionalFormatting sqref="H10 H30">
    <cfRule type="containsText" dxfId="485" priority="714" operator="containsText" text="Alta">
      <formula>NOT(ISERROR(SEARCH("Alta",H10)))</formula>
    </cfRule>
    <cfRule type="containsText" dxfId="484" priority="712" operator="containsText" text="Muy Alta">
      <formula>NOT(ISERROR(SEARCH("Muy Alta",H10)))</formula>
    </cfRule>
    <cfRule type="containsText" dxfId="483" priority="711" operator="containsText" text="Baja">
      <formula>NOT(ISERROR(SEARCH("Baja",H10)))</formula>
    </cfRule>
    <cfRule type="containsText" dxfId="482" priority="710" operator="containsText" text="Muy Baja">
      <formula>NOT(ISERROR(SEARCH("Muy Baja",H10)))</formula>
    </cfRule>
    <cfRule type="containsText" dxfId="481" priority="717" operator="containsText" text="Media">
      <formula>NOT(ISERROR(SEARCH("Media",H10)))</formula>
    </cfRule>
    <cfRule type="cellIs" dxfId="480" priority="732" operator="between">
      <formula>0</formula>
      <formula>2</formula>
    </cfRule>
    <cfRule type="cellIs" dxfId="479" priority="731" operator="between">
      <formula>1</formula>
      <formula>2</formula>
    </cfRule>
    <cfRule type="containsText" dxfId="478" priority="728" operator="containsText" text="Muy baja">
      <formula>NOT(ISERROR(SEARCH("Muy baja",H10)))</formula>
    </cfRule>
    <cfRule type="containsText" dxfId="477" priority="727" operator="containsText" text="Baja">
      <formula>NOT(ISERROR(SEARCH("Baja",H10)))</formula>
    </cfRule>
    <cfRule type="containsText" dxfId="476" priority="726" operator="containsText" text="Media">
      <formula>NOT(ISERROR(SEARCH("Media",H10)))</formula>
    </cfRule>
    <cfRule type="containsText" dxfId="475" priority="724" operator="containsText" text="Muy bajo">
      <formula>NOT(ISERROR(SEARCH("Muy bajo",H10)))</formula>
    </cfRule>
    <cfRule type="containsText" dxfId="474" priority="725" operator="containsText" text="Alta">
      <formula>NOT(ISERROR(SEARCH("Alta",H10)))</formula>
    </cfRule>
    <cfRule type="containsText" dxfId="473" priority="723" operator="containsText" text="Muy Baja'Tabla probabilidad'!">
      <formula>NOT(ISERROR(SEARCH("Muy Baja'Tabla probabilidad'!",H10)))</formula>
    </cfRule>
    <cfRule type="containsText" dxfId="472" priority="722" operator="containsText" text="Muy Baja">
      <formula>NOT(ISERROR(SEARCH("Muy Baja",H10)))</formula>
    </cfRule>
    <cfRule type="containsText" dxfId="471" priority="721" operator="containsText" text="Muy Baja">
      <formula>NOT(ISERROR(SEARCH("Muy Baja",H10)))</formula>
    </cfRule>
    <cfRule type="containsText" dxfId="470" priority="720" operator="containsText" text="Muy Baja">
      <formula>NOT(ISERROR(SEARCH("Muy Baja",H10)))</formula>
    </cfRule>
    <cfRule type="containsText" dxfId="469" priority="719" operator="containsText" text="Baja">
      <formula>NOT(ISERROR(SEARCH("Baja",H10)))</formula>
    </cfRule>
    <cfRule type="containsText" dxfId="468" priority="718" operator="containsText" text="Muy Baja">
      <formula>NOT(ISERROR(SEARCH("Muy Baja",H10)))</formula>
    </cfRule>
    <cfRule type="containsText" dxfId="467" priority="716" operator="containsText" text="Media">
      <formula>NOT(ISERROR(SEARCH("Media",H10)))</formula>
    </cfRule>
    <cfRule type="containsText" dxfId="466" priority="715" operator="containsText" text="Media">
      <formula>NOT(ISERROR(SEARCH("Media",H10)))</formula>
    </cfRule>
  </conditionalFormatting>
  <conditionalFormatting sqref="H20">
    <cfRule type="containsText" dxfId="465" priority="31" operator="containsText" text="Muy Baja">
      <formula>NOT(ISERROR(SEARCH("Muy Baja",H20)))</formula>
    </cfRule>
    <cfRule type="containsText" dxfId="464" priority="32" operator="containsText" text="Baja">
      <formula>NOT(ISERROR(SEARCH("Baja",H20)))</formula>
    </cfRule>
    <cfRule type="containsText" dxfId="463" priority="33" operator="containsText" text="Muy Alta">
      <formula>NOT(ISERROR(SEARCH("Muy Alta",H20)))</formula>
    </cfRule>
    <cfRule type="containsText" dxfId="462" priority="34" operator="containsText" text="Alta">
      <formula>NOT(ISERROR(SEARCH("Alta",H20)))</formula>
    </cfRule>
    <cfRule type="containsText" dxfId="461" priority="35" operator="containsText" text="Media">
      <formula>NOT(ISERROR(SEARCH("Media",H20)))</formula>
    </cfRule>
    <cfRule type="containsText" dxfId="460" priority="36" operator="containsText" text="Media">
      <formula>NOT(ISERROR(SEARCH("Media",H20)))</formula>
    </cfRule>
    <cfRule type="containsText" dxfId="459" priority="37" operator="containsText" text="Media">
      <formula>NOT(ISERROR(SEARCH("Media",H20)))</formula>
    </cfRule>
    <cfRule type="containsText" dxfId="458" priority="38" operator="containsText" text="Muy Baja">
      <formula>NOT(ISERROR(SEARCH("Muy Baja",H20)))</formula>
    </cfRule>
    <cfRule type="containsText" dxfId="457" priority="39" operator="containsText" text="Baja">
      <formula>NOT(ISERROR(SEARCH("Baja",H20)))</formula>
    </cfRule>
    <cfRule type="containsText" dxfId="456" priority="40" operator="containsText" text="Muy Baja">
      <formula>NOT(ISERROR(SEARCH("Muy Baja",H20)))</formula>
    </cfRule>
    <cfRule type="containsText" dxfId="455" priority="41" operator="containsText" text="Muy Baja">
      <formula>NOT(ISERROR(SEARCH("Muy Baja",H20)))</formula>
    </cfRule>
    <cfRule type="containsText" dxfId="454" priority="42" operator="containsText" text="Muy Baja">
      <formula>NOT(ISERROR(SEARCH("Muy Baja",H20)))</formula>
    </cfRule>
    <cfRule type="containsText" dxfId="453" priority="44" operator="containsText" text="Muy bajo">
      <formula>NOT(ISERROR(SEARCH("Muy bajo",H20)))</formula>
    </cfRule>
    <cfRule type="containsText" dxfId="452" priority="45" operator="containsText" text="Alta">
      <formula>NOT(ISERROR(SEARCH("Alta",H20)))</formula>
    </cfRule>
    <cfRule type="containsText" dxfId="451" priority="46" operator="containsText" text="Media">
      <formula>NOT(ISERROR(SEARCH("Media",H20)))</formula>
    </cfRule>
    <cfRule type="containsText" dxfId="450" priority="47" operator="containsText" text="Baja">
      <formula>NOT(ISERROR(SEARCH("Baja",H20)))</formula>
    </cfRule>
    <cfRule type="containsText" dxfId="449" priority="48" operator="containsText" text="Muy baja">
      <formula>NOT(ISERROR(SEARCH("Muy baja",H20)))</formula>
    </cfRule>
    <cfRule type="cellIs" dxfId="448" priority="52" operator="between">
      <formula>0</formula>
      <formula>2</formula>
    </cfRule>
    <cfRule type="cellIs" dxfId="447" priority="51" operator="between">
      <formula>1</formula>
      <formula>2</formula>
    </cfRule>
    <cfRule type="containsText" dxfId="446" priority="43" operator="containsText" text="Muy Baja'Tabla probabilidad'!">
      <formula>NOT(ISERROR(SEARCH("Muy Baja'Tabla probabilidad'!",H20)))</formula>
    </cfRule>
  </conditionalFormatting>
  <conditionalFormatting sqref="H40 H50">
    <cfRule type="containsText" dxfId="445" priority="153" operator="containsText" text="Baja">
      <formula>NOT(ISERROR(SEARCH("Baja",H40)))</formula>
    </cfRule>
    <cfRule type="containsText" dxfId="444" priority="140" operator="containsText" text="Alta">
      <formula>NOT(ISERROR(SEARCH("Alta",H40)))</formula>
    </cfRule>
    <cfRule type="containsText" dxfId="443" priority="141" operator="containsText" text="Media">
      <formula>NOT(ISERROR(SEARCH("Media",H40)))</formula>
    </cfRule>
    <cfRule type="containsText" dxfId="442" priority="154" operator="containsText" text="Muy baja">
      <formula>NOT(ISERROR(SEARCH("Muy baja",H40)))</formula>
    </cfRule>
    <cfRule type="cellIs" dxfId="441" priority="157" operator="between">
      <formula>1</formula>
      <formula>2</formula>
    </cfRule>
    <cfRule type="cellIs" dxfId="440" priority="158" operator="between">
      <formula>0</formula>
      <formula>2</formula>
    </cfRule>
    <cfRule type="containsText" dxfId="439" priority="142" operator="containsText" text="Media">
      <formula>NOT(ISERROR(SEARCH("Media",H40)))</formula>
    </cfRule>
    <cfRule type="containsText" dxfId="438" priority="143" operator="containsText" text="Media">
      <formula>NOT(ISERROR(SEARCH("Media",H40)))</formula>
    </cfRule>
    <cfRule type="containsText" dxfId="437" priority="144" operator="containsText" text="Muy Baja">
      <formula>NOT(ISERROR(SEARCH("Muy Baja",H40)))</formula>
    </cfRule>
    <cfRule type="containsText" dxfId="436" priority="152" operator="containsText" text="Media">
      <formula>NOT(ISERROR(SEARCH("Media",H40)))</formula>
    </cfRule>
    <cfRule type="containsText" dxfId="435" priority="145" operator="containsText" text="Baja">
      <formula>NOT(ISERROR(SEARCH("Baja",H40)))</formula>
    </cfRule>
    <cfRule type="containsText" dxfId="434" priority="146" operator="containsText" text="Muy Baja">
      <formula>NOT(ISERROR(SEARCH("Muy Baja",H40)))</formula>
    </cfRule>
    <cfRule type="containsText" dxfId="433" priority="147" operator="containsText" text="Muy Baja">
      <formula>NOT(ISERROR(SEARCH("Muy Baja",H40)))</formula>
    </cfRule>
    <cfRule type="containsText" dxfId="432" priority="148" operator="containsText" text="Muy Baja">
      <formula>NOT(ISERROR(SEARCH("Muy Baja",H40)))</formula>
    </cfRule>
    <cfRule type="containsText" dxfId="431" priority="149" operator="containsText" text="Muy Baja'Tabla probabilidad'!">
      <formula>NOT(ISERROR(SEARCH("Muy Baja'Tabla probabilidad'!",H40)))</formula>
    </cfRule>
    <cfRule type="containsText" dxfId="430" priority="150" operator="containsText" text="Muy bajo">
      <formula>NOT(ISERROR(SEARCH("Muy bajo",H40)))</formula>
    </cfRule>
    <cfRule type="containsText" dxfId="429" priority="151" operator="containsText" text="Alta">
      <formula>NOT(ISERROR(SEARCH("Alta",H40)))</formula>
    </cfRule>
    <cfRule type="containsText" dxfId="428" priority="138" operator="containsText" text="Muy Alta">
      <formula>NOT(ISERROR(SEARCH("Muy Alta",H40)))</formula>
    </cfRule>
    <cfRule type="containsText" dxfId="427" priority="137" operator="containsText" text="Baja">
      <formula>NOT(ISERROR(SEARCH("Baja",H40)))</formula>
    </cfRule>
    <cfRule type="containsText" dxfId="426" priority="136" operator="containsText" text="Muy Baja">
      <formula>NOT(ISERROR(SEARCH("Muy Baja",H40)))</formula>
    </cfRule>
  </conditionalFormatting>
  <conditionalFormatting sqref="M10 M20 M30 K36 K38 K40:K59 K10:K34">
    <cfRule type="containsText" dxfId="425" priority="709" operator="containsText" text="Leve">
      <formula>NOT(ISERROR(SEARCH("Leve",K10)))</formula>
    </cfRule>
    <cfRule type="containsText" dxfId="424" priority="704" operator="containsText" text="Catastrófico">
      <formula>NOT(ISERROR(SEARCH("Catastrófico",K10)))</formula>
    </cfRule>
    <cfRule type="containsText" dxfId="423" priority="705" operator="containsText" text="Mayor">
      <formula>NOT(ISERROR(SEARCH("Mayor",K10)))</formula>
    </cfRule>
    <cfRule type="containsText" dxfId="422" priority="706" operator="containsText" text="Alta">
      <formula>NOT(ISERROR(SEARCH("Alta",K10)))</formula>
    </cfRule>
    <cfRule type="containsText" dxfId="421" priority="707" operator="containsText" text="Moderado">
      <formula>NOT(ISERROR(SEARCH("Moderado",K10)))</formula>
    </cfRule>
    <cfRule type="containsText" dxfId="420" priority="708" operator="containsText" text="Menor">
      <formula>NOT(ISERROR(SEARCH("Menor",K10)))</formula>
    </cfRule>
  </conditionalFormatting>
  <conditionalFormatting sqref="M40 M50">
    <cfRule type="containsText" dxfId="419" priority="133" operator="containsText" text="Moderado">
      <formula>NOT(ISERROR(SEARCH("Moderado",M40)))</formula>
    </cfRule>
    <cfRule type="containsText" dxfId="418" priority="130" operator="containsText" text="Catastrófico">
      <formula>NOT(ISERROR(SEARCH("Catastrófico",M40)))</formula>
    </cfRule>
    <cfRule type="containsText" dxfId="417" priority="135" operator="containsText" text="Leve">
      <formula>NOT(ISERROR(SEARCH("Leve",M40)))</formula>
    </cfRule>
    <cfRule type="containsText" dxfId="416" priority="134" operator="containsText" text="Menor">
      <formula>NOT(ISERROR(SEARCH("Menor",M40)))</formula>
    </cfRule>
    <cfRule type="containsText" dxfId="415" priority="132" operator="containsText" text="Alta">
      <formula>NOT(ISERROR(SEARCH("Alta",M40)))</formula>
    </cfRule>
    <cfRule type="containsText" dxfId="414" priority="131" operator="containsText" text="Mayor">
      <formula>NOT(ISERROR(SEARCH("Mayor",M40)))</formula>
    </cfRule>
  </conditionalFormatting>
  <conditionalFormatting sqref="N40 N50">
    <cfRule type="containsText" dxfId="413" priority="160" operator="containsText" text="Alto">
      <formula>NOT(ISERROR(SEARCH("Alto",N40)))</formula>
    </cfRule>
    <cfRule type="containsText" dxfId="412" priority="159" operator="containsText" text="Extremo">
      <formula>NOT(ISERROR(SEARCH("Extremo",N40)))</formula>
    </cfRule>
    <cfRule type="containsText" dxfId="411" priority="161" operator="containsText" text="Bajo">
      <formula>NOT(ISERROR(SEARCH("Bajo",N40)))</formula>
    </cfRule>
    <cfRule type="containsText" dxfId="410" priority="162" operator="containsText" text="Moderado">
      <formula>NOT(ISERROR(SEARCH("Moderado",N40)))</formula>
    </cfRule>
  </conditionalFormatting>
  <conditionalFormatting sqref="N8:O8">
    <cfRule type="containsText" dxfId="409" priority="691" operator="containsText" text="1- Bajo">
      <formula>NOT(ISERROR(SEARCH("1- Bajo",N8)))</formula>
    </cfRule>
    <cfRule type="containsText" dxfId="408" priority="690" operator="containsText" text="4- Bajo">
      <formula>NOT(ISERROR(SEARCH("4- Bajo",N8)))</formula>
    </cfRule>
    <cfRule type="containsText" dxfId="407" priority="689" operator="containsText" text="3- Bajo">
      <formula>NOT(ISERROR(SEARCH("3- Bajo",N8)))</formula>
    </cfRule>
    <cfRule type="containsText" dxfId="406" priority="688" operator="containsText" text="4- Moderado">
      <formula>NOT(ISERROR(SEARCH("4- Moderado",N8)))</formula>
    </cfRule>
    <cfRule type="containsText" dxfId="405" priority="687" operator="containsText" text="6- Moderado">
      <formula>NOT(ISERROR(SEARCH("6- Moderado",N8)))</formula>
    </cfRule>
    <cfRule type="containsText" dxfId="404" priority="686" operator="containsText" text="3- Moderado">
      <formula>NOT(ISERROR(SEARCH("3- Moderado",N8)))</formula>
    </cfRule>
  </conditionalFormatting>
  <conditionalFormatting sqref="N10:O10 N30:O30">
    <cfRule type="containsText" dxfId="403" priority="1291" operator="containsText" text="Extremo">
      <formula>NOT(ISERROR(SEARCH("Extremo",N10)))</formula>
    </cfRule>
    <cfRule type="containsText" dxfId="402" priority="1292" operator="containsText" text="Alto">
      <formula>NOT(ISERROR(SEARCH("Alto",N10)))</formula>
    </cfRule>
    <cfRule type="containsText" dxfId="401" priority="1293" operator="containsText" text="Bajo">
      <formula>NOT(ISERROR(SEARCH("Bajo",N10)))</formula>
    </cfRule>
    <cfRule type="containsText" dxfId="400" priority="1294" operator="containsText" text="Moderado">
      <formula>NOT(ISERROR(SEARCH("Moderado",N10)))</formula>
    </cfRule>
  </conditionalFormatting>
  <conditionalFormatting sqref="N20:O20">
    <cfRule type="containsText" dxfId="399" priority="56" operator="containsText" text="Moderado">
      <formula>NOT(ISERROR(SEARCH("Moderado",N20)))</formula>
    </cfRule>
    <cfRule type="containsText" dxfId="398" priority="53" operator="containsText" text="Extremo">
      <formula>NOT(ISERROR(SEARCH("Extremo",N20)))</formula>
    </cfRule>
    <cfRule type="containsText" dxfId="397" priority="54" operator="containsText" text="Alto">
      <formula>NOT(ISERROR(SEARCH("Alto",N20)))</formula>
    </cfRule>
    <cfRule type="containsText" dxfId="396" priority="55" operator="containsText" text="Bajo">
      <formula>NOT(ISERROR(SEARCH("Bajo",N20)))</formula>
    </cfRule>
  </conditionalFormatting>
  <pageMargins left="0.70866141732283472" right="0.70866141732283472" top="0.94488188976377963" bottom="0.94488188976377963" header="0.31496062992125984" footer="0.31496062992125984"/>
  <pageSetup paperSize="8" scale="8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30" operator="containsText" id="{009A1948-254C-4020-A26D-7181B4E8E5DF}">
            <xm:f>NOT(ISERROR(SEARCH('8- Politicas de admiistracion '!$B$5,H10)))</xm:f>
            <xm:f>'8- Politicas de admiistracion '!$B$5</xm:f>
            <x14:dxf>
              <font>
                <color rgb="FF9C0006"/>
              </font>
              <fill>
                <patternFill>
                  <bgColor rgb="FFFFC7CE"/>
                </patternFill>
              </fill>
            </x14:dxf>
          </x14:cfRule>
          <x14:cfRule type="containsText" priority="729" operator="containsText" id="{D4158494-FAE5-4853-A580-52567E2FD023}">
            <xm:f>NOT(ISERROR(SEARCH('8- Politicas de admiistracion '!$B$5,H10)))</xm:f>
            <xm:f>'8- Politicas de admiistracion '!$B$5</xm:f>
            <x14:dxf>
              <font>
                <color rgb="FF006100"/>
              </font>
              <fill>
                <patternFill>
                  <bgColor rgb="FFC6EFCE"/>
                </patternFill>
              </fill>
            </x14:dxf>
          </x14:cfRule>
          <xm:sqref>H10 H30</xm:sqref>
        </x14:conditionalFormatting>
        <x14:conditionalFormatting xmlns:xm="http://schemas.microsoft.com/office/excel/2006/main">
          <x14:cfRule type="containsText" priority="49" operator="containsText" id="{5B2A209D-2A7A-4824-BF3A-47F782A41A9B}">
            <xm:f>NOT(ISERROR(SEARCH('8- Politicas de admiistracion '!$B$5,H20)))</xm:f>
            <xm:f>'8- Politicas de admiistracion '!$B$5</xm:f>
            <x14:dxf>
              <font>
                <color rgb="FF006100"/>
              </font>
              <fill>
                <patternFill>
                  <bgColor rgb="FFC6EFCE"/>
                </patternFill>
              </fill>
            </x14:dxf>
          </x14:cfRule>
          <x14:cfRule type="containsText" priority="50" operator="containsText" id="{63BBFF67-4CB7-4019-B5F1-FB80326AD069}">
            <xm:f>NOT(ISERROR(SEARCH('8- Politicas de admiistracion '!$B$5,H20)))</xm:f>
            <xm:f>'8- Politicas de admiistracion '!$B$5</xm:f>
            <x14:dxf>
              <font>
                <color rgb="FF9C0006"/>
              </font>
              <fill>
                <patternFill>
                  <bgColor rgb="FFFFC7CE"/>
                </patternFill>
              </fill>
            </x14:dxf>
          </x14:cfRule>
          <xm:sqref>H20</xm:sqref>
        </x14:conditionalFormatting>
        <x14:conditionalFormatting xmlns:xm="http://schemas.microsoft.com/office/excel/2006/main">
          <x14:cfRule type="containsText" priority="155" operator="containsText" id="{11D1C3EE-87E8-41ED-9705-AB190DD1E190}">
            <xm:f>NOT(ISERROR(SEARCH('8- Politicas de admiistracion '!$B$5,H40)))</xm:f>
            <xm:f>'8- Politicas de admiistracion '!$B$5</xm:f>
            <x14:dxf>
              <font>
                <color rgb="FF006100"/>
              </font>
              <fill>
                <patternFill>
                  <bgColor rgb="FFC6EFCE"/>
                </patternFill>
              </fill>
            </x14:dxf>
          </x14:cfRule>
          <x14:cfRule type="containsText" priority="156" operator="containsText" id="{67565E7B-28B1-4A9A-831D-D3244E018B7D}">
            <xm:f>NOT(ISERROR(SEARCH('8- Politicas de admiistracion '!$B$5,H40)))</xm:f>
            <xm:f>'8- Politicas de admiistracion '!$B$5</xm:f>
            <x14:dxf>
              <font>
                <color rgb="FF9C0006"/>
              </font>
              <fill>
                <patternFill>
                  <bgColor rgb="FFFFC7CE"/>
                </patternFill>
              </fill>
            </x14:dxf>
          </x14:cfRule>
          <xm:sqref>H40 H50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Politicas de admiistracion '!$I$17:$I$22</xm:f>
          </x14:formula1>
          <xm:sqref>I10:I59</xm:sqref>
        </x14:dataValidation>
        <x14:dataValidation type="list" allowBlank="1" showInputMessage="1" showErrorMessage="1" xr:uid="{00000000-0002-0000-0400-000001000000}">
          <x14:formula1>
            <xm:f>IF(I10='8- Politicas de admiistracion '!$C$16,'8- Politicas de admiistracion '!$C$17:$C$21,IF(I10='8- Politicas de admiistracion '!$C$24,'8- Politicas de admiistracion '!$C$25:$C$29,IF(I10='8- Politicas de admiistracion '!$C$32,'8- Politicas de admiistracion '!$C$33:$C$37,IF(I10='8- Politicas de admiistracion '!$C$40,'8- Politicas de admiistracion '!$C$41:$C$45,IF(I10='8- Politicas de admiistracion '!$C$48,'8- Politicas de admiistracion '!$C$49:$C$53,IF(I10='8- Politicas de admiistracion '!$C$56,'8- Politicas de admiistracion '!$C$57:$C$61))))))</xm:f>
          </x14:formula1>
          <xm:sqref>J10:J59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sheetPr>
  <dimension ref="A1:JR59"/>
  <sheetViews>
    <sheetView topLeftCell="C10" zoomScale="70" zoomScaleNormal="70" zoomScalePageLayoutView="70" workbookViewId="0">
      <selection activeCell="M10" sqref="M10"/>
    </sheetView>
  </sheetViews>
  <sheetFormatPr baseColWidth="10" defaultColWidth="11.42578125" defaultRowHeight="15"/>
  <cols>
    <col min="1" max="1" width="7" customWidth="1"/>
    <col min="2" max="2" width="35.85546875" customWidth="1"/>
    <col min="3" max="3" width="52.5703125" style="57" customWidth="1"/>
    <col min="4" max="4" width="3.7109375" customWidth="1"/>
    <col min="5" max="5" width="70.85546875" customWidth="1"/>
    <col min="7" max="7" width="12.28515625" bestFit="1" customWidth="1"/>
    <col min="8" max="8" width="14.7109375" bestFit="1" customWidth="1"/>
    <col min="9" max="9" width="13.5703125" customWidth="1"/>
    <col min="10" max="10" width="5.85546875" bestFit="1" customWidth="1"/>
    <col min="11" max="11" width="11.7109375" customWidth="1"/>
    <col min="12" max="12" width="25" customWidth="1"/>
    <col min="13" max="13" width="42.7109375" customWidth="1"/>
    <col min="14" max="14" width="7.7109375" customWidth="1"/>
    <col min="15" max="15" width="15.7109375" customWidth="1"/>
    <col min="16" max="17" width="10" customWidth="1"/>
    <col min="18" max="18" width="5.85546875" bestFit="1" customWidth="1"/>
    <col min="19" max="19" width="11.42578125" customWidth="1"/>
    <col min="20" max="20" width="26.28515625" style="35" customWidth="1"/>
    <col min="21" max="21" width="18.5703125" style="33" customWidth="1"/>
    <col min="22" max="22" width="22.5703125" style="36" customWidth="1"/>
    <col min="23" max="278" width="11.42578125" style="16"/>
    <col min="279" max="16384" width="11.42578125" style="20"/>
  </cols>
  <sheetData>
    <row r="1" spans="1:22" s="18" customFormat="1" ht="27.75" thickTop="1">
      <c r="A1" s="497"/>
      <c r="B1" s="498"/>
      <c r="C1" s="499"/>
      <c r="D1" s="44"/>
      <c r="E1" s="491" t="s">
        <v>267</v>
      </c>
      <c r="F1" s="492"/>
      <c r="G1" s="492"/>
      <c r="H1" s="492"/>
      <c r="I1" s="492"/>
      <c r="J1" s="492"/>
      <c r="K1" s="492"/>
      <c r="L1" s="492"/>
      <c r="M1" s="492"/>
      <c r="N1" s="492"/>
      <c r="O1" s="492"/>
      <c r="P1" s="492"/>
      <c r="Q1" s="492"/>
      <c r="R1" s="492"/>
      <c r="S1" s="492"/>
      <c r="T1" s="492"/>
      <c r="U1" s="492"/>
      <c r="V1" s="492"/>
    </row>
    <row r="2" spans="1:22" s="18" customFormat="1" ht="27">
      <c r="A2" s="500"/>
      <c r="B2" s="410"/>
      <c r="C2" s="501"/>
      <c r="D2" s="44"/>
      <c r="E2" s="493"/>
      <c r="F2" s="494"/>
      <c r="G2" s="494"/>
      <c r="H2" s="494"/>
      <c r="I2" s="494"/>
      <c r="J2" s="494"/>
      <c r="K2" s="494"/>
      <c r="L2" s="494"/>
      <c r="M2" s="494"/>
      <c r="N2" s="494"/>
      <c r="O2" s="494"/>
      <c r="P2" s="494"/>
      <c r="Q2" s="494"/>
      <c r="R2" s="494"/>
      <c r="S2" s="494"/>
      <c r="T2" s="494"/>
      <c r="U2" s="494"/>
      <c r="V2" s="494"/>
    </row>
    <row r="3" spans="1:22" s="18" customFormat="1" ht="27.75" thickBot="1">
      <c r="A3" s="502"/>
      <c r="B3" s="503"/>
      <c r="C3" s="504"/>
      <c r="D3" s="44"/>
      <c r="E3" s="495"/>
      <c r="F3" s="496"/>
      <c r="G3" s="496"/>
      <c r="H3" s="496"/>
      <c r="I3" s="496"/>
      <c r="J3" s="496"/>
      <c r="K3" s="496"/>
      <c r="L3" s="496"/>
      <c r="M3" s="496"/>
      <c r="N3" s="496"/>
      <c r="O3" s="496"/>
      <c r="P3" s="496"/>
      <c r="Q3" s="496"/>
      <c r="R3" s="496"/>
      <c r="S3" s="496"/>
      <c r="T3" s="496"/>
      <c r="U3" s="496"/>
      <c r="V3" s="496"/>
    </row>
    <row r="4" spans="1:22" s="18" customFormat="1" ht="18.75" thickTop="1">
      <c r="A4" s="521" t="s">
        <v>211</v>
      </c>
      <c r="B4" s="521"/>
      <c r="C4" s="522" t="s">
        <v>5</v>
      </c>
      <c r="D4" s="523"/>
      <c r="E4" s="523"/>
      <c r="F4" s="523"/>
      <c r="G4" s="523"/>
      <c r="H4" s="523"/>
      <c r="I4" s="523"/>
      <c r="J4" s="523"/>
      <c r="K4" s="523"/>
      <c r="L4" s="523"/>
      <c r="M4" s="523"/>
      <c r="N4" s="523"/>
      <c r="O4" s="523"/>
      <c r="P4" s="523"/>
      <c r="Q4" s="523"/>
      <c r="R4" s="523"/>
      <c r="S4" s="523"/>
      <c r="T4" s="523"/>
      <c r="U4" s="523"/>
      <c r="V4" s="523"/>
    </row>
    <row r="5" spans="1:22" s="18" customFormat="1" ht="60.75" customHeight="1">
      <c r="A5" s="519" t="s">
        <v>212</v>
      </c>
      <c r="B5" s="519"/>
      <c r="C5" s="489" t="s">
        <v>34</v>
      </c>
      <c r="D5" s="489"/>
      <c r="E5" s="489"/>
      <c r="F5" s="489"/>
      <c r="G5" s="489"/>
      <c r="H5" s="489"/>
      <c r="I5" s="489"/>
      <c r="J5" s="489"/>
      <c r="K5" s="489"/>
      <c r="L5" s="489"/>
      <c r="M5" s="489"/>
      <c r="N5" s="489"/>
      <c r="O5" s="489"/>
      <c r="P5" s="489"/>
      <c r="Q5" s="489"/>
      <c r="R5" s="489"/>
      <c r="S5" s="489"/>
      <c r="T5" s="489"/>
      <c r="U5" s="489"/>
      <c r="V5" s="489"/>
    </row>
    <row r="6" spans="1:22" s="18" customFormat="1" ht="18.75" thickBot="1">
      <c r="A6" s="520" t="s">
        <v>213</v>
      </c>
      <c r="B6" s="520"/>
      <c r="C6" s="490" t="s">
        <v>214</v>
      </c>
      <c r="D6" s="490"/>
      <c r="E6" s="490"/>
      <c r="F6" s="490"/>
      <c r="G6" s="490"/>
      <c r="H6" s="490"/>
      <c r="I6" s="490"/>
      <c r="J6" s="490"/>
      <c r="K6" s="490"/>
      <c r="L6" s="490"/>
      <c r="M6" s="490"/>
      <c r="N6" s="490"/>
      <c r="O6" s="490"/>
      <c r="P6" s="490"/>
      <c r="Q6" s="490"/>
      <c r="R6" s="490"/>
      <c r="S6" s="490"/>
      <c r="T6" s="490"/>
      <c r="U6" s="490"/>
      <c r="V6" s="490"/>
    </row>
    <row r="7" spans="1:22" s="18" customFormat="1" ht="18" thickTop="1" thickBot="1">
      <c r="A7" s="505" t="s">
        <v>215</v>
      </c>
      <c r="B7" s="505"/>
      <c r="C7" s="505"/>
      <c r="D7" s="506" t="s">
        <v>268</v>
      </c>
      <c r="E7" s="507"/>
      <c r="F7" s="507"/>
      <c r="G7" s="507"/>
      <c r="H7" s="507"/>
      <c r="I7" s="507"/>
      <c r="J7" s="507"/>
      <c r="K7" s="507"/>
      <c r="L7" s="507"/>
      <c r="M7" s="507"/>
      <c r="N7" s="507"/>
      <c r="O7" s="507"/>
      <c r="P7" s="507"/>
      <c r="Q7" s="507"/>
      <c r="R7" s="508"/>
      <c r="S7" s="50"/>
      <c r="T7" s="505" t="s">
        <v>269</v>
      </c>
      <c r="U7" s="505"/>
      <c r="V7" s="505"/>
    </row>
    <row r="8" spans="1:22" s="18" customFormat="1" ht="18" thickTop="1" thickBot="1">
      <c r="A8" s="509" t="s">
        <v>220</v>
      </c>
      <c r="B8" s="505" t="s">
        <v>270</v>
      </c>
      <c r="C8" s="511" t="s">
        <v>216</v>
      </c>
      <c r="D8" s="513" t="s">
        <v>271</v>
      </c>
      <c r="E8" s="515" t="s">
        <v>186</v>
      </c>
      <c r="F8" s="516" t="s">
        <v>272</v>
      </c>
      <c r="G8" s="517"/>
      <c r="H8" s="517"/>
      <c r="I8" s="517"/>
      <c r="J8" s="517"/>
      <c r="K8" s="518"/>
      <c r="L8" s="516" t="s">
        <v>273</v>
      </c>
      <c r="M8" s="517"/>
      <c r="N8" s="517"/>
      <c r="O8" s="517"/>
      <c r="P8" s="517"/>
      <c r="Q8" s="517"/>
      <c r="R8" s="517"/>
      <c r="S8" s="518"/>
      <c r="T8" s="64"/>
      <c r="U8" s="65"/>
      <c r="V8" s="92" t="s">
        <v>274</v>
      </c>
    </row>
    <row r="9" spans="1:22" s="19" customFormat="1" ht="148.5" thickTop="1" thickBot="1">
      <c r="A9" s="412"/>
      <c r="B9" s="510"/>
      <c r="C9" s="512"/>
      <c r="D9" s="514"/>
      <c r="E9" s="427"/>
      <c r="F9" s="49" t="s">
        <v>188</v>
      </c>
      <c r="G9" s="49" t="s">
        <v>190</v>
      </c>
      <c r="H9" s="49" t="s">
        <v>514</v>
      </c>
      <c r="I9" s="49" t="s">
        <v>192</v>
      </c>
      <c r="J9" s="144" t="s">
        <v>275</v>
      </c>
      <c r="K9" s="49" t="s">
        <v>198</v>
      </c>
      <c r="L9" s="49" t="s">
        <v>276</v>
      </c>
      <c r="M9" s="138" t="s">
        <v>195</v>
      </c>
      <c r="N9" s="49" t="s">
        <v>277</v>
      </c>
      <c r="O9" s="49" t="s">
        <v>278</v>
      </c>
      <c r="P9" s="49" t="s">
        <v>279</v>
      </c>
      <c r="Q9" s="49" t="s">
        <v>280</v>
      </c>
      <c r="R9" s="144" t="s">
        <v>275</v>
      </c>
      <c r="S9" s="49" t="s">
        <v>515</v>
      </c>
      <c r="T9" s="58" t="s">
        <v>200</v>
      </c>
      <c r="U9" s="58" t="s">
        <v>202</v>
      </c>
      <c r="V9" s="59" t="s">
        <v>281</v>
      </c>
    </row>
    <row r="10" spans="1:22" ht="115.9" customHeight="1">
      <c r="A10" s="474">
        <f>'5-. Identificación de Riesgos'!A10</f>
        <v>1</v>
      </c>
      <c r="B10" s="468" t="str">
        <f>'5-. Identificación de Riesgos'!B10</f>
        <v xml:space="preserve"> Incidente de seguridad con la población de  servidores  judiciales en el ejercicio de la función de Administrar Justicia </v>
      </c>
      <c r="C10" s="182" t="str">
        <f>'5-. Identificación de Riesgos'!D10</f>
        <v xml:space="preserve">1. Desconocimiento del contexto de la organización y las partes interesadas en el área de riesgos a funcionarios y empleados </v>
      </c>
      <c r="D10" s="141">
        <v>1</v>
      </c>
      <c r="E10" s="157" t="s">
        <v>533</v>
      </c>
      <c r="F10" s="141" t="s">
        <v>282</v>
      </c>
      <c r="G10" s="141" t="s">
        <v>282</v>
      </c>
      <c r="H10" s="141" t="s">
        <v>282</v>
      </c>
      <c r="I10" s="141" t="s">
        <v>282</v>
      </c>
      <c r="J10" s="149">
        <f>COUNTIF(F10:I10,"SI")/4</f>
        <v>1</v>
      </c>
      <c r="K10" s="480">
        <f>AVERAGE(J10)</f>
        <v>1</v>
      </c>
      <c r="L10" s="294" t="s">
        <v>236</v>
      </c>
      <c r="M10" s="150" t="s">
        <v>523</v>
      </c>
      <c r="N10" s="141" t="s">
        <v>282</v>
      </c>
      <c r="O10" s="141" t="s">
        <v>522</v>
      </c>
      <c r="P10" s="141" t="s">
        <v>282</v>
      </c>
      <c r="Q10" s="141" t="s">
        <v>282</v>
      </c>
      <c r="R10" s="149">
        <f>SUM(COUNTIF(N10,"SI")*25%,COUNTIF(O10,"SI")*40%,COUNTIF(P10,"SI")*25%,COUNTIF(Q10,"SI")*10%)</f>
        <v>0.6</v>
      </c>
      <c r="S10" s="480">
        <f>AVERAGE(R10)</f>
        <v>0.6</v>
      </c>
      <c r="T10" s="483" t="str">
        <f>CONCATENATE(INDEX('8- Politicas de admiistracion '!$B$6:$F$10,MATCH(ROUND(IF((RIGHT('5-. Identificación de Riesgos'!H10,1)-'6. Valoración Controles'!K10)&lt;1,1,(RIGHT('5-. Identificación de Riesgos'!H10,1)-'6. Valoración Controles'!K10)),0),'8- Politicas de admiistracion '!$F$6:$F$10,0),1)," - ",ROUND(IF((RIGHT('5-. Identificación de Riesgos'!H10,1)-'6. Valoración Controles'!K10)&lt;1,1,(RIGHT('5-. Identificación de Riesgos'!H10,1)-'6. Valoración Controles'!K10)),0))</f>
        <v>Muy Baja - 1</v>
      </c>
      <c r="U10" s="468" t="str">
        <f>CONCATENATE(INDEX('8- Politicas de admiistracion '!$B$17:$F$21,MATCH(ROUND(IF((RIGHT('5-. Identificación de Riesgos'!M10,1)-'6. Valoración Controles'!S10)&lt;1,1,(RIGHT('5-. Identificación de Riesgos'!M10,1)-'6. Valoración Controles'!S10)),0),'8- Politicas de admiistracion '!$F$17:$F$21,0),1)," - ",ROUND(IF((RIGHT('5-. Identificación de Riesgos'!M10,1)-'6. Valoración Controles'!S10)&lt;1,1,(RIGHT('5-. Identificación de Riesgos'!M10,1)-'6. Valoración Controles'!S10)),0))</f>
        <v>Leve - 1</v>
      </c>
      <c r="V10" s="471" t="str">
        <f>CONCATENATE(VLOOKUP((LEFT(T10,LEN(T10)-4)&amp;LEFT(U10,LEN(U10)-4)),'9- Matriz de Calor '!$D$18:$E$42,2,0)," - ",RIGHT(T10,1)*RIGHT(U10,1))</f>
        <v>Bajo - 1</v>
      </c>
    </row>
    <row r="11" spans="1:22" ht="52.5" customHeight="1">
      <c r="A11" s="475"/>
      <c r="B11" s="469"/>
      <c r="C11" s="145" t="str">
        <f>'5-. Identificación de Riesgos'!D11</f>
        <v xml:space="preserve">2. Presencia en el País de organizaciones criminales que pretenden desconocer los fallos judiciales  </v>
      </c>
      <c r="D11" s="102"/>
      <c r="E11" s="156"/>
      <c r="F11" s="102"/>
      <c r="G11" s="102"/>
      <c r="H11" s="102"/>
      <c r="I11" s="102"/>
      <c r="J11" s="34">
        <f t="shared" ref="J11:J33" si="0">COUNTIF(F11:I11,"SI")/4</f>
        <v>0</v>
      </c>
      <c r="K11" s="481"/>
      <c r="L11" s="194" t="s">
        <v>239</v>
      </c>
      <c r="M11" s="147"/>
      <c r="N11" s="102"/>
      <c r="O11" s="102"/>
      <c r="P11" s="102"/>
      <c r="Q11" s="102"/>
      <c r="R11" s="34">
        <f t="shared" ref="R11:R39" si="1">SUM(COUNTIF(N11,"SI")*25%,COUNTIF(O11,"SI")*40%,COUNTIF(P11,"SI")*25%,COUNTIF(Q11,"SI")*10%)</f>
        <v>0</v>
      </c>
      <c r="S11" s="481"/>
      <c r="T11" s="484"/>
      <c r="U11" s="469"/>
      <c r="V11" s="472"/>
    </row>
    <row r="12" spans="1:22" ht="47.25">
      <c r="A12" s="475"/>
      <c r="B12" s="469"/>
      <c r="C12" s="145" t="str">
        <f>'5-. Identificación de Riesgos'!D12</f>
        <v>3. Demora en comunicar la novedad a las autoridades competentes y solicitar el estudio de seguridad de los servidores judiciales.</v>
      </c>
      <c r="D12" s="102"/>
      <c r="E12" s="156"/>
      <c r="F12" s="102"/>
      <c r="G12" s="102"/>
      <c r="H12" s="102"/>
      <c r="I12" s="102"/>
      <c r="J12" s="34">
        <f t="shared" si="0"/>
        <v>0</v>
      </c>
      <c r="K12" s="481"/>
      <c r="L12" s="194" t="s">
        <v>333</v>
      </c>
      <c r="M12" s="147"/>
      <c r="N12" s="102"/>
      <c r="O12" s="102"/>
      <c r="P12" s="102"/>
      <c r="Q12" s="102"/>
      <c r="R12" s="34">
        <f t="shared" si="1"/>
        <v>0</v>
      </c>
      <c r="S12" s="481"/>
      <c r="T12" s="484"/>
      <c r="U12" s="469"/>
      <c r="V12" s="472"/>
    </row>
    <row r="13" spans="1:22" ht="30">
      <c r="A13" s="475"/>
      <c r="B13" s="469"/>
      <c r="C13" s="145" t="str">
        <f>'5-. Identificación de Riesgos'!D13</f>
        <v>4. Demora por parte del nivel central en la respuesta de los estudios de seguridad.</v>
      </c>
      <c r="D13" s="102"/>
      <c r="E13" s="147"/>
      <c r="F13" s="102"/>
      <c r="G13" s="102"/>
      <c r="H13" s="102"/>
      <c r="I13" s="102"/>
      <c r="J13" s="34"/>
      <c r="K13" s="481"/>
      <c r="L13" s="282"/>
      <c r="M13" s="147"/>
      <c r="N13" s="102"/>
      <c r="O13" s="102"/>
      <c r="P13" s="102"/>
      <c r="Q13" s="102"/>
      <c r="R13" s="34">
        <f t="shared" si="1"/>
        <v>0</v>
      </c>
      <c r="S13" s="481"/>
      <c r="T13" s="484"/>
      <c r="U13" s="469"/>
      <c r="V13" s="472"/>
    </row>
    <row r="14" spans="1:22" ht="30">
      <c r="A14" s="475"/>
      <c r="B14" s="469"/>
      <c r="C14" s="145" t="str">
        <f>'5-. Identificación de Riesgos'!D14</f>
        <v>5. Respuesta inoportuna a las solicitudes en materia de seguridad.</v>
      </c>
      <c r="D14" s="102"/>
      <c r="E14" s="147"/>
      <c r="F14" s="102"/>
      <c r="G14" s="102"/>
      <c r="H14" s="102"/>
      <c r="I14" s="102"/>
      <c r="J14" s="34"/>
      <c r="K14" s="481"/>
      <c r="L14" s="102"/>
      <c r="M14" s="147"/>
      <c r="N14" s="102"/>
      <c r="O14" s="102"/>
      <c r="P14" s="102"/>
      <c r="Q14" s="102"/>
      <c r="R14" s="34">
        <f t="shared" si="1"/>
        <v>0</v>
      </c>
      <c r="S14" s="481"/>
      <c r="T14" s="484"/>
      <c r="U14" s="469"/>
      <c r="V14" s="472"/>
    </row>
    <row r="15" spans="1:22" ht="30">
      <c r="A15" s="475"/>
      <c r="B15" s="469"/>
      <c r="C15" s="145" t="str">
        <f>'5-. Identificación de Riesgos'!D15</f>
        <v>6. Falta de información sobre el estado del proceso del tramite al interior de la entidad.</v>
      </c>
      <c r="D15" s="102"/>
      <c r="E15" s="147"/>
      <c r="F15" s="102"/>
      <c r="G15" s="102"/>
      <c r="H15" s="102"/>
      <c r="I15" s="102"/>
      <c r="J15" s="34"/>
      <c r="K15" s="481"/>
      <c r="L15" s="102"/>
      <c r="M15" s="34"/>
      <c r="N15" s="102"/>
      <c r="O15" s="102"/>
      <c r="P15" s="102"/>
      <c r="Q15" s="102"/>
      <c r="R15" s="34">
        <f t="shared" si="1"/>
        <v>0</v>
      </c>
      <c r="S15" s="481"/>
      <c r="T15" s="484"/>
      <c r="U15" s="469"/>
      <c r="V15" s="472"/>
    </row>
    <row r="16" spans="1:22">
      <c r="A16" s="475"/>
      <c r="B16" s="469"/>
      <c r="C16" s="145" t="str">
        <f>'5-. Identificación de Riesgos'!D16</f>
        <v xml:space="preserve">7. Desconocimiento  de los Procedimientos </v>
      </c>
      <c r="D16" s="102"/>
      <c r="E16" s="147"/>
      <c r="F16" s="102"/>
      <c r="G16" s="102"/>
      <c r="H16" s="102"/>
      <c r="I16" s="102"/>
      <c r="J16" s="34"/>
      <c r="K16" s="481"/>
      <c r="L16" s="102"/>
      <c r="M16" s="34"/>
      <c r="N16" s="102"/>
      <c r="O16" s="102"/>
      <c r="P16" s="102"/>
      <c r="Q16" s="102"/>
      <c r="R16" s="34">
        <f t="shared" si="1"/>
        <v>0</v>
      </c>
      <c r="S16" s="481"/>
      <c r="T16" s="484"/>
      <c r="U16" s="469"/>
      <c r="V16" s="472"/>
    </row>
    <row r="17" spans="1:22">
      <c r="A17" s="475"/>
      <c r="B17" s="469"/>
      <c r="C17" s="145">
        <f>'5-. Identificación de Riesgos'!D17</f>
        <v>0</v>
      </c>
      <c r="D17" s="102"/>
      <c r="E17" s="147"/>
      <c r="F17" s="102"/>
      <c r="G17" s="102"/>
      <c r="H17" s="102"/>
      <c r="I17" s="102"/>
      <c r="J17" s="34"/>
      <c r="K17" s="481"/>
      <c r="L17" s="102"/>
      <c r="M17" s="34"/>
      <c r="N17" s="102"/>
      <c r="O17" s="102"/>
      <c r="P17" s="102"/>
      <c r="Q17" s="102"/>
      <c r="R17" s="34">
        <f t="shared" si="1"/>
        <v>0</v>
      </c>
      <c r="S17" s="481"/>
      <c r="T17" s="484"/>
      <c r="U17" s="469"/>
      <c r="V17" s="472"/>
    </row>
    <row r="18" spans="1:22">
      <c r="A18" s="475"/>
      <c r="B18" s="469"/>
      <c r="C18" s="145">
        <f>'5-. Identificación de Riesgos'!D18</f>
        <v>0</v>
      </c>
      <c r="D18" s="102"/>
      <c r="E18" s="147"/>
      <c r="F18" s="102"/>
      <c r="G18" s="102"/>
      <c r="H18" s="102"/>
      <c r="I18" s="102"/>
      <c r="J18" s="34"/>
      <c r="K18" s="481"/>
      <c r="L18" s="102"/>
      <c r="M18" s="34"/>
      <c r="N18" s="102"/>
      <c r="O18" s="102"/>
      <c r="P18" s="102"/>
      <c r="Q18" s="102"/>
      <c r="R18" s="34">
        <f t="shared" si="1"/>
        <v>0</v>
      </c>
      <c r="S18" s="481"/>
      <c r="T18" s="484"/>
      <c r="U18" s="469"/>
      <c r="V18" s="472"/>
    </row>
    <row r="19" spans="1:22" ht="15.75" thickBot="1">
      <c r="A19" s="476"/>
      <c r="B19" s="470"/>
      <c r="C19" s="183">
        <f>'5-. Identificación de Riesgos'!D19</f>
        <v>0</v>
      </c>
      <c r="D19" s="140"/>
      <c r="E19" s="152"/>
      <c r="F19" s="140"/>
      <c r="G19" s="140"/>
      <c r="H19" s="140"/>
      <c r="I19" s="140"/>
      <c r="J19" s="153"/>
      <c r="K19" s="482"/>
      <c r="L19" s="140"/>
      <c r="M19" s="153"/>
      <c r="N19" s="140"/>
      <c r="O19" s="140"/>
      <c r="P19" s="140"/>
      <c r="Q19" s="140"/>
      <c r="R19" s="153">
        <f t="shared" si="1"/>
        <v>0</v>
      </c>
      <c r="S19" s="482"/>
      <c r="T19" s="485"/>
      <c r="U19" s="470"/>
      <c r="V19" s="473"/>
    </row>
    <row r="20" spans="1:22" ht="140.25">
      <c r="A20" s="474">
        <f>'5-. Identificación de Riesgos'!A20</f>
        <v>2</v>
      </c>
      <c r="B20" s="477" t="str">
        <f>'5-. Identificación de Riesgos'!B20</f>
        <v xml:space="preserve">Inseguridad en las sedes judiciales donde se presta el servicio </v>
      </c>
      <c r="C20" s="286" t="s">
        <v>495</v>
      </c>
      <c r="D20" s="287"/>
      <c r="E20" s="653" t="s">
        <v>516</v>
      </c>
      <c r="F20" s="141" t="s">
        <v>282</v>
      </c>
      <c r="G20" s="141" t="s">
        <v>282</v>
      </c>
      <c r="H20" s="141" t="s">
        <v>282</v>
      </c>
      <c r="I20" s="141" t="s">
        <v>282</v>
      </c>
      <c r="J20" s="149">
        <f>COUNTIF(F20:I20,"SI")/4</f>
        <v>1</v>
      </c>
      <c r="K20" s="480">
        <f>AVERAGE(J20:J29)</f>
        <v>0.25</v>
      </c>
      <c r="L20" s="141">
        <v>0</v>
      </c>
      <c r="M20" s="150" t="s">
        <v>532</v>
      </c>
      <c r="N20" s="141" t="s">
        <v>282</v>
      </c>
      <c r="O20" s="141" t="s">
        <v>283</v>
      </c>
      <c r="P20" s="141" t="s">
        <v>282</v>
      </c>
      <c r="Q20" s="141" t="s">
        <v>282</v>
      </c>
      <c r="R20" s="149">
        <f>SUM(COUNTIF(N20,"SI")*25%,COUNTIF(O20,"SI")*40%,COUNTIF(P20,"SI")*25%,COUNTIF(Q20,"SI")*10%)</f>
        <v>0.6</v>
      </c>
      <c r="S20" s="480">
        <f>AVERAGE(R20:R29)</f>
        <v>0.06</v>
      </c>
      <c r="T20" s="483" t="str">
        <f>CONCATENATE(INDEX('8- Politicas de admiistracion '!$B$6:$F$10,MATCH(ROUND(IF((RIGHT('5-. Identificación de Riesgos'!H20,1)-'6. Valoración Controles'!K20)&lt;1,1,(RIGHT('5-. Identificación de Riesgos'!H20,1)-'6. Valoración Controles'!K20)),0),'8- Politicas de admiistracion '!$F$6:$F$10,0),1)," - ",ROUND(IF((RIGHT('5-. Identificación de Riesgos'!H20,1)-'6. Valoración Controles'!K20)&lt;1,1,(RIGHT('5-. Identificación de Riesgos'!H20,1)-'6. Valoración Controles'!K20)),0))</f>
        <v>Muy Baja - 1</v>
      </c>
      <c r="U20" s="468" t="str">
        <f>CONCATENATE(INDEX('8- Politicas de admiistracion '!$B$17:$F$21,MATCH(ROUND(IF((RIGHT('5-. Identificación de Riesgos'!M20,1)-'6. Valoración Controles'!S20)&lt;1,1,(RIGHT('5-. Identificación de Riesgos'!M20,1)-'6. Valoración Controles'!S20)),0),'8- Politicas de admiistracion '!$F$17:$F$21,0),1)," - ",ROUND(IF((RIGHT('5-. Identificación de Riesgos'!M20,1)-'6. Valoración Controles'!S20)&lt;1,1,(RIGHT('5-. Identificación de Riesgos'!M20,1)-'6. Valoración Controles'!S20)),0))</f>
        <v>Menor - 2</v>
      </c>
      <c r="V20" s="471" t="str">
        <f>CONCATENATE(VLOOKUP((LEFT(T20,LEN(T20)-4)&amp;LEFT(U20,LEN(U20)-4)),'9- Matriz de Calor '!$D$18:$E$42,2,0)," - ",RIGHT(T20,1)*RIGHT(U20,1))</f>
        <v>Bajo - 2</v>
      </c>
    </row>
    <row r="21" spans="1:22" ht="45">
      <c r="A21" s="475"/>
      <c r="B21" s="478"/>
      <c r="C21" s="288" t="s">
        <v>496</v>
      </c>
      <c r="D21" s="289"/>
      <c r="E21" s="654" t="s">
        <v>507</v>
      </c>
      <c r="F21" s="102"/>
      <c r="G21" s="102"/>
      <c r="H21" s="102"/>
      <c r="I21" s="102"/>
      <c r="J21" s="34">
        <f t="shared" ref="J21:J23" si="2">COUNTIF(F21:I21,"SI")/4</f>
        <v>0</v>
      </c>
      <c r="K21" s="481"/>
      <c r="L21" s="102">
        <v>0</v>
      </c>
      <c r="M21" s="147"/>
      <c r="N21" s="102"/>
      <c r="O21" s="102"/>
      <c r="P21" s="102"/>
      <c r="Q21" s="102"/>
      <c r="R21" s="34">
        <f t="shared" ref="R21:R29" si="3">SUM(COUNTIF(N21,"SI")*25%,COUNTIF(O21,"SI")*40%,COUNTIF(P21,"SI")*25%,COUNTIF(Q21,"SI")*10%)</f>
        <v>0</v>
      </c>
      <c r="S21" s="481"/>
      <c r="T21" s="484"/>
      <c r="U21" s="469"/>
      <c r="V21" s="472"/>
    </row>
    <row r="22" spans="1:22" ht="38.25">
      <c r="A22" s="475"/>
      <c r="B22" s="478"/>
      <c r="C22" s="288" t="s">
        <v>497</v>
      </c>
      <c r="D22" s="289"/>
      <c r="E22" s="654" t="s">
        <v>508</v>
      </c>
      <c r="F22" s="102"/>
      <c r="G22" s="102"/>
      <c r="H22" s="102"/>
      <c r="I22" s="102"/>
      <c r="J22" s="34">
        <f t="shared" si="2"/>
        <v>0</v>
      </c>
      <c r="K22" s="481"/>
      <c r="L22" s="102">
        <v>0</v>
      </c>
      <c r="M22" s="147"/>
      <c r="N22" s="102"/>
      <c r="O22" s="102"/>
      <c r="P22" s="102"/>
      <c r="Q22" s="102"/>
      <c r="R22" s="34">
        <f t="shared" si="3"/>
        <v>0</v>
      </c>
      <c r="S22" s="481"/>
      <c r="T22" s="484"/>
      <c r="U22" s="469"/>
      <c r="V22" s="472"/>
    </row>
    <row r="23" spans="1:22" ht="30">
      <c r="A23" s="475"/>
      <c r="B23" s="478"/>
      <c r="C23" s="288" t="s">
        <v>498</v>
      </c>
      <c r="D23" s="289"/>
      <c r="E23" s="654" t="s">
        <v>509</v>
      </c>
      <c r="F23" s="102"/>
      <c r="G23" s="102"/>
      <c r="H23" s="102"/>
      <c r="I23" s="102"/>
      <c r="J23" s="34">
        <f t="shared" si="2"/>
        <v>0</v>
      </c>
      <c r="K23" s="481"/>
      <c r="M23" s="147"/>
      <c r="N23" s="102"/>
      <c r="O23" s="102"/>
      <c r="P23" s="102"/>
      <c r="Q23" s="102"/>
      <c r="R23" s="34">
        <f t="shared" si="3"/>
        <v>0</v>
      </c>
      <c r="S23" s="481"/>
      <c r="T23" s="484"/>
      <c r="U23" s="469"/>
      <c r="V23" s="472"/>
    </row>
    <row r="24" spans="1:22">
      <c r="A24" s="475"/>
      <c r="B24" s="478"/>
      <c r="C24" s="145">
        <f>'5-. Identificación de Riesgos'!D24</f>
        <v>0</v>
      </c>
      <c r="D24" s="102"/>
      <c r="E24" s="147"/>
      <c r="F24" s="102"/>
      <c r="G24" s="102"/>
      <c r="H24" s="102"/>
      <c r="I24" s="102"/>
      <c r="J24" s="34"/>
      <c r="K24" s="481"/>
      <c r="L24" s="102">
        <f>'5-. Identificación de Riesgos'!I24</f>
        <v>0</v>
      </c>
      <c r="M24" s="147"/>
      <c r="N24" s="102"/>
      <c r="O24" s="102"/>
      <c r="P24" s="102"/>
      <c r="Q24" s="102"/>
      <c r="R24" s="34">
        <f t="shared" si="3"/>
        <v>0</v>
      </c>
      <c r="S24" s="481"/>
      <c r="T24" s="484"/>
      <c r="U24" s="469"/>
      <c r="V24" s="472"/>
    </row>
    <row r="25" spans="1:22">
      <c r="A25" s="475"/>
      <c r="B25" s="478"/>
      <c r="C25" s="145">
        <f>'5-. Identificación de Riesgos'!D25</f>
        <v>0</v>
      </c>
      <c r="D25" s="102"/>
      <c r="E25" s="147"/>
      <c r="F25" s="102"/>
      <c r="G25" s="102"/>
      <c r="H25" s="102"/>
      <c r="I25" s="102"/>
      <c r="J25" s="34"/>
      <c r="K25" s="481"/>
      <c r="L25" s="102">
        <f>'5-. Identificación de Riesgos'!I25</f>
        <v>0</v>
      </c>
      <c r="M25" s="34"/>
      <c r="N25" s="102"/>
      <c r="O25" s="102"/>
      <c r="P25" s="102"/>
      <c r="Q25" s="102"/>
      <c r="R25" s="34">
        <f t="shared" si="3"/>
        <v>0</v>
      </c>
      <c r="S25" s="481"/>
      <c r="T25" s="484"/>
      <c r="U25" s="469"/>
      <c r="V25" s="472"/>
    </row>
    <row r="26" spans="1:22">
      <c r="A26" s="475"/>
      <c r="B26" s="478"/>
      <c r="C26" s="145">
        <f>'5-. Identificación de Riesgos'!D26</f>
        <v>0</v>
      </c>
      <c r="D26" s="102"/>
      <c r="E26" s="147"/>
      <c r="F26" s="102"/>
      <c r="G26" s="102"/>
      <c r="H26" s="102"/>
      <c r="I26" s="102"/>
      <c r="J26" s="34"/>
      <c r="K26" s="481"/>
      <c r="L26" s="102">
        <f>'5-. Identificación de Riesgos'!I26</f>
        <v>0</v>
      </c>
      <c r="M26" s="34"/>
      <c r="N26" s="102"/>
      <c r="O26" s="102"/>
      <c r="P26" s="102"/>
      <c r="Q26" s="102"/>
      <c r="R26" s="34">
        <f t="shared" si="3"/>
        <v>0</v>
      </c>
      <c r="S26" s="481"/>
      <c r="T26" s="484"/>
      <c r="U26" s="469"/>
      <c r="V26" s="472"/>
    </row>
    <row r="27" spans="1:22">
      <c r="A27" s="475"/>
      <c r="B27" s="478"/>
      <c r="C27" s="145">
        <f>'5-. Identificación de Riesgos'!D27</f>
        <v>0</v>
      </c>
      <c r="D27" s="102"/>
      <c r="E27" s="147"/>
      <c r="F27" s="102"/>
      <c r="G27" s="102"/>
      <c r="H27" s="102"/>
      <c r="I27" s="102"/>
      <c r="J27" s="34"/>
      <c r="K27" s="481"/>
      <c r="L27" s="102">
        <f>'5-. Identificación de Riesgos'!I27</f>
        <v>0</v>
      </c>
      <c r="M27" s="34"/>
      <c r="N27" s="102"/>
      <c r="O27" s="102"/>
      <c r="P27" s="102"/>
      <c r="Q27" s="102"/>
      <c r="R27" s="34">
        <f t="shared" si="3"/>
        <v>0</v>
      </c>
      <c r="S27" s="481"/>
      <c r="T27" s="484"/>
      <c r="U27" s="469"/>
      <c r="V27" s="472"/>
    </row>
    <row r="28" spans="1:22">
      <c r="A28" s="475"/>
      <c r="B28" s="478"/>
      <c r="C28" s="145">
        <f>'5-. Identificación de Riesgos'!D28</f>
        <v>0</v>
      </c>
      <c r="D28" s="102"/>
      <c r="E28" s="147"/>
      <c r="F28" s="102"/>
      <c r="G28" s="102"/>
      <c r="H28" s="102"/>
      <c r="I28" s="102"/>
      <c r="J28" s="34"/>
      <c r="K28" s="481"/>
      <c r="L28" s="102">
        <f>'5-. Identificación de Riesgos'!I28</f>
        <v>0</v>
      </c>
      <c r="M28" s="34"/>
      <c r="N28" s="102"/>
      <c r="O28" s="102"/>
      <c r="P28" s="102"/>
      <c r="Q28" s="102"/>
      <c r="R28" s="34">
        <f t="shared" si="3"/>
        <v>0</v>
      </c>
      <c r="S28" s="481"/>
      <c r="T28" s="484"/>
      <c r="U28" s="469"/>
      <c r="V28" s="472"/>
    </row>
    <row r="29" spans="1:22" ht="15.75" thickBot="1">
      <c r="A29" s="476"/>
      <c r="B29" s="479"/>
      <c r="C29" s="183">
        <f>'5-. Identificación de Riesgos'!D29</f>
        <v>0</v>
      </c>
      <c r="D29" s="140"/>
      <c r="E29" s="152"/>
      <c r="F29" s="140"/>
      <c r="G29" s="140"/>
      <c r="H29" s="140"/>
      <c r="I29" s="140"/>
      <c r="J29" s="153"/>
      <c r="K29" s="482"/>
      <c r="L29" s="140">
        <f>'5-. Identificación de Riesgos'!I29</f>
        <v>0</v>
      </c>
      <c r="M29" s="153"/>
      <c r="N29" s="140"/>
      <c r="O29" s="140"/>
      <c r="P29" s="140"/>
      <c r="Q29" s="140"/>
      <c r="R29" s="153">
        <f t="shared" si="3"/>
        <v>0</v>
      </c>
      <c r="S29" s="482"/>
      <c r="T29" s="485"/>
      <c r="U29" s="470"/>
      <c r="V29" s="473"/>
    </row>
    <row r="30" spans="1:22" ht="25.5">
      <c r="A30" s="524">
        <v>3</v>
      </c>
      <c r="B30" s="468" t="str">
        <f>'5-. Identificación de Riesgos'!B30</f>
        <v xml:space="preserve">Recibir dádivas o beneficios a nombre propio o de terceros  para omitir acciones, filtrar  información o no seguir  procedimientos de seguridad </v>
      </c>
      <c r="C30" s="148" t="str">
        <f>'5-. Identificación de Riesgos'!D30</f>
        <v xml:space="preserve">1. Falta de ética y valores </v>
      </c>
      <c r="D30" s="141">
        <v>1</v>
      </c>
      <c r="E30" s="169" t="s">
        <v>284</v>
      </c>
      <c r="F30" s="141" t="s">
        <v>282</v>
      </c>
      <c r="G30" s="141" t="s">
        <v>282</v>
      </c>
      <c r="H30" s="141"/>
      <c r="I30" s="141" t="s">
        <v>283</v>
      </c>
      <c r="J30" s="149">
        <f t="shared" si="0"/>
        <v>0.5</v>
      </c>
      <c r="K30" s="480">
        <f>AVERAGE(J30:J39)</f>
        <v>0.5</v>
      </c>
      <c r="L30" s="104">
        <v>0</v>
      </c>
      <c r="M30" s="149"/>
      <c r="N30" s="141"/>
      <c r="O30" s="141"/>
      <c r="P30" s="141"/>
      <c r="Q30" s="141"/>
      <c r="R30" s="149">
        <f t="shared" si="1"/>
        <v>0</v>
      </c>
      <c r="S30" s="480">
        <f t="shared" ref="S30" si="4">AVERAGE(R30:R39)</f>
        <v>0</v>
      </c>
      <c r="T30" s="530" t="str">
        <f>CONCATENATE(INDEX('8- Politicas de admiistracion '!$B$6:$F$10,MATCH(ROUND(IF((RIGHT('5-. Identificación de Riesgos'!H30,1)-'6. Valoración Controles'!K30)&lt;1,1,(RIGHT('5-. Identificación de Riesgos'!H30,1)-'6. Valoración Controles'!K30)),0),'8- Politicas de admiistracion '!$F$6:$F$10,0),1)," - ",ROUND(IF((RIGHT('5-. Identificación de Riesgos'!H30,1)-'6. Valoración Controles'!K30)&lt;1,1,(RIGHT('5-. Identificación de Riesgos'!H30,1)-'6. Valoración Controles'!K30)),0))</f>
        <v>Muy Baja - 1</v>
      </c>
      <c r="U30" s="477" t="str">
        <f>CONCATENATE(INDEX('8- Politicas de admiistracion '!$B$17:$F$21,MATCH(ROUND(IF((RIGHT('5-. Identificación de Riesgos'!M30,1)-'6. Valoración Controles'!S30)&lt;1,1,(RIGHT('5-. Identificación de Riesgos'!M30,1)-'6. Valoración Controles'!S30)),0),'8- Politicas de admiistracion '!$F$17:$F$21,0),1)," - ",ROUND(IF((RIGHT('5-. Identificación de Riesgos'!M30,1)-'6. Valoración Controles'!S30)&lt;1,1,(RIGHT('5-. Identificación de Riesgos'!M30,1)-'6. Valoración Controles'!S30)),0))</f>
        <v>Catastrófico - 5</v>
      </c>
      <c r="V30" s="527" t="str">
        <f>CONCATENATE(VLOOKUP((LEFT(T30,LEN(T30)-4)&amp;LEFT(U30,LEN(U30)-4)),'9- Matriz de Calor '!$D$18:$E$42,2,0)," - ",RIGHT(T30,1)*RIGHT(U30,1))</f>
        <v>Extremo - 5</v>
      </c>
    </row>
    <row r="31" spans="1:22" ht="60">
      <c r="A31" s="525"/>
      <c r="B31" s="469"/>
      <c r="C31" s="145" t="str">
        <f>'5-. Identificación de Riesgos'!D31</f>
        <v>2. Insuficientes programas de capacitación para la toma de conciencia debido al desconocimiento de l ley antisoborno (ISO 37001:2016), Plan Anticorrupción y  de los  valores y principios propios de la entidad.</v>
      </c>
      <c r="D31" s="102">
        <v>2</v>
      </c>
      <c r="E31" s="169" t="s">
        <v>285</v>
      </c>
      <c r="F31" s="102" t="s">
        <v>282</v>
      </c>
      <c r="G31" s="102" t="s">
        <v>282</v>
      </c>
      <c r="H31" s="102"/>
      <c r="I31" s="102" t="s">
        <v>283</v>
      </c>
      <c r="J31" s="34">
        <f t="shared" si="0"/>
        <v>0.5</v>
      </c>
      <c r="K31" s="481"/>
      <c r="L31" s="142">
        <v>0</v>
      </c>
      <c r="M31" s="34"/>
      <c r="N31" s="102"/>
      <c r="O31" s="102"/>
      <c r="P31" s="102"/>
      <c r="Q31" s="102"/>
      <c r="R31" s="34">
        <f t="shared" si="1"/>
        <v>0</v>
      </c>
      <c r="S31" s="481"/>
      <c r="T31" s="531"/>
      <c r="U31" s="478"/>
      <c r="V31" s="528"/>
    </row>
    <row r="32" spans="1:22" ht="38.25">
      <c r="A32" s="525"/>
      <c r="B32" s="469"/>
      <c r="C32" s="145" t="str">
        <f>'5-. Identificación de Riesgos'!D32</f>
        <v xml:space="preserve">3. Desconocimiento del Código de Ética y Buen Gobierno. </v>
      </c>
      <c r="D32" s="102">
        <v>3</v>
      </c>
      <c r="E32" s="169" t="s">
        <v>510</v>
      </c>
      <c r="F32" s="102" t="s">
        <v>282</v>
      </c>
      <c r="G32" s="102" t="s">
        <v>282</v>
      </c>
      <c r="H32" s="102"/>
      <c r="I32" s="102" t="s">
        <v>283</v>
      </c>
      <c r="J32" s="34">
        <f t="shared" si="0"/>
        <v>0.5</v>
      </c>
      <c r="K32" s="481"/>
      <c r="L32" s="142">
        <f>'5-. Identificación de Riesgos'!I32</f>
        <v>0</v>
      </c>
      <c r="M32" s="34"/>
      <c r="N32" s="102"/>
      <c r="O32" s="102"/>
      <c r="P32" s="102"/>
      <c r="Q32" s="102"/>
      <c r="R32" s="34">
        <f t="shared" si="1"/>
        <v>0</v>
      </c>
      <c r="S32" s="481"/>
      <c r="T32" s="531"/>
      <c r="U32" s="478"/>
      <c r="V32" s="528"/>
    </row>
    <row r="33" spans="1:22" ht="38.25">
      <c r="A33" s="525"/>
      <c r="B33" s="469"/>
      <c r="C33" s="145" t="str">
        <f>'5-. Identificación de Riesgos'!D33</f>
        <v xml:space="preserve">4. Falta o inaplicación de controles </v>
      </c>
      <c r="D33" s="102">
        <v>4</v>
      </c>
      <c r="E33" s="169" t="s">
        <v>511</v>
      </c>
      <c r="F33" s="102" t="s">
        <v>282</v>
      </c>
      <c r="G33" s="102" t="s">
        <v>282</v>
      </c>
      <c r="H33" s="102"/>
      <c r="I33" s="102" t="s">
        <v>283</v>
      </c>
      <c r="J33" s="34">
        <f t="shared" si="0"/>
        <v>0.5</v>
      </c>
      <c r="K33" s="481"/>
      <c r="L33" s="142">
        <f>'5-. Identificación de Riesgos'!I33</f>
        <v>0</v>
      </c>
      <c r="M33" s="34"/>
      <c r="N33" s="102"/>
      <c r="O33" s="102"/>
      <c r="P33" s="102"/>
      <c r="Q33" s="102"/>
      <c r="R33" s="34">
        <f t="shared" si="1"/>
        <v>0</v>
      </c>
      <c r="S33" s="481"/>
      <c r="T33" s="531"/>
      <c r="U33" s="478"/>
      <c r="V33" s="528"/>
    </row>
    <row r="34" spans="1:22">
      <c r="A34" s="525"/>
      <c r="B34" s="469"/>
      <c r="C34" s="145">
        <f>'5-. Identificación de Riesgos'!D34</f>
        <v>0</v>
      </c>
      <c r="D34" s="102"/>
      <c r="E34" s="98"/>
      <c r="F34" s="102"/>
      <c r="G34" s="102"/>
      <c r="H34" s="102"/>
      <c r="I34" s="102"/>
      <c r="J34" s="34"/>
      <c r="K34" s="481"/>
      <c r="L34" s="142">
        <f>'5-. Identificación de Riesgos'!I34</f>
        <v>0</v>
      </c>
      <c r="M34" s="34"/>
      <c r="N34" s="102"/>
      <c r="O34" s="102"/>
      <c r="P34" s="102"/>
      <c r="Q34" s="102"/>
      <c r="R34" s="34">
        <f t="shared" si="1"/>
        <v>0</v>
      </c>
      <c r="S34" s="481"/>
      <c r="T34" s="531"/>
      <c r="U34" s="478"/>
      <c r="V34" s="528"/>
    </row>
    <row r="35" spans="1:22">
      <c r="A35" s="525"/>
      <c r="B35" s="469"/>
      <c r="C35" s="145">
        <f>'5-. Identificación de Riesgos'!D35</f>
        <v>0</v>
      </c>
      <c r="D35" s="102"/>
      <c r="E35" s="146"/>
      <c r="F35" s="102"/>
      <c r="G35" s="102"/>
      <c r="H35" s="102"/>
      <c r="I35" s="102"/>
      <c r="J35" s="34"/>
      <c r="K35" s="481"/>
      <c r="L35" s="142">
        <f>'5-. Identificación de Riesgos'!I35</f>
        <v>0</v>
      </c>
      <c r="M35" s="34"/>
      <c r="N35" s="102"/>
      <c r="O35" s="102"/>
      <c r="P35" s="102"/>
      <c r="Q35" s="102"/>
      <c r="R35" s="34">
        <f t="shared" si="1"/>
        <v>0</v>
      </c>
      <c r="S35" s="481"/>
      <c r="T35" s="531"/>
      <c r="U35" s="478"/>
      <c r="V35" s="528"/>
    </row>
    <row r="36" spans="1:22">
      <c r="A36" s="525"/>
      <c r="B36" s="469"/>
      <c r="C36" s="145">
        <f>'5-. Identificación de Riesgos'!D36</f>
        <v>0</v>
      </c>
      <c r="D36" s="102"/>
      <c r="E36" s="146"/>
      <c r="F36" s="102"/>
      <c r="G36" s="102"/>
      <c r="H36" s="102"/>
      <c r="I36" s="102"/>
      <c r="J36" s="34"/>
      <c r="K36" s="481"/>
      <c r="L36" s="142">
        <f>'5-. Identificación de Riesgos'!I36</f>
        <v>0</v>
      </c>
      <c r="M36" s="34"/>
      <c r="N36" s="102"/>
      <c r="O36" s="102"/>
      <c r="P36" s="102"/>
      <c r="Q36" s="102"/>
      <c r="R36" s="34">
        <f t="shared" si="1"/>
        <v>0</v>
      </c>
      <c r="S36" s="481"/>
      <c r="T36" s="531"/>
      <c r="U36" s="478"/>
      <c r="V36" s="528"/>
    </row>
    <row r="37" spans="1:22">
      <c r="A37" s="525"/>
      <c r="B37" s="469"/>
      <c r="C37" s="145">
        <f>'5-. Identificación de Riesgos'!D37</f>
        <v>0</v>
      </c>
      <c r="D37" s="102"/>
      <c r="E37" s="146"/>
      <c r="F37" s="102"/>
      <c r="G37" s="102"/>
      <c r="H37" s="102"/>
      <c r="I37" s="102"/>
      <c r="J37" s="34"/>
      <c r="K37" s="481"/>
      <c r="L37" s="142">
        <f>'5-. Identificación de Riesgos'!I37</f>
        <v>0</v>
      </c>
      <c r="M37" s="34"/>
      <c r="N37" s="102"/>
      <c r="O37" s="102"/>
      <c r="P37" s="102"/>
      <c r="Q37" s="102"/>
      <c r="R37" s="34">
        <f t="shared" si="1"/>
        <v>0</v>
      </c>
      <c r="S37" s="481"/>
      <c r="T37" s="531"/>
      <c r="U37" s="478"/>
      <c r="V37" s="528"/>
    </row>
    <row r="38" spans="1:22">
      <c r="A38" s="525"/>
      <c r="B38" s="469"/>
      <c r="C38" s="145">
        <f>'5-. Identificación de Riesgos'!D38</f>
        <v>0</v>
      </c>
      <c r="D38" s="102"/>
      <c r="E38" s="146"/>
      <c r="F38" s="102"/>
      <c r="G38" s="102"/>
      <c r="H38" s="102"/>
      <c r="I38" s="102"/>
      <c r="J38" s="34"/>
      <c r="K38" s="481"/>
      <c r="L38" s="142">
        <f>'5-. Identificación de Riesgos'!I38</f>
        <v>0</v>
      </c>
      <c r="M38" s="34"/>
      <c r="N38" s="102"/>
      <c r="O38" s="102"/>
      <c r="P38" s="102"/>
      <c r="Q38" s="102"/>
      <c r="R38" s="34">
        <f t="shared" si="1"/>
        <v>0</v>
      </c>
      <c r="S38" s="481"/>
      <c r="T38" s="531"/>
      <c r="U38" s="478"/>
      <c r="V38" s="528"/>
    </row>
    <row r="39" spans="1:22" ht="15.75" thickBot="1">
      <c r="A39" s="526"/>
      <c r="B39" s="470"/>
      <c r="C39" s="151">
        <f>'5-. Identificación de Riesgos'!D39</f>
        <v>0</v>
      </c>
      <c r="D39" s="140"/>
      <c r="E39" s="154"/>
      <c r="F39" s="140"/>
      <c r="G39" s="140"/>
      <c r="H39" s="140"/>
      <c r="I39" s="140"/>
      <c r="J39" s="153"/>
      <c r="K39" s="482"/>
      <c r="L39" s="143">
        <f>'5-. Identificación de Riesgos'!I39</f>
        <v>0</v>
      </c>
      <c r="M39" s="153"/>
      <c r="N39" s="140"/>
      <c r="O39" s="140"/>
      <c r="P39" s="140"/>
      <c r="Q39" s="140"/>
      <c r="R39" s="153">
        <f t="shared" si="1"/>
        <v>0</v>
      </c>
      <c r="S39" s="482"/>
      <c r="T39" s="532"/>
      <c r="U39" s="479"/>
      <c r="V39" s="529"/>
    </row>
    <row r="40" spans="1:22" ht="60">
      <c r="A40" s="486">
        <v>4</v>
      </c>
      <c r="B40" s="468" t="str">
        <f>'5-. Identificación de Riesgos'!B40</f>
        <v>Ofrecer, prometer, entregar, aceptar o solicitar una ventaja indebida para manipular o influir en la emisión  de  solicitudes  de traslado por razones de seguridad, en  beneficio propio o de un tercero.</v>
      </c>
      <c r="C40" s="148" t="str">
        <f>'5-. Identificación de Riesgos'!D40</f>
        <v>1. Falta de ética de los servidores públicos (Debilidades en principios y valores)</v>
      </c>
      <c r="D40" s="141">
        <v>1</v>
      </c>
      <c r="E40" s="146" t="s">
        <v>286</v>
      </c>
      <c r="F40" s="141" t="s">
        <v>282</v>
      </c>
      <c r="G40" s="141" t="s">
        <v>282</v>
      </c>
      <c r="H40" s="141" t="s">
        <v>282</v>
      </c>
      <c r="I40" s="141" t="s">
        <v>282</v>
      </c>
      <c r="J40" s="149">
        <f>COUNTIF(F40:I40,"SI")/4</f>
        <v>1</v>
      </c>
      <c r="K40" s="480">
        <f>AVERAGE(J40:J49)</f>
        <v>1</v>
      </c>
      <c r="L40" s="142" t="str">
        <f>'5-. Identificación de Riesgos'!I40</f>
        <v>Afectación de reputación, imagen,  credibilidad, satisfacción de usuarios y PI</v>
      </c>
      <c r="M40" s="178" t="s">
        <v>287</v>
      </c>
      <c r="N40" s="141" t="s">
        <v>283</v>
      </c>
      <c r="O40" s="141" t="s">
        <v>283</v>
      </c>
      <c r="P40" s="141" t="s">
        <v>282</v>
      </c>
      <c r="Q40" s="141" t="s">
        <v>282</v>
      </c>
      <c r="R40" s="149">
        <f t="shared" ref="R40:R50" si="5">SUM(COUNTIF(N40,"SI")*25%,COUNTIF(O40,"SI")*40%,COUNTIF(P40,"SI")*25%,COUNTIF(Q40,"SI")*10%)</f>
        <v>0.35</v>
      </c>
      <c r="S40" s="480">
        <f t="shared" ref="S40" si="6">AVERAGE(R40:R49)</f>
        <v>0.35</v>
      </c>
      <c r="T40" s="530" t="str">
        <f>CONCATENATE(INDEX('8- Politicas de admiistracion '!$B$6:$F$10,MATCH(ROUND(IF((RIGHT('5-. Identificación de Riesgos'!H40,1)-'6. Valoración Controles'!K40)&lt;1,1,(RIGHT('5-. Identificación de Riesgos'!H40,1)-'6. Valoración Controles'!K40)),0),'8- Politicas de admiistracion '!$F$6:$F$10,0),1)," - ",ROUND(IF((RIGHT('5-. Identificación de Riesgos'!H40,1)-'6. Valoración Controles'!K40)&lt;1,1,(RIGHT('5-. Identificación de Riesgos'!H40,1)-'6. Valoración Controles'!K40)),0))</f>
        <v>Muy Baja - 1</v>
      </c>
      <c r="U40" s="477" t="str">
        <f>CONCATENATE(INDEX('8- Politicas de admiistracion '!$B$17:$F$21,MATCH(ROUND(IF((RIGHT('5-. Identificación de Riesgos'!M40,1)-'6. Valoración Controles'!S40)&lt;1,1,(RIGHT('5-. Identificación de Riesgos'!M40,1)-'6. Valoración Controles'!S40)),0),'8- Politicas de admiistracion '!$F$17:$F$21,0),1)," - ",ROUND(IF((RIGHT('5-. Identificación de Riesgos'!M40,1)-'6. Valoración Controles'!S40)&lt;1,1,(RIGHT('5-. Identificación de Riesgos'!M40,1)-'6. Valoración Controles'!S40)),0))</f>
        <v>Leve - 1</v>
      </c>
      <c r="V40" s="527" t="str">
        <f>CONCATENATE(VLOOKUP((LEFT(T40,LEN(T40)-4)&amp;LEFT(U40,LEN(U40)-4)),'9- Matriz de Calor '!$D$18:$E$42,2,0)," - ",RIGHT(T40,1)*RIGHT(U40,1))</f>
        <v>Bajo - 1</v>
      </c>
    </row>
    <row r="41" spans="1:22" ht="30">
      <c r="A41" s="487"/>
      <c r="B41" s="469"/>
      <c r="C41" s="145" t="str">
        <f>'5-. Identificación de Riesgos'!D41</f>
        <v>2. Falta de ética de terceros interesados  (Debilidades principios y valores)</v>
      </c>
      <c r="D41" s="102">
        <v>2</v>
      </c>
      <c r="E41" s="146" t="s">
        <v>288</v>
      </c>
      <c r="F41" s="102" t="s">
        <v>282</v>
      </c>
      <c r="G41" s="102" t="s">
        <v>282</v>
      </c>
      <c r="H41" s="102" t="s">
        <v>282</v>
      </c>
      <c r="I41" s="102" t="s">
        <v>282</v>
      </c>
      <c r="J41" s="34">
        <f t="shared" ref="J41:J52" si="7">COUNTIF(F41:I41,"SI")/4</f>
        <v>1</v>
      </c>
      <c r="K41" s="481"/>
      <c r="L41" s="98"/>
      <c r="M41" s="34"/>
      <c r="N41" s="102"/>
      <c r="O41" s="102"/>
      <c r="P41" s="102"/>
      <c r="Q41" s="102"/>
      <c r="R41" s="34"/>
      <c r="S41" s="481"/>
      <c r="T41" s="531"/>
      <c r="U41" s="478"/>
      <c r="V41" s="528"/>
    </row>
    <row r="42" spans="1:22" ht="76.5">
      <c r="A42" s="487"/>
      <c r="B42" s="469"/>
      <c r="C42" s="145" t="str">
        <f>'5-. Identificación de Riesgos'!D42</f>
        <v>3. Debilidad en los controles y/o criterios  durante la planeación de los traslados de seguridad</v>
      </c>
      <c r="D42" s="102">
        <v>3</v>
      </c>
      <c r="E42" s="146" t="s">
        <v>512</v>
      </c>
      <c r="F42" s="102" t="s">
        <v>282</v>
      </c>
      <c r="G42" s="102" t="s">
        <v>282</v>
      </c>
      <c r="H42" s="102" t="s">
        <v>282</v>
      </c>
      <c r="I42" s="102" t="s">
        <v>282</v>
      </c>
      <c r="J42" s="34">
        <f t="shared" si="7"/>
        <v>1</v>
      </c>
      <c r="K42" s="481"/>
      <c r="L42" s="98"/>
      <c r="M42" s="34"/>
      <c r="N42" s="102"/>
      <c r="O42" s="102"/>
      <c r="P42" s="102"/>
      <c r="Q42" s="102"/>
      <c r="R42" s="34"/>
      <c r="S42" s="481"/>
      <c r="T42" s="531"/>
      <c r="U42" s="478"/>
      <c r="V42" s="528"/>
    </row>
    <row r="43" spans="1:22">
      <c r="A43" s="487"/>
      <c r="B43" s="469"/>
      <c r="C43" s="145">
        <f>'5-. Identificación de Riesgos'!D43</f>
        <v>0</v>
      </c>
      <c r="D43" s="102"/>
      <c r="E43" s="146"/>
      <c r="F43" s="102"/>
      <c r="G43" s="102"/>
      <c r="H43" s="102"/>
      <c r="I43" s="102"/>
      <c r="J43" s="34"/>
      <c r="K43" s="481"/>
      <c r="L43" s="98"/>
      <c r="M43" s="34"/>
      <c r="N43" s="102"/>
      <c r="O43" s="102"/>
      <c r="P43" s="102"/>
      <c r="Q43" s="102"/>
      <c r="R43" s="34"/>
      <c r="S43" s="481"/>
      <c r="T43" s="531"/>
      <c r="U43" s="478"/>
      <c r="V43" s="528"/>
    </row>
    <row r="44" spans="1:22">
      <c r="A44" s="487"/>
      <c r="B44" s="469"/>
      <c r="C44" s="145">
        <f>'5-. Identificación de Riesgos'!D44</f>
        <v>0</v>
      </c>
      <c r="D44" s="102"/>
      <c r="E44" s="98"/>
      <c r="F44" s="102"/>
      <c r="G44" s="102"/>
      <c r="H44" s="102"/>
      <c r="I44" s="102"/>
      <c r="J44" s="34"/>
      <c r="K44" s="481"/>
      <c r="L44" s="98"/>
      <c r="M44" s="34"/>
      <c r="N44" s="102"/>
      <c r="O44" s="102"/>
      <c r="P44" s="102"/>
      <c r="Q44" s="102"/>
      <c r="R44" s="34"/>
      <c r="S44" s="481"/>
      <c r="T44" s="531"/>
      <c r="U44" s="478"/>
      <c r="V44" s="528"/>
    </row>
    <row r="45" spans="1:22">
      <c r="A45" s="487"/>
      <c r="B45" s="469"/>
      <c r="C45" s="145">
        <f>'5-. Identificación de Riesgos'!D45</f>
        <v>0</v>
      </c>
      <c r="D45" s="102"/>
      <c r="E45" s="146"/>
      <c r="F45" s="102"/>
      <c r="G45" s="102"/>
      <c r="H45" s="102"/>
      <c r="I45" s="102"/>
      <c r="J45" s="34"/>
      <c r="K45" s="481"/>
      <c r="L45" s="98"/>
      <c r="M45" s="34"/>
      <c r="N45" s="102"/>
      <c r="O45" s="102"/>
      <c r="P45" s="102"/>
      <c r="Q45" s="102"/>
      <c r="R45" s="34"/>
      <c r="S45" s="481"/>
      <c r="T45" s="531"/>
      <c r="U45" s="478"/>
      <c r="V45" s="528"/>
    </row>
    <row r="46" spans="1:22">
      <c r="A46" s="487"/>
      <c r="B46" s="469"/>
      <c r="C46" s="145">
        <f>'5-. Identificación de Riesgos'!D46</f>
        <v>0</v>
      </c>
      <c r="D46" s="102"/>
      <c r="E46" s="146"/>
      <c r="F46" s="102"/>
      <c r="G46" s="102"/>
      <c r="H46" s="102"/>
      <c r="I46" s="102"/>
      <c r="J46" s="34"/>
      <c r="K46" s="481"/>
      <c r="L46" s="98"/>
      <c r="M46" s="34"/>
      <c r="N46" s="102"/>
      <c r="O46" s="102"/>
      <c r="P46" s="102"/>
      <c r="Q46" s="102"/>
      <c r="R46" s="34"/>
      <c r="S46" s="481"/>
      <c r="T46" s="531"/>
      <c r="U46" s="478"/>
      <c r="V46" s="528"/>
    </row>
    <row r="47" spans="1:22">
      <c r="A47" s="487"/>
      <c r="B47" s="469"/>
      <c r="C47" s="145">
        <f>'5-. Identificación de Riesgos'!D47</f>
        <v>0</v>
      </c>
      <c r="D47" s="102"/>
      <c r="E47" s="146"/>
      <c r="F47" s="102"/>
      <c r="G47" s="102"/>
      <c r="H47" s="102"/>
      <c r="I47" s="102"/>
      <c r="J47" s="34"/>
      <c r="K47" s="481"/>
      <c r="L47" s="98"/>
      <c r="M47" s="34"/>
      <c r="N47" s="102"/>
      <c r="O47" s="102"/>
      <c r="P47" s="102"/>
      <c r="Q47" s="102"/>
      <c r="R47" s="34"/>
      <c r="S47" s="481"/>
      <c r="T47" s="531"/>
      <c r="U47" s="478"/>
      <c r="V47" s="528"/>
    </row>
    <row r="48" spans="1:22">
      <c r="A48" s="487"/>
      <c r="B48" s="469"/>
      <c r="C48" s="145">
        <f>'5-. Identificación de Riesgos'!D48</f>
        <v>0</v>
      </c>
      <c r="D48" s="102"/>
      <c r="E48" s="146"/>
      <c r="F48" s="102"/>
      <c r="G48" s="102"/>
      <c r="H48" s="102"/>
      <c r="I48" s="102"/>
      <c r="J48" s="34"/>
      <c r="K48" s="481"/>
      <c r="L48" s="98"/>
      <c r="M48" s="34"/>
      <c r="N48" s="102"/>
      <c r="O48" s="102"/>
      <c r="P48" s="102"/>
      <c r="Q48" s="102"/>
      <c r="R48" s="34"/>
      <c r="S48" s="481"/>
      <c r="T48" s="531"/>
      <c r="U48" s="478"/>
      <c r="V48" s="528"/>
    </row>
    <row r="49" spans="1:22" ht="15.75" thickBot="1">
      <c r="A49" s="488"/>
      <c r="B49" s="470"/>
      <c r="C49" s="170">
        <f>'5-. Identificación de Riesgos'!D49</f>
        <v>0</v>
      </c>
      <c r="D49" s="168"/>
      <c r="E49" s="176"/>
      <c r="F49" s="168"/>
      <c r="G49" s="168"/>
      <c r="H49" s="168"/>
      <c r="I49" s="168"/>
      <c r="J49" s="153"/>
      <c r="K49" s="533"/>
      <c r="L49" s="143"/>
      <c r="M49" s="153"/>
      <c r="N49" s="168"/>
      <c r="O49" s="168"/>
      <c r="P49" s="168"/>
      <c r="Q49" s="168"/>
      <c r="R49" s="153"/>
      <c r="S49" s="533"/>
      <c r="T49" s="531"/>
      <c r="U49" s="478"/>
      <c r="V49" s="528"/>
    </row>
    <row r="50" spans="1:22" ht="60">
      <c r="A50" s="486">
        <v>5</v>
      </c>
      <c r="B50" s="468" t="str">
        <f>'5-. Identificación de Riesgos'!B40</f>
        <v>Ofrecer, prometer, entregar, aceptar o solicitar una ventaja indebida para manipular o influir en la emisión  de  solicitudes  de traslado por razones de seguridad, en  beneficio propio o de un tercero.</v>
      </c>
      <c r="C50" s="173" t="str">
        <f>'5-. Identificación de Riesgos'!D50</f>
        <v>1. Falta de ética de los servidores públicos (Debilidades en principios y valores)</v>
      </c>
      <c r="D50" s="141">
        <v>1</v>
      </c>
      <c r="E50" s="177" t="s">
        <v>286</v>
      </c>
      <c r="F50" s="141" t="s">
        <v>282</v>
      </c>
      <c r="G50" s="141" t="s">
        <v>282</v>
      </c>
      <c r="H50" s="141" t="s">
        <v>282</v>
      </c>
      <c r="I50" s="141" t="s">
        <v>282</v>
      </c>
      <c r="J50" s="181">
        <f t="shared" si="7"/>
        <v>1</v>
      </c>
      <c r="K50" s="480">
        <f>AVERAGE(J50:J59)</f>
        <v>1</v>
      </c>
      <c r="L50" s="142" t="str">
        <f>'5-. Identificación de Riesgos'!I50</f>
        <v>Afectación de reputación, imagen,  credibilidad, satisfacción de usuarios y PI</v>
      </c>
      <c r="M50" s="179" t="s">
        <v>287</v>
      </c>
      <c r="N50" s="141" t="s">
        <v>283</v>
      </c>
      <c r="O50" s="141" t="s">
        <v>283</v>
      </c>
      <c r="P50" s="141" t="s">
        <v>282</v>
      </c>
      <c r="Q50" s="141" t="s">
        <v>282</v>
      </c>
      <c r="R50" s="180">
        <f t="shared" si="5"/>
        <v>0.35</v>
      </c>
      <c r="S50" s="480">
        <f t="shared" ref="S50" si="8">AVERAGE(R50:R59)</f>
        <v>0.35</v>
      </c>
      <c r="T50" s="483" t="str">
        <f>CONCATENATE(INDEX('8- Politicas de admiistracion '!$B$6:$F$10,MATCH(ROUND(IF((RIGHT('5-. Identificación de Riesgos'!H50,1)-'6. Valoración Controles'!K50)&lt;1,1,(RIGHT('5-. Identificación de Riesgos'!H50,1)-'6. Valoración Controles'!K50)),0),'8- Politicas de admiistracion '!$F$6:$F$10,0),1)," - ",ROUND(IF((RIGHT('5-. Identificación de Riesgos'!H50,1)-'6. Valoración Controles'!K50)&lt;1,1,(RIGHT('5-. Identificación de Riesgos'!H50,1)-'6. Valoración Controles'!K50)),0))</f>
        <v>Muy Baja - 1</v>
      </c>
      <c r="U50" s="468" t="str">
        <f>CONCATENATE(INDEX('8- Politicas de admiistracion '!$B$17:$F$21,MATCH(ROUND(IF((RIGHT('5-. Identificación de Riesgos'!M50,1)-'6. Valoración Controles'!S50)&lt;1,1,(RIGHT('5-. Identificación de Riesgos'!M50,1)-'6. Valoración Controles'!S50)),0),'8- Politicas de admiistracion '!$F$17:$F$21,0),1)," - ",ROUND(IF((RIGHT('5-. Identificación de Riesgos'!M50,1)-'6. Valoración Controles'!S50)&lt;1,1,(RIGHT('5-. Identificación de Riesgos'!M50,1)-'6. Valoración Controles'!S50)),0))</f>
        <v>Mayor - 4</v>
      </c>
      <c r="V50" s="471" t="str">
        <f>CONCATENATE(VLOOKUP((LEFT(T50,LEN(T50)-4)&amp;LEFT(U50,LEN(U50)-4)),'9- Matriz de Calor '!$D$18:$E$42,2,0)," - ",RIGHT(T50,1)*RIGHT(U50,1))</f>
        <v>Alto  - 4</v>
      </c>
    </row>
    <row r="51" spans="1:22" ht="30">
      <c r="A51" s="487"/>
      <c r="B51" s="469"/>
      <c r="C51" s="174" t="str">
        <f>'5-. Identificación de Riesgos'!D51</f>
        <v>2. Falta de ética de terceros interesados  (Debilidades principios y valores)</v>
      </c>
      <c r="D51" s="102">
        <v>2</v>
      </c>
      <c r="E51" s="146" t="s">
        <v>288</v>
      </c>
      <c r="F51" s="102" t="s">
        <v>282</v>
      </c>
      <c r="G51" s="102" t="s">
        <v>282</v>
      </c>
      <c r="H51" s="102" t="s">
        <v>282</v>
      </c>
      <c r="I51" s="102" t="s">
        <v>282</v>
      </c>
      <c r="J51" s="34">
        <f t="shared" si="7"/>
        <v>1</v>
      </c>
      <c r="K51" s="481"/>
      <c r="L51" s="98"/>
      <c r="M51" s="34"/>
      <c r="N51" s="102"/>
      <c r="O51" s="102"/>
      <c r="P51" s="102"/>
      <c r="Q51" s="102"/>
      <c r="R51" s="171"/>
      <c r="S51" s="481"/>
      <c r="T51" s="484"/>
      <c r="U51" s="469"/>
      <c r="V51" s="472"/>
    </row>
    <row r="52" spans="1:22" ht="51">
      <c r="A52" s="487"/>
      <c r="B52" s="469"/>
      <c r="C52" s="174" t="str">
        <f>'5-. Identificación de Riesgos'!D52</f>
        <v>3. Debilidad en el control sobre el establecimiento de los términos de referencia de procesos contractuales</v>
      </c>
      <c r="D52" s="102">
        <v>3</v>
      </c>
      <c r="E52" s="146" t="s">
        <v>513</v>
      </c>
      <c r="F52" s="102" t="s">
        <v>282</v>
      </c>
      <c r="G52" s="102" t="s">
        <v>282</v>
      </c>
      <c r="H52" s="102" t="s">
        <v>282</v>
      </c>
      <c r="I52" s="102" t="s">
        <v>282</v>
      </c>
      <c r="J52" s="34">
        <f t="shared" si="7"/>
        <v>1</v>
      </c>
      <c r="K52" s="481"/>
      <c r="L52" s="98"/>
      <c r="M52" s="34"/>
      <c r="N52" s="102"/>
      <c r="O52" s="102"/>
      <c r="P52" s="102"/>
      <c r="Q52" s="102"/>
      <c r="R52" s="171"/>
      <c r="S52" s="481"/>
      <c r="T52" s="484"/>
      <c r="U52" s="469"/>
      <c r="V52" s="472"/>
    </row>
    <row r="53" spans="1:22">
      <c r="A53" s="487"/>
      <c r="B53" s="469"/>
      <c r="C53" s="174">
        <f>'5-. Identificación de Riesgos'!D53</f>
        <v>0</v>
      </c>
      <c r="D53" s="102"/>
      <c r="E53" s="172"/>
      <c r="F53" s="102"/>
      <c r="G53" s="102"/>
      <c r="H53" s="102"/>
      <c r="I53" s="102"/>
      <c r="J53" s="34"/>
      <c r="K53" s="481"/>
      <c r="L53" s="98"/>
      <c r="M53" s="34"/>
      <c r="N53" s="102"/>
      <c r="O53" s="102"/>
      <c r="P53" s="102"/>
      <c r="Q53" s="102"/>
      <c r="R53" s="171"/>
      <c r="S53" s="481"/>
      <c r="T53" s="484"/>
      <c r="U53" s="469"/>
      <c r="V53" s="472"/>
    </row>
    <row r="54" spans="1:22">
      <c r="A54" s="487"/>
      <c r="B54" s="469"/>
      <c r="C54" s="174">
        <f>'5-. Identificación de Riesgos'!D54</f>
        <v>0</v>
      </c>
      <c r="D54" s="102"/>
      <c r="E54" s="172"/>
      <c r="F54" s="102"/>
      <c r="G54" s="102"/>
      <c r="H54" s="102"/>
      <c r="I54" s="102"/>
      <c r="J54" s="34"/>
      <c r="K54" s="481"/>
      <c r="L54" s="98"/>
      <c r="M54" s="34"/>
      <c r="N54" s="102"/>
      <c r="O54" s="102"/>
      <c r="P54" s="102"/>
      <c r="Q54" s="102"/>
      <c r="R54" s="171"/>
      <c r="S54" s="481"/>
      <c r="T54" s="484"/>
      <c r="U54" s="469"/>
      <c r="V54" s="472"/>
    </row>
    <row r="55" spans="1:22">
      <c r="A55" s="487"/>
      <c r="B55" s="469"/>
      <c r="C55" s="174">
        <f>'5-. Identificación de Riesgos'!D55</f>
        <v>0</v>
      </c>
      <c r="D55" s="102"/>
      <c r="E55" s="172"/>
      <c r="F55" s="102"/>
      <c r="G55" s="102"/>
      <c r="H55" s="102"/>
      <c r="I55" s="102"/>
      <c r="J55" s="34"/>
      <c r="K55" s="481"/>
      <c r="L55" s="98"/>
      <c r="M55" s="34"/>
      <c r="N55" s="102"/>
      <c r="O55" s="102"/>
      <c r="P55" s="102"/>
      <c r="Q55" s="102"/>
      <c r="R55" s="171"/>
      <c r="S55" s="481"/>
      <c r="T55" s="484"/>
      <c r="U55" s="469"/>
      <c r="V55" s="472"/>
    </row>
    <row r="56" spans="1:22">
      <c r="A56" s="487"/>
      <c r="B56" s="469"/>
      <c r="C56" s="174">
        <f>'5-. Identificación de Riesgos'!D56</f>
        <v>0</v>
      </c>
      <c r="D56" s="102"/>
      <c r="E56" s="172"/>
      <c r="F56" s="102"/>
      <c r="G56" s="102"/>
      <c r="H56" s="102"/>
      <c r="I56" s="102"/>
      <c r="J56" s="34"/>
      <c r="K56" s="481"/>
      <c r="L56" s="98"/>
      <c r="M56" s="34"/>
      <c r="N56" s="102"/>
      <c r="O56" s="102"/>
      <c r="P56" s="102"/>
      <c r="Q56" s="102"/>
      <c r="R56" s="171"/>
      <c r="S56" s="481"/>
      <c r="T56" s="484"/>
      <c r="U56" s="469"/>
      <c r="V56" s="472"/>
    </row>
    <row r="57" spans="1:22">
      <c r="A57" s="487"/>
      <c r="B57" s="469"/>
      <c r="C57" s="174">
        <f>'5-. Identificación de Riesgos'!D57</f>
        <v>0</v>
      </c>
      <c r="D57" s="102"/>
      <c r="E57" s="172"/>
      <c r="F57" s="102"/>
      <c r="G57" s="102"/>
      <c r="H57" s="102"/>
      <c r="I57" s="102"/>
      <c r="J57" s="34"/>
      <c r="K57" s="481"/>
      <c r="L57" s="98"/>
      <c r="M57" s="34"/>
      <c r="N57" s="102"/>
      <c r="O57" s="102"/>
      <c r="P57" s="102"/>
      <c r="Q57" s="102"/>
      <c r="R57" s="171"/>
      <c r="S57" s="481"/>
      <c r="T57" s="484"/>
      <c r="U57" s="469"/>
      <c r="V57" s="472"/>
    </row>
    <row r="58" spans="1:22">
      <c r="A58" s="487"/>
      <c r="B58" s="469"/>
      <c r="C58" s="174">
        <f>'5-. Identificación de Riesgos'!D58</f>
        <v>0</v>
      </c>
      <c r="D58" s="102"/>
      <c r="E58" s="172"/>
      <c r="F58" s="102"/>
      <c r="G58" s="102"/>
      <c r="H58" s="102"/>
      <c r="I58" s="102"/>
      <c r="J58" s="34"/>
      <c r="K58" s="481"/>
      <c r="L58" s="98"/>
      <c r="M58" s="34"/>
      <c r="N58" s="102"/>
      <c r="O58" s="102"/>
      <c r="P58" s="102"/>
      <c r="Q58" s="102"/>
      <c r="R58" s="171"/>
      <c r="S58" s="481"/>
      <c r="T58" s="484"/>
      <c r="U58" s="469"/>
      <c r="V58" s="472"/>
    </row>
    <row r="59" spans="1:22" ht="15.75" thickBot="1">
      <c r="A59" s="488"/>
      <c r="B59" s="470"/>
      <c r="C59" s="175">
        <f>'5-. Identificación de Riesgos'!D59</f>
        <v>0</v>
      </c>
      <c r="D59" s="140"/>
      <c r="E59" s="154"/>
      <c r="F59" s="140"/>
      <c r="G59" s="140"/>
      <c r="H59" s="140"/>
      <c r="I59" s="140"/>
      <c r="J59" s="153"/>
      <c r="K59" s="482"/>
      <c r="L59" s="143"/>
      <c r="M59" s="153"/>
      <c r="N59" s="140"/>
      <c r="O59" s="140"/>
      <c r="P59" s="140"/>
      <c r="Q59" s="140"/>
      <c r="R59" s="153"/>
      <c r="S59" s="482"/>
      <c r="T59" s="485"/>
      <c r="U59" s="470"/>
      <c r="V59" s="473"/>
    </row>
  </sheetData>
  <mergeCells count="53">
    <mergeCell ref="T40:T49"/>
    <mergeCell ref="U40:U49"/>
    <mergeCell ref="V40:V49"/>
    <mergeCell ref="A40:A49"/>
    <mergeCell ref="B40:B49"/>
    <mergeCell ref="K40:K49"/>
    <mergeCell ref="S40:S49"/>
    <mergeCell ref="A30:A39"/>
    <mergeCell ref="B30:B39"/>
    <mergeCell ref="K30:K39"/>
    <mergeCell ref="V30:V39"/>
    <mergeCell ref="T30:T39"/>
    <mergeCell ref="U30:U39"/>
    <mergeCell ref="S30:S3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A10:A19"/>
    <mergeCell ref="B10:B19"/>
    <mergeCell ref="C5:V5"/>
    <mergeCell ref="C6:V6"/>
    <mergeCell ref="S10:S19"/>
    <mergeCell ref="T10:T19"/>
    <mergeCell ref="U10:U19"/>
    <mergeCell ref="V10:V19"/>
    <mergeCell ref="K10:K19"/>
    <mergeCell ref="U50:U59"/>
    <mergeCell ref="V50:V59"/>
    <mergeCell ref="A50:A59"/>
    <mergeCell ref="B50:B59"/>
    <mergeCell ref="K50:K59"/>
    <mergeCell ref="S50:S59"/>
    <mergeCell ref="T50:T59"/>
    <mergeCell ref="U20:U29"/>
    <mergeCell ref="V20:V29"/>
    <mergeCell ref="A20:A29"/>
    <mergeCell ref="B20:B29"/>
    <mergeCell ref="K20:K29"/>
    <mergeCell ref="S20:S29"/>
    <mergeCell ref="T20:T29"/>
  </mergeCells>
  <conditionalFormatting sqref="T10 T30">
    <cfRule type="containsText" dxfId="389" priority="380" operator="containsText" text="Muy Baja">
      <formula>NOT(ISERROR(SEARCH("Muy Baja",T10)))</formula>
    </cfRule>
    <cfRule type="containsText" dxfId="388" priority="379" operator="containsText" text="Media">
      <formula>NOT(ISERROR(SEARCH("Media",T10)))</formula>
    </cfRule>
    <cfRule type="containsText" dxfId="387" priority="389" operator="containsText" text="Baja">
      <formula>NOT(ISERROR(SEARCH("Baja",T10)))</formula>
    </cfRule>
    <cfRule type="containsText" dxfId="386" priority="378" operator="containsText" text="Media">
      <formula>NOT(ISERROR(SEARCH("Media",T10)))</formula>
    </cfRule>
    <cfRule type="containsText" dxfId="385" priority="377" operator="containsText" text="Media">
      <formula>NOT(ISERROR(SEARCH("Media",T10)))</formula>
    </cfRule>
    <cfRule type="containsText" dxfId="384" priority="376" operator="containsText" text="Alta">
      <formula>NOT(ISERROR(SEARCH("Alta",T10)))</formula>
    </cfRule>
    <cfRule type="cellIs" dxfId="383" priority="393" operator="between">
      <formula>1</formula>
      <formula>2</formula>
    </cfRule>
    <cfRule type="containsText" dxfId="382" priority="390" operator="containsText" text="Muy baja">
      <formula>NOT(ISERROR(SEARCH("Muy baja",T10)))</formula>
    </cfRule>
    <cfRule type="containsText" dxfId="381" priority="374" operator="containsText" text="Muy Alta">
      <formula>NOT(ISERROR(SEARCH("Muy Alta",T10)))</formula>
    </cfRule>
    <cfRule type="containsText" dxfId="380" priority="373" operator="containsText" text="Baja">
      <formula>NOT(ISERROR(SEARCH("Baja",T10)))</formula>
    </cfRule>
    <cfRule type="cellIs" dxfId="379" priority="394" operator="between">
      <formula>0</formula>
      <formula>2</formula>
    </cfRule>
    <cfRule type="containsText" dxfId="378" priority="372" operator="containsText" text="Muy Baja">
      <formula>NOT(ISERROR(SEARCH("Muy Baja",T10)))</formula>
    </cfRule>
    <cfRule type="containsText" dxfId="377" priority="382" operator="containsText" text="Muy Baja">
      <formula>NOT(ISERROR(SEARCH("Muy Baja",T10)))</formula>
    </cfRule>
    <cfRule type="containsText" dxfId="376" priority="388" operator="containsText" text="Media">
      <formula>NOT(ISERROR(SEARCH("Media",T10)))</formula>
    </cfRule>
    <cfRule type="containsText" dxfId="375" priority="387" operator="containsText" text="Alta">
      <formula>NOT(ISERROR(SEARCH("Alta",T10)))</formula>
    </cfRule>
    <cfRule type="containsText" dxfId="374" priority="386" operator="containsText" text="Muy bajo">
      <formula>NOT(ISERROR(SEARCH("Muy bajo",T10)))</formula>
    </cfRule>
    <cfRule type="containsText" dxfId="373" priority="385" operator="containsText" text="Muy Baja'Tabla probabilidad'!">
      <formula>NOT(ISERROR(SEARCH("Muy Baja'Tabla probabilidad'!",T10)))</formula>
    </cfRule>
    <cfRule type="containsText" dxfId="372" priority="384" operator="containsText" text="Muy Baja">
      <formula>NOT(ISERROR(SEARCH("Muy Baja",T10)))</formula>
    </cfRule>
    <cfRule type="containsText" dxfId="371" priority="383" operator="containsText" text="Muy Baja">
      <formula>NOT(ISERROR(SEARCH("Muy Baja",T10)))</formula>
    </cfRule>
    <cfRule type="containsText" dxfId="370" priority="381" operator="containsText" text="Baja">
      <formula>NOT(ISERROR(SEARCH("Baja",T10)))</formula>
    </cfRule>
  </conditionalFormatting>
  <conditionalFormatting sqref="T20">
    <cfRule type="containsText" dxfId="369" priority="13" operator="containsText" text="Muy Alta">
      <formula>NOT(ISERROR(SEARCH("Muy Alta",T20)))</formula>
    </cfRule>
    <cfRule type="cellIs" dxfId="368" priority="31" operator="between">
      <formula>1</formula>
      <formula>2</formula>
    </cfRule>
    <cfRule type="cellIs" dxfId="367" priority="32" operator="between">
      <formula>0</formula>
      <formula>2</formula>
    </cfRule>
    <cfRule type="containsText" dxfId="366" priority="25" operator="containsText" text="Alta">
      <formula>NOT(ISERROR(SEARCH("Alta",T20)))</formula>
    </cfRule>
    <cfRule type="containsText" dxfId="365" priority="11" operator="containsText" text="Muy Baja">
      <formula>NOT(ISERROR(SEARCH("Muy Baja",T20)))</formula>
    </cfRule>
    <cfRule type="containsText" dxfId="364" priority="12" operator="containsText" text="Baja">
      <formula>NOT(ISERROR(SEARCH("Baja",T20)))</formula>
    </cfRule>
    <cfRule type="containsText" dxfId="363" priority="14" operator="containsText" text="Alta">
      <formula>NOT(ISERROR(SEARCH("Alta",T20)))</formula>
    </cfRule>
    <cfRule type="containsText" dxfId="362" priority="15" operator="containsText" text="Media">
      <formula>NOT(ISERROR(SEARCH("Media",T20)))</formula>
    </cfRule>
    <cfRule type="containsText" dxfId="361" priority="16" operator="containsText" text="Media">
      <formula>NOT(ISERROR(SEARCH("Media",T20)))</formula>
    </cfRule>
    <cfRule type="containsText" dxfId="360" priority="17" operator="containsText" text="Media">
      <formula>NOT(ISERROR(SEARCH("Media",T20)))</formula>
    </cfRule>
    <cfRule type="containsText" dxfId="359" priority="18" operator="containsText" text="Muy Baja">
      <formula>NOT(ISERROR(SEARCH("Muy Baja",T20)))</formula>
    </cfRule>
    <cfRule type="containsText" dxfId="358" priority="19" operator="containsText" text="Baja">
      <formula>NOT(ISERROR(SEARCH("Baja",T20)))</formula>
    </cfRule>
    <cfRule type="containsText" dxfId="357" priority="20" operator="containsText" text="Muy Baja">
      <formula>NOT(ISERROR(SEARCH("Muy Baja",T20)))</formula>
    </cfRule>
    <cfRule type="containsText" dxfId="356" priority="21" operator="containsText" text="Muy Baja">
      <formula>NOT(ISERROR(SEARCH("Muy Baja",T20)))</formula>
    </cfRule>
    <cfRule type="containsText" dxfId="355" priority="22" operator="containsText" text="Muy Baja">
      <formula>NOT(ISERROR(SEARCH("Muy Baja",T20)))</formula>
    </cfRule>
    <cfRule type="containsText" dxfId="354" priority="23" operator="containsText" text="Muy Baja'Tabla probabilidad'!">
      <formula>NOT(ISERROR(SEARCH("Muy Baja'Tabla probabilidad'!",T20)))</formula>
    </cfRule>
    <cfRule type="containsText" dxfId="353" priority="24" operator="containsText" text="Muy bajo">
      <formula>NOT(ISERROR(SEARCH("Muy bajo",T20)))</formula>
    </cfRule>
    <cfRule type="containsText" dxfId="352" priority="26" operator="containsText" text="Media">
      <formula>NOT(ISERROR(SEARCH("Media",T20)))</formula>
    </cfRule>
    <cfRule type="containsText" dxfId="351" priority="27" operator="containsText" text="Baja">
      <formula>NOT(ISERROR(SEARCH("Baja",T20)))</formula>
    </cfRule>
    <cfRule type="containsText" dxfId="350" priority="28" operator="containsText" text="Muy baja">
      <formula>NOT(ISERROR(SEARCH("Muy baja",T20)))</formula>
    </cfRule>
  </conditionalFormatting>
  <conditionalFormatting sqref="T40 T50">
    <cfRule type="containsText" dxfId="349" priority="52" operator="containsText" text="Baja">
      <formula>NOT(ISERROR(SEARCH("Baja",T40)))</formula>
    </cfRule>
    <cfRule type="containsText" dxfId="348" priority="48" operator="containsText" text="Media">
      <formula>NOT(ISERROR(SEARCH("Media",T40)))</formula>
    </cfRule>
    <cfRule type="containsText" dxfId="347" priority="49" operator="containsText" text="Media">
      <formula>NOT(ISERROR(SEARCH("Media",T40)))</formula>
    </cfRule>
    <cfRule type="containsText" dxfId="346" priority="50" operator="containsText" text="Media">
      <formula>NOT(ISERROR(SEARCH("Media",T40)))</formula>
    </cfRule>
    <cfRule type="containsText" dxfId="345" priority="51" operator="containsText" text="Muy Baja">
      <formula>NOT(ISERROR(SEARCH("Muy Baja",T40)))</formula>
    </cfRule>
    <cfRule type="containsText" dxfId="344" priority="58" operator="containsText" text="Alta">
      <formula>NOT(ISERROR(SEARCH("Alta",T40)))</formula>
    </cfRule>
    <cfRule type="containsText" dxfId="343" priority="53" operator="containsText" text="Muy Baja">
      <formula>NOT(ISERROR(SEARCH("Muy Baja",T40)))</formula>
    </cfRule>
    <cfRule type="containsText" dxfId="342" priority="54" operator="containsText" text="Muy Baja">
      <formula>NOT(ISERROR(SEARCH("Muy Baja",T40)))</formula>
    </cfRule>
    <cfRule type="containsText" dxfId="341" priority="55" operator="containsText" text="Muy Baja">
      <formula>NOT(ISERROR(SEARCH("Muy Baja",T40)))</formula>
    </cfRule>
    <cfRule type="containsText" dxfId="340" priority="56" operator="containsText" text="Muy Baja'Tabla probabilidad'!">
      <formula>NOT(ISERROR(SEARCH("Muy Baja'Tabla probabilidad'!",T40)))</formula>
    </cfRule>
    <cfRule type="containsText" dxfId="339" priority="57" operator="containsText" text="Muy bajo">
      <formula>NOT(ISERROR(SEARCH("Muy bajo",T40)))</formula>
    </cfRule>
    <cfRule type="containsText" dxfId="338" priority="43" operator="containsText" text="Muy Baja">
      <formula>NOT(ISERROR(SEARCH("Muy Baja",T40)))</formula>
    </cfRule>
    <cfRule type="containsText" dxfId="337" priority="59" operator="containsText" text="Media">
      <formula>NOT(ISERROR(SEARCH("Media",T40)))</formula>
    </cfRule>
    <cfRule type="containsText" dxfId="336" priority="60" operator="containsText" text="Baja">
      <formula>NOT(ISERROR(SEARCH("Baja",T40)))</formula>
    </cfRule>
    <cfRule type="containsText" dxfId="335" priority="61" operator="containsText" text="Muy baja">
      <formula>NOT(ISERROR(SEARCH("Muy baja",T40)))</formula>
    </cfRule>
    <cfRule type="containsText" dxfId="334" priority="44" operator="containsText" text="Baja">
      <formula>NOT(ISERROR(SEARCH("Baja",T40)))</formula>
    </cfRule>
    <cfRule type="cellIs" dxfId="333" priority="64" operator="between">
      <formula>1</formula>
      <formula>2</formula>
    </cfRule>
    <cfRule type="cellIs" dxfId="332" priority="65" operator="between">
      <formula>0</formula>
      <formula>2</formula>
    </cfRule>
    <cfRule type="containsText" dxfId="331" priority="45" operator="containsText" text="Muy Alta">
      <formula>NOT(ISERROR(SEARCH("Muy Alta",T40)))</formula>
    </cfRule>
    <cfRule type="containsText" dxfId="330" priority="47" operator="containsText" text="Alta">
      <formula>NOT(ISERROR(SEARCH("Alta",T40)))</formula>
    </cfRule>
  </conditionalFormatting>
  <conditionalFormatting sqref="U10 U30">
    <cfRule type="containsText" dxfId="329" priority="371" operator="containsText" text="Leve">
      <formula>NOT(ISERROR(SEARCH("Leve",U10)))</formula>
    </cfRule>
    <cfRule type="containsText" dxfId="328" priority="369" operator="containsText" text="Moderado">
      <formula>NOT(ISERROR(SEARCH("Moderado",U10)))</formula>
    </cfRule>
    <cfRule type="containsText" dxfId="327" priority="366" operator="containsText" text="Catastrófico">
      <formula>NOT(ISERROR(SEARCH("Catastrófico",U10)))</formula>
    </cfRule>
    <cfRule type="containsText" dxfId="326" priority="367" operator="containsText" text="Mayor">
      <formula>NOT(ISERROR(SEARCH("Mayor",U10)))</formula>
    </cfRule>
    <cfRule type="containsText" dxfId="325" priority="368" operator="containsText" text="Alta">
      <formula>NOT(ISERROR(SEARCH("Alta",U10)))</formula>
    </cfRule>
    <cfRule type="containsText" dxfId="324" priority="370" operator="containsText" text="Menor">
      <formula>NOT(ISERROR(SEARCH("Menor",U10)))</formula>
    </cfRule>
  </conditionalFormatting>
  <conditionalFormatting sqref="U20">
    <cfRule type="containsText" dxfId="323" priority="6" operator="containsText" text="Mayor">
      <formula>NOT(ISERROR(SEARCH("Mayor",U20)))</formula>
    </cfRule>
    <cfRule type="containsText" dxfId="322" priority="5" operator="containsText" text="Catastrófico">
      <formula>NOT(ISERROR(SEARCH("Catastrófico",U20)))</formula>
    </cfRule>
    <cfRule type="containsText" dxfId="321" priority="10" operator="containsText" text="Leve">
      <formula>NOT(ISERROR(SEARCH("Leve",U20)))</formula>
    </cfRule>
    <cfRule type="containsText" dxfId="320" priority="9" operator="containsText" text="Menor">
      <formula>NOT(ISERROR(SEARCH("Menor",U20)))</formula>
    </cfRule>
    <cfRule type="containsText" dxfId="319" priority="8" operator="containsText" text="Moderado">
      <formula>NOT(ISERROR(SEARCH("Moderado",U20)))</formula>
    </cfRule>
    <cfRule type="containsText" dxfId="318" priority="7" operator="containsText" text="Alta">
      <formula>NOT(ISERROR(SEARCH("Alta",U20)))</formula>
    </cfRule>
  </conditionalFormatting>
  <conditionalFormatting sqref="U40 U50">
    <cfRule type="containsText" dxfId="317" priority="37" operator="containsText" text="Catastrófico">
      <formula>NOT(ISERROR(SEARCH("Catastrófico",U40)))</formula>
    </cfRule>
    <cfRule type="containsText" dxfId="316" priority="42" operator="containsText" text="Leve">
      <formula>NOT(ISERROR(SEARCH("Leve",U40)))</formula>
    </cfRule>
    <cfRule type="containsText" dxfId="315" priority="41" operator="containsText" text="Menor">
      <formula>NOT(ISERROR(SEARCH("Menor",U40)))</formula>
    </cfRule>
    <cfRule type="containsText" dxfId="314" priority="40" operator="containsText" text="Moderado">
      <formula>NOT(ISERROR(SEARCH("Moderado",U40)))</formula>
    </cfRule>
    <cfRule type="containsText" dxfId="313" priority="39" operator="containsText" text="Alta">
      <formula>NOT(ISERROR(SEARCH("Alta",U40)))</formula>
    </cfRule>
    <cfRule type="containsText" dxfId="312" priority="38" operator="containsText" text="Mayor">
      <formula>NOT(ISERROR(SEARCH("Mayor",U40)))</formula>
    </cfRule>
  </conditionalFormatting>
  <conditionalFormatting sqref="V10 V30">
    <cfRule type="containsText" dxfId="311" priority="332" operator="containsText" text="Bajo">
      <formula>NOT(ISERROR(SEARCH("Bajo",V10)))</formula>
    </cfRule>
    <cfRule type="containsText" dxfId="310" priority="331" operator="containsText" text="Alto">
      <formula>NOT(ISERROR(SEARCH("Alto",V10)))</formula>
    </cfRule>
    <cfRule type="containsText" dxfId="309" priority="330" operator="containsText" text="Extremo">
      <formula>NOT(ISERROR(SEARCH("Extremo",V10)))</formula>
    </cfRule>
    <cfRule type="containsText" dxfId="308" priority="333" operator="containsText" text="Moderado">
      <formula>NOT(ISERROR(SEARCH("Moderado",V10)))</formula>
    </cfRule>
  </conditionalFormatting>
  <conditionalFormatting sqref="V20">
    <cfRule type="containsText" dxfId="307" priority="3" operator="containsText" text="Bajo">
      <formula>NOT(ISERROR(SEARCH("Bajo",V20)))</formula>
    </cfRule>
    <cfRule type="containsText" dxfId="306" priority="4" operator="containsText" text="Moderado">
      <formula>NOT(ISERROR(SEARCH("Moderado",V20)))</formula>
    </cfRule>
    <cfRule type="containsText" dxfId="305" priority="2" operator="containsText" text="Alto">
      <formula>NOT(ISERROR(SEARCH("Alto",V20)))</formula>
    </cfRule>
    <cfRule type="containsText" dxfId="304" priority="1" operator="containsText" text="Extremo">
      <formula>NOT(ISERROR(SEARCH("Extremo",V20)))</formula>
    </cfRule>
  </conditionalFormatting>
  <conditionalFormatting sqref="V40 V50">
    <cfRule type="containsText" dxfId="303" priority="36" operator="containsText" text="Moderado">
      <formula>NOT(ISERROR(SEARCH("Moderado",V40)))</formula>
    </cfRule>
    <cfRule type="containsText" dxfId="302" priority="35" operator="containsText" text="Bajo">
      <formula>NOT(ISERROR(SEARCH("Bajo",V40)))</formula>
    </cfRule>
    <cfRule type="containsText" dxfId="301" priority="34" operator="containsText" text="Alto">
      <formula>NOT(ISERROR(SEARCH("Alto",V40)))</formula>
    </cfRule>
    <cfRule type="containsText" dxfId="300" priority="33" operator="containsText" text="Extremo">
      <formula>NOT(ISERROR(SEARCH("Extremo",V40)))</formula>
    </cfRule>
  </conditionalFormatting>
  <dataValidations count="2">
    <dataValidation allowBlank="1" showInputMessage="1" showErrorMessage="1" prompt="Enunciar cuál es el control" sqref="M50 E35:E38 M10:M14 E43 E45:E48 E10:E11 E40:E41 E50:E51 M40 E13:E21 E23:E29 M20:M24" xr:uid="{00000000-0002-0000-0500-000000000000}"/>
    <dataValidation type="list" allowBlank="1" showInputMessage="1" showErrorMessage="1" sqref="F10:I59 N10:Q59" xr:uid="{00000000-0002-0000-0500-000001000000}">
      <formula1>"SI,NO"</formula1>
    </dataValidation>
  </dataValidations>
  <pageMargins left="0.31496062992125984" right="0.31496062992125984" top="1.1417322834645669" bottom="1.1417322834645669" header="0.31496062992125984" footer="0.31496062992125984"/>
  <pageSetup paperSize="8" scale="79"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392" operator="containsText" id="{5790250D-E3CC-4EBD-835F-F5F4C0703B76}">
            <xm:f>NOT(ISERROR(SEARCH('8- Politicas de admiistracion '!$B$5,T10)))</xm:f>
            <xm:f>'8- Politicas de admiistracion '!$B$5</xm:f>
            <x14:dxf>
              <font>
                <color rgb="FF9C0006"/>
              </font>
              <fill>
                <patternFill>
                  <bgColor rgb="FFFFC7CE"/>
                </patternFill>
              </fill>
            </x14:dxf>
          </x14:cfRule>
          <x14:cfRule type="containsText" priority="391" operator="containsText" id="{877E8953-578D-45F2-A4D3-A91A39387986}">
            <xm:f>NOT(ISERROR(SEARCH('8- Politicas de admiistracion '!$B$5,T10)))</xm:f>
            <xm:f>'8- Politicas de admiistracion '!$B$5</xm:f>
            <x14:dxf>
              <font>
                <color rgb="FF006100"/>
              </font>
              <fill>
                <patternFill>
                  <bgColor rgb="FFC6EFCE"/>
                </patternFill>
              </fill>
            </x14:dxf>
          </x14:cfRule>
          <xm:sqref>T10 T30</xm:sqref>
        </x14:conditionalFormatting>
        <x14:conditionalFormatting xmlns:xm="http://schemas.microsoft.com/office/excel/2006/main">
          <x14:cfRule type="containsText" priority="29" operator="containsText" id="{294356AB-A0C0-45D4-80F8-46A88C7555A4}">
            <xm:f>NOT(ISERROR(SEARCH('8- Politicas de admiistracion '!$B$5,T20)))</xm:f>
            <xm:f>'8- Politicas de admiistracion '!$B$5</xm:f>
            <x14:dxf>
              <font>
                <color rgb="FF006100"/>
              </font>
              <fill>
                <patternFill>
                  <bgColor rgb="FFC6EFCE"/>
                </patternFill>
              </fill>
            </x14:dxf>
          </x14:cfRule>
          <x14:cfRule type="containsText" priority="30" operator="containsText" id="{3054D166-A857-40F9-9936-ECA447F50F2C}">
            <xm:f>NOT(ISERROR(SEARCH('8- Politicas de admiistracion '!$B$5,T20)))</xm:f>
            <xm:f>'8- Politicas de admiistracion '!$B$5</xm:f>
            <x14:dxf>
              <font>
                <color rgb="FF9C0006"/>
              </font>
              <fill>
                <patternFill>
                  <bgColor rgb="FFFFC7CE"/>
                </patternFill>
              </fill>
            </x14:dxf>
          </x14:cfRule>
          <xm:sqref>T20</xm:sqref>
        </x14:conditionalFormatting>
        <x14:conditionalFormatting xmlns:xm="http://schemas.microsoft.com/office/excel/2006/main">
          <x14:cfRule type="containsText" priority="62" operator="containsText" id="{52681445-C39E-4161-9674-694F1BB7E7F8}">
            <xm:f>NOT(ISERROR(SEARCH('8- Politicas de admiistracion '!$B$5,T40)))</xm:f>
            <xm:f>'8- Politicas de admiistracion '!$B$5</xm:f>
            <x14:dxf>
              <font>
                <color rgb="FF006100"/>
              </font>
              <fill>
                <patternFill>
                  <bgColor rgb="FFC6EFCE"/>
                </patternFill>
              </fill>
            </x14:dxf>
          </x14:cfRule>
          <x14:cfRule type="containsText" priority="63" operator="containsText" id="{150F3724-82B8-408C-8268-401294A81A79}">
            <xm:f>NOT(ISERROR(SEARCH('8- Politicas de admiistracion '!$B$5,T40)))</xm:f>
            <xm:f>'8- Politicas de admiistracion '!$B$5</xm:f>
            <x14:dxf>
              <font>
                <color rgb="FF9C0006"/>
              </font>
              <fill>
                <patternFill>
                  <bgColor rgb="FFFFC7CE"/>
                </patternFill>
              </fill>
            </x14:dxf>
          </x14:cfRule>
          <xm:sqref>T40 T50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B0643A0-56CC-46F2-9E6F-3D44B940EDA8}">
          <x14:formula1>
            <xm:f>'8- Politicas de admiistracion '!$I$17:$I$22</xm:f>
          </x14:formula1>
          <xm:sqref>L10:L12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IY69"/>
  <sheetViews>
    <sheetView topLeftCell="A4" zoomScale="80" zoomScaleNormal="80" zoomScalePageLayoutView="70" workbookViewId="0">
      <selection activeCell="H10" sqref="H10:H19"/>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37" hidden="1" customWidth="1"/>
    <col min="13" max="13" width="16.7109375" customWidth="1"/>
    <col min="14" max="14" width="17.42578125" customWidth="1"/>
    <col min="15" max="15" width="35.42578125" style="3" customWidth="1"/>
    <col min="16" max="16" width="17.42578125" style="3" customWidth="1"/>
    <col min="17" max="17" width="18.7109375" style="3" customWidth="1"/>
    <col min="18" max="259" width="11.42578125" style="16"/>
    <col min="260" max="16384" width="11.42578125" style="20"/>
  </cols>
  <sheetData>
    <row r="1" spans="1:17" s="18" customFormat="1" ht="27.75" customHeight="1">
      <c r="A1" s="551"/>
      <c r="B1" s="551"/>
      <c r="C1" s="551"/>
      <c r="D1" s="551"/>
      <c r="E1" s="551"/>
      <c r="F1" s="549" t="s">
        <v>289</v>
      </c>
      <c r="G1" s="549"/>
      <c r="H1" s="549"/>
      <c r="I1" s="549"/>
      <c r="J1" s="549"/>
      <c r="K1" s="549"/>
      <c r="L1" s="549"/>
      <c r="M1" s="549"/>
      <c r="N1" s="549"/>
      <c r="O1" s="549"/>
      <c r="P1" s="549"/>
      <c r="Q1" s="549"/>
    </row>
    <row r="2" spans="1:17" s="18" customFormat="1" ht="27" customHeight="1">
      <c r="A2" s="551"/>
      <c r="B2" s="551"/>
      <c r="C2" s="551"/>
      <c r="D2" s="551"/>
      <c r="E2" s="551"/>
      <c r="F2" s="549"/>
      <c r="G2" s="549"/>
      <c r="H2" s="549"/>
      <c r="I2" s="549"/>
      <c r="J2" s="549"/>
      <c r="K2" s="549"/>
      <c r="L2" s="549"/>
      <c r="M2" s="549"/>
      <c r="N2" s="549"/>
      <c r="O2" s="549"/>
      <c r="P2" s="549"/>
      <c r="Q2" s="549"/>
    </row>
    <row r="3" spans="1:17" s="18" customFormat="1" ht="27" customHeight="1">
      <c r="A3" s="551"/>
      <c r="B3" s="551"/>
      <c r="C3" s="551"/>
      <c r="D3" s="551"/>
      <c r="E3" s="551"/>
      <c r="F3" s="549"/>
      <c r="G3" s="549"/>
      <c r="H3" s="549"/>
      <c r="I3" s="549"/>
      <c r="J3" s="549"/>
      <c r="K3" s="549"/>
      <c r="L3" s="549"/>
      <c r="M3" s="549"/>
      <c r="N3" s="549"/>
      <c r="O3" s="549"/>
      <c r="P3" s="549"/>
      <c r="Q3" s="549"/>
    </row>
    <row r="4" spans="1:17" s="18" customFormat="1" ht="23.25" customHeight="1">
      <c r="A4" s="411" t="s">
        <v>211</v>
      </c>
      <c r="B4" s="411"/>
      <c r="C4" s="419" t="s">
        <v>5</v>
      </c>
      <c r="D4" s="420"/>
      <c r="E4" s="420"/>
      <c r="F4" s="420"/>
      <c r="G4" s="420"/>
      <c r="H4" s="420"/>
      <c r="I4" s="420"/>
      <c r="J4" s="420"/>
      <c r="K4" s="420"/>
      <c r="L4" s="420"/>
      <c r="M4" s="420"/>
      <c r="N4" s="420"/>
      <c r="O4" s="420"/>
      <c r="P4" s="420"/>
      <c r="Q4" s="421"/>
    </row>
    <row r="5" spans="1:17" s="18" customFormat="1" ht="56.25" customHeight="1">
      <c r="A5" s="411" t="s">
        <v>212</v>
      </c>
      <c r="B5" s="411"/>
      <c r="C5" s="419" t="s">
        <v>34</v>
      </c>
      <c r="D5" s="420"/>
      <c r="E5" s="420"/>
      <c r="F5" s="420"/>
      <c r="G5" s="420"/>
      <c r="H5" s="420"/>
      <c r="I5" s="420"/>
      <c r="J5" s="420"/>
      <c r="K5" s="420"/>
      <c r="L5" s="420"/>
      <c r="M5" s="420"/>
      <c r="N5" s="420"/>
      <c r="O5" s="420"/>
      <c r="P5" s="420"/>
      <c r="Q5" s="421"/>
    </row>
    <row r="6" spans="1:17" s="18" customFormat="1" ht="28.5" customHeight="1">
      <c r="A6" s="411" t="s">
        <v>213</v>
      </c>
      <c r="B6" s="411"/>
      <c r="C6" s="536" t="s">
        <v>214</v>
      </c>
      <c r="D6" s="537"/>
      <c r="E6" s="537"/>
      <c r="F6" s="537"/>
      <c r="G6" s="537"/>
      <c r="H6" s="537"/>
      <c r="I6" s="537"/>
      <c r="J6" s="537"/>
      <c r="K6" s="537"/>
      <c r="L6" s="537"/>
      <c r="M6" s="537"/>
      <c r="N6" s="537"/>
      <c r="O6" s="537"/>
      <c r="P6" s="537"/>
      <c r="Q6" s="538"/>
    </row>
    <row r="7" spans="1:17" s="18" customFormat="1" ht="17.25" thickBot="1">
      <c r="A7" s="550" t="s">
        <v>290</v>
      </c>
      <c r="B7" s="550"/>
      <c r="C7" s="550"/>
      <c r="D7" s="550"/>
      <c r="E7" s="550"/>
      <c r="F7" s="550" t="s">
        <v>230</v>
      </c>
      <c r="G7" s="550"/>
      <c r="H7" s="550"/>
      <c r="I7" s="93"/>
      <c r="J7" s="429" t="s">
        <v>291</v>
      </c>
      <c r="K7" s="429"/>
      <c r="L7" s="429"/>
      <c r="M7" s="429"/>
      <c r="N7" s="430"/>
      <c r="O7" s="290"/>
      <c r="P7" s="290"/>
      <c r="Q7" s="290"/>
    </row>
    <row r="8" spans="1:17" s="18" customFormat="1" ht="45.75" customHeight="1" thickTop="1" thickBot="1">
      <c r="A8" s="509" t="s">
        <v>220</v>
      </c>
      <c r="B8" s="505" t="s">
        <v>270</v>
      </c>
      <c r="C8" s="541" t="s">
        <v>222</v>
      </c>
      <c r="D8" s="545" t="s">
        <v>232</v>
      </c>
      <c r="E8" s="505" t="s">
        <v>216</v>
      </c>
      <c r="F8" s="539" t="s">
        <v>292</v>
      </c>
      <c r="G8" s="539" t="s">
        <v>293</v>
      </c>
      <c r="H8" s="539" t="s">
        <v>294</v>
      </c>
      <c r="I8" s="94"/>
      <c r="J8" s="539" t="s">
        <v>295</v>
      </c>
      <c r="K8" s="539" t="s">
        <v>296</v>
      </c>
      <c r="L8" s="539" t="s">
        <v>297</v>
      </c>
      <c r="M8" s="539" t="s">
        <v>298</v>
      </c>
      <c r="N8" s="539" t="s">
        <v>299</v>
      </c>
      <c r="O8" s="539" t="s">
        <v>300</v>
      </c>
      <c r="P8" s="539" t="s">
        <v>301</v>
      </c>
      <c r="Q8" s="539" t="s">
        <v>302</v>
      </c>
    </row>
    <row r="9" spans="1:17" s="19" customFormat="1" ht="58.5" customHeight="1" thickTop="1" thickBot="1">
      <c r="A9" s="509"/>
      <c r="B9" s="505"/>
      <c r="C9" s="542"/>
      <c r="D9" s="430"/>
      <c r="E9" s="505"/>
      <c r="F9" s="540"/>
      <c r="G9" s="540"/>
      <c r="H9" s="540"/>
      <c r="I9" s="95"/>
      <c r="J9" s="540"/>
      <c r="K9" s="540"/>
      <c r="L9" s="540"/>
      <c r="M9" s="540"/>
      <c r="N9" s="540"/>
      <c r="O9" s="540"/>
      <c r="P9" s="540"/>
      <c r="Q9" s="540"/>
    </row>
    <row r="10" spans="1:17" ht="46.5" customHeight="1" thickTop="1">
      <c r="A10" s="534">
        <f>'5-. Identificación de Riesgos'!A10</f>
        <v>1</v>
      </c>
      <c r="B10" s="478" t="str">
        <f>'5-. Identificación de Riesgos'!B10</f>
        <v xml:space="preserve"> Incidente de seguridad con la población de  servidores  judiciales en el ejercicio de la función de Administrar Justicia </v>
      </c>
      <c r="C10" s="534" t="str">
        <f>'5-. Identificación de Riesgos'!C10</f>
        <v>Posibilidad  de la Afectación  en la prestación del servicio de Justicia por situaciones especiales que impidan la libre y autónoma Administración de Justicia por parte de los operadores judiciales</v>
      </c>
      <c r="D10" s="534" t="s">
        <v>239</v>
      </c>
      <c r="E10" s="43" t="str">
        <f>'5-. Identificación de Riesgos'!D10</f>
        <v xml:space="preserve">1. Desconocimiento del contexto de la organización y las partes interesadas en el área de riesgos a funcionarios y empleados </v>
      </c>
      <c r="F10" s="535" t="str">
        <f>'5-. Identificación de Riesgos'!H10</f>
        <v>Muy Baja - 1</v>
      </c>
      <c r="G10" s="534" t="str">
        <f>'5-. Identificación de Riesgos'!M10</f>
        <v>Menor - 2</v>
      </c>
      <c r="H10" s="534" t="str">
        <f>'5-. Identificación de Riesgos'!N10</f>
        <v>Bajo - 2</v>
      </c>
      <c r="I10" s="96"/>
      <c r="J10" s="546" t="str">
        <f>'6. Valoración Controles'!T10</f>
        <v>Muy Baja - 1</v>
      </c>
      <c r="K10" s="546" t="str">
        <f>'6. Valoración Controles'!U10</f>
        <v>Leve - 1</v>
      </c>
      <c r="L10" s="543" t="e">
        <f>AVERAGE(#REF!)</f>
        <v>#REF!</v>
      </c>
      <c r="M10" s="478" t="str">
        <f>'6. Valoración Controles'!V10</f>
        <v>Bajo - 1</v>
      </c>
      <c r="N10" s="478" t="s">
        <v>303</v>
      </c>
      <c r="O10" s="292" t="s">
        <v>524</v>
      </c>
      <c r="P10" s="292" t="s">
        <v>525</v>
      </c>
      <c r="Q10" s="293">
        <v>45302</v>
      </c>
    </row>
    <row r="11" spans="1:17" ht="29.25" customHeight="1">
      <c r="A11" s="469"/>
      <c r="B11" s="478"/>
      <c r="C11" s="469"/>
      <c r="D11" s="469"/>
      <c r="E11" s="43" t="str">
        <f>'5-. Identificación de Riesgos'!D11</f>
        <v xml:space="preserve">2. Presencia en el País de organizaciones criminales que pretenden desconocer los fallos judiciales  </v>
      </c>
      <c r="F11" s="484"/>
      <c r="G11" s="548"/>
      <c r="H11" s="469"/>
      <c r="I11" s="96"/>
      <c r="J11" s="546"/>
      <c r="K11" s="546"/>
      <c r="L11" s="543"/>
      <c r="M11" s="478"/>
      <c r="N11" s="478"/>
      <c r="O11" s="292"/>
      <c r="P11" s="292"/>
      <c r="Q11" s="293"/>
    </row>
    <row r="12" spans="1:17" ht="13.5" customHeight="1">
      <c r="A12" s="469"/>
      <c r="B12" s="478"/>
      <c r="C12" s="469"/>
      <c r="D12" s="469"/>
      <c r="E12" s="43" t="str">
        <f>'5-. Identificación de Riesgos'!D12</f>
        <v>3. Demora en comunicar la novedad a las autoridades competentes y solicitar el estudio de seguridad de los servidores judiciales.</v>
      </c>
      <c r="F12" s="484"/>
      <c r="G12" s="548"/>
      <c r="H12" s="469"/>
      <c r="I12" s="96"/>
      <c r="J12" s="546"/>
      <c r="K12" s="546"/>
      <c r="L12" s="543"/>
      <c r="M12" s="478"/>
      <c r="N12" s="478"/>
      <c r="O12" s="291"/>
      <c r="P12" s="291"/>
      <c r="Q12" s="291"/>
    </row>
    <row r="13" spans="1:17" ht="13.5" customHeight="1">
      <c r="A13" s="469"/>
      <c r="B13" s="478"/>
      <c r="C13" s="469"/>
      <c r="D13" s="469"/>
      <c r="E13" s="43" t="str">
        <f>'5-. Identificación de Riesgos'!D13</f>
        <v>4. Demora por parte del nivel central en la respuesta de los estudios de seguridad.</v>
      </c>
      <c r="F13" s="484"/>
      <c r="G13" s="548"/>
      <c r="H13" s="469"/>
      <c r="I13" s="96"/>
      <c r="J13" s="546"/>
      <c r="K13" s="546"/>
      <c r="L13" s="543"/>
      <c r="M13" s="478"/>
      <c r="N13" s="478"/>
      <c r="O13" s="291"/>
      <c r="P13" s="291"/>
      <c r="Q13" s="291"/>
    </row>
    <row r="14" spans="1:17" ht="13.5" customHeight="1">
      <c r="A14" s="469"/>
      <c r="B14" s="478"/>
      <c r="C14" s="469"/>
      <c r="D14" s="469"/>
      <c r="E14" s="43" t="e">
        <f>'5-. Identificación de Riesgos'!#REF!</f>
        <v>#REF!</v>
      </c>
      <c r="F14" s="484"/>
      <c r="G14" s="548"/>
      <c r="H14" s="469"/>
      <c r="I14" s="96"/>
      <c r="J14" s="546"/>
      <c r="K14" s="546"/>
      <c r="L14" s="543"/>
      <c r="M14" s="478"/>
      <c r="N14" s="478"/>
      <c r="O14" s="291"/>
      <c r="P14" s="291"/>
      <c r="Q14" s="291"/>
    </row>
    <row r="15" spans="1:17" ht="13.5" customHeight="1">
      <c r="A15" s="469"/>
      <c r="B15" s="478"/>
      <c r="C15" s="469"/>
      <c r="D15" s="469"/>
      <c r="E15" s="43" t="str">
        <f>'5-. Identificación de Riesgos'!D16</f>
        <v xml:space="preserve">7. Desconocimiento  de los Procedimientos </v>
      </c>
      <c r="F15" s="484"/>
      <c r="G15" s="548"/>
      <c r="H15" s="469"/>
      <c r="I15" s="96"/>
      <c r="J15" s="546"/>
      <c r="K15" s="546"/>
      <c r="L15" s="543"/>
      <c r="M15" s="478"/>
      <c r="N15" s="478"/>
      <c r="O15" s="291"/>
      <c r="P15" s="291"/>
      <c r="Q15" s="291"/>
    </row>
    <row r="16" spans="1:17" ht="13.5" customHeight="1">
      <c r="A16" s="469"/>
      <c r="B16" s="478"/>
      <c r="C16" s="469"/>
      <c r="D16" s="469"/>
      <c r="E16" s="43">
        <f>'5-. Identificación de Riesgos'!D18</f>
        <v>0</v>
      </c>
      <c r="F16" s="484"/>
      <c r="G16" s="548"/>
      <c r="H16" s="469"/>
      <c r="I16" s="96"/>
      <c r="J16" s="546"/>
      <c r="K16" s="546"/>
      <c r="L16" s="543"/>
      <c r="M16" s="478"/>
      <c r="N16" s="478"/>
      <c r="O16" s="291"/>
      <c r="P16" s="291"/>
      <c r="Q16" s="291"/>
    </row>
    <row r="17" spans="1:17" ht="13.5" customHeight="1">
      <c r="A17" s="469"/>
      <c r="B17" s="478"/>
      <c r="C17" s="469"/>
      <c r="D17" s="469"/>
      <c r="E17" s="43">
        <f>'5-. Identificación de Riesgos'!D19</f>
        <v>0</v>
      </c>
      <c r="F17" s="484"/>
      <c r="G17" s="548"/>
      <c r="H17" s="469"/>
      <c r="I17" s="96"/>
      <c r="J17" s="546"/>
      <c r="K17" s="546"/>
      <c r="L17" s="543"/>
      <c r="M17" s="478"/>
      <c r="N17" s="478"/>
      <c r="O17" s="291"/>
      <c r="P17" s="291"/>
      <c r="Q17" s="291"/>
    </row>
    <row r="18" spans="1:17" ht="13.5" customHeight="1">
      <c r="A18" s="469"/>
      <c r="B18" s="478"/>
      <c r="C18" s="469"/>
      <c r="D18" s="469"/>
      <c r="E18" s="43" t="e">
        <f>'5-. Identificación de Riesgos'!#REF!</f>
        <v>#REF!</v>
      </c>
      <c r="F18" s="484"/>
      <c r="G18" s="548"/>
      <c r="H18" s="469"/>
      <c r="I18" s="96"/>
      <c r="J18" s="546"/>
      <c r="K18" s="546"/>
      <c r="L18" s="543"/>
      <c r="M18" s="478"/>
      <c r="N18" s="478"/>
      <c r="O18" s="291"/>
      <c r="P18" s="291"/>
      <c r="Q18" s="291"/>
    </row>
    <row r="19" spans="1:17" ht="13.5" customHeight="1">
      <c r="A19" s="469"/>
      <c r="B19" s="534"/>
      <c r="C19" s="469"/>
      <c r="D19" s="469"/>
      <c r="E19" s="43" t="e">
        <f>'5-. Identificación de Riesgos'!#REF!</f>
        <v>#REF!</v>
      </c>
      <c r="F19" s="484"/>
      <c r="G19" s="548"/>
      <c r="H19" s="469"/>
      <c r="I19" s="97"/>
      <c r="J19" s="547"/>
      <c r="K19" s="547"/>
      <c r="L19" s="544"/>
      <c r="M19" s="534"/>
      <c r="N19" s="534"/>
      <c r="O19" s="291"/>
      <c r="P19" s="291"/>
      <c r="Q19" s="291"/>
    </row>
    <row r="20" spans="1:17" ht="48.75" customHeight="1">
      <c r="A20" s="534">
        <f>'5-. Identificación de Riesgos'!A20</f>
        <v>2</v>
      </c>
      <c r="B20" s="478" t="str">
        <f>'5-. Identificación de Riesgos'!B20</f>
        <v xml:space="preserve">Inseguridad en las sedes judiciales donde se presta el servicio </v>
      </c>
      <c r="C20" s="534" t="str">
        <f>'5-. Identificación de Riesgos'!C20</f>
        <v xml:space="preserve">vulnerabilidad en el ingreso y control de las instalaciones  de Sedes Judiciales a Nivel Nacional </v>
      </c>
      <c r="D20" s="534" t="s">
        <v>239</v>
      </c>
      <c r="E20" s="43" t="str">
        <f>'5-. Identificación de Riesgos'!D20</f>
        <v xml:space="preserve">1.Falta de cubrimiento mapa de necesidades por insuficiencia de presupuesto </v>
      </c>
      <c r="F20" s="535" t="str">
        <f>'5-. Identificación de Riesgos'!H20</f>
        <v>Muy Baja - 1</v>
      </c>
      <c r="G20" s="534" t="str">
        <f>'5-. Identificación de Riesgos'!M20</f>
        <v>Menor - 2</v>
      </c>
      <c r="H20" s="534" t="str">
        <f>'5-. Identificación de Riesgos'!N20</f>
        <v>Bajo - 2</v>
      </c>
      <c r="I20" s="96"/>
      <c r="J20" s="546" t="str">
        <f>'6. Valoración Controles'!T20</f>
        <v>Muy Baja - 1</v>
      </c>
      <c r="K20" s="546" t="str">
        <f>'6. Valoración Controles'!U20</f>
        <v>Menor - 2</v>
      </c>
      <c r="L20" s="543" t="e">
        <f>AVERAGE(#REF!)</f>
        <v>#REF!</v>
      </c>
      <c r="M20" s="478" t="str">
        <f>'6. Valoración Controles'!V20</f>
        <v>Bajo - 2</v>
      </c>
      <c r="N20" s="478" t="s">
        <v>303</v>
      </c>
      <c r="O20" s="292" t="s">
        <v>524</v>
      </c>
      <c r="P20" s="292" t="s">
        <v>525</v>
      </c>
      <c r="Q20" s="293">
        <v>45302</v>
      </c>
    </row>
    <row r="21" spans="1:17" ht="13.5" customHeight="1">
      <c r="A21" s="469"/>
      <c r="B21" s="478"/>
      <c r="C21" s="469"/>
      <c r="D21" s="469"/>
      <c r="E21" s="43" t="str">
        <f>'5-. Identificación de Riesgos'!D21</f>
        <v xml:space="preserve">2. inseguridad en la infraestructura a nivel nacional por la ausencia de estos equipos
</v>
      </c>
      <c r="F21" s="484"/>
      <c r="G21" s="548"/>
      <c r="H21" s="469"/>
      <c r="I21" s="96"/>
      <c r="J21" s="546"/>
      <c r="K21" s="546"/>
      <c r="L21" s="543"/>
      <c r="M21" s="478"/>
      <c r="N21" s="478"/>
      <c r="O21" s="291"/>
      <c r="P21" s="291"/>
      <c r="Q21" s="291"/>
    </row>
    <row r="22" spans="1:17" ht="13.5" customHeight="1">
      <c r="A22" s="469"/>
      <c r="B22" s="478"/>
      <c r="C22" s="469"/>
      <c r="D22" s="469"/>
      <c r="E22" s="43" t="str">
        <f>'5-. Identificación de Riesgos'!D22</f>
        <v>3.Sedes judiciales sin  los medios electrónicos de seguridad.</v>
      </c>
      <c r="F22" s="484"/>
      <c r="G22" s="548"/>
      <c r="H22" s="469"/>
      <c r="I22" s="96"/>
      <c r="J22" s="546"/>
      <c r="K22" s="546"/>
      <c r="L22" s="543"/>
      <c r="M22" s="478"/>
      <c r="N22" s="478"/>
      <c r="O22" s="291"/>
      <c r="P22" s="291"/>
      <c r="Q22" s="291"/>
    </row>
    <row r="23" spans="1:17" ht="13.5" customHeight="1">
      <c r="A23" s="469"/>
      <c r="B23" s="478"/>
      <c r="C23" s="469"/>
      <c r="D23" s="469"/>
      <c r="E23" s="43" t="str">
        <f>'5-. Identificación de Riesgos'!D23</f>
        <v xml:space="preserve">4 .Insuficiencia  de equipos adecuados para la seguridad de las sedes judiciales </v>
      </c>
      <c r="F23" s="484"/>
      <c r="G23" s="548"/>
      <c r="H23" s="469"/>
      <c r="I23" s="96"/>
      <c r="J23" s="546"/>
      <c r="K23" s="546"/>
      <c r="L23" s="543"/>
      <c r="M23" s="478"/>
      <c r="N23" s="478"/>
      <c r="O23" s="291"/>
      <c r="P23" s="291"/>
      <c r="Q23" s="291"/>
    </row>
    <row r="24" spans="1:17" ht="13.5" customHeight="1">
      <c r="A24" s="469"/>
      <c r="B24" s="478"/>
      <c r="C24" s="469"/>
      <c r="D24" s="469"/>
      <c r="E24" s="43" t="e">
        <f>'5-. Identificación de Riesgos'!#REF!</f>
        <v>#REF!</v>
      </c>
      <c r="F24" s="484"/>
      <c r="G24" s="548"/>
      <c r="H24" s="469"/>
      <c r="I24" s="96"/>
      <c r="J24" s="546"/>
      <c r="K24" s="546"/>
      <c r="L24" s="543"/>
      <c r="M24" s="478"/>
      <c r="N24" s="478"/>
      <c r="O24" s="291"/>
      <c r="P24" s="291"/>
      <c r="Q24" s="291"/>
    </row>
    <row r="25" spans="1:17" ht="13.5" customHeight="1">
      <c r="A25" s="469"/>
      <c r="B25" s="478"/>
      <c r="C25" s="469"/>
      <c r="D25" s="469"/>
      <c r="E25" s="43">
        <f>'5-. Identificación de Riesgos'!D26</f>
        <v>0</v>
      </c>
      <c r="F25" s="484"/>
      <c r="G25" s="548"/>
      <c r="H25" s="469"/>
      <c r="I25" s="96"/>
      <c r="J25" s="546"/>
      <c r="K25" s="546"/>
      <c r="L25" s="543"/>
      <c r="M25" s="478"/>
      <c r="N25" s="478"/>
      <c r="O25" s="291"/>
      <c r="P25" s="291"/>
      <c r="Q25" s="291"/>
    </row>
    <row r="26" spans="1:17" ht="13.5" customHeight="1">
      <c r="A26" s="469"/>
      <c r="B26" s="478"/>
      <c r="C26" s="469"/>
      <c r="D26" s="469"/>
      <c r="E26" s="43">
        <f>'5-. Identificación de Riesgos'!D28</f>
        <v>0</v>
      </c>
      <c r="F26" s="484"/>
      <c r="G26" s="548"/>
      <c r="H26" s="469"/>
      <c r="I26" s="96"/>
      <c r="J26" s="546"/>
      <c r="K26" s="546"/>
      <c r="L26" s="543"/>
      <c r="M26" s="478"/>
      <c r="N26" s="478"/>
      <c r="O26" s="291"/>
      <c r="P26" s="291"/>
      <c r="Q26" s="291"/>
    </row>
    <row r="27" spans="1:17" ht="13.5" customHeight="1">
      <c r="A27" s="469"/>
      <c r="B27" s="478"/>
      <c r="C27" s="469"/>
      <c r="D27" s="469"/>
      <c r="E27" s="43">
        <f>'5-. Identificación de Riesgos'!D29</f>
        <v>0</v>
      </c>
      <c r="F27" s="484"/>
      <c r="G27" s="548"/>
      <c r="H27" s="469"/>
      <c r="I27" s="96"/>
      <c r="J27" s="546"/>
      <c r="K27" s="546"/>
      <c r="L27" s="543"/>
      <c r="M27" s="478"/>
      <c r="N27" s="478"/>
      <c r="O27" s="291"/>
      <c r="P27" s="291"/>
      <c r="Q27" s="291"/>
    </row>
    <row r="28" spans="1:17" ht="13.5" customHeight="1">
      <c r="A28" s="469"/>
      <c r="B28" s="478"/>
      <c r="C28" s="469"/>
      <c r="D28" s="469"/>
      <c r="E28" s="43" t="e">
        <f>'5-. Identificación de Riesgos'!#REF!</f>
        <v>#REF!</v>
      </c>
      <c r="F28" s="484"/>
      <c r="G28" s="548"/>
      <c r="H28" s="469"/>
      <c r="I28" s="96"/>
      <c r="J28" s="546"/>
      <c r="K28" s="546"/>
      <c r="L28" s="543"/>
      <c r="M28" s="478"/>
      <c r="N28" s="478"/>
      <c r="O28" s="291"/>
      <c r="P28" s="291"/>
      <c r="Q28" s="291"/>
    </row>
    <row r="29" spans="1:17" ht="13.5" customHeight="1">
      <c r="A29" s="469"/>
      <c r="B29" s="534"/>
      <c r="C29" s="469"/>
      <c r="D29" s="469"/>
      <c r="E29" s="43" t="e">
        <f>'5-. Identificación de Riesgos'!#REF!</f>
        <v>#REF!</v>
      </c>
      <c r="F29" s="484"/>
      <c r="G29" s="548"/>
      <c r="H29" s="469"/>
      <c r="I29" s="97"/>
      <c r="J29" s="547"/>
      <c r="K29" s="547"/>
      <c r="L29" s="544"/>
      <c r="M29" s="534"/>
      <c r="N29" s="534"/>
      <c r="O29" s="291"/>
      <c r="P29" s="291"/>
      <c r="Q29" s="291"/>
    </row>
    <row r="30" spans="1:17" ht="49.5" customHeight="1">
      <c r="A30" s="552">
        <f>'5-. Identificación de Riesgos'!A30</f>
        <v>3</v>
      </c>
      <c r="B30" s="478" t="str">
        <f>'5-. Identificación de Riesgos'!B30</f>
        <v xml:space="preserve">Recibir dádivas o beneficios a nombre propio o de terceros  para omitir acciones, filtrar  información o no seguir  procedimientos de seguridad </v>
      </c>
      <c r="C30" s="534" t="str">
        <f>'5-. Identificación de Riesgos'!C30</f>
        <v>Posibilidad  actos de corrupción por Ofrecimiento o aceptación de algún tipo de beneficio a los empleados de la OSEG incumpliendo la ley de trasparencia  1712 de 2014</v>
      </c>
      <c r="D30" s="534" t="s">
        <v>239</v>
      </c>
      <c r="E30" s="43" t="str">
        <f>'5-. Identificación de Riesgos'!D30</f>
        <v xml:space="preserve">1. Falta de ética y valores </v>
      </c>
      <c r="F30" s="535" t="str">
        <f>'5-. Identificación de Riesgos'!H30</f>
        <v>Muy Baja - 1</v>
      </c>
      <c r="G30" s="534" t="str">
        <f>'5-. Identificación de Riesgos'!M30</f>
        <v>Catastrófico - 5</v>
      </c>
      <c r="H30" s="534" t="str">
        <f>'5-. Identificación de Riesgos'!N30</f>
        <v>Extremo - 5</v>
      </c>
      <c r="I30" s="96"/>
      <c r="J30" s="546" t="str">
        <f>'6. Valoración Controles'!T30</f>
        <v>Muy Baja - 1</v>
      </c>
      <c r="K30" s="546" t="str">
        <f>'6. Valoración Controles'!U30</f>
        <v>Catastrófico - 5</v>
      </c>
      <c r="L30" s="543" t="e">
        <f>AVERAGE(#REF!)</f>
        <v>#REF!</v>
      </c>
      <c r="M30" s="478" t="str">
        <f>'6. Valoración Controles'!V30</f>
        <v>Extremo - 5</v>
      </c>
      <c r="N30" s="478" t="s">
        <v>303</v>
      </c>
      <c r="O30" s="292" t="s">
        <v>499</v>
      </c>
      <c r="P30" s="291" t="s">
        <v>500</v>
      </c>
      <c r="Q30" s="293">
        <v>45302</v>
      </c>
    </row>
    <row r="31" spans="1:17" ht="13.5" customHeight="1">
      <c r="A31" s="553"/>
      <c r="B31" s="478"/>
      <c r="C31" s="469"/>
      <c r="D31" s="469"/>
      <c r="E31" s="43" t="str">
        <f>'5-. Identificación de Riesgos'!D31</f>
        <v>2. Insuficientes programas de capacitación para la toma de conciencia debido al desconocimiento de l ley antisoborno (ISO 37001:2016), Plan Anticorrupción y  de los  valores y principios propios de la entidad.</v>
      </c>
      <c r="F31" s="484"/>
      <c r="G31" s="548"/>
      <c r="H31" s="469"/>
      <c r="I31" s="96"/>
      <c r="J31" s="546"/>
      <c r="K31" s="546"/>
      <c r="L31" s="543"/>
      <c r="M31" s="478"/>
      <c r="N31" s="478"/>
      <c r="O31" s="291"/>
      <c r="P31" s="291"/>
      <c r="Q31" s="291"/>
    </row>
    <row r="32" spans="1:17" ht="13.5" customHeight="1">
      <c r="A32" s="553"/>
      <c r="B32" s="478"/>
      <c r="C32" s="469"/>
      <c r="D32" s="469"/>
      <c r="E32" s="43" t="str">
        <f>'5-. Identificación de Riesgos'!D32</f>
        <v xml:space="preserve">3. Desconocimiento del Código de Ética y Buen Gobierno. </v>
      </c>
      <c r="F32" s="484"/>
      <c r="G32" s="548"/>
      <c r="H32" s="469"/>
      <c r="I32" s="96"/>
      <c r="J32" s="546"/>
      <c r="K32" s="546"/>
      <c r="L32" s="543"/>
      <c r="M32" s="478"/>
      <c r="N32" s="478"/>
      <c r="O32" s="291"/>
      <c r="P32" s="291"/>
      <c r="Q32" s="291"/>
    </row>
    <row r="33" spans="1:17" ht="13.5" customHeight="1">
      <c r="A33" s="553"/>
      <c r="B33" s="478"/>
      <c r="C33" s="469"/>
      <c r="D33" s="469"/>
      <c r="E33" s="43" t="e">
        <f>'5-. Identificación de Riesgos'!#REF!</f>
        <v>#REF!</v>
      </c>
      <c r="F33" s="484"/>
      <c r="G33" s="548"/>
      <c r="H33" s="469"/>
      <c r="I33" s="96"/>
      <c r="J33" s="546"/>
      <c r="K33" s="546"/>
      <c r="L33" s="543"/>
      <c r="M33" s="478"/>
      <c r="N33" s="478"/>
      <c r="O33" s="291"/>
      <c r="P33" s="291"/>
      <c r="Q33" s="291"/>
    </row>
    <row r="34" spans="1:17" ht="13.5" customHeight="1">
      <c r="A34" s="553"/>
      <c r="B34" s="478"/>
      <c r="C34" s="469"/>
      <c r="D34" s="469"/>
      <c r="E34" s="43" t="str">
        <f>'5-. Identificación de Riesgos'!D33</f>
        <v xml:space="preserve">4. Falta o inaplicación de controles </v>
      </c>
      <c r="F34" s="484"/>
      <c r="G34" s="548"/>
      <c r="H34" s="469"/>
      <c r="I34" s="96"/>
      <c r="J34" s="546"/>
      <c r="K34" s="546"/>
      <c r="L34" s="543"/>
      <c r="M34" s="478"/>
      <c r="N34" s="478"/>
      <c r="O34" s="291"/>
      <c r="P34" s="291"/>
      <c r="Q34" s="291"/>
    </row>
    <row r="35" spans="1:17" ht="13.5" customHeight="1">
      <c r="A35" s="553"/>
      <c r="B35" s="478"/>
      <c r="C35" s="469"/>
      <c r="D35" s="469"/>
      <c r="E35" s="43" t="e">
        <f>'5-. Identificación de Riesgos'!#REF!</f>
        <v>#REF!</v>
      </c>
      <c r="F35" s="484"/>
      <c r="G35" s="548"/>
      <c r="H35" s="469"/>
      <c r="I35" s="96"/>
      <c r="J35" s="546"/>
      <c r="K35" s="546"/>
      <c r="L35" s="543"/>
      <c r="M35" s="478"/>
      <c r="N35" s="478"/>
      <c r="O35" s="291"/>
      <c r="P35" s="291"/>
      <c r="Q35" s="291"/>
    </row>
    <row r="36" spans="1:17" ht="13.5" customHeight="1">
      <c r="A36" s="553"/>
      <c r="B36" s="478"/>
      <c r="C36" s="469"/>
      <c r="D36" s="469"/>
      <c r="E36" s="43">
        <f>'5-. Identificación de Riesgos'!D36</f>
        <v>0</v>
      </c>
      <c r="F36" s="484"/>
      <c r="G36" s="548"/>
      <c r="H36" s="469"/>
      <c r="I36" s="96"/>
      <c r="J36" s="546"/>
      <c r="K36" s="546"/>
      <c r="L36" s="543"/>
      <c r="M36" s="478"/>
      <c r="N36" s="478"/>
      <c r="O36" s="291"/>
      <c r="P36" s="291"/>
      <c r="Q36" s="291"/>
    </row>
    <row r="37" spans="1:17" ht="13.5" customHeight="1">
      <c r="A37" s="553"/>
      <c r="B37" s="478"/>
      <c r="C37" s="469"/>
      <c r="D37" s="469"/>
      <c r="E37" s="43">
        <f>'5-. Identificación de Riesgos'!D37</f>
        <v>0</v>
      </c>
      <c r="F37" s="484"/>
      <c r="G37" s="548"/>
      <c r="H37" s="469"/>
      <c r="I37" s="96"/>
      <c r="J37" s="546"/>
      <c r="K37" s="546"/>
      <c r="L37" s="543"/>
      <c r="M37" s="478"/>
      <c r="N37" s="478"/>
      <c r="O37" s="291"/>
      <c r="P37" s="291"/>
      <c r="Q37" s="291"/>
    </row>
    <row r="38" spans="1:17" ht="13.5" customHeight="1">
      <c r="A38" s="553"/>
      <c r="B38" s="478"/>
      <c r="C38" s="469"/>
      <c r="D38" s="469"/>
      <c r="E38" s="43">
        <f>'5-. Identificación de Riesgos'!D38</f>
        <v>0</v>
      </c>
      <c r="F38" s="484"/>
      <c r="G38" s="548"/>
      <c r="H38" s="469"/>
      <c r="I38" s="96"/>
      <c r="J38" s="546"/>
      <c r="K38" s="546"/>
      <c r="L38" s="543"/>
      <c r="M38" s="478"/>
      <c r="N38" s="478"/>
      <c r="O38" s="291"/>
      <c r="P38" s="291"/>
      <c r="Q38" s="291"/>
    </row>
    <row r="39" spans="1:17" ht="13.5" customHeight="1">
      <c r="A39" s="553"/>
      <c r="B39" s="534"/>
      <c r="C39" s="469"/>
      <c r="D39" s="469"/>
      <c r="E39" s="43">
        <f>'5-. Identificación de Riesgos'!D39</f>
        <v>0</v>
      </c>
      <c r="F39" s="484"/>
      <c r="G39" s="548"/>
      <c r="H39" s="469"/>
      <c r="I39" s="97"/>
      <c r="J39" s="547"/>
      <c r="K39" s="547"/>
      <c r="L39" s="544"/>
      <c r="M39" s="534"/>
      <c r="N39" s="534"/>
      <c r="O39" s="291"/>
      <c r="P39" s="291"/>
      <c r="Q39" s="291"/>
    </row>
    <row r="40" spans="1:17" ht="66.75" customHeight="1">
      <c r="A40" s="552">
        <f>'5-. Identificación de Riesgos'!A40</f>
        <v>4</v>
      </c>
      <c r="B40" s="478" t="str">
        <f>'5-. Identificación de Riesgos'!B40</f>
        <v>Ofrecer, prometer, entregar, aceptar o solicitar una ventaja indebida para manipular o influir en la emisión  de  solicitudes  de traslado por razones de seguridad, en  beneficio propio o de un tercero.</v>
      </c>
      <c r="C40" s="534" t="str">
        <f>'5-. Identificación de Riesgos'!C40</f>
        <v>Cuando se  influye de manera indebida  en las  decisiones de traslado por razones de seguridad, basados en  razones infundadas, falsas o inexistentes, para favorecer intereses personales o de terceros</v>
      </c>
      <c r="D40" s="534" t="s">
        <v>239</v>
      </c>
      <c r="E40" s="43" t="str">
        <f>'5-. Identificación de Riesgos'!D40</f>
        <v>1. Falta de ética de los servidores públicos (Debilidades en principios y valores)</v>
      </c>
      <c r="F40" s="535" t="str">
        <f>'5-. Identificación de Riesgos'!H40</f>
        <v>Muy Baja - 1</v>
      </c>
      <c r="G40" s="534" t="str">
        <f>'5-. Identificación de Riesgos'!M40</f>
        <v>Leve - 1</v>
      </c>
      <c r="H40" s="534" t="str">
        <f>'5-. Identificación de Riesgos'!N40</f>
        <v>Bajo - 1</v>
      </c>
      <c r="I40" s="96"/>
      <c r="J40" s="546" t="str">
        <f>'6. Valoración Controles'!T40</f>
        <v>Muy Baja - 1</v>
      </c>
      <c r="K40" s="546" t="str">
        <f>'6. Valoración Controles'!U40</f>
        <v>Leve - 1</v>
      </c>
      <c r="L40" s="543" t="e">
        <f>AVERAGE(#REF!)</f>
        <v>#REF!</v>
      </c>
      <c r="M40" s="478" t="str">
        <f>'6. Valoración Controles'!V40</f>
        <v>Bajo - 1</v>
      </c>
      <c r="N40" s="478" t="s">
        <v>303</v>
      </c>
      <c r="O40" s="292" t="s">
        <v>517</v>
      </c>
      <c r="P40" s="291" t="s">
        <v>500</v>
      </c>
      <c r="Q40" s="293">
        <v>45302</v>
      </c>
    </row>
    <row r="41" spans="1:17" ht="66.75" customHeight="1">
      <c r="A41" s="553"/>
      <c r="B41" s="478"/>
      <c r="C41" s="469"/>
      <c r="D41" s="469"/>
      <c r="E41" s="43" t="str">
        <f>'5-. Identificación de Riesgos'!D41</f>
        <v>2. Falta de ética de terceros interesados  (Debilidades principios y valores)</v>
      </c>
      <c r="F41" s="484"/>
      <c r="G41" s="548"/>
      <c r="H41" s="469"/>
      <c r="I41" s="96"/>
      <c r="J41" s="546"/>
      <c r="K41" s="546"/>
      <c r="L41" s="543"/>
      <c r="M41" s="478"/>
      <c r="N41" s="478"/>
      <c r="O41" s="291"/>
      <c r="P41" s="291"/>
      <c r="Q41" s="291"/>
    </row>
    <row r="42" spans="1:17" ht="13.5" customHeight="1">
      <c r="A42" s="553"/>
      <c r="B42" s="478"/>
      <c r="C42" s="469"/>
      <c r="D42" s="469"/>
      <c r="E42" s="43" t="str">
        <f>'5-. Identificación de Riesgos'!D42</f>
        <v>3. Debilidad en los controles y/o criterios  durante la planeación de los traslados de seguridad</v>
      </c>
      <c r="F42" s="484"/>
      <c r="G42" s="548"/>
      <c r="H42" s="469"/>
      <c r="I42" s="96"/>
      <c r="J42" s="546"/>
      <c r="K42" s="546"/>
      <c r="L42" s="543"/>
      <c r="M42" s="478"/>
      <c r="N42" s="478"/>
      <c r="O42" s="291"/>
      <c r="P42" s="291"/>
      <c r="Q42" s="291"/>
    </row>
    <row r="43" spans="1:17" ht="13.5" customHeight="1">
      <c r="A43" s="553"/>
      <c r="B43" s="478"/>
      <c r="C43" s="469"/>
      <c r="D43" s="469"/>
      <c r="E43" s="43" t="e">
        <f>'5-. Identificación de Riesgos'!#REF!</f>
        <v>#REF!</v>
      </c>
      <c r="F43" s="484"/>
      <c r="G43" s="548"/>
      <c r="H43" s="469"/>
      <c r="I43" s="96"/>
      <c r="J43" s="546"/>
      <c r="K43" s="546"/>
      <c r="L43" s="543"/>
      <c r="M43" s="478"/>
      <c r="N43" s="478"/>
      <c r="O43" s="291"/>
      <c r="P43" s="291"/>
      <c r="Q43" s="291"/>
    </row>
    <row r="44" spans="1:17" ht="13.5" customHeight="1">
      <c r="A44" s="553"/>
      <c r="B44" s="478"/>
      <c r="C44" s="469"/>
      <c r="D44" s="469"/>
      <c r="E44" s="43">
        <f>'5-. Identificación de Riesgos'!D43</f>
        <v>0</v>
      </c>
      <c r="F44" s="484"/>
      <c r="G44" s="548"/>
      <c r="H44" s="469"/>
      <c r="I44" s="96"/>
      <c r="J44" s="546"/>
      <c r="K44" s="546"/>
      <c r="L44" s="543"/>
      <c r="M44" s="478"/>
      <c r="N44" s="478"/>
      <c r="O44" s="291"/>
      <c r="P44" s="291"/>
      <c r="Q44" s="291"/>
    </row>
    <row r="45" spans="1:17" ht="13.5" customHeight="1">
      <c r="A45" s="553"/>
      <c r="B45" s="478"/>
      <c r="C45" s="469"/>
      <c r="D45" s="469"/>
      <c r="E45" s="43" t="e">
        <f>'5-. Identificación de Riesgos'!#REF!</f>
        <v>#REF!</v>
      </c>
      <c r="F45" s="484"/>
      <c r="G45" s="548"/>
      <c r="H45" s="469"/>
      <c r="I45" s="96"/>
      <c r="J45" s="546"/>
      <c r="K45" s="546"/>
      <c r="L45" s="543"/>
      <c r="M45" s="478"/>
      <c r="N45" s="478"/>
      <c r="O45" s="291"/>
      <c r="P45" s="291"/>
      <c r="Q45" s="291"/>
    </row>
    <row r="46" spans="1:17" ht="13.5" customHeight="1">
      <c r="A46" s="553"/>
      <c r="B46" s="478"/>
      <c r="C46" s="469"/>
      <c r="D46" s="469"/>
      <c r="E46" s="43">
        <f>'5-. Identificación de Riesgos'!D46</f>
        <v>0</v>
      </c>
      <c r="F46" s="484"/>
      <c r="G46" s="548"/>
      <c r="H46" s="469"/>
      <c r="I46" s="96"/>
      <c r="J46" s="546"/>
      <c r="K46" s="546"/>
      <c r="L46" s="543"/>
      <c r="M46" s="478"/>
      <c r="N46" s="478"/>
      <c r="O46" s="291"/>
      <c r="P46" s="291"/>
      <c r="Q46" s="291"/>
    </row>
    <row r="47" spans="1:17" ht="13.5" customHeight="1">
      <c r="A47" s="553"/>
      <c r="B47" s="478"/>
      <c r="C47" s="469"/>
      <c r="D47" s="469"/>
      <c r="E47" s="43">
        <f>'5-. Identificación de Riesgos'!D47</f>
        <v>0</v>
      </c>
      <c r="F47" s="484"/>
      <c r="G47" s="548"/>
      <c r="H47" s="469"/>
      <c r="I47" s="96"/>
      <c r="J47" s="546"/>
      <c r="K47" s="546"/>
      <c r="L47" s="543"/>
      <c r="M47" s="478"/>
      <c r="N47" s="478"/>
      <c r="O47" s="291"/>
      <c r="P47" s="291"/>
      <c r="Q47" s="291"/>
    </row>
    <row r="48" spans="1:17" ht="13.5" customHeight="1">
      <c r="A48" s="553"/>
      <c r="B48" s="478"/>
      <c r="C48" s="469"/>
      <c r="D48" s="469"/>
      <c r="E48" s="43">
        <f>'5-. Identificación de Riesgos'!D48</f>
        <v>0</v>
      </c>
      <c r="F48" s="484"/>
      <c r="G48" s="548"/>
      <c r="H48" s="469"/>
      <c r="I48" s="96"/>
      <c r="J48" s="546"/>
      <c r="K48" s="546"/>
      <c r="L48" s="543"/>
      <c r="M48" s="478"/>
      <c r="N48" s="478"/>
      <c r="O48" s="291"/>
      <c r="P48" s="291"/>
      <c r="Q48" s="291"/>
    </row>
    <row r="49" spans="1:17" ht="13.5" customHeight="1">
      <c r="A49" s="553"/>
      <c r="B49" s="534"/>
      <c r="C49" s="469"/>
      <c r="D49" s="469"/>
      <c r="E49" s="43">
        <f>'5-. Identificación de Riesgos'!D49</f>
        <v>0</v>
      </c>
      <c r="F49" s="484"/>
      <c r="G49" s="548"/>
      <c r="H49" s="469"/>
      <c r="I49" s="96"/>
      <c r="J49" s="547"/>
      <c r="K49" s="547"/>
      <c r="L49" s="544"/>
      <c r="M49" s="534"/>
      <c r="N49" s="534"/>
      <c r="O49" s="291"/>
      <c r="P49" s="291"/>
      <c r="Q49" s="291"/>
    </row>
    <row r="50" spans="1:17" ht="43.5" customHeight="1">
      <c r="A50" s="552">
        <f>'5-. Identificación de Riesgos'!A50</f>
        <v>5</v>
      </c>
      <c r="B50" s="478" t="str">
        <f>'5-. Identificación de Riesgos'!B50</f>
        <v>Ofrecer, prometer, entregar, aceptar o solicitar una ventaja indebida  para influir o direccionar  la formulación de necesidades,  requisitos y especificaciones técnicas  de elementos y equipos de seguridad  focalizados para satisfacer un interés personal, de manera directa o indirecta o por interpuesta persona.</v>
      </c>
      <c r="C50" s="534" t="str">
        <f>'5-. Identificación de Riesgos'!C50</f>
        <v>Cuando  se favorece  indebidamente a proveedores a través de requisitos técnicos hechos a la medida, que direccionen el futuro proceso contractual y limiten el principio de selección objetiva.</v>
      </c>
      <c r="D50" s="534" t="s">
        <v>239</v>
      </c>
      <c r="E50" s="43" t="e">
        <f>'5-. Identificación de Riesgos'!#REF!</f>
        <v>#REF!</v>
      </c>
      <c r="F50" s="555" t="str">
        <f>'5-. Identificación de Riesgos'!H40</f>
        <v>Muy Baja - 1</v>
      </c>
      <c r="G50" s="554" t="str">
        <f>'5-. Identificación de Riesgos'!M40</f>
        <v>Leve - 1</v>
      </c>
      <c r="H50" s="554" t="str">
        <f>'5-. Identificación de Riesgos'!N40</f>
        <v>Bajo - 1</v>
      </c>
      <c r="I50" s="96"/>
      <c r="J50" s="546" t="str">
        <f>'6. Valoración Controles'!T40</f>
        <v>Muy Baja - 1</v>
      </c>
      <c r="K50" s="546" t="str">
        <f>'6. Valoración Controles'!U40</f>
        <v>Leve - 1</v>
      </c>
      <c r="L50" s="543" t="e">
        <f>AVERAGE(#REF!)</f>
        <v>#REF!</v>
      </c>
      <c r="M50" s="478" t="str">
        <f>'6. Valoración Controles'!V40</f>
        <v>Bajo - 1</v>
      </c>
      <c r="N50" s="478" t="s">
        <v>304</v>
      </c>
      <c r="O50" s="292" t="s">
        <v>503</v>
      </c>
      <c r="P50" s="291" t="s">
        <v>500</v>
      </c>
      <c r="Q50" s="293">
        <v>45302</v>
      </c>
    </row>
    <row r="51" spans="1:17">
      <c r="A51" s="553"/>
      <c r="B51" s="478"/>
      <c r="C51" s="469"/>
      <c r="D51" s="469"/>
      <c r="E51" s="43" t="e">
        <f>'5-. Identificación de Riesgos'!#REF!</f>
        <v>#REF!</v>
      </c>
      <c r="F51" s="531"/>
      <c r="G51" s="478"/>
      <c r="H51" s="478"/>
      <c r="I51" s="96"/>
      <c r="J51" s="546"/>
      <c r="K51" s="546"/>
      <c r="L51" s="543"/>
      <c r="M51" s="478"/>
      <c r="N51" s="478"/>
      <c r="O51" s="291"/>
      <c r="P51" s="291"/>
      <c r="Q51" s="291"/>
    </row>
    <row r="52" spans="1:17">
      <c r="A52" s="553"/>
      <c r="B52" s="478"/>
      <c r="C52" s="469"/>
      <c r="D52" s="469"/>
      <c r="E52" s="43" t="e">
        <f>'5-. Identificación de Riesgos'!#REF!</f>
        <v>#REF!</v>
      </c>
      <c r="F52" s="531"/>
      <c r="G52" s="478"/>
      <c r="H52" s="478"/>
      <c r="I52" s="96"/>
      <c r="J52" s="546"/>
      <c r="K52" s="546"/>
      <c r="L52" s="543"/>
      <c r="M52" s="478"/>
      <c r="N52" s="478"/>
      <c r="O52" s="291"/>
      <c r="P52" s="291"/>
      <c r="Q52" s="291">
        <v>9</v>
      </c>
    </row>
    <row r="53" spans="1:17">
      <c r="A53" s="553"/>
      <c r="B53" s="478"/>
      <c r="C53" s="469"/>
      <c r="D53" s="469"/>
      <c r="E53" s="43" t="e">
        <f>'5-. Identificación de Riesgos'!#REF!</f>
        <v>#REF!</v>
      </c>
      <c r="F53" s="531"/>
      <c r="G53" s="478"/>
      <c r="H53" s="478"/>
      <c r="I53" s="96"/>
      <c r="J53" s="546"/>
      <c r="K53" s="546"/>
      <c r="L53" s="543"/>
      <c r="M53" s="478"/>
      <c r="N53" s="478"/>
      <c r="O53" s="291"/>
      <c r="P53" s="291"/>
      <c r="Q53" s="291"/>
    </row>
    <row r="54" spans="1:17">
      <c r="A54" s="553"/>
      <c r="B54" s="478"/>
      <c r="C54" s="469"/>
      <c r="D54" s="469"/>
      <c r="E54" s="43" t="e">
        <f>'5-. Identificación de Riesgos'!#REF!</f>
        <v>#REF!</v>
      </c>
      <c r="F54" s="531"/>
      <c r="G54" s="478"/>
      <c r="H54" s="478"/>
      <c r="I54" s="96"/>
      <c r="J54" s="546"/>
      <c r="K54" s="546"/>
      <c r="L54" s="543"/>
      <c r="M54" s="478"/>
      <c r="N54" s="478"/>
      <c r="O54" s="291"/>
      <c r="P54" s="291"/>
      <c r="Q54" s="291"/>
    </row>
    <row r="55" spans="1:17">
      <c r="A55" s="553"/>
      <c r="B55" s="478"/>
      <c r="C55" s="469"/>
      <c r="D55" s="469"/>
      <c r="E55" s="43" t="e">
        <f>'5-. Identificación de Riesgos'!#REF!</f>
        <v>#REF!</v>
      </c>
      <c r="F55" s="531"/>
      <c r="G55" s="478"/>
      <c r="H55" s="478"/>
      <c r="I55" s="96"/>
      <c r="J55" s="546"/>
      <c r="K55" s="546"/>
      <c r="L55" s="543"/>
      <c r="M55" s="478"/>
      <c r="N55" s="478"/>
      <c r="O55" s="291"/>
      <c r="P55" s="291"/>
      <c r="Q55" s="291"/>
    </row>
    <row r="56" spans="1:17">
      <c r="A56" s="553"/>
      <c r="B56" s="478"/>
      <c r="C56" s="469"/>
      <c r="D56" s="469"/>
      <c r="E56" s="43" t="e">
        <f>'5-. Identificación de Riesgos'!#REF!</f>
        <v>#REF!</v>
      </c>
      <c r="F56" s="531"/>
      <c r="G56" s="478"/>
      <c r="H56" s="478"/>
      <c r="I56" s="96"/>
      <c r="J56" s="546"/>
      <c r="K56" s="546"/>
      <c r="L56" s="543"/>
      <c r="M56" s="478"/>
      <c r="N56" s="478"/>
      <c r="O56" s="291"/>
      <c r="P56" s="291"/>
      <c r="Q56" s="291"/>
    </row>
    <row r="57" spans="1:17">
      <c r="A57" s="553"/>
      <c r="B57" s="478"/>
      <c r="C57" s="469"/>
      <c r="D57" s="469"/>
      <c r="E57" s="43" t="e">
        <f>'5-. Identificación de Riesgos'!#REF!</f>
        <v>#REF!</v>
      </c>
      <c r="F57" s="531"/>
      <c r="G57" s="478"/>
      <c r="H57" s="478"/>
      <c r="I57" s="96"/>
      <c r="J57" s="546"/>
      <c r="K57" s="546"/>
      <c r="L57" s="543"/>
      <c r="M57" s="478"/>
      <c r="N57" s="478"/>
      <c r="O57" s="291"/>
      <c r="P57" s="291"/>
      <c r="Q57" s="291"/>
    </row>
    <row r="58" spans="1:17">
      <c r="A58" s="553"/>
      <c r="B58" s="478"/>
      <c r="C58" s="469"/>
      <c r="D58" s="469"/>
      <c r="E58" s="43" t="e">
        <f>'5-. Identificación de Riesgos'!#REF!</f>
        <v>#REF!</v>
      </c>
      <c r="F58" s="531"/>
      <c r="G58" s="478"/>
      <c r="H58" s="478"/>
      <c r="I58" s="96"/>
      <c r="J58" s="546"/>
      <c r="K58" s="546"/>
      <c r="L58" s="543"/>
      <c r="M58" s="478"/>
      <c r="N58" s="478"/>
      <c r="O58" s="291"/>
      <c r="P58" s="291"/>
      <c r="Q58" s="291"/>
    </row>
    <row r="59" spans="1:17">
      <c r="A59" s="553"/>
      <c r="B59" s="534"/>
      <c r="C59" s="469"/>
      <c r="D59" s="469"/>
      <c r="E59" s="43" t="e">
        <f>'5-. Identificación de Riesgos'!#REF!</f>
        <v>#REF!</v>
      </c>
      <c r="F59" s="535"/>
      <c r="G59" s="534"/>
      <c r="H59" s="534"/>
      <c r="I59" s="97"/>
      <c r="J59" s="547"/>
      <c r="K59" s="547"/>
      <c r="L59" s="544"/>
      <c r="M59" s="534"/>
      <c r="N59" s="534"/>
      <c r="O59" s="291"/>
      <c r="P59" s="291"/>
      <c r="Q59" s="291"/>
    </row>
    <row r="60" spans="1:17" ht="57.6" hidden="1" customHeight="1">
      <c r="A60" s="552">
        <v>4</v>
      </c>
      <c r="B60" s="478" t="e">
        <f>'5-. Identificación de Riesgos'!#REF!</f>
        <v>#REF!</v>
      </c>
      <c r="C60" s="534" t="e">
        <f>'5-. Identificación de Riesgos'!#REF!</f>
        <v>#REF!</v>
      </c>
      <c r="D60" s="534" t="s">
        <v>239</v>
      </c>
      <c r="E60" s="43" t="e">
        <f>'5-. Identificación de Riesgos'!#REF!</f>
        <v>#REF!</v>
      </c>
      <c r="F60" s="555" t="e">
        <f>'5-. Identificación de Riesgos'!#REF!</f>
        <v>#REF!</v>
      </c>
      <c r="G60" s="554" t="e">
        <f>'5-. Identificación de Riesgos'!#REF!</f>
        <v>#REF!</v>
      </c>
      <c r="H60" s="554" t="e">
        <f>'5-. Identificación de Riesgos'!#REF!</f>
        <v>#REF!</v>
      </c>
      <c r="I60" s="96"/>
      <c r="J60" s="546" t="str">
        <f>'6. Valoración Controles'!T40</f>
        <v>Muy Baja - 1</v>
      </c>
      <c r="K60" s="546" t="str">
        <f>'6. Valoración Controles'!U40</f>
        <v>Leve - 1</v>
      </c>
      <c r="L60" s="543" t="e">
        <f>AVERAGE(#REF!)</f>
        <v>#REF!</v>
      </c>
      <c r="M60" s="478" t="str">
        <f>'6. Valoración Controles'!V40</f>
        <v>Bajo - 1</v>
      </c>
      <c r="N60" s="478" t="s">
        <v>304</v>
      </c>
      <c r="O60" s="291"/>
      <c r="P60" s="291"/>
      <c r="Q60" s="291"/>
    </row>
    <row r="61" spans="1:17" ht="57.6" hidden="1" customHeight="1">
      <c r="A61" s="553"/>
      <c r="B61" s="478"/>
      <c r="C61" s="469"/>
      <c r="D61" s="469"/>
      <c r="E61" s="43" t="e">
        <f>'5-. Identificación de Riesgos'!#REF!</f>
        <v>#REF!</v>
      </c>
      <c r="F61" s="531"/>
      <c r="G61" s="478"/>
      <c r="H61" s="478"/>
      <c r="I61" s="96"/>
      <c r="J61" s="546"/>
      <c r="K61" s="546"/>
      <c r="L61" s="543"/>
      <c r="M61" s="478"/>
      <c r="N61" s="478"/>
      <c r="O61" s="291"/>
      <c r="P61" s="291"/>
      <c r="Q61" s="291"/>
    </row>
    <row r="62" spans="1:17" ht="57.6" hidden="1" customHeight="1">
      <c r="A62" s="553"/>
      <c r="B62" s="478"/>
      <c r="C62" s="469"/>
      <c r="D62" s="469"/>
      <c r="E62" s="43" t="e">
        <f>'5-. Identificación de Riesgos'!#REF!</f>
        <v>#REF!</v>
      </c>
      <c r="F62" s="531"/>
      <c r="G62" s="478"/>
      <c r="H62" s="478"/>
      <c r="I62" s="96"/>
      <c r="J62" s="546"/>
      <c r="K62" s="546"/>
      <c r="L62" s="543"/>
      <c r="M62" s="478"/>
      <c r="N62" s="478"/>
      <c r="O62" s="291"/>
      <c r="P62" s="291"/>
      <c r="Q62" s="291"/>
    </row>
    <row r="63" spans="1:17" hidden="1">
      <c r="A63" s="553"/>
      <c r="B63" s="478"/>
      <c r="C63" s="469"/>
      <c r="D63" s="469"/>
      <c r="E63" s="43" t="e">
        <f>'5-. Identificación de Riesgos'!#REF!</f>
        <v>#REF!</v>
      </c>
      <c r="F63" s="531"/>
      <c r="G63" s="478"/>
      <c r="H63" s="478"/>
      <c r="I63" s="96"/>
      <c r="J63" s="546"/>
      <c r="K63" s="546"/>
      <c r="L63" s="543"/>
      <c r="M63" s="478"/>
      <c r="N63" s="478"/>
      <c r="O63" s="291"/>
      <c r="P63" s="291"/>
      <c r="Q63" s="291"/>
    </row>
    <row r="64" spans="1:17" ht="43.15" hidden="1" customHeight="1">
      <c r="A64" s="553"/>
      <c r="B64" s="478"/>
      <c r="C64" s="469"/>
      <c r="D64" s="469"/>
      <c r="E64" s="43" t="e">
        <f>'5-. Identificación de Riesgos'!#REF!</f>
        <v>#REF!</v>
      </c>
      <c r="F64" s="531"/>
      <c r="G64" s="478"/>
      <c r="H64" s="478"/>
      <c r="I64" s="96"/>
      <c r="J64" s="546"/>
      <c r="K64" s="546"/>
      <c r="L64" s="543"/>
      <c r="M64" s="478"/>
      <c r="N64" s="478"/>
      <c r="O64" s="291"/>
      <c r="P64" s="291"/>
      <c r="Q64" s="291"/>
    </row>
    <row r="65" spans="1:17" hidden="1">
      <c r="A65" s="553"/>
      <c r="B65" s="478"/>
      <c r="C65" s="469"/>
      <c r="D65" s="469"/>
      <c r="E65" s="43" t="e">
        <f>'5-. Identificación de Riesgos'!#REF!</f>
        <v>#REF!</v>
      </c>
      <c r="F65" s="531"/>
      <c r="G65" s="478"/>
      <c r="H65" s="478"/>
      <c r="I65" s="96"/>
      <c r="J65" s="546"/>
      <c r="K65" s="546"/>
      <c r="L65" s="543"/>
      <c r="M65" s="478"/>
      <c r="N65" s="478"/>
      <c r="O65" s="291"/>
      <c r="P65" s="291"/>
      <c r="Q65" s="291"/>
    </row>
    <row r="66" spans="1:17" hidden="1">
      <c r="A66" s="553"/>
      <c r="B66" s="478"/>
      <c r="C66" s="469"/>
      <c r="D66" s="469"/>
      <c r="E66" s="43" t="e">
        <f>'5-. Identificación de Riesgos'!#REF!</f>
        <v>#REF!</v>
      </c>
      <c r="F66" s="531"/>
      <c r="G66" s="478"/>
      <c r="H66" s="478"/>
      <c r="I66" s="96"/>
      <c r="J66" s="546"/>
      <c r="K66" s="546"/>
      <c r="L66" s="543"/>
      <c r="M66" s="478"/>
      <c r="N66" s="478"/>
      <c r="O66" s="291"/>
      <c r="P66" s="291"/>
      <c r="Q66" s="291"/>
    </row>
    <row r="67" spans="1:17" hidden="1">
      <c r="A67" s="553"/>
      <c r="B67" s="478"/>
      <c r="C67" s="469"/>
      <c r="D67" s="469"/>
      <c r="E67" s="43" t="e">
        <f>'5-. Identificación de Riesgos'!#REF!</f>
        <v>#REF!</v>
      </c>
      <c r="F67" s="531"/>
      <c r="G67" s="478"/>
      <c r="H67" s="478"/>
      <c r="I67" s="96"/>
      <c r="J67" s="546"/>
      <c r="K67" s="546"/>
      <c r="L67" s="543"/>
      <c r="M67" s="478"/>
      <c r="N67" s="478"/>
      <c r="O67" s="291"/>
      <c r="P67" s="291"/>
      <c r="Q67" s="291"/>
    </row>
    <row r="68" spans="1:17" hidden="1">
      <c r="A68" s="553"/>
      <c r="B68" s="478"/>
      <c r="C68" s="469"/>
      <c r="D68" s="469"/>
      <c r="E68" s="43" t="e">
        <f>'5-. Identificación de Riesgos'!#REF!</f>
        <v>#REF!</v>
      </c>
      <c r="F68" s="531"/>
      <c r="G68" s="478"/>
      <c r="H68" s="478"/>
      <c r="I68" s="96"/>
      <c r="J68" s="546"/>
      <c r="K68" s="546"/>
      <c r="L68" s="543"/>
      <c r="M68" s="478"/>
      <c r="N68" s="478"/>
      <c r="O68" s="291"/>
      <c r="P68" s="291"/>
      <c r="Q68" s="291"/>
    </row>
    <row r="69" spans="1:17" hidden="1">
      <c r="A69" s="553"/>
      <c r="B69" s="534"/>
      <c r="C69" s="469"/>
      <c r="D69" s="469"/>
      <c r="E69" s="43" t="e">
        <f>'5-. Identificación de Riesgos'!#REF!</f>
        <v>#REF!</v>
      </c>
      <c r="F69" s="535"/>
      <c r="G69" s="534"/>
      <c r="H69" s="534"/>
      <c r="I69" s="96"/>
      <c r="J69" s="547"/>
      <c r="K69" s="547"/>
      <c r="L69" s="544"/>
      <c r="M69" s="534"/>
      <c r="N69" s="534"/>
      <c r="O69" s="291"/>
      <c r="P69" s="291"/>
      <c r="Q69" s="291"/>
    </row>
  </sheetData>
  <mergeCells count="99">
    <mergeCell ref="M40:M49"/>
    <mergeCell ref="N40:N49"/>
    <mergeCell ref="G40:G49"/>
    <mergeCell ref="H40:H49"/>
    <mergeCell ref="J40:J49"/>
    <mergeCell ref="K40:K49"/>
    <mergeCell ref="L40:L49"/>
    <mergeCell ref="A40:A49"/>
    <mergeCell ref="B40:B49"/>
    <mergeCell ref="C40:C49"/>
    <mergeCell ref="D40:D49"/>
    <mergeCell ref="F40:F49"/>
    <mergeCell ref="M60:M69"/>
    <mergeCell ref="N60:N69"/>
    <mergeCell ref="G60:G69"/>
    <mergeCell ref="H60:H69"/>
    <mergeCell ref="J60:J69"/>
    <mergeCell ref="K60:K69"/>
    <mergeCell ref="L60:L69"/>
    <mergeCell ref="A60:A69"/>
    <mergeCell ref="B60:B69"/>
    <mergeCell ref="C60:C69"/>
    <mergeCell ref="D60:D69"/>
    <mergeCell ref="F60:F69"/>
    <mergeCell ref="A50:A59"/>
    <mergeCell ref="B50:B59"/>
    <mergeCell ref="C50:C59"/>
    <mergeCell ref="D50:D59"/>
    <mergeCell ref="F50:F59"/>
    <mergeCell ref="M50:M59"/>
    <mergeCell ref="N50:N59"/>
    <mergeCell ref="G50:G59"/>
    <mergeCell ref="H50:H59"/>
    <mergeCell ref="J50:J59"/>
    <mergeCell ref="K50:K59"/>
    <mergeCell ref="L50:L59"/>
    <mergeCell ref="A30:A39"/>
    <mergeCell ref="B30:B39"/>
    <mergeCell ref="K30:K39"/>
    <mergeCell ref="E8:E9"/>
    <mergeCell ref="M30:M39"/>
    <mergeCell ref="M10:M19"/>
    <mergeCell ref="C10:C19"/>
    <mergeCell ref="D10:D19"/>
    <mergeCell ref="F30:F39"/>
    <mergeCell ref="G30:G39"/>
    <mergeCell ref="H30:H39"/>
    <mergeCell ref="J30:J39"/>
    <mergeCell ref="L30:L39"/>
    <mergeCell ref="G10:G19"/>
    <mergeCell ref="H10:H19"/>
    <mergeCell ref="J10:J19"/>
    <mergeCell ref="A8:A9"/>
    <mergeCell ref="B8:B9"/>
    <mergeCell ref="A10:A19"/>
    <mergeCell ref="B10:B19"/>
    <mergeCell ref="F10:F19"/>
    <mergeCell ref="C30:C3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D30:D39"/>
    <mergeCell ref="L10:L19"/>
    <mergeCell ref="D8:D9"/>
    <mergeCell ref="N30:N39"/>
    <mergeCell ref="N10:N19"/>
    <mergeCell ref="K8:K9"/>
    <mergeCell ref="K10:K19"/>
    <mergeCell ref="G20:G29"/>
    <mergeCell ref="H20:H29"/>
    <mergeCell ref="J20:J29"/>
    <mergeCell ref="K20:K29"/>
    <mergeCell ref="L20:L29"/>
    <mergeCell ref="M20:M29"/>
    <mergeCell ref="N20:N29"/>
    <mergeCell ref="C4:Q4"/>
    <mergeCell ref="C5:Q5"/>
    <mergeCell ref="C6:Q6"/>
    <mergeCell ref="L8:L9"/>
    <mergeCell ref="J8:J9"/>
    <mergeCell ref="H8:H9"/>
    <mergeCell ref="C8:C9"/>
    <mergeCell ref="A20:A29"/>
    <mergeCell ref="B20:B29"/>
    <mergeCell ref="C20:C29"/>
    <mergeCell ref="D20:D29"/>
    <mergeCell ref="F20:F29"/>
  </mergeCells>
  <conditionalFormatting sqref="F10 F30 F40 F50 F60">
    <cfRule type="containsText" dxfId="293" priority="367" operator="containsText" text="Muy Baja">
      <formula>NOT(ISERROR(SEARCH("Muy Baja",F10)))</formula>
    </cfRule>
    <cfRule type="containsText" dxfId="292" priority="363" operator="containsText" text="Media">
      <formula>NOT(ISERROR(SEARCH("Media",F10)))</formula>
    </cfRule>
    <cfRule type="containsText" dxfId="291" priority="362" operator="containsText" text="Media">
      <formula>NOT(ISERROR(SEARCH("Media",F10)))</formula>
    </cfRule>
    <cfRule type="containsText" dxfId="290" priority="361" operator="containsText" text="Alta">
      <formula>NOT(ISERROR(SEARCH("Alta",F10)))</formula>
    </cfRule>
    <cfRule type="containsText" dxfId="289" priority="359" operator="containsText" text="Muy Alta">
      <formula>NOT(ISERROR(SEARCH("Muy Alta",F10)))</formula>
    </cfRule>
    <cfRule type="containsText" dxfId="288" priority="358" operator="containsText" text="Baja">
      <formula>NOT(ISERROR(SEARCH("Baja",F10)))</formula>
    </cfRule>
    <cfRule type="containsText" dxfId="287" priority="357" operator="containsText" text="Muy Baja">
      <formula>NOT(ISERROR(SEARCH("Muy Baja",F10)))</formula>
    </cfRule>
    <cfRule type="containsText" dxfId="286" priority="372" operator="containsText" text="Alta">
      <formula>NOT(ISERROR(SEARCH("Alta",F10)))</formula>
    </cfRule>
    <cfRule type="containsText" dxfId="285" priority="375" operator="containsText" text="Muy baja">
      <formula>NOT(ISERROR(SEARCH("Muy baja",F10)))</formula>
    </cfRule>
    <cfRule type="containsText" dxfId="284" priority="374" operator="containsText" text="Baja">
      <formula>NOT(ISERROR(SEARCH("Baja",F10)))</formula>
    </cfRule>
    <cfRule type="containsText" dxfId="283" priority="373" operator="containsText" text="Media">
      <formula>NOT(ISERROR(SEARCH("Media",F10)))</formula>
    </cfRule>
    <cfRule type="cellIs" dxfId="282" priority="379" operator="between">
      <formula>0</formula>
      <formula>2</formula>
    </cfRule>
    <cfRule type="containsText" dxfId="281" priority="371" operator="containsText" text="Muy bajo">
      <formula>NOT(ISERROR(SEARCH("Muy bajo",F10)))</formula>
    </cfRule>
    <cfRule type="containsText" dxfId="280" priority="370" operator="containsText" text="Muy Baja'Tabla probabilidad'!">
      <formula>NOT(ISERROR(SEARCH("Muy Baja'Tabla probabilidad'!",F10)))</formula>
    </cfRule>
    <cfRule type="containsText" dxfId="279" priority="369" operator="containsText" text="Muy Baja">
      <formula>NOT(ISERROR(SEARCH("Muy Baja",F10)))</formula>
    </cfRule>
    <cfRule type="containsText" dxfId="278" priority="368" operator="containsText" text="Muy Baja">
      <formula>NOT(ISERROR(SEARCH("Muy Baja",F10)))</formula>
    </cfRule>
    <cfRule type="containsText" dxfId="277" priority="366" operator="containsText" text="Baja">
      <formula>NOT(ISERROR(SEARCH("Baja",F10)))</formula>
    </cfRule>
    <cfRule type="containsText" dxfId="276" priority="365" operator="containsText" text="Muy Baja">
      <formula>NOT(ISERROR(SEARCH("Muy Baja",F10)))</formula>
    </cfRule>
    <cfRule type="containsText" dxfId="275" priority="364" operator="containsText" text="Media">
      <formula>NOT(ISERROR(SEARCH("Media",F10)))</formula>
    </cfRule>
    <cfRule type="cellIs" dxfId="274" priority="378" operator="between">
      <formula>1</formula>
      <formula>2</formula>
    </cfRule>
  </conditionalFormatting>
  <conditionalFormatting sqref="F20">
    <cfRule type="containsText" dxfId="273" priority="22" operator="containsText" text="Baja">
      <formula>NOT(ISERROR(SEARCH("Baja",F20)))</formula>
    </cfRule>
    <cfRule type="containsText" dxfId="272" priority="23" operator="containsText" text="Muy Alta">
      <formula>NOT(ISERROR(SEARCH("Muy Alta",F20)))</formula>
    </cfRule>
    <cfRule type="containsText" dxfId="271" priority="24" operator="containsText" text="Alta">
      <formula>NOT(ISERROR(SEARCH("Alta",F20)))</formula>
    </cfRule>
    <cfRule type="containsText" dxfId="270" priority="26" operator="containsText" text="Media">
      <formula>NOT(ISERROR(SEARCH("Media",F20)))</formula>
    </cfRule>
    <cfRule type="containsText" dxfId="269" priority="27" operator="containsText" text="Media">
      <formula>NOT(ISERROR(SEARCH("Media",F20)))</formula>
    </cfRule>
    <cfRule type="containsText" dxfId="268" priority="28" operator="containsText" text="Muy Baja">
      <formula>NOT(ISERROR(SEARCH("Muy Baja",F20)))</formula>
    </cfRule>
    <cfRule type="containsText" dxfId="267" priority="29" operator="containsText" text="Baja">
      <formula>NOT(ISERROR(SEARCH("Baja",F20)))</formula>
    </cfRule>
    <cfRule type="containsText" dxfId="266" priority="30" operator="containsText" text="Muy Baja">
      <formula>NOT(ISERROR(SEARCH("Muy Baja",F20)))</formula>
    </cfRule>
    <cfRule type="containsText" dxfId="265" priority="31" operator="containsText" text="Muy Baja">
      <formula>NOT(ISERROR(SEARCH("Muy Baja",F20)))</formula>
    </cfRule>
    <cfRule type="containsText" dxfId="264" priority="32" operator="containsText" text="Muy Baja">
      <formula>NOT(ISERROR(SEARCH("Muy Baja",F20)))</formula>
    </cfRule>
    <cfRule type="containsText" dxfId="263" priority="33" operator="containsText" text="Muy Baja'Tabla probabilidad'!">
      <formula>NOT(ISERROR(SEARCH("Muy Baja'Tabla probabilidad'!",F20)))</formula>
    </cfRule>
    <cfRule type="containsText" dxfId="262" priority="34" operator="containsText" text="Muy bajo">
      <formula>NOT(ISERROR(SEARCH("Muy bajo",F20)))</formula>
    </cfRule>
    <cfRule type="containsText" dxfId="261" priority="35" operator="containsText" text="Alta">
      <formula>NOT(ISERROR(SEARCH("Alta",F20)))</formula>
    </cfRule>
    <cfRule type="containsText" dxfId="260" priority="36" operator="containsText" text="Media">
      <formula>NOT(ISERROR(SEARCH("Media",F20)))</formula>
    </cfRule>
    <cfRule type="containsText" dxfId="259" priority="37" operator="containsText" text="Baja">
      <formula>NOT(ISERROR(SEARCH("Baja",F20)))</formula>
    </cfRule>
    <cfRule type="containsText" dxfId="258" priority="38" operator="containsText" text="Muy baja">
      <formula>NOT(ISERROR(SEARCH("Muy baja",F20)))</formula>
    </cfRule>
    <cfRule type="cellIs" dxfId="257" priority="41" operator="between">
      <formula>1</formula>
      <formula>2</formula>
    </cfRule>
    <cfRule type="cellIs" dxfId="256" priority="42" operator="between">
      <formula>0</formula>
      <formula>2</formula>
    </cfRule>
    <cfRule type="containsText" dxfId="255" priority="25" operator="containsText" text="Media">
      <formula>NOT(ISERROR(SEARCH("Media",F20)))</formula>
    </cfRule>
    <cfRule type="containsText" dxfId="254" priority="21" operator="containsText" text="Muy Baja">
      <formula>NOT(ISERROR(SEARCH("Muy Baja",F20)))</formula>
    </cfRule>
  </conditionalFormatting>
  <conditionalFormatting sqref="G10 G30 G40 G50 G60">
    <cfRule type="containsText" dxfId="253" priority="351" operator="containsText" text="Catastrófico">
      <formula>NOT(ISERROR(SEARCH("Catastrófico",G10)))</formula>
    </cfRule>
    <cfRule type="containsText" dxfId="252" priority="356" operator="containsText" text="Leve">
      <formula>NOT(ISERROR(SEARCH("Leve",G10)))</formula>
    </cfRule>
    <cfRule type="containsText" dxfId="251" priority="355" operator="containsText" text="Menor">
      <formula>NOT(ISERROR(SEARCH("Menor",G10)))</formula>
    </cfRule>
    <cfRule type="containsText" dxfId="250" priority="353" operator="containsText" text="Alta">
      <formula>NOT(ISERROR(SEARCH("Alta",G10)))</formula>
    </cfRule>
    <cfRule type="containsText" dxfId="249" priority="352" operator="containsText" text="Mayor">
      <formula>NOT(ISERROR(SEARCH("Mayor",G10)))</formula>
    </cfRule>
    <cfRule type="containsText" dxfId="248" priority="354" operator="containsText" text="Moderado">
      <formula>NOT(ISERROR(SEARCH("Moderado",G10)))</formula>
    </cfRule>
  </conditionalFormatting>
  <conditionalFormatting sqref="G20">
    <cfRule type="containsText" dxfId="247" priority="20" operator="containsText" text="Leve">
      <formula>NOT(ISERROR(SEARCH("Leve",G20)))</formula>
    </cfRule>
    <cfRule type="containsText" dxfId="246" priority="19" operator="containsText" text="Menor">
      <formula>NOT(ISERROR(SEARCH("Menor",G20)))</formula>
    </cfRule>
    <cfRule type="containsText" dxfId="245" priority="18" operator="containsText" text="Moderado">
      <formula>NOT(ISERROR(SEARCH("Moderado",G20)))</formula>
    </cfRule>
    <cfRule type="containsText" dxfId="244" priority="17" operator="containsText" text="Alta">
      <formula>NOT(ISERROR(SEARCH("Alta",G20)))</formula>
    </cfRule>
    <cfRule type="containsText" dxfId="243" priority="16" operator="containsText" text="Mayor">
      <formula>NOT(ISERROR(SEARCH("Mayor",G20)))</formula>
    </cfRule>
    <cfRule type="containsText" dxfId="242" priority="15" operator="containsText" text="Catastrófico">
      <formula>NOT(ISERROR(SEARCH("Catastrófico",G20)))</formula>
    </cfRule>
  </conditionalFormatting>
  <conditionalFormatting sqref="H10:I10 H30:I30 H40 H50:I50 H60:I60">
    <cfRule type="containsText" dxfId="241" priority="350" operator="containsText" text="Extremo">
      <formula>NOT(ISERROR(SEARCH("Extremo",H10)))</formula>
    </cfRule>
    <cfRule type="containsText" dxfId="240" priority="346" operator="containsText" text="Extremo">
      <formula>NOT(ISERROR(SEARCH("Extremo",H10)))</formula>
    </cfRule>
    <cfRule type="containsText" dxfId="239" priority="347" operator="containsText" text="Alto">
      <formula>NOT(ISERROR(SEARCH("Alto",H10)))</formula>
    </cfRule>
    <cfRule type="containsText" dxfId="238" priority="348" operator="containsText" text="Bajo">
      <formula>NOT(ISERROR(SEARCH("Bajo",H10)))</formula>
    </cfRule>
    <cfRule type="containsText" dxfId="237" priority="349" operator="containsText" text="Moderado">
      <formula>NOT(ISERROR(SEARCH("Moderado",H10)))</formula>
    </cfRule>
  </conditionalFormatting>
  <conditionalFormatting sqref="H20:I20">
    <cfRule type="containsText" dxfId="236" priority="10" operator="containsText" text="Extremo">
      <formula>NOT(ISERROR(SEARCH("Extremo",H20)))</formula>
    </cfRule>
    <cfRule type="containsText" dxfId="235" priority="11" operator="containsText" text="Alto">
      <formula>NOT(ISERROR(SEARCH("Alto",H20)))</formula>
    </cfRule>
    <cfRule type="containsText" dxfId="234" priority="12" operator="containsText" text="Bajo">
      <formula>NOT(ISERROR(SEARCH("Bajo",H20)))</formula>
    </cfRule>
    <cfRule type="containsText" dxfId="233" priority="14" operator="containsText" text="Extremo">
      <formula>NOT(ISERROR(SEARCH("Extremo",H20)))</formula>
    </cfRule>
    <cfRule type="containsText" dxfId="232" priority="13" operator="containsText" text="Moderado">
      <formula>NOT(ISERROR(SEARCH("Moderado",H20)))</formula>
    </cfRule>
  </conditionalFormatting>
  <conditionalFormatting sqref="I69">
    <cfRule type="containsText" dxfId="231" priority="47" operator="containsText" text="Extremo">
      <formula>NOT(ISERROR(SEARCH("Extremo",I69)))</formula>
    </cfRule>
    <cfRule type="containsText" dxfId="230" priority="46" operator="containsText" text="Moderado">
      <formula>NOT(ISERROR(SEARCH("Moderado",I69)))</formula>
    </cfRule>
    <cfRule type="containsText" dxfId="229" priority="45" operator="containsText" text="Bajo">
      <formula>NOT(ISERROR(SEARCH("Bajo",I69)))</formula>
    </cfRule>
    <cfRule type="containsText" dxfId="228" priority="44" operator="containsText" text="Alto">
      <formula>NOT(ISERROR(SEARCH("Alto",I69)))</formula>
    </cfRule>
    <cfRule type="containsText" dxfId="227" priority="43" operator="containsText" text="Extremo">
      <formula>NOT(ISERROR(SEARCH("Extremo",I69)))</formula>
    </cfRule>
  </conditionalFormatting>
  <conditionalFormatting sqref="J10:J69">
    <cfRule type="containsText" dxfId="226" priority="48" operator="containsText" text="Muy Baja">
      <formula>NOT(ISERROR(SEARCH("Muy Baja",J10)))</formula>
    </cfRule>
    <cfRule type="containsText" dxfId="225" priority="319" operator="containsText" text="Muy Baja">
      <formula>NOT(ISERROR(SEARCH("Muy Baja",J10)))</formula>
    </cfRule>
    <cfRule type="containsText" dxfId="224" priority="318" operator="containsText" text="Baja">
      <formula>NOT(ISERROR(SEARCH("Baja",J10)))</formula>
    </cfRule>
    <cfRule type="containsText" dxfId="223" priority="317" operator="containsText" text="Media">
      <formula>NOT(ISERROR(SEARCH("Media",J10)))</formula>
    </cfRule>
    <cfRule type="containsText" dxfId="222" priority="316" operator="containsText" text="Alta">
      <formula>NOT(ISERROR(SEARCH("Alta",J10)))</formula>
    </cfRule>
    <cfRule type="containsText" dxfId="221" priority="315" operator="containsText" text="Muy Alta">
      <formula>NOT(ISERROR(SEARCH("Muy Alta",J10)))</formula>
    </cfRule>
  </conditionalFormatting>
  <conditionalFormatting sqref="K10:K69">
    <cfRule type="containsText" dxfId="220" priority="313" operator="containsText" text="Leve">
      <formula>NOT(ISERROR(SEARCH("Leve",K10)))</formula>
    </cfRule>
    <cfRule type="containsText" dxfId="219" priority="311" operator="containsText" text="Moderado">
      <formula>NOT(ISERROR(SEARCH("Moderado",K10)))</formula>
    </cfRule>
    <cfRule type="containsText" dxfId="218" priority="310" operator="containsText" text="Catastrófico">
      <formula>NOT(ISERROR(SEARCH("Catastrófico",K10)))</formula>
    </cfRule>
    <cfRule type="containsText" dxfId="217" priority="312" operator="containsText" text="Menor">
      <formula>NOT(ISERROR(SEARCH("Menor",K10)))</formula>
    </cfRule>
    <cfRule type="containsText" dxfId="216" priority="314" operator="containsText" text="Mayor">
      <formula>NOT(ISERROR(SEARCH("Mayor",K10)))</formula>
    </cfRule>
  </conditionalFormatting>
  <conditionalFormatting sqref="M10 M30 M40 M50 M60 M69">
    <cfRule type="containsText" dxfId="215" priority="328" operator="containsText" text="Alto">
      <formula>NOT(ISERROR(SEARCH("Alto",M10)))</formula>
    </cfRule>
    <cfRule type="containsText" dxfId="214" priority="327" operator="containsText" text="Baja">
      <formula>NOT(ISERROR(SEARCH("Baja",M10)))</formula>
    </cfRule>
    <cfRule type="containsText" dxfId="213" priority="320" operator="containsText" text="Extremo">
      <formula>NOT(ISERROR(SEARCH("Extremo",M10)))</formula>
    </cfRule>
    <cfRule type="containsText" dxfId="212" priority="321" operator="containsText" text="Alto">
      <formula>NOT(ISERROR(SEARCH("Alto",M10)))</formula>
    </cfRule>
    <cfRule type="containsText" dxfId="211" priority="322" operator="containsText" text="Moderado">
      <formula>NOT(ISERROR(SEARCH("Moderado",M10)))</formula>
    </cfRule>
    <cfRule type="containsText" dxfId="210" priority="323" operator="containsText" text="Menor">
      <formula>NOT(ISERROR(SEARCH("Menor",M10)))</formula>
    </cfRule>
    <cfRule type="containsText" dxfId="209" priority="324" operator="containsText" text="Bajo">
      <formula>NOT(ISERROR(SEARCH("Bajo",M10)))</formula>
    </cfRule>
    <cfRule type="containsText" dxfId="208" priority="325" operator="containsText" text="Moderado">
      <formula>NOT(ISERROR(SEARCH("Moderado",M10)))</formula>
    </cfRule>
    <cfRule type="containsText" dxfId="207" priority="326" operator="containsText" text="Extremo">
      <formula>NOT(ISERROR(SEARCH("Extremo",M10)))</formula>
    </cfRule>
  </conditionalFormatting>
  <conditionalFormatting sqref="M20">
    <cfRule type="containsText" dxfId="206" priority="1" operator="containsText" text="Extremo">
      <formula>NOT(ISERROR(SEARCH("Extremo",M20)))</formula>
    </cfRule>
    <cfRule type="containsText" dxfId="205" priority="3" operator="containsText" text="Moderado">
      <formula>NOT(ISERROR(SEARCH("Moderado",M20)))</formula>
    </cfRule>
    <cfRule type="containsText" dxfId="204" priority="4" operator="containsText" text="Menor">
      <formula>NOT(ISERROR(SEARCH("Menor",M20)))</formula>
    </cfRule>
    <cfRule type="containsText" dxfId="203" priority="5" operator="containsText" text="Bajo">
      <formula>NOT(ISERROR(SEARCH("Bajo",M20)))</formula>
    </cfRule>
    <cfRule type="containsText" dxfId="202" priority="6" operator="containsText" text="Moderado">
      <formula>NOT(ISERROR(SEARCH("Moderado",M20)))</formula>
    </cfRule>
    <cfRule type="containsText" dxfId="201" priority="7" operator="containsText" text="Extremo">
      <formula>NOT(ISERROR(SEARCH("Extremo",M20)))</formula>
    </cfRule>
    <cfRule type="containsText" dxfId="200" priority="8" operator="containsText" text="Baja">
      <formula>NOT(ISERROR(SEARCH("Baja",M20)))</formula>
    </cfRule>
    <cfRule type="containsText" dxfId="199" priority="9" operator="containsText" text="Alto">
      <formula>NOT(ISERROR(SEARCH("Alto",M20)))</formula>
    </cfRule>
    <cfRule type="containsText" dxfId="198" priority="2" operator="containsText" text="Alto">
      <formula>NOT(ISERROR(SEARCH("Alto",M20)))</formula>
    </cfRule>
  </conditionalFormatting>
  <dataValidations count="1">
    <dataValidation type="list" allowBlank="1" showInputMessage="1" showErrorMessage="1" sqref="D10:D69" xr:uid="{00000000-0002-0000-0600-000000000000}">
      <formula1>#REF!</formula1>
    </dataValidation>
  </dataValidations>
  <pageMargins left="0.31496062992125984" right="0.31496062992125984" top="1.1417322834645669" bottom="1.1417322834645669" header="0.31496062992125984" footer="0.31496062992125984"/>
  <pageSetup paperSize="8" scale="63"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376" operator="containsText" id="{E50DE147-7B2A-40A6-95D7-AEA96FC942F8}">
            <xm:f>NOT(ISERROR(SEARCH('8- Politicas de admiistracion '!$B$5,F10)))</xm:f>
            <xm:f>'8- Politicas de admiistracion '!$B$5</xm:f>
            <x14:dxf>
              <font>
                <color rgb="FF006100"/>
              </font>
              <fill>
                <patternFill>
                  <bgColor rgb="FFC6EFCE"/>
                </patternFill>
              </fill>
            </x14:dxf>
          </x14:cfRule>
          <x14:cfRule type="containsText" priority="377" operator="containsText" id="{1034B27F-53CC-4A29-BA39-C5FDB949099A}">
            <xm:f>NOT(ISERROR(SEARCH('8- Politicas de admiistracion '!$B$5,F10)))</xm:f>
            <xm:f>'8- Politicas de admiistracion '!$B$5</xm:f>
            <x14:dxf>
              <font>
                <color rgb="FF9C0006"/>
              </font>
              <fill>
                <patternFill>
                  <bgColor rgb="FFFFC7CE"/>
                </patternFill>
              </fill>
            </x14:dxf>
          </x14:cfRule>
          <xm:sqref>F10 F30 F40 F50 F60</xm:sqref>
        </x14:conditionalFormatting>
        <x14:conditionalFormatting xmlns:xm="http://schemas.microsoft.com/office/excel/2006/main">
          <x14:cfRule type="containsText" priority="39" operator="containsText" id="{E88E2DD7-93B5-477B-A3E3-8BAE8D661511}">
            <xm:f>NOT(ISERROR(SEARCH('8- Politicas de admiistracion '!$B$5,F20)))</xm:f>
            <xm:f>'8- Politicas de admiistracion '!$B$5</xm:f>
            <x14:dxf>
              <font>
                <color rgb="FF006100"/>
              </font>
              <fill>
                <patternFill>
                  <bgColor rgb="FFC6EFCE"/>
                </patternFill>
              </fill>
            </x14:dxf>
          </x14:cfRule>
          <x14:cfRule type="containsText" priority="40" operator="containsText" id="{C411CBE7-A29F-4A78-88D2-1786E601910F}">
            <xm:f>NOT(ISERROR(SEARCH('8- Politicas de admiistracion '!$B$5,F20)))</xm:f>
            <xm:f>'8- Politicas de admiistracion '!$B$5</xm:f>
            <x14:dxf>
              <font>
                <color rgb="FF9C0006"/>
              </font>
              <fill>
                <patternFill>
                  <bgColor rgb="FFFFC7CE"/>
                </patternFill>
              </fill>
            </x14:dxf>
          </x14:cfRule>
          <xm:sqref>F20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B2:EG61"/>
  <sheetViews>
    <sheetView zoomScale="70" zoomScaleNormal="70" workbookViewId="0">
      <selection activeCell="O1" sqref="O1:O1048576"/>
    </sheetView>
  </sheetViews>
  <sheetFormatPr baseColWidth="10" defaultColWidth="11.42578125" defaultRowHeight="15"/>
  <cols>
    <col min="2" max="2" width="24.28515625" customWidth="1"/>
    <col min="3" max="3" width="62.85546875" customWidth="1"/>
    <col min="4" max="4" width="10.28515625" bestFit="1" customWidth="1"/>
    <col min="5" max="5" width="84.28515625" style="48" customWidth="1"/>
    <col min="6" max="6" width="24.7109375" customWidth="1"/>
    <col min="7" max="7" width="11.5703125" hidden="1" customWidth="1"/>
    <col min="8" max="8" width="13.7109375" hidden="1" customWidth="1"/>
    <col min="9" max="9" width="28.5703125" hidden="1" customWidth="1"/>
    <col min="10" max="11" width="11.5703125" hidden="1" customWidth="1"/>
    <col min="12" max="13" width="11.5703125" customWidth="1"/>
    <col min="32" max="137" width="11.42578125" style="2"/>
  </cols>
  <sheetData>
    <row r="2" spans="2:9" ht="24" thickBot="1">
      <c r="B2" s="556" t="s">
        <v>305</v>
      </c>
      <c r="C2" s="556"/>
      <c r="D2" s="556"/>
      <c r="E2" s="556"/>
      <c r="F2" s="91"/>
      <c r="G2" s="2"/>
      <c r="H2" s="2"/>
      <c r="I2" s="2"/>
    </row>
    <row r="3" spans="2:9" ht="15.75" thickTop="1">
      <c r="B3" s="15"/>
      <c r="C3" s="15"/>
      <c r="D3" s="15"/>
      <c r="E3" s="46"/>
      <c r="F3" s="2"/>
      <c r="G3" s="2"/>
      <c r="H3" s="2"/>
      <c r="I3" s="2"/>
    </row>
    <row r="4" spans="2:9" ht="21">
      <c r="B4" s="67"/>
      <c r="C4" s="68" t="s">
        <v>306</v>
      </c>
      <c r="D4" s="68"/>
      <c r="E4" s="68" t="s">
        <v>307</v>
      </c>
      <c r="F4" s="69"/>
      <c r="G4" s="2"/>
      <c r="H4" s="2"/>
      <c r="I4" s="2"/>
    </row>
    <row r="5" spans="2:9" ht="40.5">
      <c r="B5" s="67"/>
      <c r="C5" s="68" t="s">
        <v>308</v>
      </c>
      <c r="D5" s="68"/>
      <c r="E5" s="70" t="s">
        <v>309</v>
      </c>
      <c r="F5" s="68" t="s">
        <v>307</v>
      </c>
      <c r="G5" s="2"/>
      <c r="H5" s="2"/>
      <c r="I5" s="2"/>
    </row>
    <row r="6" spans="2:9" ht="20.25">
      <c r="B6" s="71" t="s">
        <v>310</v>
      </c>
      <c r="C6" s="118" t="s">
        <v>311</v>
      </c>
      <c r="D6" s="72">
        <v>0.04</v>
      </c>
      <c r="E6" s="73" t="s">
        <v>312</v>
      </c>
      <c r="F6" s="74">
        <v>1</v>
      </c>
      <c r="G6" s="2"/>
      <c r="H6" s="53"/>
      <c r="I6" s="2"/>
    </row>
    <row r="7" spans="2:9" ht="20.25">
      <c r="B7" s="75" t="s">
        <v>313</v>
      </c>
      <c r="C7" s="118" t="s">
        <v>314</v>
      </c>
      <c r="D7" s="72">
        <v>0.09</v>
      </c>
      <c r="E7" s="73" t="s">
        <v>315</v>
      </c>
      <c r="F7" s="74">
        <v>2</v>
      </c>
      <c r="G7" s="2"/>
      <c r="H7" s="2"/>
      <c r="I7" s="2"/>
    </row>
    <row r="8" spans="2:9" ht="20.25">
      <c r="B8" s="76" t="s">
        <v>316</v>
      </c>
      <c r="C8" s="118" t="s">
        <v>317</v>
      </c>
      <c r="D8" s="72">
        <v>0.28999999999999998</v>
      </c>
      <c r="E8" s="73" t="s">
        <v>318</v>
      </c>
      <c r="F8" s="74">
        <v>3</v>
      </c>
      <c r="G8" s="2"/>
      <c r="H8" s="2"/>
      <c r="I8" s="2"/>
    </row>
    <row r="9" spans="2:9" ht="20.25">
      <c r="B9" s="77" t="s">
        <v>319</v>
      </c>
      <c r="C9" s="118" t="s">
        <v>320</v>
      </c>
      <c r="D9" s="72">
        <v>0.49</v>
      </c>
      <c r="E9" s="73" t="s">
        <v>321</v>
      </c>
      <c r="F9" s="74">
        <v>4</v>
      </c>
      <c r="G9" s="2"/>
      <c r="H9" s="2"/>
      <c r="I9" s="2"/>
    </row>
    <row r="10" spans="2:9" ht="20.25">
      <c r="B10" s="78" t="s">
        <v>322</v>
      </c>
      <c r="C10" s="118" t="s">
        <v>323</v>
      </c>
      <c r="D10" s="72">
        <v>1</v>
      </c>
      <c r="E10" s="73" t="s">
        <v>324</v>
      </c>
      <c r="F10" s="74">
        <v>5</v>
      </c>
      <c r="G10" s="2"/>
      <c r="H10" s="2"/>
      <c r="I10" s="98" t="s">
        <v>325</v>
      </c>
    </row>
    <row r="11" spans="2:9" ht="16.5">
      <c r="B11" s="4"/>
      <c r="C11" s="3"/>
      <c r="D11" s="3"/>
      <c r="E11" s="47"/>
      <c r="F11" s="2"/>
      <c r="G11" s="2"/>
      <c r="H11" s="2"/>
      <c r="I11" s="2"/>
    </row>
    <row r="12" spans="2:9">
      <c r="B12" s="2"/>
      <c r="C12" s="2"/>
      <c r="D12" s="2"/>
      <c r="E12" s="45"/>
      <c r="F12" s="2"/>
      <c r="G12" s="2"/>
      <c r="H12" s="2"/>
      <c r="I12" s="2"/>
    </row>
    <row r="13" spans="2:9">
      <c r="B13" s="2"/>
      <c r="C13" s="2"/>
      <c r="D13" s="2"/>
      <c r="E13" s="45"/>
      <c r="F13" s="2"/>
      <c r="G13" s="2"/>
      <c r="H13" s="2"/>
      <c r="I13" s="2"/>
    </row>
    <row r="14" spans="2:9" ht="23.25">
      <c r="B14" s="557" t="s">
        <v>326</v>
      </c>
      <c r="C14" s="557"/>
      <c r="D14" s="557"/>
      <c r="E14" s="557"/>
      <c r="F14" s="107"/>
      <c r="G14" s="66"/>
      <c r="H14" s="2"/>
      <c r="I14" s="2"/>
    </row>
    <row r="15" spans="2:9">
      <c r="B15" s="106"/>
      <c r="C15" s="106"/>
      <c r="D15" s="106"/>
      <c r="E15" s="106"/>
      <c r="F15" s="108"/>
      <c r="G15" s="2"/>
      <c r="H15" s="2"/>
      <c r="I15" s="2"/>
    </row>
    <row r="16" spans="2:9" s="82" customFormat="1" ht="20.25">
      <c r="B16" s="109"/>
      <c r="C16" s="559" t="s">
        <v>327</v>
      </c>
      <c r="D16" s="559"/>
      <c r="E16" s="559"/>
      <c r="F16" s="110"/>
      <c r="G16" s="80"/>
      <c r="H16" s="80"/>
      <c r="I16" s="99" t="s">
        <v>232</v>
      </c>
    </row>
    <row r="17" spans="2:9" s="82" customFormat="1" ht="40.5" customHeight="1">
      <c r="B17" s="71" t="s">
        <v>328</v>
      </c>
      <c r="C17" s="558" t="s">
        <v>260</v>
      </c>
      <c r="D17" s="558"/>
      <c r="E17" s="558"/>
      <c r="F17" s="111">
        <v>1</v>
      </c>
      <c r="G17" s="80"/>
      <c r="H17" s="80"/>
      <c r="I17" s="98" t="s">
        <v>327</v>
      </c>
    </row>
    <row r="18" spans="2:9" s="82" customFormat="1" ht="20.25">
      <c r="B18" s="75" t="s">
        <v>329</v>
      </c>
      <c r="C18" s="558" t="s">
        <v>330</v>
      </c>
      <c r="D18" s="558"/>
      <c r="E18" s="558"/>
      <c r="F18" s="111">
        <v>2</v>
      </c>
      <c r="G18" s="80"/>
      <c r="H18" s="80"/>
      <c r="I18" s="98" t="s">
        <v>242</v>
      </c>
    </row>
    <row r="19" spans="2:9" s="82" customFormat="1" ht="30">
      <c r="B19" s="76" t="s">
        <v>331</v>
      </c>
      <c r="C19" s="558" t="s">
        <v>237</v>
      </c>
      <c r="D19" s="558"/>
      <c r="E19" s="558"/>
      <c r="F19" s="111">
        <v>3</v>
      </c>
      <c r="G19" s="80"/>
      <c r="H19" s="80"/>
      <c r="I19" s="98" t="s">
        <v>239</v>
      </c>
    </row>
    <row r="20" spans="2:9" s="82" customFormat="1" ht="45">
      <c r="B20" s="77" t="s">
        <v>332</v>
      </c>
      <c r="C20" s="558" t="s">
        <v>265</v>
      </c>
      <c r="D20" s="558"/>
      <c r="E20" s="558"/>
      <c r="F20" s="111">
        <v>4</v>
      </c>
      <c r="G20" s="80"/>
      <c r="H20" s="80"/>
      <c r="I20" s="98" t="s">
        <v>333</v>
      </c>
    </row>
    <row r="21" spans="2:9" s="82" customFormat="1" ht="60.6" customHeight="1">
      <c r="B21" s="78" t="s">
        <v>334</v>
      </c>
      <c r="C21" s="558" t="s">
        <v>252</v>
      </c>
      <c r="D21" s="558"/>
      <c r="E21" s="558"/>
      <c r="F21" s="111">
        <v>5</v>
      </c>
      <c r="G21" s="80"/>
      <c r="H21" s="80"/>
      <c r="I21" s="98" t="str">
        <f>C48</f>
        <v>Interrupción o afectación en la prestación del servicio administrativo</v>
      </c>
    </row>
    <row r="22" spans="2:9" s="82" customFormat="1" ht="20.25">
      <c r="B22" s="88"/>
      <c r="C22" s="79"/>
      <c r="D22" s="79"/>
      <c r="E22" s="79"/>
      <c r="F22" s="89"/>
      <c r="G22" s="80"/>
      <c r="H22" s="80"/>
      <c r="I22" s="98" t="str">
        <f>C56</f>
        <v>Afectación Ambiental</v>
      </c>
    </row>
    <row r="23" spans="2:9" s="82" customFormat="1" ht="20.25">
      <c r="B23" s="88"/>
      <c r="C23" s="79"/>
      <c r="D23" s="79"/>
      <c r="E23" s="79"/>
      <c r="F23" s="89"/>
      <c r="G23" s="80"/>
      <c r="H23" s="80"/>
      <c r="I23" s="80"/>
    </row>
    <row r="24" spans="2:9" s="82" customFormat="1" ht="20.25">
      <c r="B24" s="81"/>
      <c r="C24" s="560" t="s">
        <v>242</v>
      </c>
      <c r="D24" s="560"/>
      <c r="E24" s="560"/>
      <c r="F24" s="89"/>
      <c r="G24" s="80"/>
      <c r="H24" s="80"/>
      <c r="I24" s="80"/>
    </row>
    <row r="25" spans="2:9" s="82" customFormat="1" ht="20.25">
      <c r="B25" s="83" t="s">
        <v>328</v>
      </c>
      <c r="C25" s="558" t="s">
        <v>335</v>
      </c>
      <c r="D25" s="558"/>
      <c r="E25" s="558"/>
      <c r="F25" s="111">
        <v>1</v>
      </c>
      <c r="G25" s="80"/>
      <c r="H25" s="80"/>
      <c r="I25" s="80"/>
    </row>
    <row r="26" spans="2:9" s="82" customFormat="1" ht="20.25">
      <c r="B26" s="84" t="s">
        <v>329</v>
      </c>
      <c r="C26" s="558" t="s">
        <v>243</v>
      </c>
      <c r="D26" s="558"/>
      <c r="E26" s="558"/>
      <c r="F26" s="111">
        <v>2</v>
      </c>
      <c r="G26" s="80"/>
      <c r="H26" s="80"/>
      <c r="I26" s="88"/>
    </row>
    <row r="27" spans="2:9" s="82" customFormat="1" ht="20.25">
      <c r="B27" s="85" t="s">
        <v>331</v>
      </c>
      <c r="C27" s="558" t="s">
        <v>336</v>
      </c>
      <c r="D27" s="558"/>
      <c r="E27" s="558"/>
      <c r="F27" s="111">
        <v>3</v>
      </c>
      <c r="G27" s="80"/>
      <c r="H27" s="80"/>
      <c r="I27" s="88" t="str" cm="1">
        <f t="array" ref="I27:I31">_xlfn.IFS(I10='8- Politicas de admiistracion '!$C$16,'8- Politicas de admiistracion '!$C$17:$C$21,I10='8- Politicas de admiistracion '!$C$24,'8- Politicas de admiistracion '!$C$25:$C$29,I10='8- Politicas de admiistracion '!$C$32,'8- Politicas de admiistracion '!$C$33:$C$37,I10='8- Politicas de admiistracion '!$C$40,'8- Politicas de admiistracion '!$C$41:$C$45,I10='8- Politicas de admiistracion '!$C$48,'8- Politicas de admiistracion '!$C$49:$C$53,I10='8- Politicas de admiistracion '!$C$56,'8- Politicas de admiistracion '!$C$57:$C$61)</f>
        <v xml:space="preserve">Si el hecho llegara a presentarse, tendría consecuencias o efectos mínimos sobre la entidad.
</v>
      </c>
    </row>
    <row r="28" spans="2:9" s="82" customFormat="1" ht="20.25">
      <c r="B28" s="86" t="s">
        <v>332</v>
      </c>
      <c r="C28" s="558" t="s">
        <v>337</v>
      </c>
      <c r="D28" s="558"/>
      <c r="E28" s="558"/>
      <c r="F28" s="111">
        <v>4</v>
      </c>
      <c r="G28" s="80"/>
      <c r="H28" s="80"/>
      <c r="I28" s="88" t="str">
        <v xml:space="preserve">Si el hecho llegara a presentarse, tendría bajo impacto o efecto sobre la entidad.
</v>
      </c>
    </row>
    <row r="29" spans="2:9" s="82" customFormat="1" ht="20.25">
      <c r="B29" s="87" t="s">
        <v>334</v>
      </c>
      <c r="C29" s="558" t="s">
        <v>338</v>
      </c>
      <c r="D29" s="558"/>
      <c r="E29" s="558"/>
      <c r="F29" s="111">
        <v>5</v>
      </c>
      <c r="G29" s="80"/>
      <c r="H29" s="80"/>
      <c r="I29" s="88" t="str">
        <v xml:space="preserve">Si el hecho llegara a presentarse, tendría medianas consecuencias o efectos sobre la entidad.
</v>
      </c>
    </row>
    <row r="30" spans="2:9" s="82" customFormat="1" ht="20.25">
      <c r="B30" s="88"/>
      <c r="C30" s="79"/>
      <c r="D30" s="79"/>
      <c r="E30" s="79"/>
      <c r="F30" s="89"/>
      <c r="G30" s="80"/>
      <c r="H30" s="80"/>
      <c r="I30" s="88" t="str">
        <v xml:space="preserve">Si el hecho llegara a presentarse, tendría altas consecuencias o efectos sobre la entidad
</v>
      </c>
    </row>
    <row r="31" spans="2:9" s="80" customFormat="1" ht="20.25">
      <c r="B31" s="90"/>
      <c r="C31" s="90"/>
      <c r="D31" s="90"/>
      <c r="E31" s="90"/>
      <c r="F31" s="89"/>
      <c r="I31" s="88" t="str">
        <v xml:space="preserve">Si el hecho llegara a presentarse, tendría desastrosas consecuencias o efectos sobre la entidad.
</v>
      </c>
    </row>
    <row r="32" spans="2:9" s="80" customFormat="1" ht="20.25">
      <c r="B32" s="109"/>
      <c r="C32" s="559" t="s">
        <v>239</v>
      </c>
      <c r="D32" s="559"/>
      <c r="E32" s="559"/>
      <c r="F32" s="89"/>
      <c r="I32" s="88"/>
    </row>
    <row r="33" spans="2:9" s="80" customFormat="1" ht="20.25">
      <c r="B33" s="71" t="s">
        <v>328</v>
      </c>
      <c r="C33" s="558" t="s">
        <v>240</v>
      </c>
      <c r="D33" s="558"/>
      <c r="E33" s="558"/>
      <c r="F33" s="112">
        <v>1</v>
      </c>
      <c r="I33" s="88" t="str" cm="1">
        <f t="array" ref="I33:I37">IF(I10='8- Politicas de admiistracion '!$C$16,'8- Politicas de admiistracion '!$C$17:$C$21,IF(I10='8- Politicas de admiistracion '!$C$24,'8- Politicas de admiistracion '!$C$25:$C$29,IF(I10='8- Politicas de admiistracion '!$C$32,'8- Politicas de admiistracion '!$C$33:$C$37,IF(I10='8- Politicas de admiistracion '!$C$40,'8- Politicas de admiistracion '!$C$41:$C$45,IF(I10='8- Politicas de admiistracion '!$C$48,'8- Politicas de admiistracion '!$C$49:$C$53,IF(I10='8- Politicas de admiistracion '!$C$56,'8- Politicas de admiistracion '!$C$57:$C$61))))))</f>
        <v xml:space="preserve">Si el hecho llegara a presentarse, tendría consecuencias o efectos mínimos sobre la entidad.
</v>
      </c>
    </row>
    <row r="34" spans="2:9" s="80" customFormat="1" ht="20.25">
      <c r="B34" s="75" t="s">
        <v>329</v>
      </c>
      <c r="C34" s="558" t="s">
        <v>339</v>
      </c>
      <c r="D34" s="558"/>
      <c r="E34" s="558"/>
      <c r="F34" s="112">
        <v>2</v>
      </c>
      <c r="I34" s="88" t="str">
        <v xml:space="preserve">Si el hecho llegara a presentarse, tendría bajo impacto o efecto sobre la entidad.
</v>
      </c>
    </row>
    <row r="35" spans="2:9" s="80" customFormat="1" ht="20.25">
      <c r="B35" s="76" t="s">
        <v>331</v>
      </c>
      <c r="C35" s="558" t="s">
        <v>340</v>
      </c>
      <c r="D35" s="558"/>
      <c r="E35" s="558"/>
      <c r="F35" s="112">
        <v>3</v>
      </c>
      <c r="I35" s="88" t="str">
        <v xml:space="preserve">Si el hecho llegara a presentarse, tendría medianas consecuencias o efectos sobre la entidad.
</v>
      </c>
    </row>
    <row r="36" spans="2:9" s="80" customFormat="1" ht="20.25">
      <c r="B36" s="77" t="s">
        <v>332</v>
      </c>
      <c r="C36" s="558" t="s">
        <v>341</v>
      </c>
      <c r="D36" s="558"/>
      <c r="E36" s="558"/>
      <c r="F36" s="112">
        <v>4</v>
      </c>
      <c r="I36" s="88" t="str">
        <v xml:space="preserve">Si el hecho llegara a presentarse, tendría altas consecuencias o efectos sobre la entidad
</v>
      </c>
    </row>
    <row r="37" spans="2:9" s="80" customFormat="1" ht="20.25">
      <c r="B37" s="78" t="s">
        <v>334</v>
      </c>
      <c r="C37" s="558" t="s">
        <v>342</v>
      </c>
      <c r="D37" s="558"/>
      <c r="E37" s="558"/>
      <c r="F37" s="112">
        <v>5</v>
      </c>
      <c r="I37" s="88" t="str">
        <v xml:space="preserve">Si el hecho llegara a presentarse, tendría desastrosas consecuencias o efectos sobre la entidad.
</v>
      </c>
    </row>
    <row r="38" spans="2:9" s="80" customFormat="1" ht="20.25">
      <c r="B38" s="90"/>
      <c r="C38" s="90"/>
      <c r="D38" s="90"/>
      <c r="E38" s="90"/>
      <c r="F38" s="89"/>
      <c r="I38" s="88"/>
    </row>
    <row r="39" spans="2:9" s="80" customFormat="1" ht="20.25">
      <c r="B39" s="90"/>
      <c r="C39" s="90"/>
      <c r="D39" s="90"/>
      <c r="E39" s="90"/>
      <c r="F39" s="89"/>
    </row>
    <row r="40" spans="2:9" s="80" customFormat="1" ht="20.25">
      <c r="B40" s="81"/>
      <c r="C40" s="559" t="s">
        <v>333</v>
      </c>
      <c r="D40" s="559"/>
      <c r="E40" s="559"/>
      <c r="F40" s="89"/>
    </row>
    <row r="41" spans="2:9" s="80" customFormat="1" ht="20.25">
      <c r="B41" s="113" t="s">
        <v>328</v>
      </c>
      <c r="C41" s="558" t="s">
        <v>343</v>
      </c>
      <c r="D41" s="558"/>
      <c r="E41" s="558"/>
      <c r="F41" s="112">
        <v>1</v>
      </c>
    </row>
    <row r="42" spans="2:9" s="80" customFormat="1" ht="20.25">
      <c r="B42" s="114" t="s">
        <v>329</v>
      </c>
      <c r="C42" s="558" t="s">
        <v>344</v>
      </c>
      <c r="D42" s="558"/>
      <c r="E42" s="558"/>
      <c r="F42" s="112">
        <v>2</v>
      </c>
    </row>
    <row r="43" spans="2:9" s="80" customFormat="1" ht="20.25">
      <c r="B43" s="115" t="s">
        <v>331</v>
      </c>
      <c r="C43" s="558" t="s">
        <v>345</v>
      </c>
      <c r="D43" s="558"/>
      <c r="E43" s="558"/>
      <c r="F43" s="112">
        <v>3</v>
      </c>
    </row>
    <row r="44" spans="2:9" s="80" customFormat="1" ht="20.25">
      <c r="B44" s="116" t="s">
        <v>332</v>
      </c>
      <c r="C44" s="558" t="s">
        <v>346</v>
      </c>
      <c r="D44" s="558"/>
      <c r="E44" s="558"/>
      <c r="F44" s="112">
        <v>4</v>
      </c>
    </row>
    <row r="45" spans="2:9" s="80" customFormat="1" ht="20.25">
      <c r="B45" s="117" t="s">
        <v>334</v>
      </c>
      <c r="C45" s="558" t="s">
        <v>347</v>
      </c>
      <c r="D45" s="558"/>
      <c r="E45" s="558"/>
      <c r="F45" s="112">
        <v>5</v>
      </c>
    </row>
    <row r="46" spans="2:9" s="80" customFormat="1" ht="20.25">
      <c r="B46" s="88"/>
      <c r="C46" s="88" t="s">
        <v>348</v>
      </c>
      <c r="D46" s="88"/>
      <c r="F46" s="89"/>
    </row>
    <row r="47" spans="2:9" s="80" customFormat="1" ht="20.25">
      <c r="B47" s="88"/>
      <c r="C47" s="88"/>
      <c r="D47" s="88"/>
      <c r="F47" s="89"/>
    </row>
    <row r="48" spans="2:9" s="80" customFormat="1" ht="20.25">
      <c r="B48" s="81"/>
      <c r="C48" s="560" t="s">
        <v>245</v>
      </c>
      <c r="D48" s="560"/>
      <c r="E48" s="560"/>
      <c r="F48" s="89"/>
    </row>
    <row r="49" spans="2:6" s="80" customFormat="1" ht="20.25" customHeight="1">
      <c r="B49" s="83" t="s">
        <v>328</v>
      </c>
      <c r="C49" s="561" t="s">
        <v>349</v>
      </c>
      <c r="D49" s="562"/>
      <c r="E49" s="563"/>
      <c r="F49" s="74">
        <v>1</v>
      </c>
    </row>
    <row r="50" spans="2:6" s="80" customFormat="1" ht="20.25" customHeight="1">
      <c r="B50" s="84" t="s">
        <v>329</v>
      </c>
      <c r="C50" s="561" t="s">
        <v>350</v>
      </c>
      <c r="D50" s="562"/>
      <c r="E50" s="563"/>
      <c r="F50" s="74">
        <v>2</v>
      </c>
    </row>
    <row r="51" spans="2:6" s="80" customFormat="1" ht="20.25" customHeight="1">
      <c r="B51" s="85" t="s">
        <v>331</v>
      </c>
      <c r="C51" s="561" t="s">
        <v>351</v>
      </c>
      <c r="D51" s="562"/>
      <c r="E51" s="563"/>
      <c r="F51" s="74">
        <v>3</v>
      </c>
    </row>
    <row r="52" spans="2:6" s="80" customFormat="1" ht="20.25" customHeight="1">
      <c r="B52" s="86" t="s">
        <v>332</v>
      </c>
      <c r="C52" s="561" t="s">
        <v>352</v>
      </c>
      <c r="D52" s="562"/>
      <c r="E52" s="563"/>
      <c r="F52" s="74">
        <v>4</v>
      </c>
    </row>
    <row r="53" spans="2:6" s="80" customFormat="1" ht="20.25" customHeight="1">
      <c r="B53" s="87" t="s">
        <v>334</v>
      </c>
      <c r="C53" s="561" t="s">
        <v>353</v>
      </c>
      <c r="D53" s="562"/>
      <c r="E53" s="563"/>
      <c r="F53" s="74">
        <v>5</v>
      </c>
    </row>
    <row r="54" spans="2:6" s="80" customFormat="1" ht="20.25">
      <c r="B54" s="88"/>
      <c r="C54" s="88"/>
      <c r="D54" s="88"/>
      <c r="E54" s="88"/>
      <c r="F54" s="89"/>
    </row>
    <row r="55" spans="2:6" s="80" customFormat="1" ht="20.25"/>
    <row r="56" spans="2:6" s="80" customFormat="1" ht="20.25" customHeight="1">
      <c r="B56" s="81"/>
      <c r="C56" s="101" t="s">
        <v>325</v>
      </c>
      <c r="D56" s="101"/>
      <c r="E56" s="101"/>
      <c r="F56" s="89"/>
    </row>
    <row r="57" spans="2:6" s="80" customFormat="1" ht="20.25" customHeight="1">
      <c r="B57" s="83" t="s">
        <v>328</v>
      </c>
      <c r="C57" s="564" t="s">
        <v>354</v>
      </c>
      <c r="D57" s="565"/>
      <c r="E57" s="566"/>
      <c r="F57" s="74">
        <v>1</v>
      </c>
    </row>
    <row r="58" spans="2:6" s="80" customFormat="1" ht="20.25" customHeight="1">
      <c r="B58" s="84" t="s">
        <v>329</v>
      </c>
      <c r="C58" s="564" t="s">
        <v>355</v>
      </c>
      <c r="D58" s="565"/>
      <c r="E58" s="566"/>
      <c r="F58" s="74">
        <v>2</v>
      </c>
    </row>
    <row r="59" spans="2:6" s="80" customFormat="1" ht="20.25" customHeight="1">
      <c r="B59" s="85" t="s">
        <v>331</v>
      </c>
      <c r="C59" s="564" t="s">
        <v>356</v>
      </c>
      <c r="D59" s="565"/>
      <c r="E59" s="566"/>
      <c r="F59" s="74">
        <v>3</v>
      </c>
    </row>
    <row r="60" spans="2:6" s="80" customFormat="1" ht="20.25" customHeight="1">
      <c r="B60" s="86" t="s">
        <v>332</v>
      </c>
      <c r="C60" s="564" t="s">
        <v>357</v>
      </c>
      <c r="D60" s="565"/>
      <c r="E60" s="566"/>
      <c r="F60" s="74">
        <v>4</v>
      </c>
    </row>
    <row r="61" spans="2:6" s="80" customFormat="1" ht="20.25" customHeight="1">
      <c r="B61" s="87" t="s">
        <v>334</v>
      </c>
      <c r="C61" s="564" t="s">
        <v>358</v>
      </c>
      <c r="D61" s="565"/>
      <c r="E61" s="566"/>
      <c r="F61" s="74">
        <v>5</v>
      </c>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722BFD097C7D44BB63EFE3626CD6F77" ma:contentTypeVersion="18" ma:contentTypeDescription="Crear nuevo documento." ma:contentTypeScope="" ma:versionID="66809eea7328d2e5f3784c1abff7a340">
  <xsd:schema xmlns:xsd="http://www.w3.org/2001/XMLSchema" xmlns:xs="http://www.w3.org/2001/XMLSchema" xmlns:p="http://schemas.microsoft.com/office/2006/metadata/properties" xmlns:ns3="2daa9e57-0879-4360-9fba-188b1b8fe647" xmlns:ns4="930b916c-c574-415e-a26f-0a8704c7fa94" targetNamespace="http://schemas.microsoft.com/office/2006/metadata/properties" ma:root="true" ma:fieldsID="7cb14bf5fbc9fd5c8d0a97f93f3405db" ns3:_="" ns4:_="">
    <xsd:import namespace="2daa9e57-0879-4360-9fba-188b1b8fe647"/>
    <xsd:import namespace="930b916c-c574-415e-a26f-0a8704c7fa9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aa9e57-0879-4360-9fba-188b1b8fe6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30b916c-c574-415e-a26f-0a8704c7fa94"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2daa9e57-0879-4360-9fba-188b1b8fe64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BE6191-6C22-4223-9150-2C95EE49C6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aa9e57-0879-4360-9fba-188b1b8fe647"/>
    <ds:schemaRef ds:uri="930b916c-c574-415e-a26f-0a8704c7fa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162B67-07A5-4831-8962-B5C1F0C6CB13}">
  <ds:schemaRefs>
    <ds:schemaRef ds:uri="http://schemas.openxmlformats.org/package/2006/metadata/core-properties"/>
    <ds:schemaRef ds:uri="http://schemas.microsoft.com/office/2006/documentManagement/types"/>
    <ds:schemaRef ds:uri="2daa9e57-0879-4360-9fba-188b1b8fe647"/>
    <ds:schemaRef ds:uri="http://schemas.microsoft.com/office/infopath/2007/PartnerControls"/>
    <ds:schemaRef ds:uri="http://purl.org/dc/terms/"/>
    <ds:schemaRef ds:uri="http://www.w3.org/XML/1998/namespace"/>
    <ds:schemaRef ds:uri="http://purl.org/dc/elements/1.1/"/>
    <ds:schemaRef ds:uri="930b916c-c574-415e-a26f-0a8704c7fa94"/>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3B962C41-2D6E-49D3-8B64-B6367741C6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Presentacion </vt:lpstr>
      <vt:lpstr>Concpetos 37001</vt:lpstr>
      <vt:lpstr>2-  Análisis de Contexto </vt:lpstr>
      <vt:lpstr>3. Estrategias</vt:lpstr>
      <vt:lpstr>4- Instructivo Riesgos </vt:lpstr>
      <vt:lpstr>5-. Identificación de Riesgos</vt:lpstr>
      <vt:lpstr>6. Valoración Controles</vt:lpstr>
      <vt:lpstr>7. Mapa Final</vt:lpstr>
      <vt:lpstr>8- Politicas de admiistracion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Martha Diaz Luque</cp:lastModifiedBy>
  <cp:revision/>
  <dcterms:created xsi:type="dcterms:W3CDTF">2021-04-16T16:11:31Z</dcterms:created>
  <dcterms:modified xsi:type="dcterms:W3CDTF">2024-04-26T15:56:41Z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0x010100C722BFD097C7D44BB63EFE3626CD6F77</vt:lpwstr>
  </property>
  <property fmtid="{D5CDD505-2E9C-101B-9397-08002B2CF9AE}" pid="3" name="MediaServiceImageTags">
    <vt:lpwstr/>
  </property>
</Properties>
</file>