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07"/>
  <workbookPr/>
  <mc:AlternateContent xmlns:mc="http://schemas.openxmlformats.org/markup-compatibility/2006">
    <mc:Choice Requires="x15">
      <x15ac:absPath xmlns:x15ac="http://schemas.microsoft.com/office/spreadsheetml/2010/11/ac" url="C:\Users\pruizqui\OneDrive - Consejo Superior de la Judicatura\DOCUMENTOS SEGUIMIENTO PLANEACION SIGCMA 2023\MATRIZ DE RIESGOS\"/>
    </mc:Choice>
  </mc:AlternateContent>
  <xr:revisionPtr revIDLastSave="0" documentId="8_{AB2A0AD1-C23E-40F2-AFD5-D439DAA43BD2}" xr6:coauthVersionLast="47" xr6:coauthVersionMax="47" xr10:uidLastSave="{00000000-0000-0000-0000-000000000000}"/>
  <bookViews>
    <workbookView xWindow="0" yWindow="0" windowWidth="28800" windowHeight="12435" tabRatio="943" firstSheet="13" activeTab="13" xr2:uid="{00000000-000D-0000-FFFF-FFFF00000000}"/>
  </bookViews>
  <sheets>
    <sheet name="Presentacion " sheetId="10" r:id="rId1"/>
    <sheet name="Análisis de Contexto" sheetId="22" r:id="rId2"/>
    <sheet name="Estrategias" sheetId="23"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SEGUIMIENTO PRIMER TRIMESTE" sheetId="31" r:id="rId11"/>
    <sheet name="SEGUIMI SEGUNDO TRIMESTRE 2023" sheetId="34" r:id="rId12"/>
    <sheet name="SEGUIMI TERCER TRIMESTRE 2023" sheetId="33" r:id="rId13"/>
    <sheet name="SEGUIMI CUARTO TRIMESTRE 2023" sheetId="35" r:id="rId14"/>
    <sheet name="Hoja1" sheetId="13" state="hidden" r:id="rId15"/>
    <sheet name="LISTA" sheetId="2" state="hidden" r:id="rId16"/>
  </sheets>
  <externalReferences>
    <externalReference r:id="rId17"/>
    <externalReference r:id="rId18"/>
    <externalReference r:id="rId19"/>
    <externalReference r:id="rId20"/>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8"/>
  <pivotCaches>
    <pivotCache cacheId="7863" r:id="rId2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T32" i="35" l="1"/>
  <c r="Q32" i="35"/>
  <c r="T31" i="35"/>
  <c r="Q31" i="35"/>
  <c r="T30" i="35"/>
  <c r="Q30" i="35"/>
  <c r="T29" i="35"/>
  <c r="Q29" i="35"/>
  <c r="M29" i="35"/>
  <c r="L29" i="35"/>
  <c r="J29" i="35"/>
  <c r="Z30" i="35" s="1"/>
  <c r="Y30" i="35" s="1"/>
  <c r="I29" i="35"/>
  <c r="T28" i="35"/>
  <c r="Q28" i="35"/>
  <c r="AC27" i="35"/>
  <c r="Y27" i="35"/>
  <c r="T27" i="35"/>
  <c r="Q27" i="35"/>
  <c r="T26" i="35"/>
  <c r="Z26" i="35" s="1"/>
  <c r="Y26" i="35" s="1"/>
  <c r="Q26" i="35"/>
  <c r="T25" i="35"/>
  <c r="Z25" i="35" s="1"/>
  <c r="Y25" i="35" s="1"/>
  <c r="Q25" i="35"/>
  <c r="T24" i="35"/>
  <c r="Q24" i="35"/>
  <c r="M24" i="35"/>
  <c r="L24" i="35"/>
  <c r="J24" i="35"/>
  <c r="I24" i="35"/>
  <c r="N24" i="35" s="1"/>
  <c r="T23" i="35"/>
  <c r="Q23" i="35"/>
  <c r="T22" i="35"/>
  <c r="Q22" i="35"/>
  <c r="T21" i="35"/>
  <c r="Q21" i="35"/>
  <c r="T20" i="35"/>
  <c r="Q20" i="35"/>
  <c r="M20" i="35"/>
  <c r="AD22" i="35" s="1"/>
  <c r="AC22" i="35" s="1"/>
  <c r="L20" i="35"/>
  <c r="J20" i="35"/>
  <c r="Z22" i="35" s="1"/>
  <c r="Y22" i="35" s="1"/>
  <c r="I20" i="35"/>
  <c r="N20" i="35" s="1"/>
  <c r="T19" i="35"/>
  <c r="Q19" i="35"/>
  <c r="T18" i="35"/>
  <c r="Q18" i="35"/>
  <c r="T17" i="35"/>
  <c r="Q17" i="35"/>
  <c r="T16" i="35"/>
  <c r="Q16" i="35"/>
  <c r="M16" i="35"/>
  <c r="L16" i="35"/>
  <c r="J16" i="35"/>
  <c r="Z18" i="35" s="1"/>
  <c r="Y18" i="35" s="1"/>
  <c r="I16" i="35"/>
  <c r="T15" i="35"/>
  <c r="Q15" i="35"/>
  <c r="T14" i="35"/>
  <c r="Q14" i="35"/>
  <c r="T13" i="35"/>
  <c r="Q13" i="35"/>
  <c r="M13" i="35"/>
  <c r="L13" i="35"/>
  <c r="J13" i="35"/>
  <c r="I13" i="35"/>
  <c r="N13" i="35" s="1"/>
  <c r="T12" i="35"/>
  <c r="Q12" i="35"/>
  <c r="T11" i="35"/>
  <c r="Q11" i="35"/>
  <c r="T10" i="35"/>
  <c r="Q10" i="35"/>
  <c r="M10" i="35"/>
  <c r="L10" i="35"/>
  <c r="J10" i="35"/>
  <c r="Z10" i="35" s="1"/>
  <c r="I10" i="35"/>
  <c r="AD11" i="35" l="1"/>
  <c r="AC11" i="35" s="1"/>
  <c r="X12" i="35"/>
  <c r="X20" i="35"/>
  <c r="X22" i="35"/>
  <c r="AD23" i="35"/>
  <c r="AC23" i="35" s="1"/>
  <c r="X24" i="35"/>
  <c r="X31" i="35"/>
  <c r="AD32" i="35"/>
  <c r="AC32" i="35" s="1"/>
  <c r="AD19" i="35"/>
  <c r="AC19" i="35" s="1"/>
  <c r="X21" i="35"/>
  <c r="N10" i="35"/>
  <c r="Z21" i="35"/>
  <c r="Y21" i="35" s="1"/>
  <c r="Z23" i="35"/>
  <c r="Y23" i="35" s="1"/>
  <c r="AD25" i="35"/>
  <c r="AC25" i="35" s="1"/>
  <c r="X17" i="35"/>
  <c r="X28" i="35"/>
  <c r="Z13" i="35"/>
  <c r="AD14" i="35"/>
  <c r="AC14" i="35" s="1"/>
  <c r="Z28" i="35"/>
  <c r="Y28" i="35" s="1"/>
  <c r="N16" i="35"/>
  <c r="AD20" i="35"/>
  <c r="AC20" i="35" s="1"/>
  <c r="AD26" i="35"/>
  <c r="AC26" i="35" s="1"/>
  <c r="N29" i="35"/>
  <c r="X30" i="35"/>
  <c r="AD29" i="35"/>
  <c r="AC29" i="35" s="1"/>
  <c r="X18" i="35"/>
  <c r="X16" i="35"/>
  <c r="X13" i="35"/>
  <c r="Z12" i="35"/>
  <c r="Y12" i="35" s="1"/>
  <c r="Z11" i="35"/>
  <c r="Y11" i="35" s="1"/>
  <c r="AD12" i="35"/>
  <c r="AC12" i="35" s="1"/>
  <c r="Z15" i="35"/>
  <c r="Y15" i="35" s="1"/>
  <c r="X14" i="35"/>
  <c r="Z14" i="35"/>
  <c r="Y14" i="35" s="1"/>
  <c r="AD10" i="35"/>
  <c r="AD13" i="35"/>
  <c r="X10" i="35"/>
  <c r="X15" i="35"/>
  <c r="Y10" i="35"/>
  <c r="AB10" i="35"/>
  <c r="AA10" i="35" s="1"/>
  <c r="Y13" i="35"/>
  <c r="AC13" i="35"/>
  <c r="AD31" i="35"/>
  <c r="AC31" i="35" s="1"/>
  <c r="Z17" i="35"/>
  <c r="Y17" i="35" s="1"/>
  <c r="AD18" i="35"/>
  <c r="AC18" i="35" s="1"/>
  <c r="X26" i="35"/>
  <c r="AD28" i="35"/>
  <c r="AC28" i="35" s="1"/>
  <c r="X29" i="35"/>
  <c r="AD30" i="35"/>
  <c r="AC30" i="35" s="1"/>
  <c r="X11" i="35"/>
  <c r="AD16" i="35"/>
  <c r="AD21" i="35"/>
  <c r="AC21" i="35" s="1"/>
  <c r="Z24" i="35"/>
  <c r="X27" i="35"/>
  <c r="AD15" i="35"/>
  <c r="AC15" i="35" s="1"/>
  <c r="AD17" i="35"/>
  <c r="AC17" i="35" s="1"/>
  <c r="Z20" i="35"/>
  <c r="X23" i="35"/>
  <c r="X25" i="35"/>
  <c r="Z29" i="35"/>
  <c r="X32" i="35"/>
  <c r="AD24" i="35"/>
  <c r="Z32" i="35"/>
  <c r="Y32" i="35" s="1"/>
  <c r="Z16" i="35"/>
  <c r="X19" i="35"/>
  <c r="Z19" i="35"/>
  <c r="Y19" i="35" s="1"/>
  <c r="Z31" i="35"/>
  <c r="Y31" i="35" s="1"/>
  <c r="T32" i="34"/>
  <c r="Q32" i="34"/>
  <c r="T31" i="34"/>
  <c r="Q31" i="34"/>
  <c r="T30" i="34"/>
  <c r="Q30" i="34"/>
  <c r="T29" i="34"/>
  <c r="Q29" i="34"/>
  <c r="M29" i="34"/>
  <c r="L29" i="34"/>
  <c r="J29" i="34"/>
  <c r="Z30" i="34" s="1"/>
  <c r="Y30" i="34" s="1"/>
  <c r="I29" i="34"/>
  <c r="N29" i="34" s="1"/>
  <c r="T28" i="34"/>
  <c r="Q28" i="34"/>
  <c r="AC27" i="34"/>
  <c r="Y27" i="34"/>
  <c r="T27" i="34"/>
  <c r="Q27" i="34"/>
  <c r="T26" i="34"/>
  <c r="Z26" i="34" s="1"/>
  <c r="Y26" i="34" s="1"/>
  <c r="Q26" i="34"/>
  <c r="T25" i="34"/>
  <c r="Z25" i="34" s="1"/>
  <c r="Y25" i="34" s="1"/>
  <c r="Q25" i="34"/>
  <c r="T24" i="34"/>
  <c r="Q24" i="34"/>
  <c r="M24" i="34"/>
  <c r="L24" i="34"/>
  <c r="J24" i="34"/>
  <c r="Z28" i="34" s="1"/>
  <c r="Y28" i="34" s="1"/>
  <c r="I24" i="34"/>
  <c r="T23" i="34"/>
  <c r="Q23" i="34"/>
  <c r="T22" i="34"/>
  <c r="Q22" i="34"/>
  <c r="T21" i="34"/>
  <c r="Q21" i="34"/>
  <c r="T20" i="34"/>
  <c r="Q20" i="34"/>
  <c r="M20" i="34"/>
  <c r="L20" i="34"/>
  <c r="J20" i="34"/>
  <c r="Z21" i="34" s="1"/>
  <c r="Y21" i="34" s="1"/>
  <c r="I20" i="34"/>
  <c r="N20" i="34" s="1"/>
  <c r="T19" i="34"/>
  <c r="Q19" i="34"/>
  <c r="T18" i="34"/>
  <c r="Q18" i="34"/>
  <c r="T17" i="34"/>
  <c r="Q17" i="34"/>
  <c r="T16" i="34"/>
  <c r="Q16" i="34"/>
  <c r="M16" i="34"/>
  <c r="L16" i="34"/>
  <c r="J16" i="34"/>
  <c r="Z18" i="34" s="1"/>
  <c r="Y18" i="34" s="1"/>
  <c r="I16" i="34"/>
  <c r="N16" i="34" s="1"/>
  <c r="T15" i="34"/>
  <c r="Q15" i="34"/>
  <c r="T14" i="34"/>
  <c r="Q14" i="34"/>
  <c r="T13" i="34"/>
  <c r="Q13" i="34"/>
  <c r="M13" i="34"/>
  <c r="L13" i="34"/>
  <c r="J13" i="34"/>
  <c r="I13" i="34"/>
  <c r="N13" i="34" s="1"/>
  <c r="T12" i="34"/>
  <c r="Q12" i="34"/>
  <c r="T11" i="34"/>
  <c r="Q11" i="34"/>
  <c r="T10" i="34"/>
  <c r="Q10" i="34"/>
  <c r="M10" i="34"/>
  <c r="AD11" i="34" s="1"/>
  <c r="AC11" i="34" s="1"/>
  <c r="L10" i="34"/>
  <c r="J10" i="34"/>
  <c r="I10" i="34"/>
  <c r="N10" i="34" s="1"/>
  <c r="AF10" i="35" l="1"/>
  <c r="AE10" i="35" s="1"/>
  <c r="AG10" i="35" s="1"/>
  <c r="AB13" i="35"/>
  <c r="AA13" i="35" s="1"/>
  <c r="AC10" i="35"/>
  <c r="Y24" i="35"/>
  <c r="AB24" i="35"/>
  <c r="AA24" i="35" s="1"/>
  <c r="AB29" i="35"/>
  <c r="AA29" i="35" s="1"/>
  <c r="Y29" i="35"/>
  <c r="AF20" i="35"/>
  <c r="AE20" i="35" s="1"/>
  <c r="AF29" i="35"/>
  <c r="AE29" i="35" s="1"/>
  <c r="AF24" i="35"/>
  <c r="AE24" i="35" s="1"/>
  <c r="AC24" i="35"/>
  <c r="AC16" i="35"/>
  <c r="AF16" i="35"/>
  <c r="AE16" i="35" s="1"/>
  <c r="AB20" i="35"/>
  <c r="AA20" i="35" s="1"/>
  <c r="Y20" i="35"/>
  <c r="AB16" i="35"/>
  <c r="AA16" i="35" s="1"/>
  <c r="Y16" i="35"/>
  <c r="AF13" i="35"/>
  <c r="AE13" i="35" s="1"/>
  <c r="AG13" i="35" s="1"/>
  <c r="Z10" i="34"/>
  <c r="Z12" i="34"/>
  <c r="Y12" i="34" s="1"/>
  <c r="Z11" i="34"/>
  <c r="Y11" i="34" s="1"/>
  <c r="X10" i="34"/>
  <c r="X11" i="34"/>
  <c r="X12" i="34"/>
  <c r="AD12" i="34"/>
  <c r="AC12" i="34" s="1"/>
  <c r="Z13" i="34"/>
  <c r="Z15" i="34"/>
  <c r="Y15" i="34" s="1"/>
  <c r="Z14" i="34"/>
  <c r="Y14" i="34" s="1"/>
  <c r="AD13" i="34"/>
  <c r="X14" i="34"/>
  <c r="AD14" i="34"/>
  <c r="AC14" i="34" s="1"/>
  <c r="X15" i="34"/>
  <c r="AD15" i="34"/>
  <c r="AC15" i="34" s="1"/>
  <c r="AD16" i="34"/>
  <c r="X16" i="34"/>
  <c r="X17" i="34"/>
  <c r="AD17" i="34"/>
  <c r="AC17" i="34" s="1"/>
  <c r="X18" i="34"/>
  <c r="AD18" i="34"/>
  <c r="AC18" i="34" s="1"/>
  <c r="X19" i="34"/>
  <c r="AD20" i="34"/>
  <c r="X21" i="34"/>
  <c r="AD22" i="34"/>
  <c r="AC22" i="34" s="1"/>
  <c r="AD23" i="34"/>
  <c r="AC23" i="34" s="1"/>
  <c r="N24" i="34"/>
  <c r="X24" i="34"/>
  <c r="AD25" i="34"/>
  <c r="AC25" i="34" s="1"/>
  <c r="AD26" i="34"/>
  <c r="AC26" i="34" s="1"/>
  <c r="X26" i="34"/>
  <c r="X28" i="34"/>
  <c r="AD28" i="34"/>
  <c r="AC28" i="34" s="1"/>
  <c r="AD29" i="34"/>
  <c r="X29" i="34"/>
  <c r="X30" i="34"/>
  <c r="AD30" i="34"/>
  <c r="AC30" i="34" s="1"/>
  <c r="X31" i="34"/>
  <c r="AD32" i="34"/>
  <c r="AC32" i="34" s="1"/>
  <c r="AB13" i="34"/>
  <c r="AA13" i="34" s="1"/>
  <c r="Y13" i="34"/>
  <c r="Y10" i="34"/>
  <c r="AB10" i="34"/>
  <c r="AA10" i="34" s="1"/>
  <c r="AC20" i="34"/>
  <c r="AC29" i="34"/>
  <c r="AF13" i="34"/>
  <c r="AE13" i="34" s="1"/>
  <c r="AC13" i="34"/>
  <c r="AC16" i="34"/>
  <c r="AD10" i="34"/>
  <c r="Z17" i="34"/>
  <c r="Y17" i="34" s="1"/>
  <c r="AD19" i="34"/>
  <c r="AC19" i="34" s="1"/>
  <c r="X20" i="34"/>
  <c r="AD21" i="34"/>
  <c r="Z24" i="34"/>
  <c r="X27" i="34"/>
  <c r="AD31" i="34"/>
  <c r="X32" i="34"/>
  <c r="X25" i="34"/>
  <c r="X22" i="34"/>
  <c r="Z23" i="34"/>
  <c r="Y23" i="34" s="1"/>
  <c r="AD24" i="34"/>
  <c r="Z20" i="34"/>
  <c r="Z29" i="34"/>
  <c r="Z16" i="34"/>
  <c r="Z22" i="34"/>
  <c r="Y22" i="34" s="1"/>
  <c r="Z32" i="34"/>
  <c r="Y32" i="34" s="1"/>
  <c r="X23" i="34"/>
  <c r="X13" i="34"/>
  <c r="Z19" i="34"/>
  <c r="Y19" i="34" s="1"/>
  <c r="Z31" i="34"/>
  <c r="Y31" i="34" s="1"/>
  <c r="T32" i="33"/>
  <c r="Q32" i="33"/>
  <c r="T31" i="33"/>
  <c r="Q31" i="33"/>
  <c r="T30" i="33"/>
  <c r="Q30" i="33"/>
  <c r="T29" i="33"/>
  <c r="Q29" i="33"/>
  <c r="M29" i="33"/>
  <c r="L29" i="33"/>
  <c r="J29" i="33"/>
  <c r="Z30" i="33" s="1"/>
  <c r="Y30" i="33" s="1"/>
  <c r="I29" i="33"/>
  <c r="N29" i="33" s="1"/>
  <c r="T28" i="33"/>
  <c r="Q28" i="33"/>
  <c r="AC27" i="33"/>
  <c r="Y27" i="33"/>
  <c r="T27" i="33"/>
  <c r="Q27" i="33"/>
  <c r="T26" i="33"/>
  <c r="Z26" i="33" s="1"/>
  <c r="Y26" i="33" s="1"/>
  <c r="Q26" i="33"/>
  <c r="T25" i="33"/>
  <c r="Z25" i="33" s="1"/>
  <c r="Y25" i="33" s="1"/>
  <c r="Q25" i="33"/>
  <c r="T24" i="33"/>
  <c r="Q24" i="33"/>
  <c r="M24" i="33"/>
  <c r="AD26" i="33" s="1"/>
  <c r="AC26" i="33" s="1"/>
  <c r="L24" i="33"/>
  <c r="J24" i="33"/>
  <c r="Z28" i="33" s="1"/>
  <c r="Y28" i="33" s="1"/>
  <c r="I24" i="33"/>
  <c r="N24" i="33" s="1"/>
  <c r="T23" i="33"/>
  <c r="Q23" i="33"/>
  <c r="T22" i="33"/>
  <c r="Q22" i="33"/>
  <c r="T21" i="33"/>
  <c r="Q21" i="33"/>
  <c r="T20" i="33"/>
  <c r="Q20" i="33"/>
  <c r="M20" i="33"/>
  <c r="L20" i="33"/>
  <c r="J20" i="33"/>
  <c r="Z21" i="33" s="1"/>
  <c r="Y21" i="33" s="1"/>
  <c r="I20" i="33"/>
  <c r="T19" i="33"/>
  <c r="Q19" i="33"/>
  <c r="T18" i="33"/>
  <c r="Q18" i="33"/>
  <c r="T17" i="33"/>
  <c r="Q17" i="33"/>
  <c r="T16" i="33"/>
  <c r="Q16" i="33"/>
  <c r="M16" i="33"/>
  <c r="L16" i="33"/>
  <c r="J16" i="33"/>
  <c r="I16" i="33"/>
  <c r="N16" i="33" s="1"/>
  <c r="T15" i="33"/>
  <c r="Q15" i="33"/>
  <c r="T14" i="33"/>
  <c r="Q14" i="33"/>
  <c r="T13" i="33"/>
  <c r="Q13" i="33"/>
  <c r="M13" i="33"/>
  <c r="L13" i="33"/>
  <c r="J13" i="33"/>
  <c r="I13" i="33"/>
  <c r="N13" i="33" s="1"/>
  <c r="T12" i="33"/>
  <c r="Q12" i="33"/>
  <c r="T11" i="33"/>
  <c r="Q11" i="33"/>
  <c r="T10" i="33"/>
  <c r="Q10" i="33"/>
  <c r="M10" i="33"/>
  <c r="AD11" i="33" s="1"/>
  <c r="AC11" i="33" s="1"/>
  <c r="L10" i="33"/>
  <c r="J10" i="33"/>
  <c r="I10" i="33"/>
  <c r="N10" i="33" s="1"/>
  <c r="T29" i="31"/>
  <c r="Q29" i="31"/>
  <c r="T28" i="31"/>
  <c r="Q28" i="31"/>
  <c r="T27" i="31"/>
  <c r="Q27" i="31"/>
  <c r="T26" i="31"/>
  <c r="Q26" i="31"/>
  <c r="M26" i="31"/>
  <c r="AD27" i="31" s="1"/>
  <c r="AC27" i="31" s="1"/>
  <c r="L26" i="31"/>
  <c r="J26" i="31"/>
  <c r="I26" i="31"/>
  <c r="N26" i="31" s="1"/>
  <c r="T25" i="31"/>
  <c r="Q25" i="31"/>
  <c r="T24" i="31"/>
  <c r="Q24" i="31"/>
  <c r="M24" i="31"/>
  <c r="L24" i="31"/>
  <c r="J24" i="31"/>
  <c r="I24" i="31"/>
  <c r="N24" i="31" s="1"/>
  <c r="T23" i="31"/>
  <c r="Q23" i="31"/>
  <c r="T22" i="31"/>
  <c r="Q22" i="31"/>
  <c r="T21" i="31"/>
  <c r="Q21" i="31"/>
  <c r="T20" i="31"/>
  <c r="Q20" i="31"/>
  <c r="M20" i="31"/>
  <c r="L20" i="31"/>
  <c r="J20" i="31"/>
  <c r="I20" i="31"/>
  <c r="N20" i="31" s="1"/>
  <c r="T19" i="31"/>
  <c r="Q19" i="31"/>
  <c r="T18" i="31"/>
  <c r="Q18" i="31"/>
  <c r="T17" i="31"/>
  <c r="Q17" i="31"/>
  <c r="T16" i="31"/>
  <c r="Q16" i="31"/>
  <c r="M16" i="31"/>
  <c r="L16" i="31"/>
  <c r="J16" i="31"/>
  <c r="I16" i="31"/>
  <c r="N16" i="31" s="1"/>
  <c r="T15" i="31"/>
  <c r="Q15" i="31"/>
  <c r="T14" i="31"/>
  <c r="Q14" i="31"/>
  <c r="T13" i="31"/>
  <c r="Q13" i="31"/>
  <c r="M13" i="31"/>
  <c r="AD14" i="31" s="1"/>
  <c r="AC14" i="31" s="1"/>
  <c r="L13" i="31"/>
  <c r="J13" i="31"/>
  <c r="I13" i="31"/>
  <c r="N13" i="31" s="1"/>
  <c r="T12" i="31"/>
  <c r="Q12" i="31"/>
  <c r="T11" i="31"/>
  <c r="Q11" i="31"/>
  <c r="T10" i="31"/>
  <c r="Q10" i="31"/>
  <c r="M10" i="31"/>
  <c r="AD11" i="31" s="1"/>
  <c r="AC11" i="31" s="1"/>
  <c r="L10" i="31"/>
  <c r="J10" i="31"/>
  <c r="I10" i="31"/>
  <c r="N10" i="31" s="1"/>
  <c r="I16" i="1"/>
  <c r="J16" i="1"/>
  <c r="L16" i="1"/>
  <c r="M16" i="1"/>
  <c r="N16" i="1"/>
  <c r="Q16" i="1"/>
  <c r="T16" i="1"/>
  <c r="X16" i="1"/>
  <c r="Z16" i="1"/>
  <c r="Y16" i="1"/>
  <c r="AD16" i="1"/>
  <c r="AC16" i="1"/>
  <c r="T15" i="1"/>
  <c r="L13" i="1"/>
  <c r="T29" i="1"/>
  <c r="I10" i="1"/>
  <c r="M26" i="1"/>
  <c r="L26" i="1"/>
  <c r="M24" i="1"/>
  <c r="L24" i="1"/>
  <c r="M20" i="1"/>
  <c r="L20" i="1"/>
  <c r="M13" i="1"/>
  <c r="M10" i="1"/>
  <c r="L10" i="1"/>
  <c r="Q29" i="1"/>
  <c r="T28" i="1"/>
  <c r="Q28" i="1"/>
  <c r="T27" i="1"/>
  <c r="Q27" i="1"/>
  <c r="T26" i="1"/>
  <c r="Q26" i="1"/>
  <c r="AD29" i="1"/>
  <c r="J26" i="1"/>
  <c r="I26" i="1"/>
  <c r="X29" i="1"/>
  <c r="X27" i="1"/>
  <c r="X28" i="1"/>
  <c r="Z26" i="1"/>
  <c r="Z29" i="1"/>
  <c r="Y29" i="1"/>
  <c r="Z28" i="1"/>
  <c r="Y28" i="1"/>
  <c r="X26" i="1"/>
  <c r="N26" i="1"/>
  <c r="AD27" i="1"/>
  <c r="AC27" i="1"/>
  <c r="AD28" i="1"/>
  <c r="AC28" i="1"/>
  <c r="AD26" i="1"/>
  <c r="AC29" i="1"/>
  <c r="Z27" i="1"/>
  <c r="Y27" i="1"/>
  <c r="T25" i="1"/>
  <c r="Q25" i="1"/>
  <c r="T24" i="1"/>
  <c r="Q24" i="1"/>
  <c r="J24" i="1"/>
  <c r="I24" i="1"/>
  <c r="Y26" i="1"/>
  <c r="AB26" i="1"/>
  <c r="AC26" i="1"/>
  <c r="AF26" i="1"/>
  <c r="AE26" i="1"/>
  <c r="AA26" i="1"/>
  <c r="AD25" i="1"/>
  <c r="AC25" i="1"/>
  <c r="N24" i="1"/>
  <c r="AD24" i="1"/>
  <c r="Z25" i="1"/>
  <c r="Y25" i="1"/>
  <c r="X25" i="1"/>
  <c r="X24" i="1"/>
  <c r="Z24" i="1"/>
  <c r="AG26" i="1"/>
  <c r="AF24" i="1"/>
  <c r="AE24" i="1"/>
  <c r="AC24" i="1"/>
  <c r="AB24" i="1"/>
  <c r="AA24" i="1"/>
  <c r="Y24" i="1"/>
  <c r="AG24" i="1"/>
  <c r="T23" i="1"/>
  <c r="Q23" i="1"/>
  <c r="T22" i="1"/>
  <c r="Q22" i="1"/>
  <c r="T21" i="1"/>
  <c r="Q21" i="1"/>
  <c r="T20" i="1"/>
  <c r="Q20" i="1"/>
  <c r="J20" i="1"/>
  <c r="I20" i="1"/>
  <c r="X22" i="1"/>
  <c r="X23" i="1"/>
  <c r="X21" i="1"/>
  <c r="X20" i="1"/>
  <c r="AD21" i="1"/>
  <c r="AC21" i="1"/>
  <c r="AD23" i="1"/>
  <c r="AC23" i="1"/>
  <c r="AD22" i="1"/>
  <c r="AD20" i="1"/>
  <c r="AC20" i="1"/>
  <c r="Z22" i="1"/>
  <c r="Y22" i="1"/>
  <c r="Z20" i="1"/>
  <c r="Y20" i="1"/>
  <c r="N20" i="1"/>
  <c r="Z23" i="1"/>
  <c r="Y23" i="1"/>
  <c r="Z21" i="1"/>
  <c r="Y21" i="1"/>
  <c r="AF20" i="1"/>
  <c r="AE20" i="1"/>
  <c r="AC22" i="1"/>
  <c r="AB20" i="1"/>
  <c r="AA20" i="1"/>
  <c r="AG20" i="1"/>
  <c r="T19" i="1"/>
  <c r="Q19" i="1"/>
  <c r="T18" i="1"/>
  <c r="Q18" i="1"/>
  <c r="T17" i="1"/>
  <c r="Q17" i="1"/>
  <c r="Q15" i="1"/>
  <c r="T14" i="1"/>
  <c r="Q14" i="1"/>
  <c r="T13" i="1"/>
  <c r="Q13" i="1"/>
  <c r="J13" i="1"/>
  <c r="I13" i="1"/>
  <c r="X15" i="1"/>
  <c r="X18" i="1"/>
  <c r="X17" i="1"/>
  <c r="X19" i="1"/>
  <c r="Z13" i="1"/>
  <c r="Y13" i="1"/>
  <c r="X13" i="1"/>
  <c r="X14" i="1"/>
  <c r="N13" i="1"/>
  <c r="AD13" i="1"/>
  <c r="AD15" i="1"/>
  <c r="AD14" i="1"/>
  <c r="AD17" i="1"/>
  <c r="AD19" i="1"/>
  <c r="AD18" i="1"/>
  <c r="Z17" i="1"/>
  <c r="Y17" i="1"/>
  <c r="Z19" i="1"/>
  <c r="Y19" i="1"/>
  <c r="Z18" i="1"/>
  <c r="Y18" i="1"/>
  <c r="Z14" i="1"/>
  <c r="Y14" i="1"/>
  <c r="Z15" i="1"/>
  <c r="Y15" i="1"/>
  <c r="AF16" i="1"/>
  <c r="AE16" i="1"/>
  <c r="AB16" i="1"/>
  <c r="AA16" i="1"/>
  <c r="AG16" i="1"/>
  <c r="AB13" i="1"/>
  <c r="AA13" i="1"/>
  <c r="T12" i="1"/>
  <c r="Q12" i="1"/>
  <c r="AC18" i="1"/>
  <c r="AC17" i="1"/>
  <c r="AC19" i="1"/>
  <c r="AC14" i="1"/>
  <c r="AC15" i="1"/>
  <c r="AD12" i="1"/>
  <c r="AC12" i="1"/>
  <c r="Q11" i="1"/>
  <c r="T11" i="1"/>
  <c r="T10" i="1"/>
  <c r="AF13" i="1"/>
  <c r="AE13" i="1"/>
  <c r="AC13" i="1"/>
  <c r="AD11" i="1"/>
  <c r="Q10" i="1"/>
  <c r="AD10" i="1"/>
  <c r="J10" i="1"/>
  <c r="X10" i="1"/>
  <c r="AG13" i="1"/>
  <c r="AC11" i="1"/>
  <c r="Z11" i="1"/>
  <c r="Z10" i="1"/>
  <c r="Y10" i="1"/>
  <c r="Z12" i="1"/>
  <c r="X12" i="1"/>
  <c r="AC10" i="1"/>
  <c r="X11" i="1"/>
  <c r="N10" i="1"/>
  <c r="AF10" i="1"/>
  <c r="AE10" i="1"/>
  <c r="Y12" i="1"/>
  <c r="Y11" i="1"/>
  <c r="AB10" i="1"/>
  <c r="AA10" i="1"/>
  <c r="AG10" i="1"/>
  <c r="B249" i="6" a="1"/>
  <c r="AG20" i="35" l="1"/>
  <c r="AG29" i="35"/>
  <c r="Z15" i="31"/>
  <c r="Y15" i="31" s="1"/>
  <c r="AG16" i="35"/>
  <c r="AG24" i="35"/>
  <c r="AC31" i="34"/>
  <c r="AF29" i="34"/>
  <c r="AE29" i="34" s="1"/>
  <c r="AC21" i="34"/>
  <c r="AF20" i="34"/>
  <c r="AE20" i="34" s="1"/>
  <c r="B249" i="6"/>
  <c r="AC10" i="34"/>
  <c r="AF10" i="34"/>
  <c r="AE10" i="34" s="1"/>
  <c r="AB16" i="34"/>
  <c r="AA16" i="34" s="1"/>
  <c r="Y16" i="34"/>
  <c r="AF16" i="34"/>
  <c r="AE16" i="34" s="1"/>
  <c r="AG10" i="34"/>
  <c r="Y29" i="34"/>
  <c r="AB29" i="34"/>
  <c r="AA29" i="34" s="1"/>
  <c r="AG29" i="34" s="1"/>
  <c r="AB20" i="34"/>
  <c r="AA20" i="34" s="1"/>
  <c r="AG20" i="34" s="1"/>
  <c r="Y20" i="34"/>
  <c r="Y24" i="34"/>
  <c r="AB24" i="34"/>
  <c r="AA24" i="34" s="1"/>
  <c r="AF24" i="34"/>
  <c r="AE24" i="34" s="1"/>
  <c r="AC24" i="34"/>
  <c r="AG13" i="34"/>
  <c r="N20" i="33"/>
  <c r="AD10" i="31"/>
  <c r="AD13" i="31"/>
  <c r="AD15" i="31"/>
  <c r="AC15" i="31" s="1"/>
  <c r="AD16" i="31"/>
  <c r="AD17" i="31"/>
  <c r="AC17" i="31" s="1"/>
  <c r="AD18" i="31"/>
  <c r="AC18" i="31" s="1"/>
  <c r="AD19" i="31"/>
  <c r="AC19" i="31" s="1"/>
  <c r="AD20" i="31"/>
  <c r="AC20" i="31" s="1"/>
  <c r="AD21" i="31"/>
  <c r="AC21" i="31" s="1"/>
  <c r="AD23" i="31"/>
  <c r="AC23" i="31" s="1"/>
  <c r="AD25" i="31"/>
  <c r="AC25" i="31" s="1"/>
  <c r="AD26" i="31"/>
  <c r="AC26" i="31" s="1"/>
  <c r="AD29" i="31"/>
  <c r="AC29" i="31" s="1"/>
  <c r="Z10" i="33"/>
  <c r="Z12" i="33"/>
  <c r="Y12" i="33" s="1"/>
  <c r="AD10" i="33"/>
  <c r="X10" i="33"/>
  <c r="X11" i="33"/>
  <c r="X12" i="33"/>
  <c r="Z13" i="33"/>
  <c r="Z15" i="33"/>
  <c r="Y15" i="33" s="1"/>
  <c r="Z14" i="33"/>
  <c r="Y14" i="33" s="1"/>
  <c r="X13" i="33"/>
  <c r="X14" i="33"/>
  <c r="X15" i="33"/>
  <c r="Z18" i="33"/>
  <c r="Y18" i="33" s="1"/>
  <c r="Z17" i="33"/>
  <c r="Y17" i="33" s="1"/>
  <c r="AD16" i="33"/>
  <c r="X17" i="33"/>
  <c r="X18" i="33"/>
  <c r="AD18" i="33"/>
  <c r="AC18" i="33" s="1"/>
  <c r="AD19" i="33"/>
  <c r="AC19" i="33" s="1"/>
  <c r="AD20" i="33"/>
  <c r="X20" i="33"/>
  <c r="AD21" i="33"/>
  <c r="AC21" i="33" s="1"/>
  <c r="X21" i="33"/>
  <c r="AD22" i="33"/>
  <c r="AC22" i="33" s="1"/>
  <c r="AD23" i="33"/>
  <c r="AC23" i="33" s="1"/>
  <c r="Z23" i="33"/>
  <c r="Y23" i="33" s="1"/>
  <c r="X24" i="33"/>
  <c r="AD25" i="33"/>
  <c r="AC25" i="33" s="1"/>
  <c r="AD28" i="33"/>
  <c r="AC28" i="33" s="1"/>
  <c r="AD29" i="33"/>
  <c r="X29" i="33"/>
  <c r="X30" i="33"/>
  <c r="AD30" i="33"/>
  <c r="AC30" i="33" s="1"/>
  <c r="X31" i="33"/>
  <c r="AD31" i="33"/>
  <c r="AC31" i="33" s="1"/>
  <c r="AD32" i="33"/>
  <c r="AC32" i="33" s="1"/>
  <c r="AC10" i="33"/>
  <c r="AB13" i="33"/>
  <c r="AA13" i="33" s="1"/>
  <c r="Y13" i="33"/>
  <c r="Y10" i="33"/>
  <c r="AC16" i="33"/>
  <c r="AC20" i="33"/>
  <c r="AC29" i="33"/>
  <c r="AF29" i="33"/>
  <c r="AE29" i="33" s="1"/>
  <c r="AD13" i="33"/>
  <c r="Z11" i="33"/>
  <c r="Y11" i="33" s="1"/>
  <c r="AD15" i="33"/>
  <c r="AC15" i="33" s="1"/>
  <c r="X16" i="33"/>
  <c r="AD17" i="33"/>
  <c r="AC17" i="33" s="1"/>
  <c r="Z20" i="33"/>
  <c r="X23" i="33"/>
  <c r="X25" i="33"/>
  <c r="X27" i="33"/>
  <c r="AD12" i="33"/>
  <c r="AD14" i="33"/>
  <c r="AC14" i="33" s="1"/>
  <c r="X22" i="33"/>
  <c r="Z29" i="33"/>
  <c r="X32" i="33"/>
  <c r="Z16" i="33"/>
  <c r="X19" i="33"/>
  <c r="AD24" i="33"/>
  <c r="Z22" i="33"/>
  <c r="Y22" i="33" s="1"/>
  <c r="X28" i="33"/>
  <c r="Z32" i="33"/>
  <c r="Y32" i="33" s="1"/>
  <c r="Z19" i="33"/>
  <c r="Y19" i="33" s="1"/>
  <c r="Z31" i="33"/>
  <c r="Y31" i="33" s="1"/>
  <c r="Z24" i="33"/>
  <c r="X26" i="33"/>
  <c r="Z24" i="31"/>
  <c r="X20" i="31"/>
  <c r="Z10" i="31"/>
  <c r="Y10" i="31" s="1"/>
  <c r="Z12" i="31"/>
  <c r="Y12" i="31" s="1"/>
  <c r="X12" i="31"/>
  <c r="Z11" i="31"/>
  <c r="Y11" i="31" s="1"/>
  <c r="X11" i="31"/>
  <c r="Z19" i="31"/>
  <c r="Y19" i="31" s="1"/>
  <c r="Z18" i="31"/>
  <c r="Y18" i="31" s="1"/>
  <c r="Z17" i="31"/>
  <c r="Y17" i="31" s="1"/>
  <c r="X16" i="31"/>
  <c r="X17" i="31"/>
  <c r="X18" i="31"/>
  <c r="X22" i="31"/>
  <c r="X24" i="31"/>
  <c r="X25" i="31"/>
  <c r="Z27" i="31"/>
  <c r="Y27" i="31" s="1"/>
  <c r="Z29" i="31"/>
  <c r="Y29" i="31" s="1"/>
  <c r="X27" i="31"/>
  <c r="X28" i="31"/>
  <c r="Z14" i="31"/>
  <c r="Y14" i="31" s="1"/>
  <c r="X15" i="31"/>
  <c r="AC13" i="31"/>
  <c r="AC10" i="31"/>
  <c r="Y24" i="31"/>
  <c r="Z20" i="31"/>
  <c r="X23" i="31"/>
  <c r="AD12" i="31"/>
  <c r="X13" i="31"/>
  <c r="X10" i="31"/>
  <c r="Z16" i="31"/>
  <c r="X19" i="31"/>
  <c r="X21" i="31"/>
  <c r="Z23" i="31"/>
  <c r="Y23" i="31" s="1"/>
  <c r="AD24" i="31"/>
  <c r="Z25" i="31"/>
  <c r="Z22" i="31"/>
  <c r="Y22" i="31" s="1"/>
  <c r="AD28" i="31"/>
  <c r="AC28" i="31" s="1"/>
  <c r="Z13" i="31"/>
  <c r="Z21" i="31"/>
  <c r="Y21" i="31" s="1"/>
  <c r="X26" i="31"/>
  <c r="X14" i="31"/>
  <c r="AD22" i="31"/>
  <c r="AC22" i="31" s="1"/>
  <c r="Z26" i="31"/>
  <c r="X29" i="31"/>
  <c r="Z28" i="31"/>
  <c r="Y28" i="31" s="1"/>
  <c r="G238" i="6"/>
  <c r="AF16" i="31" l="1"/>
  <c r="AE16" i="31" s="1"/>
  <c r="AF13" i="31"/>
  <c r="AE13" i="31" s="1"/>
  <c r="AC16" i="31"/>
  <c r="AG16" i="34"/>
  <c r="AG24" i="34"/>
  <c r="AF20" i="33"/>
  <c r="AE20" i="33" s="1"/>
  <c r="AC12" i="33"/>
  <c r="AF10" i="33"/>
  <c r="AE10" i="33" s="1"/>
  <c r="AF16" i="33"/>
  <c r="AE16" i="33" s="1"/>
  <c r="AB10" i="33"/>
  <c r="AA10" i="33" s="1"/>
  <c r="AG10" i="33" s="1"/>
  <c r="AF24" i="33"/>
  <c r="AE24" i="33" s="1"/>
  <c r="AC24" i="33"/>
  <c r="AC13" i="33"/>
  <c r="AF13" i="33"/>
  <c r="AE13" i="33" s="1"/>
  <c r="AG13" i="33" s="1"/>
  <c r="AB29" i="33"/>
  <c r="AA29" i="33" s="1"/>
  <c r="AG29" i="33" s="1"/>
  <c r="Y29" i="33"/>
  <c r="Y24" i="33"/>
  <c r="AB24" i="33"/>
  <c r="AA24" i="33" s="1"/>
  <c r="AB16" i="33"/>
  <c r="AA16" i="33" s="1"/>
  <c r="AG16" i="33" s="1"/>
  <c r="Y16" i="33"/>
  <c r="Y20" i="33"/>
  <c r="AB20" i="33"/>
  <c r="AA20" i="33" s="1"/>
  <c r="AG20" i="33" s="1"/>
  <c r="AB10" i="31"/>
  <c r="AA10" i="31" s="1"/>
  <c r="Y25" i="31"/>
  <c r="AB24" i="31"/>
  <c r="AA24" i="31" s="1"/>
  <c r="AC12" i="31"/>
  <c r="AF10" i="31"/>
  <c r="AE10" i="31" s="1"/>
  <c r="AB20" i="31"/>
  <c r="AA20" i="31" s="1"/>
  <c r="Y20" i="31"/>
  <c r="AB13" i="31"/>
  <c r="AA13" i="31" s="1"/>
  <c r="AG13" i="31" s="1"/>
  <c r="Y13" i="31"/>
  <c r="AB16" i="31"/>
  <c r="AA16" i="31" s="1"/>
  <c r="AG16" i="31" s="1"/>
  <c r="Y16" i="31"/>
  <c r="AF26" i="31"/>
  <c r="AE26" i="31" s="1"/>
  <c r="AC24" i="31"/>
  <c r="AF24" i="31"/>
  <c r="AE24" i="31" s="1"/>
  <c r="Y26" i="31"/>
  <c r="AB26" i="31"/>
  <c r="AA26" i="31" s="1"/>
  <c r="AF20" i="31"/>
  <c r="AE20" i="31" s="1"/>
  <c r="AG10" i="31" l="1"/>
  <c r="AG24" i="33"/>
  <c r="AG24" i="31"/>
  <c r="AG26" i="31"/>
  <c r="AG20" i="3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<sst xmlns="http://schemas.openxmlformats.org/spreadsheetml/2006/main" count="3774" uniqueCount="650">
  <si>
    <t xml:space="preserve">                                                                         Consejo Superior de la Judicatura</t>
  </si>
  <si>
    <t xml:space="preserve"> MAPA DE RIESGOS SIGCMA</t>
  </si>
  <si>
    <t>DEPENDENCIA (Unidad misional del CSJ o Unidad de la DEAJ o Seccional o CSJ en caso de despachos judiciales certificados)</t>
  </si>
  <si>
    <t>UNIDAD DE INFRAESTRUCTURA FISICA    ESTRUCTURACIÓN DE PROYECTOS ESPECIALES       DIVISIÓN DE CONSTRUCCIONES</t>
  </si>
  <si>
    <t>PROCESO (indique el tipo de proceso si es Estratégico. Misional, Apoyo, Evaluación y Mejora y especifique el nombre del proceso)</t>
  </si>
  <si>
    <t>Misionales</t>
  </si>
  <si>
    <t>MEJORAMIENTO DE INFRAESTRUCTURA FÍSICA</t>
  </si>
  <si>
    <t>CONSEJO SUPERIOR DE LA JUDICATURA</t>
  </si>
  <si>
    <t>X</t>
  </si>
  <si>
    <t>CONSEJO SECCIONAL DE LA JUDICATURA</t>
  </si>
  <si>
    <t>DIRECCIÓN SECCIONAL DE ADMINISTRACIÓN JUDICIAL</t>
  </si>
  <si>
    <t>DESPACHO JUDICIAL CERTIFICADO</t>
  </si>
  <si>
    <t>FECHA</t>
  </si>
  <si>
    <t>Consejo Superior de la Judicatura</t>
  </si>
  <si>
    <t>Análisis de Contexto</t>
  </si>
  <si>
    <t>DEPENDENCIA:</t>
  </si>
  <si>
    <t>MEJORAMIENTO DE  INFRAESTRUCTURA FÍSICA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</si>
  <si>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</si>
  <si>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</si>
  <si>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</si>
  <si>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</si>
  <si>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</si>
  <si>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</si>
  <si>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</si>
  <si>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</si>
  <si>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</si>
  <si>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</si>
  <si>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</si>
  <si>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</si>
  <si>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</si>
  <si>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Cambios normativos, Ley de presupuesto y políticas públicas del Estado.</t>
  </si>
  <si>
    <t>Políticas para la inversión en proyectos de adquisición y construcción de Infraestructura Física de la Rama Judicial.</t>
  </si>
  <si>
    <t>Proyecto de Ley de Reforma a la Justicia, lo que se puede derivar en cambios que debiliten la gestión de la infraestructura judicial.</t>
  </si>
  <si>
    <t>Se cuenta con leyes y normatividad vigente que brindan  autonomía e independencia a la Rama Judicial.</t>
  </si>
  <si>
    <t>Políticas de inversión en infraestructura pública, que no logran suplir la demanda presente y futura de la Rama Judicial.</t>
  </si>
  <si>
    <t>Políticas públicas en infraestructura con criterios de sostenibilidad ambiental, dados por el legislativo y ejecutivo.</t>
  </si>
  <si>
    <t>Económicos y Financieros( disponibilidad de capital, liquidez, mercados financieros, desempleo, competencia.)</t>
  </si>
  <si>
    <t>Baja asignación de presupuesto para inversión de infraestructura de la Rama Judicial.</t>
  </si>
  <si>
    <t>Apoyo financiero de entidades extranjeras o del orden Nacional, para impulsar proyectos de infraestructura judicial de media alta y alta complejidad.</t>
  </si>
  <si>
    <t>Variaciones en el mercado cambiario, que puede afectar positiva o negativamente la adquisición de equipos importados, parte de los proyectos de infraestuctra física judicial.</t>
  </si>
  <si>
    <t>Aumento y priorización en el presupuesto de inversión para infraestructura de la Rama Judicial, por parte del Ejecutivo y Congreso de la República.</t>
  </si>
  <si>
    <t>Sociales  y culturales ( cultura, religión, demografía, responsabilidad social, orden público.)</t>
  </si>
  <si>
    <t>Situaciones adversas de orden público, terrorismo, actos vandálicos y de inseguridad en el territorio Nacional.</t>
  </si>
  <si>
    <t>Beneficio al desarrollo económico y social en la región, a través de los proyectos de infraestructura judicial y el mejoramiento en el acceso a la justicia.</t>
  </si>
  <si>
    <t>Tecnológicos (desarrollo digital,avances en tecnología, acceso a sistemas de información externos, gobierno en línea.</t>
  </si>
  <si>
    <t>Susceptibilidad de sufrir ataques y con ello daños o pérdidas potenciales (fuga o robo de datos, infección, caída de los sistemas, etc), en las plataformas usadas por la Entidad, afectando su normal funcionamiento, contratación o ejecución de los proyectos de infraestructura.</t>
  </si>
  <si>
    <t>Herramientas tecnológicas que fortalecen el trabajo remoto, permitiendo la mejora en tiempos de respuesta, trabajo colaborativo, interacción más directa e inmediata con partes interesadas a nivel Nacional.</t>
  </si>
  <si>
    <r>
      <t xml:space="preserve">Se proyecta la aplicación de avances tecnológicos en el la construcción, como lo es el </t>
    </r>
    <r>
      <rPr>
        <i/>
        <sz val="10"/>
        <color rgb="FF000000"/>
        <rFont val="Arial"/>
        <family val="2"/>
      </rPr>
      <t>Building Information Modeling</t>
    </r>
    <r>
      <rPr>
        <sz val="10"/>
        <color rgb="FF000000"/>
        <rFont val="Arial"/>
        <family val="2"/>
      </rPr>
      <t xml:space="preserve"> (BIM) y en el campo medioambiental la Certificación </t>
    </r>
    <r>
      <rPr>
        <i/>
        <sz val="10"/>
        <color rgb="FF000000"/>
        <rFont val="Arial"/>
        <family val="2"/>
      </rPr>
      <t>Leadership in Energy and Environmental Design</t>
    </r>
    <r>
      <rPr>
        <sz val="10"/>
        <color rgb="FF000000"/>
        <rFont val="Arial"/>
        <family val="2"/>
      </rPr>
      <t xml:space="preserve"> (LEED), con beneficios en la construcción y operación de las futuras sedes judiciales.</t>
    </r>
  </si>
  <si>
    <t>Legales y reglamentarios (estandadres nacionales, internacionales, regulacion )</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</si>
  <si>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</si>
  <si>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</si>
  <si>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AMBIENTALES: emisiones y residuos, energía, catástrofes naturales, desarrollo sostenible.</t>
  </si>
  <si>
    <t>Restricciones ambientales, que condicionen la ejecución de proyectos de infraestructura judicial.</t>
  </si>
  <si>
    <t>Ejecución de obras de infraestructura física judicial, con criterios de construcción sostenible y que se integren al  entorno ambiental.</t>
  </si>
  <si>
    <t>Fenómenos naturales y amenazas generadas por el cambio climático o condiciones naturales del entorno donde se encuentra la infraestructura física de la Rama Judicial.</t>
  </si>
  <si>
    <t>Crecimiento de una economía circular alrededor de las obras de infraestructura física judicial, que beneficien especialmente comunidades u organizaciones sensibles.</t>
  </si>
  <si>
    <t>Presencia de enfermedades endémicas, pandemias u otro evento de carácter sanitario, con afectación a cronogramas de obra y rendimientos de las actividades constructivas.</t>
  </si>
  <si>
    <t>Mejora la oferta y competitividad de los proveedores o contratistas de infraestructura judicial, en lo relacionado con productos que tengan incorporada la sostenibilidad ambiental.</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</si>
  <si>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</si>
  <si>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</si>
  <si>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</si>
  <si>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</si>
  <si>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</si>
  <si>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Participación en el Plan Maestro de Infraestructura Física de la Rama Judicial en fase de inicio y diagnóstico.</t>
  </si>
  <si>
    <t>Plan Decenal de la Justicia y Plan Sectorial de Desarrollo de la Rama Judicial, donde se establecen los pilares estratégicos y los objetivos para la modernización de la infraestructura física.</t>
  </si>
  <si>
    <t>Las funciones asignadas a las dos divisiones, es superior a la capacidad actual, debido al reducido número de servidores judiciales que fueron asignados a estas divisiones</t>
  </si>
  <si>
    <t>El Sistema Integrado de Gestión y Control de la Calidad y de Medio Ambiente - SIGCMA y la NTC 6256-2018 de la Rama Judicial para la Gestión de la Calidad y Medio Ambiente.</t>
  </si>
  <si>
    <t>Recursos financieros (presupuesto de funcionamiento, recursos de inversión)</t>
  </si>
  <si>
    <t>Demoras en el trámite para la asignación presupuestal, correspondiente a cada actividad que se debe contratar.</t>
  </si>
  <si>
    <t>Elaboración Proyecto Plan Operativo Anual de Infraestructura Física, de esta forma garantizar los recursos de infraestructura judicial priorizados de  los proyectos de mediana y baja complejidad.</t>
  </si>
  <si>
    <t>Demora en la radicación de cortes de obra y facturación de Contratistas e Interventorías, reflejando atrasos en el avance financiero de los contratos.</t>
  </si>
  <si>
    <t>La Unidad de Infraestructura le corresponde gestionar parte del presupuesto de inversión, para la adquisición y contratación de proyectos de infraestructura judicial, frente a las demás dependencias del proceso de infraestructura de la DEAJ.</t>
  </si>
  <si>
    <t>Personal
(competencia del personal, disponibilidad, suficiencia, seguridad
y salud ocupacional.)</t>
  </si>
  <si>
    <t>Escases  de personal a la Unidad y sus dos divisiones de Infraestructura, en cuanto a sus responsabilidades, presupuesto y alcance establecidos.</t>
  </si>
  <si>
    <t>Sistema de Gestión de Seguridad y Salud en el Trabajo de la Rama Judicial fortalecido, con el soporte permanente de la ARL Positiva.</t>
  </si>
  <si>
    <r>
      <t xml:space="preserve"> Nuevas dependencias de la DEAJ, </t>
    </r>
    <r>
      <rPr>
        <sz val="10"/>
        <color rgb="FF000000"/>
        <rFont val="Arial"/>
        <family val="2"/>
      </rPr>
      <t>los procesos de la Entidad y la interacción con otras dependecias y actores externos.</t>
    </r>
  </si>
  <si>
    <t>Formación permanente ofrecida por la EJRLB, para mejorar las competencias judiciales y administrativas.</t>
  </si>
  <si>
    <t>Los servidores judiciales,  no cuentan con un puesto y funciones fijas, lo cual puede afectar sus condiciones de seguridad y salud en el trabajo.</t>
  </si>
  <si>
    <t>Líderazgo y equipo integrado, cuenta con el conocimiento y experiencia en Supervisión y Ejecución de proyectos de infraestructura Judicial.</t>
  </si>
  <si>
    <t>Proceso
( capacidad, diseño, ejecución, proveedores, entradas, salidas,
gestión del conocimiento)</t>
  </si>
  <si>
    <t>En cuanto a la reestructuración de la DEAJ, se pueden presentar cruce de competencias que requieran ajustes y aclaraciones sobre la marcha al proceso de Mejoramiento de Infraestructura Física y las dependencias que en él intervienen.</t>
  </si>
  <si>
    <t>Transparencia en los procesos de selección en la contratación, alta participación de proponentes en convocatorias por el SECOP II.</t>
  </si>
  <si>
    <t>Ausencia de una estrategia para gestionar el conocimiento y aprendizaje o la memoria institucional, basado en las experiencias internas y la curva de aprendizaje recorrida por la dependencia.</t>
  </si>
  <si>
    <t>El proceso de infraestructura física interactúa y se apoya en los procesos de Asistencia Legal, Gestión Financiera, Planeación y Compras Públicas para las actividades de contratación, ejecución y liquidación de los contratos.</t>
  </si>
  <si>
    <t>El proceso cuenta con el apoyo interno  a través del GPEI y la División de Mejoramiento y Mantenimiento, en la gestión de proyectos, mantenimiento y adquisición de infraestructura Judicial.</t>
  </si>
  <si>
    <t xml:space="preserve">Tecnológicos </t>
  </si>
  <si>
    <t>Carencia de herramientas (Software) específicas para infraestructura física, para control de de los proyectos y de carácter técnico.</t>
  </si>
  <si>
    <t>Equipos tecnológicos (hard-ware) actualizados a las exigencias de conectividad; la Rama Judicial tiene licenciamiento del paquete Office 365, LifeZide para audicnecias y otras herramientas para el trabajo.</t>
  </si>
  <si>
    <t xml:space="preserve">Documentación ( Actualización, coherencia, aplicabilidad) </t>
  </si>
  <si>
    <t>A partir de la reestructuración de la DEAJ y creación de la dependencia de GPEI y las dos divisiones de la UIF  se deben construir los procedimientos que describan sus tareas y responsabilidades.</t>
  </si>
  <si>
    <t>Documentos y herramientas diseñadas para llevar a cabo el apoyo a la contratación de las obras de infraestrura judicial, los cuales son de buena calidad y ajustados a los requisitos normativos.</t>
  </si>
  <si>
    <t>Infraestructura física ( suficiencia, comodidad)</t>
  </si>
  <si>
    <t>En el edificio de la Calle 72, por su antigüedad, son instalaciones que presentan falencias en aspectos cómo reducidas áreas comunes, rutas de evacuación de baja capacidad, estacionamiento insuficiente, además de la carencia de espacio para el personal nuevo de la DEAJ, sin asignación de oficinas para laborar.</t>
  </si>
  <si>
    <t>Sede actual propia de la Calle 72 7-96, en la cual funciona la DEAJ y la Unidad de Infraestructura con sus dos Divisiones</t>
  </si>
  <si>
    <t>Elementos de trabajo (papel, equipos)</t>
  </si>
  <si>
    <t>Suficiencia en el suministro de elementos de trabajo.</t>
  </si>
  <si>
    <t>Comunicación Interna ( canales utilizados y su efectividad, flujo de la información necesaria para el desarrollo de las actividades)</t>
  </si>
  <si>
    <t>Eventuales fallas en las conexiones y comunicaciones, debido al trabajo remoto en el periodo de la pandemia COVID-19.</t>
  </si>
  <si>
    <t>Se cuenta con Soft-ware de comunicaciones SIGOBius, correo electrónico, página web, microsoft teams.</t>
  </si>
  <si>
    <t>Existe una adecuada comunicación interna en el Grupo y para el trabajo colaborativo.</t>
  </si>
  <si>
    <t>Otros</t>
  </si>
  <si>
    <t xml:space="preserve">ESTRATEGIAS/ACCIONES </t>
  </si>
  <si>
    <t>ESTRATEGIAS  DOFA</t>
  </si>
  <si>
    <t>ESTRATEGIA/ACCIÓN/ PROYECTO</t>
  </si>
  <si>
    <t xml:space="preserve">GESTIONA </t>
  </si>
  <si>
    <t xml:space="preserve">DOCUMENTADA EN </t>
  </si>
  <si>
    <t>A</t>
  </si>
  <si>
    <t>O</t>
  </si>
  <si>
    <t>D</t>
  </si>
  <si>
    <t>F</t>
  </si>
  <si>
    <t>Documentos Estratégicos de Planeación en Infraestructura
Informe Anual de gestión de infraestructura judicial en inversión en el territorio Nacional
Visibilizar la carente capacidad instalada de infraestructura judicial, versus demanda de la justicia; al igual que el número de servidores judiciales es precario frente a la competencia de servidores judicales  de Infraestructura Física</t>
  </si>
  <si>
    <t>1,2,3</t>
  </si>
  <si>
    <t>Plan Decenal de la Justicia 2017 - 2027
Plan Sectorial de Desarrollo de la Rama Judicial 2019 -2022
Informe Anual al Congreso de la República de 2020
Matriz de Riesgos Infraestructura Física 2021</t>
  </si>
  <si>
    <t>Proyectos de inversión anual, contratación y ejecución
Creación Unidad de Compras Públicas
Creación Grupo de Proyectos Especiales de Infraestructura</t>
  </si>
  <si>
    <t>Plan Operativo Anual de Inversiones 2021
Plan de Acción 2021
Acuerdo PCSJ120-11604 Modifica Estructura de la DEAJ
Matriz de Riesgos Contratación
Estudios de Mercado</t>
  </si>
  <si>
    <t xml:space="preserve">Trabajo articulado con el Proceso de Administración de la Seguridad </t>
  </si>
  <si>
    <t>Plan Operativo Anual de Inversiones 2021</t>
  </si>
  <si>
    <t>Apoyo del proceso de la Gestión Tecnológica, a través de los Acuerdos expedidos por el Consejo Superior de la Judicatura y los Procedimientos establecidos el Proceso de Gestión Tecnológica de la Dirección Ejecutiva de Administración Judicial.</t>
  </si>
  <si>
    <t>Acuerdo No. PSAA14-10279 (Diciembre 22 de 2014) - Por el cual se aprueban las políticas y procedimientos de Seguridad de la Información para la Rama Judicial
Plan de Acción 2021 Proceso Gestión Tecnológica</t>
  </si>
  <si>
    <t>Seguimiento marco normativo relacionado con la infraestructura pública y contratación a nivel Nacional.</t>
  </si>
  <si>
    <t>Listado Maestro de Documentos Internos y Externos</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</si>
  <si>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</si>
  <si>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9, 10, 11</t>
  </si>
  <si>
    <t>2,3,10,11,12</t>
  </si>
  <si>
    <t>Acuerdo PSAA14-10160 Plan de Gestión Ambiental Rama Judicial
Manual Ambiental para Adquisición de Bienes y Servicios
Plan de Gestión Ambiental y Social - PGAS
Protocolos de Bioseguridad, aprobados por autoridad sanitaria correspondiente</t>
  </si>
  <si>
    <t>Prueba Piloto Plan Maestro de Infraestructura (proporcionar información)
Proyectos para gestión de la infraestructura judicial
Definición del alcance de las dependecias que forman parte del proceso de MIF en la DEAJ.</t>
  </si>
  <si>
    <t>Plan de Acción 2021
Prueba Piloto Plan Maestro de Infraestructura
Elaboración de Documentos SIGCMA
Acuerdos PCSJA20-11602, PCSJA20-11603,
PCSJA20-11604,  PCSJA20-11608 de 2020 y PCSJA20-11700 de 2020
Resolución 1754 de 2020 de la DEAJ
Oficio Director Ejecutivo de Administración Judicial DEAJO20-753</t>
  </si>
  <si>
    <t>Requisitos de calidad para Interventorías de los proyectos de infraestructura física, en experiencia y formación académica.
Correspondencia entre valor del proyecto de infraestructura supervisado y valor pagado al Interventor.
Exigir y garantizar el equipo mínimo de Interventoría requerido en el proyecto.</t>
  </si>
  <si>
    <t>4,11,</t>
  </si>
  <si>
    <t xml:space="preserve">Plan de Acción 2021
Estudios Previos Interventorías
</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</si>
  <si>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</si>
  <si>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2,9,
10</t>
  </si>
  <si>
    <t xml:space="preserve">Plan de Acción 2021
Procedimiento Ejecución de Cadena Presupuestal del Gasto
Lista de Chequeo para recepción de cuentas a Pagar
Registro de Socialización a Contratistas e Interventorías.
Circulares DEAJ </t>
  </si>
  <si>
    <t>Proyecto para el POAI de 2022
Planeación y ejecución de proyectos de infraestructura de media alta y baja complejidad.
Comunicar y asignar responsabilidades al equipo en los objetivos comunes del proceso.</t>
  </si>
  <si>
    <t>3,4,8</t>
  </si>
  <si>
    <t>2,5,6,7</t>
  </si>
  <si>
    <t>2,3,4, 6,7</t>
  </si>
  <si>
    <t>Documento Proyecto para ejecución del POAI de 2022
Acuerdo PCSJA20-11604 Manual de Funciones DEAJ
Plan de Acción 2021
Informes de Avance de Obras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</si>
  <si>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</si>
  <si>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2,6,9</t>
  </si>
  <si>
    <t xml:space="preserve">Plan de Acción 2021
Formato de Identificación de Necesidades de Formación Judicial
</t>
  </si>
  <si>
    <t>Proyectos de modernización de la infraestructura de la Rama Judicial y en el Nivel Central de alta y media alta complejidad</t>
  </si>
  <si>
    <t>3,4,6</t>
  </si>
  <si>
    <t>4,5,8,9,10,12</t>
  </si>
  <si>
    <t>1,2,5,8,11</t>
  </si>
  <si>
    <t>1,3,4,8,9</t>
  </si>
  <si>
    <t>Plan de Acción 2021
Prueba Piloto Plan Maestro de Infraesructura
Proyecto Ciudadela Judicial de Bogotá</t>
  </si>
  <si>
    <t>Análisis de partes interesadas internas y externas, con lo cual se determinan el tratamiento de cada actor en cuanto a comunicaciones.</t>
  </si>
  <si>
    <t>1,4,6,8,9</t>
  </si>
  <si>
    <t>3,4,5</t>
  </si>
  <si>
    <t>1,3,8,10,13</t>
  </si>
  <si>
    <t>1,2,9,10</t>
  </si>
  <si>
    <t xml:space="preserve">Plan de Acción 2021
Matriz de Riesgos
</t>
  </si>
  <si>
    <t>Contratación de estudios y diseños, que incorporen criterios de construcción sostenible
Adopción de medidas de emergencias y sanitarias establecidas por las autoridades competentes</t>
  </si>
  <si>
    <t>9,10,11</t>
  </si>
  <si>
    <t>8,10,11,12</t>
  </si>
  <si>
    <t>5,10,12</t>
  </si>
  <si>
    <t>2,7,9,10,12</t>
  </si>
  <si>
    <t xml:space="preserve">Manual Ambiental para Adquisición de Bienes y Servicios (SIGCMA) 
Plan de Gestión Ambiental y Social
Actos administrativos y circulares internas sobre la adopción de medidas de emergencia expedida por autoridades competentes
</t>
  </si>
  <si>
    <t xml:space="preserve">Construccion de infraestructura en terrenos de la Rama Judicial para edificaciones </t>
  </si>
  <si>
    <t>Plan de acción</t>
  </si>
  <si>
    <t>Revisión y ajuste de los instrumentos y contratos que se tienen para realizar el trámite y pago oportuno de las cuentas.</t>
  </si>
  <si>
    <t>Adquisición de bienes inmuebles para prestacion del servicio de justicia, a través de donación para edificaciones de baja y media complejidad</t>
  </si>
  <si>
    <t>Gestionar mecanismos de productividad del desempeno y mejora del flujo de informacion y  comunicacion interna de los servidores públicos pertenecientes a la UIF</t>
  </si>
  <si>
    <t>Mejorar los procedimientos de la UIF en el marco del sistema integrado de gestión para la efectividad de los resultados esperados</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</si>
  <si>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</si>
  <si>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</si>
  <si>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</si>
  <si>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</si>
  <si>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</si>
  <si>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</si>
  <si>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</si>
  <si>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</si>
  <si>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</si>
  <si>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</si>
  <si>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</si>
  <si>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</si>
  <si>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</si>
  <si>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</si>
  <si>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</si>
  <si>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</si>
  <si>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</si>
  <si>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</si>
  <si>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</si>
  <si>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</si>
  <si>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</si>
  <si>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</si>
  <si>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</si>
  <si>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</si>
  <si>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</si>
  <si>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y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</si>
  <si>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</si>
  <si>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</si>
  <si>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</si>
  <si>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</si>
  <si>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</si>
  <si>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</si>
  <si>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</si>
  <si>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</si>
  <si>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</si>
  <si>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</si>
  <si>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</si>
  <si>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</si>
  <si>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</si>
  <si>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</si>
  <si>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</si>
  <si>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</si>
  <si>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</si>
  <si>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</si>
  <si>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</si>
  <si>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</si>
  <si>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</si>
  <si>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</si>
  <si>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</si>
  <si>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</si>
  <si>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</si>
  <si>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se deriva de esta (ejemplo póliza seguros, terceración), indicando información relevante.</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</si>
  <si>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</si>
  <si>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</si>
  <si>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</si>
  <si>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</si>
  <si>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</si>
  <si>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</si>
  <si>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</si>
  <si>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</si>
  <si>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</si>
  <si>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</si>
  <si>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</si>
  <si>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Mejoramiento de Infraestructura Física</t>
  </si>
  <si>
    <t>Objetivo: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</si>
  <si>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</si>
  <si>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</si>
  <si>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</si>
  <si>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</si>
  <si>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</si>
  <si>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</si>
  <si>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</si>
  <si>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</si>
  <si>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</si>
  <si>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</si>
  <si>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</si>
  <si>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</si>
  <si>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</si>
  <si>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</si>
  <si>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</si>
  <si>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</si>
  <si>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</si>
  <si>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</si>
  <si>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</si>
  <si>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</si>
  <si>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</si>
  <si>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</si>
  <si>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</si>
  <si>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</si>
  <si>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</si>
  <si>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</si>
  <si>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</si>
  <si>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</si>
  <si>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</si>
  <si>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</si>
  <si>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</si>
  <si>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Demora en los procesos precontractuales y contractuales de infraestructura física</t>
  </si>
  <si>
    <t>Incumplimiento de las metas establecidas</t>
  </si>
  <si>
    <t>1. Debilidad en la preparación de los documentos técnicos</t>
  </si>
  <si>
    <t>Dificultades en la gestión precontractual de los proyectos</t>
  </si>
  <si>
    <t>Posibilidad de generar retraso en el cronograma del POAI, afectando el cumplimiento de las metas del POAI, debido a la dificultad en la gestión precontractuall de los proyectos.</t>
  </si>
  <si>
    <t>Ejecución y Administración de Procesos</t>
  </si>
  <si>
    <t>Incumplimiento máximo del 15% de la meta planeada</t>
  </si>
  <si>
    <t>Lista de chequeo específica de documentos base para la contratación</t>
  </si>
  <si>
    <t>Preventivo</t>
  </si>
  <si>
    <t>Manual</t>
  </si>
  <si>
    <t>Documentado</t>
  </si>
  <si>
    <t>Continua</t>
  </si>
  <si>
    <t>Con Registro</t>
  </si>
  <si>
    <t>Reducir(mitigar)</t>
  </si>
  <si>
    <t>Hacer seguimiento mensual a la actividad</t>
  </si>
  <si>
    <t>Encargado de la actividad</t>
  </si>
  <si>
    <t>Mensualmente</t>
  </si>
  <si>
    <t>Mensual</t>
  </si>
  <si>
    <t>En Curso</t>
  </si>
  <si>
    <t>2. Dificultad en la gestión de aprobación de documentos</t>
  </si>
  <si>
    <t>Estandarizar las validaciones simplificando la gestión de los procesos precontractuales</t>
  </si>
  <si>
    <t>3. Por observaciones al proceso, se extiende el cronograma o se declara desierto o se revoca el acto administrativo.</t>
  </si>
  <si>
    <t xml:space="preserve">Cuadro estandarizado de evaluación y verificación de documentos </t>
  </si>
  <si>
    <t>Dificultad en la adquisición de inmuebles</t>
  </si>
  <si>
    <t>Afectación en la Prestación del Servicio de Justicia</t>
  </si>
  <si>
    <t>1. Acaecimiento de la emergencia sanitaria causada por Covid - 19</t>
  </si>
  <si>
    <t>Dependencia de terceros (Convenio, Secretarías, propietarios)</t>
  </si>
  <si>
    <t>Posibilidad de no disminuir la brecha en materia de Infraestructura, debido a la falta de oportunidad por entidades externas que intervienen en el proceso de adquisición de inmuebles.</t>
  </si>
  <si>
    <t>Usuarios, productos y prácticas organizacionales</t>
  </si>
  <si>
    <t>Incumplimiento máximo del 5% de la meta planeada</t>
  </si>
  <si>
    <t>Mantener las medidas de bioseguridad y plan de vacunación durante reuniones y visitas técnicas.</t>
  </si>
  <si>
    <t>2. Consecución o entrega de los documentos por parte del oferente / propietario.</t>
  </si>
  <si>
    <t>Solicitar que al momento de la presentación de la oferta se realice de manera simultanea la entrega de documentos.</t>
  </si>
  <si>
    <t>3. Oportunidad en la emisión de conceptos y realización de trámites por parte de terceros.</t>
  </si>
  <si>
    <t>Supervisión periódica al proceso</t>
  </si>
  <si>
    <t>Demora en la ejecución de los contratos de Estudios y Diseños  de infraestructura física</t>
  </si>
  <si>
    <t xml:space="preserve">1. Falta de claridad en la norma urbanística </t>
  </si>
  <si>
    <t>Falta de calidad en el diseño y Cambios Normativos o  necesidad de ajustes al programa arquitectónico.</t>
  </si>
  <si>
    <t>Posibilidad de que se genere retraso en la contratación de la construcción del proyecto, a causa de los cambios normativos, ajustes al programa arquitectónico o falta en la calidad de los diseños y estudios técnicos.</t>
  </si>
  <si>
    <t>Afecta la Prestación del Servicio de Administración de Justicia en 5%</t>
  </si>
  <si>
    <t>Solicitud de actualización de concepto de norma a la oficina de Planeación o Curaduría, a la fecha de inicio de los diseños</t>
  </si>
  <si>
    <t>2. Cambio y/o revisión en la normatividad urbanística y normatividad técnica</t>
  </si>
  <si>
    <t>Revisión del programa arquitectónico a la fecha de inicio de los diseños, con la Dirección Seccional.</t>
  </si>
  <si>
    <t>3. La calidad del diseño no cumple con las necesidades requeridas, demoras en la entrega de los productos</t>
  </si>
  <si>
    <t>Interventoría, Comité de Diseño y Supervisión a la Interventoría.</t>
  </si>
  <si>
    <t>4.  Mayores tiempos en la expedición de la licencia de construcción</t>
  </si>
  <si>
    <t>Cumplimiento del cronograma del proyecto de estudios y diseños.</t>
  </si>
  <si>
    <t>Demora en la ejecución de los contratos de construcción y mobiliario en proyectos de inversión de los proyectos de mediana y baja  complejidad</t>
  </si>
  <si>
    <t>1. Baja calidad de los Estudios y Diseños</t>
  </si>
  <si>
    <t xml:space="preserve">Baja calidad de los Estudios y Diseños,  Baja Calidad de Ejecución del contratista de obra o Deficiente Seguimiento de la Interventoría y Paros, bloqueos o situaciones de orden público
</t>
  </si>
  <si>
    <t>Posibilidad de que la entrega de una sede judicial nueva se retrase, por factores asociados a la adquisición, contratación, ejecución de estudios, diseños y contrucción de infraestructura judicial.</t>
  </si>
  <si>
    <t>Reclamación al Contratista de diseños para que realicen los ajustes correspondientes.</t>
  </si>
  <si>
    <t xml:space="preserve">2. Paros, bloqueos o situaciones de orden público
</t>
  </si>
  <si>
    <t>Tramitar la suspensión del contrato</t>
  </si>
  <si>
    <t>3.  Baja Calidad de Ejecución del contratista de obra o Deficiente Seguimiento de la Interventoría</t>
  </si>
  <si>
    <t xml:space="preserve">Procedimientos del Proceso de MIF
Comités de obra o de diseño
Seguimiento al cronograma y programación del proyecto
Gestión, informes de Interventoría </t>
  </si>
  <si>
    <t>4. Dificultad en la disponibilidad de recursos financieros, suministro de equipos, materiales, mano de obra y otros recursos necesarios</t>
  </si>
  <si>
    <t xml:space="preserve">Garantizar la Reserva Presupuestal
Solicitud de PAC de manera anticipada
</t>
  </si>
  <si>
    <t>Detectivo</t>
  </si>
  <si>
    <t>Daño o deterioro en sedes judiciales en construcción o ya construidas</t>
  </si>
  <si>
    <t>1. Actos terroristas, orden público, hurto y asonadas.</t>
  </si>
  <si>
    <t>Hechos de Fuerza Mayor por orden público y eventos de orden natural</t>
  </si>
  <si>
    <t>Posibilidad de que dado un evento o situación externa, se genere una afectación grave o leve a la infraestructura física judicial, a causa de un evento que impacte la infraestructura física.</t>
  </si>
  <si>
    <t>Daños Activos Fijos/Eventos Externos</t>
  </si>
  <si>
    <t>Contrato de vigilancia privada y/o
Pólizas que cubren daños a la edificación</t>
  </si>
  <si>
    <t>Aceptar</t>
  </si>
  <si>
    <t>Realizar la reclamación respectiva ante la aseguradora</t>
  </si>
  <si>
    <t>Cuando ocurra el evento</t>
  </si>
  <si>
    <t>2.  Evento de carácter natural como: terremotos, avalanchas, incendios, deslizamientos, huracán, entre otros.</t>
  </si>
  <si>
    <t xml:space="preserve">Certificado de uso de suelo y afectaciones por riesgo o amenazas naturales expedido por autoridad municipal competente.
Estudios y diseños
</t>
  </si>
  <si>
    <t>Impacto ambiental negativo, ocasionado por las actividades constructivas en los proyectos</t>
  </si>
  <si>
    <t xml:space="preserve"> Afectación Ambiental</t>
  </si>
  <si>
    <t>1. Desconocimiento de los requisitos ambientales normativos, del nivel nacional, regional y local</t>
  </si>
  <si>
    <t>Incumplimiento ambiental, ocasionado por el desconocimiento o mala aplicación de los requisitos ambientales</t>
  </si>
  <si>
    <t>Posibilidad de que la ocurrencia de un incumplimiento ambiental, a causa del desconocimiento o la indebida aplicación de los requisitos ambientales, lo que puede acarrear sanciones y retrasos en los proyectos de infraestructura.</t>
  </si>
  <si>
    <t>Eventos Ambientales Internos</t>
  </si>
  <si>
    <t>Si el hecho llegara a presentarse, tendría medianas consecuencias o efectos sobre la entidad</t>
  </si>
  <si>
    <t>1. Matriz de Requisitos Ambientales - Matriz de Requisitos Legales</t>
  </si>
  <si>
    <t>2. Inadecuada aplicación de los criterios ambientales establecidos en la Guía PGAS.</t>
  </si>
  <si>
    <t>2. Guía PGAS - Interventoría</t>
  </si>
  <si>
    <t>3. Debilidad en la labor de Supervisión Ambiental de la Interventoría</t>
  </si>
  <si>
    <t>3. Profesional con título profesional o de posgrado en areas relacionadas con el tema ambiental en el equipo mínimo de Interventoría</t>
  </si>
  <si>
    <t>5. Accidentes que generan afectaciones ambientales</t>
  </si>
  <si>
    <t>4. Plan de Emergencias y Contingencias Ambientales - PGAS</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</si>
  <si>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</si>
  <si>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</si>
  <si>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</si>
  <si>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</si>
  <si>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</si>
  <si>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</si>
  <si>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</si>
  <si>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</si>
  <si>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</si>
  <si>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</si>
  <si>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</si>
  <si>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</si>
  <si>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</si>
  <si>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</si>
  <si>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</si>
  <si>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</si>
  <si>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</si>
  <si>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</si>
  <si>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</si>
  <si>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</si>
  <si>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</si>
  <si>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</si>
  <si>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</si>
  <si>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</si>
  <si>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</si>
  <si>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</si>
  <si>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</si>
  <si>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</si>
  <si>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</si>
  <si>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</si>
  <si>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</si>
  <si>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</si>
  <si>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</si>
  <si>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</si>
  <si>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</si>
  <si>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</si>
  <si>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</si>
  <si>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</si>
  <si>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</si>
  <si>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</si>
  <si>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</si>
  <si>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</si>
  <si>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</si>
  <si>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</si>
  <si>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</si>
  <si>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</si>
  <si>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</si>
  <si>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</si>
  <si>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</si>
  <si>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</si>
  <si>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</si>
  <si>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</si>
  <si>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</si>
  <si>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</si>
  <si>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</si>
  <si>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</si>
  <si>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</si>
  <si>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</si>
  <si>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</si>
  <si>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</si>
  <si>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</si>
  <si>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</si>
  <si>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</si>
  <si>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</si>
  <si>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</si>
  <si>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</si>
  <si>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</si>
  <si>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</si>
  <si>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</si>
  <si>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</si>
  <si>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</si>
  <si>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</si>
  <si>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</si>
  <si>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</si>
  <si>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</si>
  <si>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</si>
  <si>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</si>
  <si>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</si>
  <si>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</si>
  <si>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</si>
  <si>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</si>
  <si>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</si>
  <si>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</si>
  <si>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</si>
  <si>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</si>
  <si>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</si>
  <si>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</si>
  <si>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</si>
  <si>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</si>
  <si>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</si>
  <si>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</si>
  <si>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</si>
  <si>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</si>
  <si>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</si>
  <si>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</si>
  <si>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</si>
  <si>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</si>
  <si>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</si>
  <si>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</si>
  <si>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</si>
  <si>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</si>
  <si>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</si>
  <si>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</si>
  <si>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</si>
  <si>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</si>
  <si>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</si>
  <si>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</si>
  <si>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</si>
  <si>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</si>
  <si>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</si>
  <si>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</si>
  <si>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</si>
  <si>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</si>
  <si>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</si>
  <si>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</si>
  <si>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</si>
  <si>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</si>
  <si>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</si>
  <si>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</si>
  <si>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</si>
  <si>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</si>
  <si>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</si>
  <si>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</si>
  <si>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</si>
  <si>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</si>
  <si>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</si>
  <si>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</si>
  <si>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</si>
  <si>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 xml:space="preserve">SEGUIMIENTO MATRIZ DE RIESGOS SIGCMA 1 TRIMESTRE													
													</t>
  </si>
  <si>
    <t>ACTIVIDADES</t>
  </si>
  <si>
    <t>PROCESO LIDER</t>
  </si>
  <si>
    <t>FECHA DE LA ACTIVIDAD</t>
  </si>
  <si>
    <t>ANÁLISIS DEL RESULTADO FINAL 
1 TRIMESTRE</t>
  </si>
  <si>
    <t>CENTRAL</t>
  </si>
  <si>
    <t>SECCIONAL</t>
  </si>
  <si>
    <t xml:space="preserve"> INICIO
DIA/MES/AÑO</t>
  </si>
  <si>
    <t>FIN 
DIA/MES/AÑO</t>
  </si>
  <si>
    <t>x</t>
  </si>
  <si>
    <t>La consultoría de los Estudios y Diseños proceso CM 019 de 2022 cuyo objeto es: "Realizar estudios y diseños en las sedes judiciales de Cimitarra (Santander), el Molino (La Guajira), Monterrey (Casanare), palmira (valle del cauca), ragonvalia (norte de santander), sabana de torres (santander), san martin de los llanos (meta) y silos (norte de santander), junto con el proceso CM 021 de 2022, cuyo objeto es: "Ejercer la interventoria tecnica, administrativa, juridica, financiera, contable, ambiental y de seguridad y de salud en el trabajo al contrato que resulte adjudicado del concurso de meritos, cuyo objeto es realizar estudios y diseños en las sedes judiciales de cimitarra (santander), el molino (la guajira), monterrey (casanare), palmira (valle del cauca), ragonvalia (norte de santander), sabana de torres (santander), san martin de los llanos (meta) y silos (norte de santander).", fueron declarados desiertos.  El riesgo se materializo. Para la presente vigencia 2023 se están estructurando junto con otras.</t>
  </si>
  <si>
    <t>Cuadro estandarizado de evaluación y verificación de documentos.</t>
  </si>
  <si>
    <t>Cuadro estandarizado de evaluación y verificación de documentos</t>
  </si>
  <si>
    <t xml:space="preserve">1. Materialización del riesgo biológico </t>
  </si>
  <si>
    <t>limpieza y desinfección de los locales, los equipos y las herramientas de trabajo; la implantación de procedimientos de trabajo y la utilización de equipos de protección colectiva que eviten la dispersión del agente biológico</t>
  </si>
  <si>
    <t>Cada sede judicial tiene establecidos procedimientos de limpieza y desinfección que previenen la materialización del riesgo. No se ha materializado el riesgo.</t>
  </si>
  <si>
    <t>Realizar mesas de trabajo con los donantes y/o las Direcciones Seccionales para revisar los documentos necesarios para la donación.</t>
  </si>
  <si>
    <t xml:space="preserve">Se realizan mesas de trabajo con los donantes y/o las Direcciones Seccionales para revisar los documentos necesarios para la donación de inmuebles  y con corte al primer trimestre de 2023 ,  en los municipios de Sabanas de San Angel (Magdalena), Manaure (La Guajira),  Barrancas (La Guajira), Pueblo bello y Pelaya (Cesar), y; Ubaté (Cundinamarca). </t>
  </si>
  <si>
    <t>Se solicita el concepto de norma al momento de la donación del inmueble como requisito para la recepción del mismo, dicho documento se entrega al consultor de estudios y diseños quien dentro de sus obligaciones está la revisión y actualización.</t>
  </si>
  <si>
    <t>Se realiza la descripción de necesidades funcionales mediante formato definido por la UIF y adoptado por Calidad.</t>
  </si>
  <si>
    <t>El consultor del contrato 201 de 2020, entregó 7 de las 13 sedes contratadas en el mes de diciembre de 2022. Quedarón pendientes la entrega de estudios y diseños de 6 sedes judiciales las cuales se desarrolaran en le transcurso de la actual vigencia 2023.</t>
  </si>
  <si>
    <t>4. Mayores tiempos en la expedición de la licencia de construcción</t>
  </si>
  <si>
    <t>Durante el 4to trimestre de 2022, estaban suspendidos los contratos de consultoria números 147 de 2022 y 201 de 2020, junto con sus interventorías contratos números 131 de 2022 y 203 de 2020 respectivamente. Para el primer trimestre 2023 continúan suspendidos.</t>
  </si>
  <si>
    <t>Para la sede judicial de Aguachica (Cesar), se llevó a cabo reunión con el consultor de Estudios y Diseños contratado en su momento por la Dirección Seccional de Valledupar, en la cual se le solicitó el ajuste a los diseños, a fin de continuar con el proceso constructivo y con corte al 31 de diciembre de 2022, no se han resuelto las observaciones a los diseños entregados. Para el primer trimestre de 2023 el contrato  se encuentra suspendido.
Para las sedes Mosquera y Francisco Pizarro (Nariño), el 9 de noviembre de 2022 se realizó una reunión in situ, donde se hizo necesario que se realizaran ajustes a los diseños respecto a pozos sépticos para las dos sedes en mención. Para el primer trimestre de 2023 el contraro se encuentra suspendido desde el18 de diciembre 2022 hasta el 11 de abril de 2023.</t>
  </si>
  <si>
    <t>Se tramitaron suspensiones para los contratos de obra: 088 y 114 de 2022 obra e interventoría del proyecto de Sincé (Sucre), 084 y 103 obra e interventoría del proyecto de Puerto Carreño (Vichada), 089 y 109 obra e interventoría de los proyectos de las sedes judiciales de Mosquera y Francisco Pizarro, y 099 y 114 obra e interventoría del proyecto de Aguachica (Cesar). Para el primer trimestre 2023 se encuentran suspendidos.</t>
  </si>
  <si>
    <t>La interventoría realiza el seguimiento a los procesos de Estudios y Diseños y Obra suscritos. Se realizan comités de seguimiento con los supervisores al interior de la UIF.</t>
  </si>
  <si>
    <t>Se encuentran definidos los supervisores de contrato, y  se realiza el seguimiento a la ejecución y reporte oportuno en el marco de la ejecución de los contratos de obra suscritos por la UIF.</t>
  </si>
  <si>
    <t>No se ha materializado el riesgo. Se continuan las actividades como se vienen desarrollando.</t>
  </si>
  <si>
    <t>Se materializó en la obras de las sedes judiciales de La Gloria y Tamalameque (Cesar), se realizó la solicitud y el contratista atendío el requerimiento realizando las reparaciones. Para el primer trimestre 2023 el mantenimiento corresponde a la DESAJ de Valledupar
Se materializó en la obra Palmira y Suratá, y se hizo la solicitud de reparación al contratista; el contratista no ha realizado en su totalidad las reparaciones. Se realizó la solicitud de reclamación por calidad a la Unidad de Compras Públicas para los fines pertinentes. Para el primer trimestre 2023 se efectuará tasación para determinar el valor a reclamar.</t>
  </si>
  <si>
    <t>5. Plan de Emergencias y Contingencias Ambientales - PGAS</t>
  </si>
  <si>
    <t>4.  Plan de Emergencias y Contingencias Ambientales - PGAS</t>
  </si>
  <si>
    <t xml:space="preserve">SEGUIMIENTO MATRIZ DE RIESGOS SIGCMA 2do. TRIMESTRE 2023													
													</t>
  </si>
  <si>
    <t>ANÁLISIS DEL RESULTADO FINAL 
2 TRIMESTRE 2023</t>
  </si>
  <si>
    <t xml:space="preserve">Aplicación de protocolos de limpieza y desinfección y distanciamiento social. </t>
  </si>
  <si>
    <t xml:space="preserve">Protocolos de limpieza y desinfección  </t>
  </si>
  <si>
    <t>Durante el 4to trimestre de 2022, estaban suspendidos los contratos de consultoria números 147 de 2022 y 201 de 2020, junto con sus interventorías contratos números 131 de 2022 y 203 de 2020 respectivamente. Para el segundo trimestre 2023 continúan suspendidos.</t>
  </si>
  <si>
    <t>Para la sede judicial de Aguachica (Cesar), se llevó a cabo reunión con el consultor de Estudios y Diseños contratado en su momento por la Dirección Seccional de Valledupar, en la cual se le solicitó el ajuste a los diseños, a fin de continuar con el proceso constructivo y con corte al 31 de diciembre de 2022, no se han resuelto las observaciones a los diseños entregados. Para el el segundo trimestre en el mes de abril de 2023 el contrato  se reactivó.
Para las sedes Mosquera y Francisco Pizarro (Nariño), el 9 de noviembre de 2022 se realizó una reunión in situ, donde se hizo necesario que se realizaran ajustes a los diseños respecto a pozos sépticos para las dos sedes en mención. Para el primer trimestre de 2023 el contraro se encuentra suspendido desde el18 de diciembre 2022 hasta el 11 de abril de 2023. En donde se reactivó nuevamente.</t>
  </si>
  <si>
    <t>Se tramitaron suspensiones para los contratos de obra: 088 y 114 de 2022 obra e interventoría del proyecto de Sincé (Sucre), 084 y 103 obra e interventoría del proyecto de Puerto Carreño (Vichada), 089 y 109 obra e interventoría de los proyectos de las sedes judiciales de Mosquera y Francisco Pizarro, y 099 y 114 obra e interventoría del proyecto de Aguachica (Cesar). Para el segundo trimestre del 2023 se reactivaron</t>
  </si>
  <si>
    <t xml:space="preserve">1. Procedimientos del Proceso de MIF
2. Comités de obra o de diseño
3. Seguimiento al cronograma y programación del proyecto
Gestión
4. Informes de Interventoría </t>
  </si>
  <si>
    <t xml:space="preserve">Generar las modificaciones contractuales necesarias para llevar a término las actividades de obra estimadas. (Estaba garantizar PAC)
</t>
  </si>
  <si>
    <t xml:space="preserve">Modificaciones contractuales necesarias para llevar a término las actividades de obra estimadas.
</t>
  </si>
  <si>
    <t>Hechos de Fuerza Mayor por orden público y eventos de orden natural y otros asociados a la calidad de los diseños y las obras</t>
  </si>
  <si>
    <t>Posibilidad de que dado un evento o situación externa, natural o proveniente de fallas en los diseños o en las obras, se genere una afectación grave o leve a la infraestructura física judicial.</t>
  </si>
  <si>
    <t>2. Fallas en las especificaciones técnicas de los Estudios y Diseños.</t>
  </si>
  <si>
    <t>Contar con Estudios, Diseños, Planos, Presupuestos y Cronogramas que permitan soportar los proyectos de obra adecuadamente.</t>
  </si>
  <si>
    <t>Estudio de suelos.</t>
  </si>
  <si>
    <t>3. Fallas en el análisis de suelos.</t>
  </si>
  <si>
    <t>En etapa de diseños, realizar revisión de los estudios de suelos por parte de la interventoría</t>
  </si>
  <si>
    <t>No se ha materializado el riesgo. Los proyectos cuentan con análisis de suelo.</t>
  </si>
  <si>
    <t>4. Fallas en la calidad de la obra</t>
  </si>
  <si>
    <t>Se materializó en la obras de las sedes judiciales de La Gloria y Tamalameque (Cesar), se realizó la solicitud y el contratista atendío el requerimiento realizando las reparaciones. Para el primer trimestre 2023 el mantenimiento corresponde a la DESAJ de Valledupar
Se materializó en la obra Palmira y Suratá, y se hizo la solicitud de reparación al contratista; el contratista no ha realizado en su totalidad las reparaciones. Se realizó la solicitud de reclamación por calidad a la Unidad de Compras Públicas para los fines pertinentes. Para el segundo trimestre 2023 se efectuará tasación para determinar el valor a reclamartanto su incumplimiento y el inicio administrativo contractual.</t>
  </si>
  <si>
    <t>5.  Evento de carácter natural como: terremotos, avalanchas, incendios, deslizamientos, huracán, entre otros.</t>
  </si>
  <si>
    <t xml:space="preserve">1. Certificado de uso de suelo y afectaciones por riesgo o amenazas naturales expedido por autoridad municipal competente.
2. Estudios y diseños
</t>
  </si>
  <si>
    <t xml:space="preserve">1. Certificado de uso de suelo y afectaciones por riesgo o amenazas naturales expedido por autoridad municipal competente.
2. Estudios y diseños
</t>
  </si>
  <si>
    <t>3. Profesional con título profesional o de posgrado en temas ambientales y Seguridad y Salud en el Trabajo</t>
  </si>
  <si>
    <t>ANÁLISIS DEL RESULTADO FINAL 
3 TRIMESTRE 2023</t>
  </si>
  <si>
    <t>Se materializó el riesgo;
Fue necesario suspender los contratos de estudios y diseños, por situaciones de fuerza mayor ajenas a esta Unidad, como trámite de licencias adicionales que dependían de autorizaciones en las alcaldías y que a pesar de la gestión realizada fue demorada su obtención
· Algunos de estos contratos de diseños suspendidos, enunciados en el ítem anterior, correspondían a los diseños necesarios para efectuar la contratación de obras nuevas de construcción, incluidas en el POAI 2023, la suspensión de estos contratos tampoco permitió la presentación de los proyectos de obra en la Unidad de Compras Públicas, para dar inicio al trámite contractual.
· El consultor del contrato 201 de 2020, ha venido presentando incumplimientos reiterativos por calidad del producto de estudios y diseños, los cuales fueron puestos en conocimiento en legal y debida forma, a la Unidad de Compras Públicas.
Se tomo la decision de devolver los recursos y preparar la documentacion para la siguiente vigencia.</t>
  </si>
  <si>
    <t>No se materializó el riesgo;
Se eliminan los protocolos de limpieza y desinfeccion tendientes al fin de la pandemia COVID-19, en la vigencia 2022.</t>
  </si>
  <si>
    <t xml:space="preserve">No se materializó el riesgo
Se realizan mesas de trabajo ( Reunión con  partes interesadas) con los donantes y las Direcciones Seccionalescon el fín  de revisar los documentos necesarios para la donación de inmuebles  y con corte al tercer trimestre de 2023 ,  en los municipios listados a continuación :  
Sabanas de San Angel (Magdalena), Manaure (La Guajira),  Pelaya (Cesar), Toledo (Norte Santander),Pijao (Quindio), Casabianca (Tolima), Tebaida (Quindio), Concordia (Antioquia) y Ubaté (Cundinamarca). </t>
  </si>
  <si>
    <t>No se materializó el riesgo;
Se solicita el concepto de norma al momento de la donación del inmueble como requisito para la recepción del mismo, dicho documento se entrega al consultor de estudios y diseños quien dentro de sus obligaciones está la revisión y actualización.</t>
  </si>
  <si>
    <t>No se materializó el riesgo;
Se realiza la descripción de necesidades funcionales mediante formato definido por la UIF y adoptado por Calidad.</t>
  </si>
  <si>
    <t>Se materializó el riesgo;
El consultor del contrato 201 de 2020, entregó 7 de las 13 sedes contratadas en el mes de diciembre de 2022. Quedarón pendientes la entrega de estudios y diseños de 6 sedes judiciales las cuales se desarrolaran en le transcurso de la actual vigencia 2023.
El  contrato 201 de 2020, se encuentra suspendido para el tercer trimestre del año en curso.
Se envio a compras publicas la solicitud de incumplimiento en el segundo trimestre del 2023.</t>
  </si>
  <si>
    <r>
      <rPr>
        <sz val="11"/>
        <color rgb="FF000000"/>
        <rFont val="Calibri"/>
        <family val="2"/>
        <scheme val="minor"/>
      </rPr>
      <t xml:space="preserve">Contrato de consultoría 147 de 2022 y de interventoría 131 de 2022:
Se materializó el riesgo, para lo cual se han realizado las siguientes acciones:
1. Mediante comunicado DEAJUIFO23-315, la UIF solicitó el plan de contingencia del contrato 147 de 2022 avalado por el interventor.
2. Mediante comunicado DEAJUIFO23-353, la UIF reitero la solicitud de presentar el plan de contingencia del contrato 147 de 2022 avalado por el interventor.
2. Mediante comunicado DEAJUIFO23-401, la UIF realiza un llamado de atención por el incumplimiento del interventor a los compromisos establecidos en la revisión y concepto de los productos entregados por el consultor.
</t>
    </r>
    <r>
      <rPr>
        <sz val="11"/>
        <color rgb="FFFF0000"/>
        <rFont val="Calibri"/>
        <family val="2"/>
        <scheme val="minor"/>
      </rPr>
      <t xml:space="preserve">
</t>
    </r>
    <r>
      <rPr>
        <sz val="11"/>
        <color rgb="FF000000"/>
        <rFont val="Calibri"/>
        <family val="2"/>
        <scheme val="minor"/>
      </rPr>
      <t>El contrato  203 de 2020, se encuentra suspendido para el tercer trimestre del año en curso.</t>
    </r>
  </si>
  <si>
    <t xml:space="preserve">Se materializó el riesgo, la división de construcciones indica que no fue posible hacer efectivas las garantias del contrato de consultoria  ya que se encontraban vencidas. 
</t>
  </si>
  <si>
    <r>
      <rPr>
        <sz val="11"/>
        <color rgb="FF000000"/>
        <rFont val="Calibri"/>
        <family val="2"/>
        <scheme val="minor"/>
      </rPr>
      <t xml:space="preserve">Se materializó el riesgo ,  las acciones que se realizaron en el presente trimestre en los contratos de obra e interventoria de la División de Construcciones fueron las siguientes: 
</t>
    </r>
    <r>
      <rPr>
        <b/>
        <sz val="11"/>
        <color rgb="FF000000"/>
        <rFont val="Calibri"/>
        <family val="2"/>
        <scheme val="minor"/>
      </rPr>
      <t xml:space="preserve">Sede de Aguachica ct Obra 099-22 e interventoria 102-22 : 
</t>
    </r>
    <r>
      <rPr>
        <sz val="11"/>
        <color rgb="FF000000"/>
        <rFont val="Calibri"/>
        <family val="2"/>
        <scheme val="minor"/>
      </rPr>
      <t>Para el tercer trimestre de 2023 se realizó la suspension de los contratos con reinicio el 25 de agosto,  en este periodo de tiempo se realizaron las actividades correspondientes a balance del contrato y  proceso de revision de la inclusion de items no previstos necesarios para cumplir con el objeto contractual.
S</t>
    </r>
    <r>
      <rPr>
        <b/>
        <sz val="11"/>
        <color rgb="FF000000"/>
        <rFont val="Calibri"/>
        <family val="2"/>
        <scheme val="minor"/>
      </rPr>
      <t>ede de puerto carreño( Vichada) CT OBRA 084-22 e interventoria 103-22</t>
    </r>
    <r>
      <rPr>
        <sz val="11"/>
        <color rgb="FF000000"/>
        <rFont val="Calibri"/>
        <family val="2"/>
        <scheme val="minor"/>
      </rPr>
      <t xml:space="preserve"> 
Para el tercer trimestre de 2023 se realizó la suspension de los contratos  con reinicio en el mes de septiembre de 2023,  en este periodo de tiempo se realizaron las actividades correspondientes a balance del contrato y  proceso de revision de la inclusion de items no previstos necesarios para cumplir con el objeto contractual.
</t>
    </r>
    <r>
      <rPr>
        <b/>
        <sz val="11"/>
        <color rgb="FF000000"/>
        <rFont val="Calibri"/>
        <family val="2"/>
        <scheme val="minor"/>
      </rPr>
      <t xml:space="preserve">Sede de Sincé( Sucre) ct Obra 088-22 e interventoria 114-22 </t>
    </r>
    <r>
      <rPr>
        <sz val="11"/>
        <color rgb="FF000000"/>
        <rFont val="Calibri"/>
        <family val="2"/>
        <scheme val="minor"/>
      </rPr>
      <t xml:space="preserve"> 
Para el tercer trimestre de 2023 se realizó la suspension de los contratos en el momento los contratos se encuentran suspendidos  en este periodo de tiempo se estan realizando  las actividades correspondientes a balance del contrato y  proceso de revision de la inclusion de items no previstos necesarios para cumplir con el objeto contractual.
</t>
    </r>
  </si>
  <si>
    <t xml:space="preserve">
Las acciones que se realizaron en el presente trimestre en los contratos de obra e interventoria correspondientes a las sedes de  Aguachica ( Cesar) ct Obra 099-22 e interventoria 102-22 , Puerto C arreño( Vichada) CT obra 084-22 e interventoria 103-22, Sincé ( Sucre) ct Obra 088-22 e interventoria 114-22 y la sede de Mosquera y Francisco Pizarro (Nariño) CT OBRA No 089-22 e interventoria 109-22 fueron las siguientes: 
- Comités semanales de Obra para cada contrato  en donde se realiza el seguimiento de las actividades de obra, alertas y pendientes en la ejecucion de los contratos. 
- Comités semanales de seguimiento por parte de la DEAJ  al avance del cronograma, programacion, seguimiento financiero, inconvenientes y posibles soluciones  de los  contratos.  
- Las Interventorias de los contratos de obra presentan Informes semanales y mensuales de interventoria en donde se detallan y analizan los siguientes aspectos mas relevantes de los contratos de obra: 
       -  Recursos utilizados dentro del contrato 
       -  Control de Calidad de Obra ( pruebas de calidad , ensayos de laboratorio ) 
       -  Control de calidad de obra (aspectos técnicos) 	
       -   Licencias, permisos, tramites especiales 
       -  Aspecto administrativo (control Plan Ambiental del proyecto, control plan SST, control PGAS entre otros) 
       -  Control plan social del proyecto
       -  Estado jurídico del contrato de obra (modificaciones contractuales, seguimiento a garantías) 
       -  Estado financiero del contrato de obra (seguimiento al anticipo, cortes de obra) 
       - Temas por resolver o reportar. 
       - Conclusiones y recomendaciones
</t>
  </si>
  <si>
    <r>
      <rPr>
        <sz val="11"/>
        <color rgb="FF000000"/>
        <rFont val="Calibri"/>
        <family val="2"/>
        <scheme val="minor"/>
      </rPr>
      <t xml:space="preserve">Se materializó el riesgo ,  las acciones que se realizaron en el presente trimestre  en cuanto a las modificaciones contractuales  en los contratos de obra e interventoria de la División de Construcciones fueron las siguientes: 
</t>
    </r>
    <r>
      <rPr>
        <sz val="11"/>
        <color rgb="FFFF0000"/>
        <rFont val="Calibri"/>
        <family val="2"/>
        <scheme val="minor"/>
      </rPr>
      <t xml:space="preserve">
</t>
    </r>
    <r>
      <rPr>
        <b/>
        <sz val="11"/>
        <color rgb="FF000000"/>
        <rFont val="Calibri"/>
        <family val="2"/>
        <scheme val="minor"/>
      </rPr>
      <t xml:space="preserve">- Sede de Aguachica ( Cesar)  ct Obra 099-22 e interventoria 102-22 : 
</t>
    </r>
    <r>
      <rPr>
        <sz val="11"/>
        <color rgb="FF000000"/>
        <rFont val="Calibri"/>
        <family val="2"/>
        <scheme val="minor"/>
      </rPr>
      <t xml:space="preserve">Para el tercer trimestre del presente año se suscribe la modificacion contractual  de prorroga e  inclusion de intems no previstos del contrato de obra asi como se suscribió la  prorroga y adicion del contrato de Interventoria 
</t>
    </r>
    <r>
      <rPr>
        <sz val="11"/>
        <color rgb="FFFF0000"/>
        <rFont val="Calibri"/>
        <family val="2"/>
        <scheme val="minor"/>
      </rPr>
      <t xml:space="preserve">
</t>
    </r>
    <r>
      <rPr>
        <b/>
        <sz val="11"/>
        <color rgb="FF000000"/>
        <rFont val="Calibri"/>
        <family val="2"/>
        <scheme val="minor"/>
      </rPr>
      <t>- Sede de puerto carreño ( Vichada) CT obra 084-22 e interventoria 103-22</t>
    </r>
    <r>
      <rPr>
        <sz val="11"/>
        <color rgb="FF000000"/>
        <rFont val="Calibri"/>
        <family val="2"/>
        <scheme val="minor"/>
      </rPr>
      <t xml:space="preserve"> 
Para el tercer trimestre del presente año se suscribe la modificacion contractual  de prorroga e  inclusion de intems no previstos del contrato de obra para cumplir con el objeto contratual asi como se suscribió la  prorroga y adicion del contrato de Interventoria 
</t>
    </r>
  </si>
  <si>
    <t xml:space="preserve">Se materializó en la obra Palmira y Suratá, y se hizo la solicitud de reparación al contratista; el contratista no ha realizado en su totalidad las reparaciones. Se realizó la solicitud de reclamación por calidad a la Unidad de Compras Públicas para los fines pertinentes. </t>
  </si>
  <si>
    <t>No se ha materializado el riesgo; 
Se continuan las actividades como se vienen desarrollando.</t>
  </si>
  <si>
    <t>ANÁLISIS DEL RESULTADO FINAL 
4 TRIMESTRE 2023</t>
  </si>
  <si>
    <t>Se materializó el riesgo;
Fue necesario suspender los contratos de estudios y diseños, por situaciones de fuerza mayor ajenas a esta Unidad, como permisos ante el ministerio de cultura y trámite de licencias de construccion  que dependían de autorizaciones en las alcaldías y que a pesar de la gestión realizada fue demorada su obtención.
· Algunos de estos contratos de diseños suspendidos,  correspondían a los diseños necesarios para efectuar la contratación de obras nuevas de construcción, incluidas en el POAI 2023, la suspensión de estos contratos tampoco permitió la presentación de los proyectos de obra en la Unidad de Compras Públicas, para dar inicio al trámite contractual.
· Para el cuarto trimestre de 2023 El consultor del contrato 201 de 2020, continúa presentando incumplimientos reiterativos por calidad del producto de estudios y diseños, la unidad de compras publicas inicio proceso de incumplimiento, para lo cual el interventor del contrato a presentado para este trimestre dos informes.
Se tomo la decision de devolver los recursos y preparar la documentacion para la siguiente vigencia.</t>
  </si>
  <si>
    <t xml:space="preserve">No se materializó el riesgo
Se realizan mesas de trabajo ( Reunión con  partes interesadas) con los donantes y las Direcciones Seccionalescon el fín  de revisar los documentos necesarios para la donación de inmuebles  y con corte al cuarto trimestre de 2023 ,  en los municipios listados a continuación :  
Sabanas de San Angel (Magdalena), Manaure (La Guajira),  Pelaya (Cesar), Toledo (Norte Santander),Pijao (Quindio), Casabianca (Tolima), Tebaida (Quindio), Concordia (Antioquia) y Ubaté (Cundinamarca). </t>
  </si>
  <si>
    <t>Se materializó el riesgo;
El consultor del contrato 201 de 2020, entregó 7 de las 13 sedes contratadas en el mes de diciembre de 2022. 
Para los contratos 201 de 2020 y 203 de 2020 se presenta la circunstancia de vigencias expiradas por la imposibilidad de contar con los entregables que permitieran realizar el pago en debida forma.
El estado del contrato 201 de 2020 es el siguiente:
Fecha de reinicio: 03 de enero de 2024
Fecha final del Contractual: 04 de enero de 2024
SUSPENDIDO hasta el 02 de enero de 2024 (Se pretende continuar son la suspensión)
Se envio a compras publicas la solicitud de incumplimiento en el segundo trimestre del 2023.</t>
  </si>
  <si>
    <t>Contrato de consultoría 147 de 2022 y de interventoría 131 de 2022:
Se materializó el riesgo, para lo cual se han realizado las siguientes acciones:
1. Se identificaron nuevas actividades necesarias para la ejecucion del contrato Contrato de consultoría 147 de 2022 y de interventoría 131 de 202 por lo cual se solicito una prorroga hasta el 31 de diciembre.
2. Se tramitaron las licencias de construccion para los municipíos de Barranco minas (Guainia), Bolivar (Cauca), Concordia (Magdalena), La Primavera (Vichada) y Orocue (Casanare), Sin embargo por temas de gestion de terceros (expedicion licencia de contruccion por el ente municipal) fue necesario suspender el contrato hasta el 24 de enero de 2024, tramite que no depende de la consultoria e interventoria.
El contrato  203 de 2020, en el Cuarto trimestre del año en curso se reinicio el contrato el 25 de octubre de 2023 y el 3 de noviembre de 2023 se presenta la suspension No 3, por falta de expedicion de la resolución por parte del ministerio de cultura para la construccion del proyecto de la sede judicial de Villa del Rosario.</t>
  </si>
  <si>
    <r>
      <t xml:space="preserve">Se materializó el riesgo ,  las acciones que se realizaron en el presente trimestre en los contratos de obra e interventoria de la División de Construcciones fueron las siguientes: 
</t>
    </r>
    <r>
      <rPr>
        <b/>
        <sz val="11"/>
        <rFont val="Calibri"/>
        <family val="2"/>
        <scheme val="minor"/>
      </rPr>
      <t xml:space="preserve">Sede de Aguachica ct Obra 099-22 e interventoria 102-22 : 
</t>
    </r>
    <r>
      <rPr>
        <sz val="11"/>
        <rFont val="Calibri"/>
        <family val="2"/>
        <scheme val="minor"/>
      </rPr>
      <t>Para el Cuarto trimestre de 2023, Reinicio de obra el 25 de agosto hasta 26 de diciembre que se inicia suspension por 45 dias o antes, cuando se supere los aspectos que motivaron la suspension,  en este periodo de tiempo se realizaran las actividades correspondientes a balance del contrato final y  proceso de revision de la inclusion de items no previstos, para acabados .
S</t>
    </r>
    <r>
      <rPr>
        <b/>
        <sz val="11"/>
        <rFont val="Calibri"/>
        <family val="2"/>
        <scheme val="minor"/>
      </rPr>
      <t>ede de puerto carreño( Vichada) CT OBRA 084-22 e interventoria 103-22</t>
    </r>
    <r>
      <rPr>
        <sz val="11"/>
        <rFont val="Calibri"/>
        <family val="2"/>
        <scheme val="minor"/>
      </rPr>
      <t xml:space="preserve"> 
Para el cuarto trimestre de 2023, desde el mes de septiembre de 2023 la obra se encuentra activa,  en este periodo de tiempo se realizaron las actividades de remates e inicio de acabados finales esteticos y tecnicos.
</t>
    </r>
    <r>
      <rPr>
        <b/>
        <sz val="11"/>
        <rFont val="Calibri"/>
        <family val="2"/>
        <scheme val="minor"/>
      </rPr>
      <t xml:space="preserve">Sede de Sincé( Sucre) ct Obra 088-22 e interventoria 114-22: </t>
    </r>
    <r>
      <rPr>
        <sz val="11"/>
        <rFont val="Calibri"/>
        <family val="2"/>
        <scheme val="minor"/>
      </rPr>
      <t xml:space="preserve"> 
Para el Cuarto trimestre de 2023 continua suspendido .
</t>
    </r>
  </si>
  <si>
    <t xml:space="preserve">
Las acciones que se realizaron en el presente trimestre en los contratos de obra e interventoria correspondientes a las sedes de  Aguachica ( Cesar) ct Obra 099-22 e interventoria 102-22 , Puerto C arreño( Vichada) CT obra 084-22 e interventoria 103-22, Sincé ( Sucre) ct Obra 088-22 e interventoria 114-22 y la sede de Mosquera y Francisco Pizarro (Nariño) CT OBRA No 089-22 e interventoria 109-22 fueron las siguientes: 
- Comités semanales de Obra para cada contrato  en donde se realiza el seguimiento de las actividades de obra, alertas y pendientes en la ejecucion de los contratos. 
- Comités semanales de seguimiento por parte de la DEAJ  al avance del cronograma, programacion, seguimiento financiero, inconvenientes y posibles soluciones  de los  contratos.  
- Las Interventorias de los contratos de obra presentan Informes semanales y mensuales de interventoria en donde se detallan y analizan los siguientes aspectos mas relevantes de los contratos de obra: 
       -  Recursos utilizados dentro del contrato 
       -  Control de Calidad de Obra ( pruebas de calidad , ensayos de laboratorio ) 
       -  Control de calidad de obra (aspectos técnicos) 	
       -   Licencias, permisos, tramites especiales 
       -  Aspecto administrativo (control Plan Ambiental del proyecto, control plan SST, control PGAS entre otros) 
       -  Control plan social del proyecto
       -  Estado jurídico del contrato de obra (modificaciones contractuales, seguimiento a garantías) 
       -  Estado financiero del contrato de obra (seguimiento al anticipo, cortes de obra) 
       - Temas por resolver o reportar. 
       - Conclusiones y recomendaciones</t>
  </si>
  <si>
    <r>
      <rPr>
        <sz val="11"/>
        <color rgb="FF000000"/>
        <rFont val="Calibri"/>
        <scheme val="minor"/>
      </rPr>
      <t xml:space="preserve">Se materializó el riesgo ,  las acciones que se realizaron en el presente trimestre  en cuanto a las modificaciones contractuales  en los contratos de obra e interventoria de la División de Construcciones fueron las siguientes: 
</t>
    </r>
    <r>
      <rPr>
        <b/>
        <sz val="11"/>
        <color rgb="FF000000"/>
        <rFont val="Calibri"/>
        <scheme val="minor"/>
      </rPr>
      <t xml:space="preserve">- Sede de Aguachica ( Cesar)  ct Obra 099-22 e interventoria 102-22 : 
</t>
    </r>
    <r>
      <rPr>
        <sz val="11"/>
        <color rgb="FF000000"/>
        <rFont val="Calibri"/>
        <scheme val="minor"/>
      </rPr>
      <t xml:space="preserve">Para el Cuarto trimestre del presente año no se realizaron modificaciones contractuales.
</t>
    </r>
    <r>
      <rPr>
        <b/>
        <sz val="11"/>
        <color rgb="FF000000"/>
        <rFont val="Calibri"/>
        <scheme val="minor"/>
      </rPr>
      <t xml:space="preserve">- Sede de puerto carreño ( Vichada) CT obra 084-22 e interventoria 103-22
</t>
    </r>
    <r>
      <rPr>
        <sz val="11"/>
        <color rgb="FF000000"/>
        <rFont val="Calibri"/>
        <scheme val="minor"/>
      </rPr>
      <t xml:space="preserve"> 
Para el Cuarto trimestre del presente año no se realizaron modificaciones contractuales.
</t>
    </r>
  </si>
  <si>
    <t>No se ha materializado el riesgo.
 Se continuan las actividades como se vienen desarrollando.</t>
  </si>
  <si>
    <t>No se ha materializado el riesgo. 
Los proyectos cuentan con análisis de suelo.</t>
  </si>
  <si>
    <t>No se ha materializado el riesgo. 
Las actividades se desarrollan conforme a lo establecido.</t>
  </si>
  <si>
    <t>No se ha materializado el riesgo; 
Las actividades se desarrollan conforme a lo establecido, sin ocacion a impactos ambientales.</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</si>
  <si>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</si>
  <si>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</si>
  <si>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</si>
  <si>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</si>
  <si>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</si>
  <si>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</si>
  <si>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</si>
  <si>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</si>
  <si>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</si>
  <si>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</si>
  <si>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</si>
  <si>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</si>
  <si>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</si>
  <si>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</si>
  <si>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</si>
  <si>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</si>
  <si>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</si>
  <si>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</si>
  <si>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</si>
  <si>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</si>
  <si>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</si>
  <si>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</si>
  <si>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</si>
  <si>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</si>
  <si>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</si>
  <si>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</si>
  <si>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</si>
  <si>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</si>
  <si>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</si>
  <si>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</si>
  <si>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</si>
  <si>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</si>
  <si>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</si>
  <si>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</si>
  <si>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</si>
  <si>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</si>
  <si>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</si>
  <si>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</si>
  <si>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</si>
  <si>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</si>
  <si>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</si>
  <si>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</si>
  <si>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</si>
  <si>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</si>
  <si>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</si>
  <si>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</si>
  <si>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</si>
  <si>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</si>
  <si>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</si>
  <si>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</si>
  <si>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</si>
  <si>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</si>
  <si>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</si>
  <si>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</si>
  <si>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</si>
  <si>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</si>
  <si>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</si>
  <si>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</si>
  <si>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</si>
  <si>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</si>
  <si>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</si>
  <si>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</si>
  <si>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</si>
  <si>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</si>
  <si>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</si>
  <si>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</si>
  <si>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</si>
  <si>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</si>
  <si>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</si>
  <si>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</si>
  <si>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</si>
  <si>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</si>
  <si>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</si>
  <si>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</si>
  <si>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</si>
  <si>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</si>
  <si>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</si>
  <si>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Finalizado</t>
  </si>
  <si>
    <t>Fraude Externo</t>
  </si>
  <si>
    <t>Sin documentar</t>
  </si>
  <si>
    <t>Evitar</t>
  </si>
  <si>
    <t>Fraude Interno</t>
  </si>
  <si>
    <t>Reducir(compartir)</t>
  </si>
  <si>
    <t>Fallas Tecnológicas</t>
  </si>
  <si>
    <t>Relaciones Laborales</t>
  </si>
  <si>
    <t>Reputacional(Corrupción)</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</si>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</sst>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6">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b/>
      <sz val="22"/>
      <color theme="0"/>
      <name val="Arial Narrow"/>
      <family val="2"/>
    </font>
    <font>
      <sz val="26"/>
      <color theme="1"/>
      <name val="Arial"/>
      <family val="2"/>
    </font>
    <font>
      <sz val="11"/>
      <color theme="0"/>
      <name val="Arial Narrow"/>
      <family val="2"/>
    </font>
    <font>
      <sz val="11"/>
      <color rgb="FF000000"/>
      <name val="Arial"/>
      <family val="2"/>
    </font>
    <font>
      <b/>
      <sz val="16"/>
      <color theme="1"/>
      <name val="Calibri"/>
      <family val="2"/>
      <scheme val="minor"/>
    </font>
    <font>
      <b/>
      <sz val="20"/>
      <color rgb="FF000000"/>
      <name val="Calibri"/>
      <family val="2"/>
    </font>
    <font>
      <b/>
      <sz val="16"/>
      <color rgb="FF000000"/>
      <name val="Calibri"/>
      <family val="2"/>
    </font>
    <font>
      <sz val="9"/>
      <color theme="1"/>
      <name val="Arial Narrow"/>
      <family val="2"/>
    </font>
    <font>
      <b/>
      <sz val="11"/>
      <color theme="0"/>
      <name val="Arial"/>
      <family val="2"/>
    </font>
    <font>
      <i/>
      <sz val="10"/>
      <color rgb="FF000000"/>
      <name val="Arial"/>
      <family val="2"/>
    </font>
    <font>
      <b/>
      <i/>
      <sz val="14"/>
      <color theme="1"/>
      <name val="Arial"/>
      <family val="2"/>
    </font>
    <font>
      <b/>
      <sz val="14"/>
      <color theme="0"/>
      <name val="Arial"/>
      <family val="2"/>
    </font>
    <font>
      <b/>
      <sz val="14"/>
      <color theme="1"/>
      <name val="Arial"/>
      <family val="2"/>
    </font>
    <font>
      <b/>
      <sz val="12"/>
      <color rgb="FFFF0000"/>
      <name val="Arial"/>
      <family val="2"/>
    </font>
    <font>
      <b/>
      <sz val="12"/>
      <color rgb="FF00B050"/>
      <name val="Arial"/>
      <family val="2"/>
    </font>
    <font>
      <sz val="14"/>
      <color theme="1"/>
      <name val="Arial"/>
      <family val="2"/>
    </font>
    <font>
      <sz val="14"/>
      <name val="Arial"/>
      <family val="2"/>
    </font>
    <font>
      <sz val="14"/>
      <color theme="0"/>
      <name val="Arial Narrow"/>
      <family val="2"/>
    </font>
    <font>
      <sz val="11"/>
      <color rgb="FF000000"/>
      <name val="Calibri"/>
      <family val="2"/>
      <scheme val="minor"/>
    </font>
    <font>
      <sz val="11"/>
      <color rgb="FF000000"/>
      <name val="Calibri"/>
      <family val="2"/>
    </font>
    <font>
      <sz val="11"/>
      <color theme="1"/>
      <name val="Roboto"/>
    </font>
    <font>
      <b/>
      <sz val="11"/>
      <color theme="2"/>
      <name val="Arial Narrow"/>
      <family val="2"/>
    </font>
    <font>
      <sz val="11"/>
      <color theme="0"/>
      <name val="Arial Narrow"/>
      <family val="2"/>
    </font>
    <font>
      <b/>
      <sz val="11"/>
      <color theme="0"/>
      <name val="Arial Narrow"/>
      <family val="2"/>
    </font>
    <font>
      <sz val="11"/>
      <color theme="1"/>
      <name val="Calibri"/>
      <family val="2"/>
    </font>
    <font>
      <b/>
      <sz val="11"/>
      <color rgb="FF000000"/>
      <name val="Calibri"/>
      <family val="2"/>
      <scheme val="minor"/>
    </font>
    <font>
      <sz val="11"/>
      <name val="Calibri"/>
      <family val="2"/>
    </font>
    <font>
      <b/>
      <sz val="11"/>
      <name val="Calibri"/>
      <family val="2"/>
      <scheme val="minor"/>
    </font>
    <font>
      <sz val="11"/>
      <color rgb="FF000000"/>
      <name val="Calibri"/>
      <scheme val="minor"/>
    </font>
    <font>
      <b/>
      <sz val="11"/>
      <color rgb="FF000000"/>
      <name val="Calibri"/>
      <scheme val="minor"/>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7" tint="0.39997558519241921"/>
        <bgColor indexed="64"/>
      </patternFill>
    </fill>
  </fills>
  <borders count="101">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thick">
        <color theme="0"/>
      </left>
      <right/>
      <top style="thick">
        <color theme="0"/>
      </top>
      <bottom/>
      <diagonal/>
    </border>
    <border>
      <left style="thin">
        <color rgb="FF000000"/>
      </left>
      <right/>
      <top style="thin">
        <color rgb="FF000000"/>
      </top>
      <bottom style="thin">
        <color rgb="FF000000"/>
      </bottom>
      <diagonal/>
    </border>
    <border>
      <left style="thick">
        <color theme="0"/>
      </left>
      <right style="thick">
        <color theme="0"/>
      </right>
      <top/>
      <bottom/>
      <diagonal/>
    </border>
  </borders>
  <cellStyleXfs count="3">
    <xf numFmtId="0" fontId="0" fillId="0" borderId="0"/>
    <xf numFmtId="0" fontId="8" fillId="0" borderId="0"/>
    <xf numFmtId="0" fontId="14" fillId="0" borderId="0"/>
  </cellStyleXfs>
  <cellXfs count="457">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5" fillId="0" borderId="0" xfId="0" applyFont="1" applyAlignment="1" applyProtection="1">
      <alignment horizontal="center" vertical="center"/>
      <protection locked="0"/>
    </xf>
    <xf numFmtId="0" fontId="54"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55" fillId="0" borderId="13" xfId="0" applyFont="1" applyBorder="1" applyAlignment="1">
      <alignment horizontal="center" vertical="center" wrapText="1"/>
    </xf>
    <xf numFmtId="0" fontId="45" fillId="3" borderId="0" xfId="0" applyFont="1" applyFill="1"/>
    <xf numFmtId="0" fontId="59" fillId="7" borderId="0" xfId="0" applyFont="1" applyFill="1" applyAlignment="1">
      <alignment horizontal="center" vertical="center" wrapText="1" readingOrder="1"/>
    </xf>
    <xf numFmtId="0" fontId="60" fillId="8" borderId="51" xfId="0" applyFont="1" applyFill="1" applyBorder="1" applyAlignment="1">
      <alignment horizontal="center" vertical="center" wrapText="1" readingOrder="1"/>
    </xf>
    <xf numFmtId="0" fontId="60" fillId="0" borderId="51" xfId="0" applyFont="1" applyBorder="1" applyAlignment="1">
      <alignment horizontal="center" vertical="center" wrapText="1" readingOrder="1"/>
    </xf>
    <xf numFmtId="0" fontId="60" fillId="0" borderId="51" xfId="0" applyFont="1" applyBorder="1" applyAlignment="1">
      <alignment horizontal="justify" vertical="center" wrapText="1" readingOrder="1"/>
    </xf>
    <xf numFmtId="0" fontId="60" fillId="9" borderId="52" xfId="0" applyFont="1" applyFill="1" applyBorder="1" applyAlignment="1">
      <alignment horizontal="center" vertical="center" wrapText="1" readingOrder="1"/>
    </xf>
    <xf numFmtId="0" fontId="60" fillId="0" borderId="52" xfId="0" applyFont="1" applyBorder="1" applyAlignment="1">
      <alignment horizontal="center" vertical="center" wrapText="1" readingOrder="1"/>
    </xf>
    <xf numFmtId="0" fontId="60" fillId="0" borderId="52" xfId="0" applyFont="1" applyBorder="1" applyAlignment="1">
      <alignment horizontal="justify" vertical="center" wrapText="1" readingOrder="1"/>
    </xf>
    <xf numFmtId="0" fontId="60" fillId="10" borderId="52" xfId="0" applyFont="1" applyFill="1" applyBorder="1" applyAlignment="1">
      <alignment horizontal="center" vertical="center" wrapText="1" readingOrder="1"/>
    </xf>
    <xf numFmtId="0" fontId="60" fillId="11" borderId="52" xfId="0" applyFont="1" applyFill="1" applyBorder="1" applyAlignment="1">
      <alignment horizontal="center" vertical="center" wrapText="1" readingOrder="1"/>
    </xf>
    <xf numFmtId="0" fontId="61" fillId="12" borderId="52" xfId="0" applyFont="1" applyFill="1" applyBorder="1" applyAlignment="1">
      <alignment horizontal="center" vertical="center" wrapText="1" readingOrder="1"/>
    </xf>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justify" vertical="center" wrapText="1" readingOrder="1"/>
    </xf>
    <xf numFmtId="9" fontId="64" fillId="0" borderId="51" xfId="0" applyNumberFormat="1" applyFont="1" applyBorder="1" applyAlignment="1">
      <alignment horizontal="center"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justify" vertical="center" wrapText="1" readingOrder="1"/>
    </xf>
    <xf numFmtId="9" fontId="64" fillId="0" borderId="52" xfId="0" applyNumberFormat="1" applyFont="1" applyBorder="1" applyAlignment="1">
      <alignment horizontal="center"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0"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9" fontId="32" fillId="3" borderId="13" xfId="0" applyNumberFormat="1" applyFont="1" applyFill="1" applyBorder="1"/>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0" fillId="0" borderId="0" xfId="0" applyAlignment="1">
      <alignment vertical="center" wrapText="1"/>
    </xf>
    <xf numFmtId="0" fontId="68" fillId="3" borderId="0" xfId="0" applyFont="1" applyFill="1"/>
    <xf numFmtId="0" fontId="68"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54" fillId="0" borderId="13" xfId="0" applyFont="1" applyBorder="1" applyAlignment="1">
      <alignment horizontal="left" vertical="center" wrapText="1"/>
    </xf>
    <xf numFmtId="0" fontId="24" fillId="3" borderId="48" xfId="0" applyFont="1" applyFill="1" applyBorder="1" applyAlignment="1">
      <alignment vertical="top" wrapText="1"/>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0" fontId="52" fillId="19" borderId="0" xfId="0" applyFont="1" applyFill="1" applyAlignment="1" applyProtection="1">
      <alignment vertical="center" wrapText="1"/>
      <protection locked="0"/>
    </xf>
    <xf numFmtId="0" fontId="45" fillId="0" borderId="0" xfId="0" applyFont="1" applyAlignment="1" applyProtection="1">
      <alignment vertical="center"/>
      <protection locked="0"/>
    </xf>
    <xf numFmtId="0" fontId="52" fillId="0" borderId="0" xfId="0" applyFont="1" applyAlignment="1" applyProtection="1">
      <alignment vertical="center"/>
      <protection locked="0"/>
    </xf>
    <xf numFmtId="0" fontId="45" fillId="0" borderId="0" xfId="0" applyFont="1" applyAlignment="1">
      <alignment vertical="center"/>
    </xf>
    <xf numFmtId="0" fontId="51" fillId="0" borderId="0" xfId="0" applyFont="1" applyAlignment="1" applyProtection="1">
      <alignment horizontal="center" vertical="center"/>
      <protection locked="0"/>
    </xf>
    <xf numFmtId="0" fontId="74" fillId="20" borderId="0" xfId="0" applyFont="1" applyFill="1" applyAlignment="1" applyProtection="1">
      <alignment horizontal="center" vertical="center" wrapText="1"/>
      <protection locked="0"/>
    </xf>
    <xf numFmtId="0" fontId="46" fillId="0" borderId="13" xfId="0" applyFont="1" applyBorder="1" applyAlignment="1">
      <alignment horizontal="center" vertical="center" wrapText="1"/>
    </xf>
    <xf numFmtId="0" fontId="54" fillId="0" borderId="13" xfId="0" applyFont="1" applyBorder="1" applyAlignment="1">
      <alignment vertical="center" wrapText="1"/>
    </xf>
    <xf numFmtId="0" fontId="55" fillId="0" borderId="13" xfId="0" applyFont="1" applyBorder="1" applyAlignment="1">
      <alignment vertical="center" wrapText="1"/>
    </xf>
    <xf numFmtId="0" fontId="54" fillId="0" borderId="0" xfId="0" applyFont="1" applyAlignment="1">
      <alignment vertical="center"/>
    </xf>
    <xf numFmtId="0" fontId="54" fillId="0" borderId="0" xfId="0" applyFont="1" applyAlignment="1">
      <alignment vertical="center" wrapText="1"/>
    </xf>
    <xf numFmtId="0" fontId="55" fillId="0" borderId="82" xfId="0" applyFont="1" applyBorder="1" applyAlignment="1">
      <alignment horizontal="left" vertical="center" wrapText="1"/>
    </xf>
    <xf numFmtId="0" fontId="46" fillId="21" borderId="82" xfId="0" applyFont="1" applyFill="1" applyBorder="1" applyAlignment="1">
      <alignment horizontal="center" vertical="top" wrapText="1" readingOrder="1"/>
    </xf>
    <xf numFmtId="0" fontId="8" fillId="0" borderId="13" xfId="0" applyFont="1" applyBorder="1" applyAlignment="1">
      <alignment vertical="center" wrapText="1"/>
    </xf>
    <xf numFmtId="0" fontId="56" fillId="0" borderId="0" xfId="0" applyFont="1" applyAlignment="1">
      <alignment vertical="center"/>
    </xf>
    <xf numFmtId="0" fontId="55" fillId="0" borderId="13" xfId="0" applyFont="1" applyBorder="1" applyAlignment="1">
      <alignment horizontal="left" vertical="center" wrapText="1"/>
    </xf>
    <xf numFmtId="0" fontId="46" fillId="0" borderId="82" xfId="0" applyFont="1" applyBorder="1" applyAlignment="1">
      <alignment horizontal="center" vertical="center" wrapText="1"/>
    </xf>
    <xf numFmtId="0" fontId="45" fillId="0" borderId="0" xfId="0" applyFont="1" applyAlignment="1">
      <alignment horizontal="left" vertical="center"/>
    </xf>
    <xf numFmtId="0" fontId="45" fillId="0" borderId="0" xfId="0" applyFont="1" applyAlignment="1">
      <alignment horizontal="center" vertical="center"/>
    </xf>
    <xf numFmtId="0" fontId="78" fillId="5" borderId="13" xfId="0" applyFont="1" applyFill="1" applyBorder="1" applyAlignment="1">
      <alignment horizontal="center" vertical="center"/>
    </xf>
    <xf numFmtId="0" fontId="77" fillId="20" borderId="13" xfId="0" applyFont="1" applyFill="1" applyBorder="1" applyAlignment="1">
      <alignment horizontal="center" vertical="center"/>
    </xf>
    <xf numFmtId="0" fontId="77" fillId="20" borderId="13" xfId="0" applyFont="1" applyFill="1" applyBorder="1" applyAlignment="1">
      <alignment vertical="center" wrapText="1"/>
    </xf>
    <xf numFmtId="0" fontId="54" fillId="0" borderId="60" xfId="0" applyFont="1" applyBorder="1" applyAlignment="1">
      <alignment horizontal="left" vertical="center" wrapText="1"/>
    </xf>
    <xf numFmtId="0" fontId="8" fillId="0" borderId="13" xfId="0" applyFont="1" applyBorder="1" applyAlignment="1">
      <alignment horizontal="left" vertical="center" wrapText="1"/>
    </xf>
    <xf numFmtId="0" fontId="79" fillId="0" borderId="13" xfId="0" applyFont="1" applyBorder="1" applyAlignment="1">
      <alignment vertical="center" wrapText="1"/>
    </xf>
    <xf numFmtId="0" fontId="69" fillId="0" borderId="0" xfId="0" applyFont="1"/>
    <xf numFmtId="0" fontId="80" fillId="0" borderId="13" xfId="0" applyFont="1" applyBorder="1" applyAlignment="1">
      <alignment vertical="center" wrapText="1"/>
    </xf>
    <xf numFmtId="0" fontId="78" fillId="0" borderId="13" xfId="0" applyFont="1" applyBorder="1" applyAlignment="1">
      <alignment horizontal="center" vertical="center" wrapText="1"/>
    </xf>
    <xf numFmtId="0" fontId="81" fillId="0" borderId="0" xfId="0" applyFont="1" applyAlignment="1">
      <alignment horizontal="left"/>
    </xf>
    <xf numFmtId="0" fontId="82" fillId="0" borderId="0" xfId="0" applyFont="1" applyAlignment="1">
      <alignment horizontal="center" vertical="center"/>
    </xf>
    <xf numFmtId="0" fontId="81" fillId="0" borderId="0" xfId="0" applyFont="1" applyAlignment="1">
      <alignment horizontal="center" vertical="center"/>
    </xf>
    <xf numFmtId="0" fontId="27" fillId="0" borderId="13" xfId="0" applyFont="1" applyBorder="1" applyAlignment="1" applyProtection="1">
      <alignment vertical="center" wrapText="1"/>
      <protection locked="0"/>
    </xf>
    <xf numFmtId="0" fontId="27" fillId="0" borderId="13" xfId="0" applyFont="1" applyBorder="1" applyAlignment="1" applyProtection="1">
      <alignment horizontal="left" vertical="center" wrapText="1"/>
      <protection locked="0"/>
    </xf>
    <xf numFmtId="0" fontId="27" fillId="0" borderId="82" xfId="0" applyFont="1" applyBorder="1" applyAlignment="1" applyProtection="1">
      <alignment horizontal="left" vertical="center" wrapText="1"/>
      <protection locked="0"/>
    </xf>
    <xf numFmtId="0" fontId="0" fillId="0" borderId="0" xfId="0" applyAlignment="1">
      <alignment vertical="center"/>
    </xf>
    <xf numFmtId="0" fontId="1" fillId="3" borderId="0" xfId="0" applyFont="1" applyFill="1" applyAlignment="1">
      <alignment vertical="center"/>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84" fillId="3" borderId="96" xfId="0" applyFont="1" applyFill="1" applyBorder="1" applyAlignment="1">
      <alignment horizontal="center" vertical="center"/>
    </xf>
    <xf numFmtId="0" fontId="84" fillId="3" borderId="96" xfId="0" applyFont="1" applyFill="1" applyBorder="1"/>
    <xf numFmtId="0" fontId="27" fillId="0" borderId="79" xfId="0" applyFont="1" applyBorder="1" applyAlignment="1" applyProtection="1">
      <alignment horizontal="left" vertical="center" wrapText="1"/>
      <protection locked="0"/>
    </xf>
    <xf numFmtId="0" fontId="27" fillId="0" borderId="84" xfId="0" applyFont="1" applyBorder="1" applyAlignment="1" applyProtection="1">
      <alignment horizontal="left" vertical="center" wrapText="1"/>
      <protection locked="0"/>
    </xf>
    <xf numFmtId="0" fontId="27" fillId="0" borderId="79" xfId="0" applyFont="1" applyBorder="1" applyAlignment="1" applyProtection="1">
      <alignment vertical="center" wrapText="1"/>
      <protection locked="0"/>
    </xf>
    <xf numFmtId="0" fontId="68" fillId="4" borderId="0" xfId="0" applyFont="1" applyFill="1"/>
    <xf numFmtId="14" fontId="84" fillId="3" borderId="96" xfId="0" applyNumberFormat="1" applyFont="1" applyFill="1" applyBorder="1" applyAlignment="1">
      <alignment horizontal="center" vertical="center"/>
    </xf>
    <xf numFmtId="14" fontId="84" fillId="3" borderId="99" xfId="0" applyNumberFormat="1" applyFont="1" applyFill="1" applyBorder="1" applyAlignment="1">
      <alignment horizontal="center" vertical="center"/>
    </xf>
    <xf numFmtId="0" fontId="27" fillId="0" borderId="88" xfId="0" applyFont="1" applyBorder="1" applyAlignment="1" applyProtection="1">
      <alignment horizontal="left" vertical="center" wrapText="1"/>
      <protection locked="0"/>
    </xf>
    <xf numFmtId="0" fontId="87" fillId="4" borderId="92" xfId="0" applyFont="1" applyFill="1" applyBorder="1" applyAlignment="1">
      <alignment horizontal="center" vertical="center" wrapText="1"/>
    </xf>
    <xf numFmtId="0" fontId="27" fillId="0" borderId="97" xfId="0" applyFont="1" applyBorder="1" applyAlignment="1" applyProtection="1">
      <alignment horizontal="left" vertical="center" wrapText="1"/>
      <protection locked="0"/>
    </xf>
    <xf numFmtId="0" fontId="88" fillId="0" borderId="0" xfId="0" applyFont="1"/>
    <xf numFmtId="0" fontId="89" fillId="2" borderId="0" xfId="0" applyFont="1" applyFill="1" applyAlignment="1">
      <alignment horizontal="center" vertical="center"/>
    </xf>
    <xf numFmtId="0" fontId="0" fillId="0" borderId="80" xfId="0" applyBorder="1" applyAlignment="1">
      <alignment vertical="center" wrapText="1"/>
    </xf>
    <xf numFmtId="0" fontId="27" fillId="0" borderId="80" xfId="0" applyFont="1" applyBorder="1" applyAlignment="1" applyProtection="1">
      <alignment horizontal="left" vertical="center" wrapText="1"/>
      <protection locked="0"/>
    </xf>
    <xf numFmtId="0" fontId="27" fillId="0" borderId="18" xfId="0" applyFont="1" applyBorder="1" applyAlignment="1" applyProtection="1">
      <alignment horizontal="left" vertical="center" wrapText="1"/>
      <protection locked="0"/>
    </xf>
    <xf numFmtId="0" fontId="27" fillId="0" borderId="13" xfId="0" applyFont="1" applyBorder="1" applyAlignment="1">
      <alignment horizontal="left" vertical="center" wrapText="1"/>
    </xf>
    <xf numFmtId="0" fontId="84" fillId="3" borderId="13" xfId="0" applyFont="1" applyFill="1" applyBorder="1" applyAlignment="1">
      <alignment horizontal="center" vertical="center"/>
    </xf>
    <xf numFmtId="0" fontId="84" fillId="3" borderId="13" xfId="0" applyFont="1" applyFill="1" applyBorder="1"/>
    <xf numFmtId="14" fontId="84" fillId="3" borderId="13" xfId="0" applyNumberFormat="1" applyFont="1" applyFill="1" applyBorder="1" applyAlignment="1">
      <alignment horizontal="center" vertical="center"/>
    </xf>
    <xf numFmtId="0" fontId="27" fillId="17" borderId="13" xfId="0" applyFont="1" applyFill="1" applyBorder="1" applyAlignment="1" applyProtection="1">
      <alignment horizontal="left" vertical="center" wrapText="1"/>
      <protection locked="0"/>
    </xf>
    <xf numFmtId="0" fontId="0" fillId="17" borderId="13" xfId="0" applyFill="1" applyBorder="1" applyAlignment="1">
      <alignment vertical="center" wrapText="1"/>
    </xf>
    <xf numFmtId="0" fontId="27" fillId="0" borderId="13" xfId="0" applyFont="1" applyBorder="1" applyAlignment="1">
      <alignment vertical="center" wrapText="1"/>
    </xf>
    <xf numFmtId="0" fontId="0" fillId="3" borderId="13" xfId="0" applyFill="1" applyBorder="1" applyAlignment="1">
      <alignment vertical="center" wrapText="1"/>
    </xf>
    <xf numFmtId="0" fontId="27" fillId="3" borderId="13" xfId="0" applyFont="1" applyFill="1" applyBorder="1" applyAlignment="1" applyProtection="1">
      <alignment vertical="center" wrapText="1"/>
      <protection locked="0"/>
    </xf>
    <xf numFmtId="0" fontId="84" fillId="3" borderId="13" xfId="0" applyFont="1" applyFill="1" applyBorder="1" applyAlignment="1" applyProtection="1">
      <alignment vertical="center" wrapText="1"/>
      <protection locked="0"/>
    </xf>
    <xf numFmtId="0" fontId="19" fillId="3" borderId="13" xfId="0" applyFont="1" applyFill="1" applyBorder="1" applyAlignment="1" applyProtection="1">
      <alignment vertical="center" wrapText="1"/>
      <protection locked="0"/>
    </xf>
    <xf numFmtId="0" fontId="27" fillId="3" borderId="13" xfId="0" applyFont="1" applyFill="1" applyBorder="1" applyAlignment="1" applyProtection="1">
      <alignment horizontal="left" vertical="center" wrapText="1"/>
      <protection locked="0"/>
    </xf>
    <xf numFmtId="0" fontId="27" fillId="3" borderId="13" xfId="0" applyFont="1" applyFill="1" applyBorder="1" applyAlignment="1">
      <alignment vertical="center" wrapText="1"/>
    </xf>
    <xf numFmtId="0" fontId="84" fillId="3" borderId="13" xfId="0" applyFont="1" applyFill="1" applyBorder="1" applyAlignment="1" applyProtection="1">
      <alignment horizontal="left" vertical="center" wrapText="1"/>
      <protection locked="0"/>
    </xf>
    <xf numFmtId="0" fontId="94" fillId="3" borderId="13" xfId="0" applyFont="1" applyFill="1" applyBorder="1" applyAlignment="1" applyProtection="1">
      <alignment vertical="center" wrapText="1"/>
      <protection locked="0"/>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7" fillId="0" borderId="0" xfId="0" applyFont="1" applyAlignment="1">
      <alignment horizontal="center" wrapText="1"/>
    </xf>
    <xf numFmtId="0" fontId="49" fillId="0" borderId="0" xfId="0" applyFont="1" applyAlignment="1">
      <alignment horizontal="center"/>
    </xf>
    <xf numFmtId="0" fontId="8" fillId="0" borderId="82" xfId="0" applyFont="1" applyBorder="1" applyAlignment="1">
      <alignment horizontal="left" vertical="center" wrapText="1"/>
    </xf>
    <xf numFmtId="0" fontId="8" fillId="0" borderId="60" xfId="0" applyFont="1" applyBorder="1" applyAlignment="1">
      <alignment horizontal="left" vertical="center" wrapText="1"/>
    </xf>
    <xf numFmtId="0" fontId="55" fillId="0" borderId="82" xfId="0" applyFont="1" applyBorder="1" applyAlignment="1">
      <alignment horizontal="left" vertical="center" wrapText="1"/>
    </xf>
    <xf numFmtId="0" fontId="55" fillId="0" borderId="78" xfId="0" applyFont="1" applyBorder="1" applyAlignment="1">
      <alignment horizontal="left" vertical="center" wrapText="1"/>
    </xf>
    <xf numFmtId="0" fontId="55" fillId="0" borderId="82" xfId="0" applyFont="1" applyBorder="1" applyAlignment="1">
      <alignment horizontal="center" vertical="center" wrapText="1"/>
    </xf>
    <xf numFmtId="0" fontId="55" fillId="0" borderId="78" xfId="0" applyFont="1" applyBorder="1" applyAlignment="1">
      <alignment horizontal="center" vertical="center" wrapText="1"/>
    </xf>
    <xf numFmtId="0" fontId="55" fillId="0" borderId="60" xfId="0" applyFont="1" applyBorder="1" applyAlignment="1">
      <alignment horizontal="left" vertical="center" wrapText="1"/>
    </xf>
    <xf numFmtId="0" fontId="53" fillId="4" borderId="13" xfId="0" applyFont="1" applyFill="1" applyBorder="1" applyAlignment="1">
      <alignment horizontal="center" vertical="top" wrapText="1" readingOrder="1"/>
    </xf>
    <xf numFmtId="0" fontId="8" fillId="0" borderId="78" xfId="0" applyFont="1" applyBorder="1" applyAlignment="1">
      <alignment horizontal="left" vertical="center" wrapText="1"/>
    </xf>
    <xf numFmtId="0" fontId="51" fillId="0" borderId="0" xfId="0" applyFont="1" applyAlignment="1" applyProtection="1">
      <alignment horizontal="center" vertical="center"/>
      <protection locked="0"/>
    </xf>
    <xf numFmtId="0" fontId="74" fillId="20" borderId="0" xfId="0" applyFont="1" applyFill="1" applyAlignment="1" applyProtection="1">
      <alignment horizontal="center" vertical="center" wrapText="1"/>
      <protection locked="0"/>
    </xf>
    <xf numFmtId="0" fontId="74" fillId="20" borderId="0" xfId="0" applyFont="1" applyFill="1" applyAlignment="1" applyProtection="1">
      <alignment horizontal="center" vertical="center"/>
      <protection locked="0"/>
    </xf>
    <xf numFmtId="0" fontId="47" fillId="19" borderId="0" xfId="0" applyFont="1" applyFill="1" applyAlignment="1" applyProtection="1">
      <alignment horizontal="justify" vertical="center" wrapText="1"/>
      <protection locked="0"/>
    </xf>
    <xf numFmtId="0" fontId="50" fillId="0" borderId="0" xfId="0" applyFont="1" applyAlignment="1">
      <alignment horizontal="center" wrapText="1"/>
    </xf>
    <xf numFmtId="0" fontId="76" fillId="0" borderId="0" xfId="0" applyFont="1" applyAlignment="1">
      <alignment horizontal="center"/>
    </xf>
    <xf numFmtId="0" fontId="77" fillId="4" borderId="79" xfId="0" applyFont="1" applyFill="1" applyBorder="1" applyAlignment="1">
      <alignment horizontal="center"/>
    </xf>
    <xf numFmtId="0" fontId="77" fillId="4" borderId="80" xfId="0" applyFont="1" applyFill="1" applyBorder="1" applyAlignment="1">
      <alignment horizontal="center"/>
    </xf>
    <xf numFmtId="0" fontId="77" fillId="4" borderId="81" xfId="0" applyFont="1" applyFill="1" applyBorder="1" applyAlignment="1">
      <alignment horizontal="center"/>
    </xf>
    <xf numFmtId="0" fontId="78" fillId="5" borderId="82" xfId="0" applyFont="1" applyFill="1" applyBorder="1" applyAlignment="1">
      <alignment horizontal="center" vertical="center" wrapText="1"/>
    </xf>
    <xf numFmtId="0" fontId="78" fillId="5" borderId="60" xfId="0" applyFont="1" applyFill="1" applyBorder="1" applyAlignment="1">
      <alignment horizontal="center" vertical="center" wrapText="1"/>
    </xf>
    <xf numFmtId="0" fontId="78" fillId="5" borderId="79" xfId="0" applyFont="1" applyFill="1" applyBorder="1" applyAlignment="1">
      <alignment horizontal="center" vertical="center"/>
    </xf>
    <xf numFmtId="0" fontId="78" fillId="5" borderId="80" xfId="0" applyFont="1" applyFill="1" applyBorder="1" applyAlignment="1">
      <alignment horizontal="center" vertical="center"/>
    </xf>
    <xf numFmtId="0" fontId="78"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13" xfId="0" applyBorder="1" applyAlignment="1">
      <alignment horizontal="center" vertical="center" wrapText="1"/>
    </xf>
    <xf numFmtId="0" fontId="0" fillId="0" borderId="81" xfId="0" applyBorder="1" applyAlignment="1">
      <alignment horizontal="center" vertical="center" wrapText="1"/>
    </xf>
    <xf numFmtId="0" fontId="27" fillId="0" borderId="13"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60" xfId="0" applyFon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0" fontId="27" fillId="0" borderId="79" xfId="0" applyFont="1" applyBorder="1" applyAlignment="1">
      <alignment horizontal="center" vertical="center" wrapText="1"/>
    </xf>
    <xf numFmtId="0" fontId="27" fillId="0" borderId="91" xfId="0" applyFont="1" applyBorder="1" applyAlignment="1">
      <alignment horizontal="left" vertical="center" wrapText="1"/>
    </xf>
    <xf numFmtId="0" fontId="27" fillId="0" borderId="90" xfId="0" applyFont="1" applyBorder="1" applyAlignment="1">
      <alignment horizontal="left"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0" fontId="86" fillId="0" borderId="13" xfId="0" applyFont="1" applyBorder="1" applyAlignment="1">
      <alignment horizontal="center" vertical="center" wrapText="1"/>
    </xf>
    <xf numFmtId="0" fontId="0" fillId="0" borderId="79" xfId="0" applyBorder="1" applyAlignment="1">
      <alignment horizontal="center" vertical="center" wrapText="1"/>
    </xf>
    <xf numFmtId="9" fontId="0" fillId="0" borderId="13" xfId="0" applyNumberFormat="1" applyBorder="1" applyAlignment="1">
      <alignment horizontal="center" vertical="center" wrapText="1"/>
    </xf>
    <xf numFmtId="9" fontId="0" fillId="0" borderId="60" xfId="0" applyNumberFormat="1" applyBorder="1" applyAlignment="1">
      <alignment horizontal="center" vertical="center" wrapText="1"/>
    </xf>
    <xf numFmtId="0" fontId="27" fillId="0" borderId="89" xfId="0" applyFont="1" applyBorder="1" applyAlignment="1">
      <alignment horizontal="left" vertical="center" wrapText="1"/>
    </xf>
    <xf numFmtId="0" fontId="27" fillId="0" borderId="60" xfId="0" applyFont="1" applyBorder="1" applyAlignment="1">
      <alignment horizontal="left"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17" fontId="0" fillId="0" borderId="82" xfId="0" applyNumberFormat="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6" fillId="4" borderId="2" xfId="0" applyFont="1" applyFill="1" applyBorder="1" applyAlignment="1">
      <alignment horizontal="center" vertical="center"/>
    </xf>
    <xf numFmtId="0" fontId="66"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83" fillId="4" borderId="5" xfId="0" applyFont="1" applyFill="1" applyBorder="1" applyAlignment="1">
      <alignment horizontal="left" vertical="center"/>
    </xf>
    <xf numFmtId="0" fontId="83" fillId="4" borderId="7" xfId="0" applyFont="1" applyFill="1" applyBorder="1" applyAlignment="1">
      <alignment horizontal="left" vertical="center"/>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83" fillId="4" borderId="5" xfId="0" applyFont="1" applyFill="1" applyBorder="1" applyAlignment="1">
      <alignment horizontal="left" vertical="center" wrapText="1"/>
    </xf>
    <xf numFmtId="0" fontId="83" fillId="4" borderId="7" xfId="0" applyFont="1" applyFill="1" applyBorder="1" applyAlignment="1">
      <alignment horizontal="left" vertical="center" wrapText="1"/>
    </xf>
    <xf numFmtId="0" fontId="4" fillId="4" borderId="87"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2" fillId="0" borderId="0" xfId="0" applyFont="1" applyAlignment="1">
      <alignment horizontal="center" vertical="center"/>
    </xf>
    <xf numFmtId="0" fontId="58"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1"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1" fillId="14" borderId="0" xfId="0" applyFont="1" applyFill="1" applyAlignment="1">
      <alignment horizontal="center" vertical="center" textRotation="90" wrapText="1" readingOrder="1"/>
    </xf>
    <xf numFmtId="0" fontId="71" fillId="14" borderId="21" xfId="0" applyFont="1" applyFill="1" applyBorder="1" applyAlignment="1">
      <alignment horizontal="center" vertical="center" textRotation="90" wrapText="1" readingOrder="1"/>
    </xf>
    <xf numFmtId="0" fontId="70" fillId="0" borderId="67" xfId="0" applyFont="1" applyBorder="1" applyAlignment="1">
      <alignment horizontal="center" vertical="center" wrapText="1"/>
    </xf>
    <xf numFmtId="0" fontId="70" fillId="0" borderId="68" xfId="0" applyFont="1" applyBorder="1" applyAlignment="1">
      <alignment horizontal="center" vertical="center"/>
    </xf>
    <xf numFmtId="0" fontId="70" fillId="0" borderId="69" xfId="0" applyFont="1" applyBorder="1" applyAlignment="1">
      <alignment horizontal="center" vertical="center"/>
    </xf>
    <xf numFmtId="0" fontId="70" fillId="0" borderId="20" xfId="0" applyFont="1" applyBorder="1" applyAlignment="1">
      <alignment horizontal="center" vertical="center"/>
    </xf>
    <xf numFmtId="0" fontId="70" fillId="0" borderId="0" xfId="0" applyFont="1" applyAlignment="1">
      <alignment horizontal="center" vertical="center"/>
    </xf>
    <xf numFmtId="0" fontId="70" fillId="0" borderId="21" xfId="0" applyFont="1" applyBorder="1" applyAlignment="1">
      <alignment horizontal="center" vertical="center"/>
    </xf>
    <xf numFmtId="0" fontId="70" fillId="0" borderId="43" xfId="0" applyFont="1" applyBorder="1" applyAlignment="1">
      <alignment horizontal="center" vertical="center"/>
    </xf>
    <xf numFmtId="0" fontId="70" fillId="0" borderId="44" xfId="0" applyFont="1" applyBorder="1" applyAlignment="1">
      <alignment horizontal="center" vertical="center"/>
    </xf>
    <xf numFmtId="0" fontId="70" fillId="0" borderId="45" xfId="0" applyFont="1" applyBorder="1" applyAlignment="1">
      <alignment horizontal="center" vertical="center"/>
    </xf>
    <xf numFmtId="0" fontId="72" fillId="16" borderId="70" xfId="0" applyFont="1" applyFill="1" applyBorder="1" applyAlignment="1">
      <alignment horizontal="center" vertical="center" wrapText="1" readingOrder="1"/>
    </xf>
    <xf numFmtId="0" fontId="72" fillId="16" borderId="71" xfId="0" applyFont="1" applyFill="1" applyBorder="1" applyAlignment="1">
      <alignment horizontal="center" vertical="center" wrapText="1" readingOrder="1"/>
    </xf>
    <xf numFmtId="0" fontId="72" fillId="16" borderId="72" xfId="0" applyFont="1" applyFill="1" applyBorder="1" applyAlignment="1">
      <alignment horizontal="center" vertical="center" wrapText="1" readingOrder="1"/>
    </xf>
    <xf numFmtId="0" fontId="72" fillId="16" borderId="73" xfId="0" applyFont="1" applyFill="1" applyBorder="1" applyAlignment="1">
      <alignment horizontal="center" vertical="center" wrapText="1" readingOrder="1"/>
    </xf>
    <xf numFmtId="0" fontId="72" fillId="16" borderId="0" xfId="0" applyFont="1" applyFill="1" applyAlignment="1">
      <alignment horizontal="center" vertical="center" wrapText="1" readingOrder="1"/>
    </xf>
    <xf numFmtId="0" fontId="72" fillId="16" borderId="74" xfId="0" applyFont="1" applyFill="1" applyBorder="1" applyAlignment="1">
      <alignment horizontal="center" vertical="center" wrapText="1" readingOrder="1"/>
    </xf>
    <xf numFmtId="0" fontId="72" fillId="16" borderId="75" xfId="0" applyFont="1" applyFill="1" applyBorder="1" applyAlignment="1">
      <alignment horizontal="center" vertical="center" wrapText="1" readingOrder="1"/>
    </xf>
    <xf numFmtId="0" fontId="72" fillId="16" borderId="76" xfId="0" applyFont="1" applyFill="1" applyBorder="1" applyAlignment="1">
      <alignment horizontal="center" vertical="center" wrapText="1" readingOrder="1"/>
    </xf>
    <xf numFmtId="0" fontId="72"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0" fillId="0" borderId="20" xfId="0" applyFont="1" applyBorder="1" applyAlignment="1">
      <alignment horizontal="center" vertical="center" wrapText="1"/>
    </xf>
    <xf numFmtId="0" fontId="72" fillId="15" borderId="70" xfId="0" applyFont="1" applyFill="1" applyBorder="1" applyAlignment="1">
      <alignment horizontal="center" vertical="center" wrapText="1" readingOrder="1"/>
    </xf>
    <xf numFmtId="0" fontId="72" fillId="15" borderId="71" xfId="0" applyFont="1" applyFill="1" applyBorder="1" applyAlignment="1">
      <alignment horizontal="center" vertical="center" wrapText="1" readingOrder="1"/>
    </xf>
    <xf numFmtId="0" fontId="72" fillId="15" borderId="73" xfId="0" applyFont="1" applyFill="1" applyBorder="1" applyAlignment="1">
      <alignment horizontal="center" vertical="center" wrapText="1" readingOrder="1"/>
    </xf>
    <xf numFmtId="0" fontId="72" fillId="15" borderId="0" xfId="0" applyFont="1" applyFill="1" applyAlignment="1">
      <alignment horizontal="center" vertical="center" wrapText="1" readingOrder="1"/>
    </xf>
    <xf numFmtId="0" fontId="72" fillId="15" borderId="75" xfId="0" applyFont="1" applyFill="1" applyBorder="1" applyAlignment="1">
      <alignment horizontal="center" vertical="center" wrapText="1" readingOrder="1"/>
    </xf>
    <xf numFmtId="0" fontId="72"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72" fillId="22" borderId="70" xfId="0" applyFont="1" applyFill="1" applyBorder="1" applyAlignment="1">
      <alignment horizontal="center" vertical="center" wrapText="1" readingOrder="1"/>
    </xf>
    <xf numFmtId="0" fontId="72" fillId="22" borderId="71" xfId="0" applyFont="1" applyFill="1" applyBorder="1" applyAlignment="1">
      <alignment horizontal="center" vertical="center" wrapText="1" readingOrder="1"/>
    </xf>
    <xf numFmtId="0" fontId="72" fillId="22" borderId="73" xfId="0" applyFont="1" applyFill="1" applyBorder="1" applyAlignment="1">
      <alignment horizontal="center" vertical="center" wrapText="1" readingOrder="1"/>
    </xf>
    <xf numFmtId="0" fontId="72" fillId="22" borderId="0" xfId="0" applyFont="1" applyFill="1" applyAlignment="1">
      <alignment horizontal="center" vertical="center" wrapText="1" readingOrder="1"/>
    </xf>
    <xf numFmtId="0" fontId="72" fillId="22" borderId="74" xfId="0" applyFont="1" applyFill="1" applyBorder="1" applyAlignment="1">
      <alignment horizontal="center" vertical="center" wrapText="1" readingOrder="1"/>
    </xf>
    <xf numFmtId="0" fontId="72" fillId="22" borderId="75" xfId="0" applyFont="1" applyFill="1" applyBorder="1" applyAlignment="1">
      <alignment horizontal="center" vertical="center" wrapText="1" readingOrder="1"/>
    </xf>
    <xf numFmtId="0" fontId="72" fillId="22" borderId="76" xfId="0" applyFont="1" applyFill="1" applyBorder="1" applyAlignment="1">
      <alignment horizontal="center" vertical="center" wrapText="1" readingOrder="1"/>
    </xf>
    <xf numFmtId="0" fontId="72" fillId="22" borderId="77" xfId="0" applyFont="1" applyFill="1" applyBorder="1" applyAlignment="1">
      <alignment horizontal="center" vertical="center" wrapText="1" readingOrder="1"/>
    </xf>
    <xf numFmtId="0" fontId="72" fillId="8" borderId="70" xfId="0" applyFont="1" applyFill="1" applyBorder="1" applyAlignment="1">
      <alignment horizontal="center" vertical="center" wrapText="1" readingOrder="1"/>
    </xf>
    <xf numFmtId="0" fontId="72" fillId="8" borderId="71" xfId="0" applyFont="1" applyFill="1" applyBorder="1" applyAlignment="1">
      <alignment horizontal="center" vertical="center" wrapText="1" readingOrder="1"/>
    </xf>
    <xf numFmtId="0" fontId="72" fillId="8" borderId="73" xfId="0" applyFont="1" applyFill="1" applyBorder="1" applyAlignment="1">
      <alignment horizontal="center" vertical="center" wrapText="1" readingOrder="1"/>
    </xf>
    <xf numFmtId="0" fontId="72" fillId="8" borderId="0" xfId="0" applyFont="1" applyFill="1" applyAlignment="1">
      <alignment horizontal="center" vertical="center" wrapText="1" readingOrder="1"/>
    </xf>
    <xf numFmtId="0" fontId="72" fillId="8" borderId="74" xfId="0" applyFont="1" applyFill="1" applyBorder="1" applyAlignment="1">
      <alignment horizontal="center" vertical="center" wrapText="1" readingOrder="1"/>
    </xf>
    <xf numFmtId="0" fontId="72" fillId="8" borderId="75" xfId="0" applyFont="1" applyFill="1" applyBorder="1" applyAlignment="1">
      <alignment horizontal="center" vertical="center" wrapText="1" readingOrder="1"/>
    </xf>
    <xf numFmtId="0" fontId="72" fillId="8" borderId="76" xfId="0" applyFont="1" applyFill="1" applyBorder="1" applyAlignment="1">
      <alignment horizontal="center" vertical="center" wrapText="1" readingOrder="1"/>
    </xf>
    <xf numFmtId="0" fontId="72"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0" fillId="0" borderId="68" xfId="0" applyFont="1" applyBorder="1" applyAlignment="1">
      <alignment horizontal="center" vertical="center" wrapText="1"/>
    </xf>
    <xf numFmtId="0" fontId="0" fillId="0" borderId="96" xfId="0" applyBorder="1" applyAlignment="1">
      <alignment horizontal="center" vertical="center" wrapText="1"/>
    </xf>
    <xf numFmtId="0" fontId="27" fillId="0" borderId="13" xfId="0" applyFont="1" applyBorder="1" applyAlignment="1" applyProtection="1">
      <alignment horizontal="left" vertical="center" wrapText="1"/>
      <protection locked="0"/>
    </xf>
    <xf numFmtId="0" fontId="85" fillId="0" borderId="13" xfId="0" applyFont="1" applyBorder="1" applyAlignment="1">
      <alignment horizontal="justify" vertical="center" wrapText="1"/>
    </xf>
    <xf numFmtId="0" fontId="90" fillId="0" borderId="82" xfId="0" applyFont="1" applyBorder="1" applyAlignment="1">
      <alignment horizontal="left" vertical="center" wrapText="1"/>
    </xf>
    <xf numFmtId="0" fontId="90" fillId="0" borderId="60" xfId="0" applyFont="1" applyBorder="1" applyAlignment="1">
      <alignment horizontal="left" vertical="center" wrapText="1"/>
    </xf>
    <xf numFmtId="0" fontId="87" fillId="4" borderId="92" xfId="0" applyFont="1" applyFill="1" applyBorder="1" applyAlignment="1">
      <alignment horizontal="center" vertical="center" wrapText="1"/>
    </xf>
    <xf numFmtId="0" fontId="87" fillId="4" borderId="95" xfId="0" applyFont="1" applyFill="1" applyBorder="1" applyAlignment="1">
      <alignment horizontal="center" vertical="center" wrapText="1"/>
    </xf>
    <xf numFmtId="0" fontId="87" fillId="4" borderId="93" xfId="0" applyFont="1" applyFill="1" applyBorder="1" applyAlignment="1">
      <alignment horizontal="center" vertical="center" wrapText="1"/>
    </xf>
    <xf numFmtId="0" fontId="87" fillId="4" borderId="94" xfId="0" applyFont="1" applyFill="1" applyBorder="1" applyAlignment="1">
      <alignment horizontal="center" vertical="center" wrapText="1"/>
    </xf>
    <xf numFmtId="0" fontId="4" fillId="4" borderId="93" xfId="0" applyFont="1" applyFill="1" applyBorder="1" applyAlignment="1" applyProtection="1">
      <alignment horizontal="center" vertical="center" wrapText="1"/>
      <protection locked="0"/>
    </xf>
    <xf numFmtId="0" fontId="4" fillId="4" borderId="98" xfId="0" applyFont="1" applyFill="1" applyBorder="1" applyAlignment="1" applyProtection="1">
      <alignment horizontal="center" vertical="center" wrapText="1"/>
      <protection locked="0"/>
    </xf>
    <xf numFmtId="0" fontId="66" fillId="4" borderId="2" xfId="0" applyFont="1" applyFill="1" applyBorder="1" applyAlignment="1">
      <alignment horizontal="center" vertical="center" wrapText="1"/>
    </xf>
    <xf numFmtId="0" fontId="27" fillId="0" borderId="13" xfId="0" applyFont="1" applyBorder="1" applyAlignment="1">
      <alignment horizontal="left" vertical="center" wrapText="1"/>
    </xf>
    <xf numFmtId="0" fontId="0" fillId="0" borderId="13" xfId="0" applyBorder="1" applyAlignment="1">
      <alignment horizontal="left" vertical="center" wrapText="1"/>
    </xf>
    <xf numFmtId="0" fontId="87" fillId="4" borderId="100" xfId="0" applyFont="1" applyFill="1" applyBorder="1" applyAlignment="1">
      <alignment horizontal="center" vertical="center" wrapText="1"/>
    </xf>
    <xf numFmtId="0" fontId="4" fillId="4" borderId="11" xfId="0" applyFont="1" applyFill="1" applyBorder="1" applyAlignment="1">
      <alignment horizontal="center" vertical="center"/>
    </xf>
    <xf numFmtId="0" fontId="27" fillId="3" borderId="13" xfId="0" applyFont="1" applyFill="1" applyBorder="1" applyAlignment="1" applyProtection="1">
      <alignment horizontal="left" vertical="center" wrapText="1"/>
      <protection locked="0"/>
    </xf>
    <xf numFmtId="0" fontId="90" fillId="3" borderId="13" xfId="0" applyFont="1" applyFill="1" applyBorder="1" applyAlignment="1">
      <alignment horizontal="left" vertical="center" wrapText="1"/>
    </xf>
    <xf numFmtId="0" fontId="90" fillId="3" borderId="82" xfId="0" applyFont="1" applyFill="1" applyBorder="1" applyAlignment="1">
      <alignment horizontal="left" vertical="center" wrapText="1"/>
    </xf>
    <xf numFmtId="0" fontId="90" fillId="3" borderId="60" xfId="0" applyFont="1" applyFill="1" applyBorder="1" applyAlignment="1">
      <alignment horizontal="left" vertical="center" wrapText="1"/>
    </xf>
    <xf numFmtId="0" fontId="92" fillId="3" borderId="13" xfId="0" applyFont="1" applyFill="1" applyBorder="1" applyAlignment="1">
      <alignment horizontal="left" vertical="center" wrapText="1"/>
    </xf>
    <xf numFmtId="0" fontId="92" fillId="3" borderId="82" xfId="0" applyFont="1" applyFill="1" applyBorder="1" applyAlignment="1">
      <alignment horizontal="left" vertical="center" wrapText="1"/>
    </xf>
    <xf numFmtId="0" fontId="92" fillId="3" borderId="60" xfId="0" applyFont="1" applyFill="1" applyBorder="1" applyAlignment="1">
      <alignment horizontal="left" vertical="center" wrapText="1"/>
    </xf>
  </cellXfs>
  <cellStyles count="3">
    <cellStyle name="Normal" xfId="0" builtinId="0"/>
    <cellStyle name="Normal - Style1 2" xfId="1" xr:uid="{00000000-0005-0000-0000-000001000000}"/>
    <cellStyle name="Normal 2 2" xfId="2" xr:uid="{00000000-0005-0000-0000-000002000000}"/>
  </cellStyles>
  <dxfs count="110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00000000-0008-0000-0000-000005000000}"/>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00000000-0008-0000-0000-000008000000}"/>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484910</xdr:colOff>
      <xdr:row>0</xdr:row>
      <xdr:rowOff>57150</xdr:rowOff>
    </xdr:from>
    <xdr:to>
      <xdr:col>0</xdr:col>
      <xdr:colOff>2310538</xdr:colOff>
      <xdr:row>3</xdr:row>
      <xdr:rowOff>95250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910" y="57150"/>
          <a:ext cx="182562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5196</xdr:rowOff>
    </xdr:from>
    <xdr:to>
      <xdr:col>4</xdr:col>
      <xdr:colOff>2828925</xdr:colOff>
      <xdr:row>2</xdr:row>
      <xdr:rowOff>100445</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8886825" y="5196"/>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45894</xdr:rowOff>
    </xdr:from>
    <xdr:to>
      <xdr:col>4</xdr:col>
      <xdr:colOff>2971799</xdr:colOff>
      <xdr:row>3</xdr:row>
      <xdr:rowOff>124692</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86700" y="369744"/>
          <a:ext cx="2886074" cy="240723"/>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9067800" y="371475"/>
          <a:ext cx="1533526" cy="271054"/>
        </a:xfrm>
        <a:prstGeom prst="rect">
          <a:avLst/>
        </a:prstGeom>
      </xdr:spPr>
    </xdr:pic>
    <xdr:clientData/>
  </xdr:twoCellAnchor>
  <xdr:oneCellAnchor>
    <xdr:from>
      <xdr:col>5</xdr:col>
      <xdr:colOff>270510</xdr:colOff>
      <xdr:row>8</xdr:row>
      <xdr:rowOff>281940</xdr:rowOff>
    </xdr:from>
    <xdr:ext cx="1539240" cy="150876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11176635" y="26822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7</xdr:col>
      <xdr:colOff>194309</xdr:colOff>
      <xdr:row>5</xdr:row>
      <xdr:rowOff>30826</xdr:rowOff>
    </xdr:from>
    <xdr:ext cx="2156460" cy="5844540"/>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8823959" y="1735801"/>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4256</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836494</xdr:colOff>
      <xdr:row>4</xdr:row>
      <xdr:rowOff>388518</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245869" cy="899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836494</xdr:colOff>
      <xdr:row>4</xdr:row>
      <xdr:rowOff>388518</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177289" cy="883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836494</xdr:colOff>
      <xdr:row>4</xdr:row>
      <xdr:rowOff>388518</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245869" cy="899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836494</xdr:colOff>
      <xdr:row>4</xdr:row>
      <xdr:rowOff>388518</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177289" cy="883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Usuario\Documents\ARCHIVOS%2520COMPUTADOR%2520SANDRA\CALIDAD\PLAN%2520DE%2520ACCI&#211;N%2520Y%2520RIESGOS%2520PALOQUEMAO\Documentos%2520finales\Formato%2520Riesgos%2520Despachos%2520Judiciales%2520Certificados%25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mador\OneDrive\Documentos\Norma%2520Icontec\Formato%2520ARIESGOS%2520EJEMP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3ad0eee9560f5740/Documentos/BACK%20UP%20JOHANNA%2024%2011%202021/RAMA/MATRIZ%20DE%20RIESGOS/PRIMER%20TRIMESTRE%202022/Matriz%20de%20Riesgos%20SIGCMA%201er%20Trim%202022%20V2%20-%20Enviado%20cal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sheetName val="Estrategias"/>
      <sheetName val="Instructivo"/>
      <sheetName val="Mapa Final"/>
      <sheetName val="Clasificación Riesgo"/>
      <sheetName val="Tabla probabilidad"/>
      <sheetName val="Tabla Impacto"/>
      <sheetName val="Tabla Valoración de Controles"/>
      <sheetName val="Matriz de Calor"/>
      <sheetName val="SEGUIMIENTO PRIMER TRIMESTE"/>
      <sheetName val="Hoja1"/>
      <sheetName val="LISTA"/>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sheetData sheetId="9"/>
      <sheetData sheetId="10"/>
      <sheetData sheetId="11">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12"/>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Users\USUSARIO\Downloads\Nueva%2520Metodologia%2520Riesgos\Caja%2520de%2520Herramientas%2520Guia%2520DAPF\1.%25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7863"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103">
      <pivotArea field="1" type="button" dataOnly="0" labelOnly="1" outline="0" axis="axisRow" fieldPosition="1"/>
    </format>
    <format dxfId="1104">
      <pivotArea dataOnly="0" labelOnly="1" outline="0" fieldPosition="0">
        <references count="1">
          <reference field="0" count="1">
            <x v="0"/>
          </reference>
        </references>
      </pivotArea>
    </format>
    <format dxfId="1105">
      <pivotArea dataOnly="0" labelOnly="1" outline="0" fieldPosition="0">
        <references count="1">
          <reference field="0" count="1">
            <x v="1"/>
          </reference>
        </references>
      </pivotArea>
    </format>
    <format dxfId="1106">
      <pivotArea dataOnly="0" labelOnly="1" outline="0" fieldPosition="0">
        <references count="2">
          <reference field="0" count="1" selected="0">
            <x v="0"/>
          </reference>
          <reference field="1" count="5">
            <x v="0"/>
            <x v="6"/>
            <x v="7"/>
            <x v="8"/>
            <x v="9"/>
          </reference>
        </references>
      </pivotArea>
    </format>
    <format dxfId="1107">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881" dataDxfId="880">
  <autoFilter ref="B237:C247" xr:uid="{00000000-0009-0000-0100-000001000000}"/>
  <tableColumns count="2">
    <tableColumn id="1" xr3:uid="{00000000-0010-0000-0000-000001000000}" name="Criterios" dataDxfId="879"/>
    <tableColumn id="2" xr3:uid="{00000000-0010-0000-0000-000002000000}" name="Subcriterios" dataDxfId="87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topLeftCell="A14" zoomScale="85" zoomScaleNormal="85" workbookViewId="0">
      <selection activeCell="C11" sqref="C11:I11"/>
    </sheetView>
  </sheetViews>
  <sheetFormatPr defaultColWidth="11.42578125" defaultRowHeight="15"/>
  <cols>
    <col min="1" max="1" width="28.140625" customWidth="1"/>
    <col min="2" max="2" width="18" customWidth="1"/>
    <col min="3" max="3" width="14.140625" style="86" customWidth="1"/>
    <col min="4" max="8" width="12.42578125" customWidth="1"/>
  </cols>
  <sheetData>
    <row r="1" spans="1:9" ht="42" customHeight="1">
      <c r="A1" s="236" t="s">
        <v>0</v>
      </c>
      <c r="B1" s="236"/>
      <c r="C1" s="236"/>
      <c r="D1" s="236"/>
      <c r="E1" s="236"/>
      <c r="F1" s="236"/>
    </row>
    <row r="5" spans="1:9">
      <c r="D5" s="94"/>
      <c r="E5" s="94"/>
      <c r="F5" s="94"/>
      <c r="G5" s="94"/>
      <c r="H5" s="94"/>
    </row>
    <row r="6" spans="1:9">
      <c r="D6" s="94"/>
      <c r="E6" s="94"/>
      <c r="F6" s="94"/>
      <c r="G6" s="94"/>
      <c r="H6" s="94"/>
    </row>
    <row r="7" spans="1:9" ht="33.75">
      <c r="A7" s="237" t="s">
        <v>1</v>
      </c>
      <c r="B7" s="237"/>
      <c r="C7" s="237"/>
      <c r="D7" s="237"/>
      <c r="E7" s="237"/>
      <c r="F7" s="237"/>
      <c r="G7" s="237"/>
      <c r="H7" s="237"/>
      <c r="I7" s="237"/>
    </row>
    <row r="9" spans="1:9" s="87" customFormat="1" ht="81.75" customHeight="1">
      <c r="A9" s="88" t="s">
        <v>2</v>
      </c>
      <c r="B9" s="235" t="s">
        <v>3</v>
      </c>
      <c r="C9" s="235"/>
      <c r="D9" s="235"/>
      <c r="E9" s="235"/>
      <c r="F9" s="235"/>
      <c r="G9" s="235"/>
      <c r="H9" s="235"/>
      <c r="I9" s="235"/>
    </row>
    <row r="10" spans="1:9" s="87" customFormat="1" ht="16.7" customHeight="1">
      <c r="A10" s="92"/>
      <c r="B10" s="93"/>
      <c r="C10" s="93"/>
      <c r="D10" s="92"/>
      <c r="E10" s="91"/>
    </row>
    <row r="11" spans="1:9" s="87" customFormat="1" ht="84" customHeight="1">
      <c r="A11" s="88" t="s">
        <v>4</v>
      </c>
      <c r="B11" s="157" t="s">
        <v>5</v>
      </c>
      <c r="C11" s="235" t="s">
        <v>6</v>
      </c>
      <c r="D11" s="235"/>
      <c r="E11" s="235"/>
      <c r="F11" s="235"/>
      <c r="G11" s="235"/>
      <c r="H11" s="235"/>
      <c r="I11" s="235"/>
    </row>
    <row r="12" spans="1:9" ht="32.25" customHeight="1">
      <c r="A12" s="90"/>
    </row>
    <row r="13" spans="1:9" ht="32.25" customHeight="1">
      <c r="A13" s="89" t="s">
        <v>7</v>
      </c>
      <c r="B13" s="235" t="s">
        <v>8</v>
      </c>
      <c r="C13" s="235"/>
      <c r="D13" s="235"/>
      <c r="E13" s="235"/>
      <c r="F13" s="235"/>
      <c r="G13" s="235"/>
      <c r="H13" s="235"/>
      <c r="I13" s="235"/>
    </row>
    <row r="14" spans="1:9" s="87" customFormat="1" ht="69" customHeight="1">
      <c r="A14" s="89" t="s">
        <v>9</v>
      </c>
      <c r="B14" s="235"/>
      <c r="C14" s="235"/>
      <c r="D14" s="235"/>
      <c r="E14" s="235"/>
      <c r="F14" s="235"/>
      <c r="G14" s="235"/>
      <c r="H14" s="235"/>
      <c r="I14" s="235"/>
    </row>
    <row r="15" spans="1:9" s="87" customFormat="1" ht="54" customHeight="1">
      <c r="A15" s="89" t="s">
        <v>10</v>
      </c>
      <c r="B15" s="235"/>
      <c r="C15" s="235"/>
      <c r="D15" s="235"/>
      <c r="E15" s="235"/>
      <c r="F15" s="235"/>
      <c r="G15" s="235"/>
      <c r="H15" s="235"/>
      <c r="I15" s="235"/>
    </row>
    <row r="16" spans="1:9" s="87" customFormat="1" ht="54" customHeight="1">
      <c r="A16" s="88" t="s">
        <v>11</v>
      </c>
      <c r="B16" s="235"/>
      <c r="C16" s="235"/>
      <c r="D16" s="235"/>
      <c r="E16" s="235"/>
      <c r="F16" s="235"/>
      <c r="G16" s="235"/>
      <c r="H16" s="235"/>
      <c r="I16" s="235"/>
    </row>
    <row r="18" spans="1:9" s="87" customFormat="1" ht="54.75" customHeight="1">
      <c r="A18" s="88" t="s">
        <v>12</v>
      </c>
      <c r="B18" s="234">
        <v>44378</v>
      </c>
      <c r="C18" s="234"/>
      <c r="D18" s="234"/>
      <c r="E18" s="234"/>
      <c r="F18" s="234"/>
      <c r="G18" s="234"/>
      <c r="H18" s="234"/>
      <c r="I18" s="234"/>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zoomScale="70" zoomScaleNormal="70" workbookViewId="0">
      <selection activeCell="AW50" sqref="AW50"/>
    </sheetView>
  </sheetViews>
  <sheetFormatPr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379" t="s">
        <v>454</v>
      </c>
      <c r="C4" s="379"/>
      <c r="D4" s="379"/>
      <c r="E4" s="379"/>
      <c r="F4" s="379"/>
      <c r="G4" s="379"/>
      <c r="H4" s="379"/>
      <c r="I4" s="379"/>
      <c r="J4" s="380" t="s">
        <v>179</v>
      </c>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T4" s="381" t="s">
        <v>213</v>
      </c>
      <c r="AU4" s="381"/>
    </row>
    <row r="5" spans="2:47">
      <c r="B5" s="379"/>
      <c r="C5" s="379"/>
      <c r="D5" s="379"/>
      <c r="E5" s="379"/>
      <c r="F5" s="379"/>
      <c r="G5" s="379"/>
      <c r="H5" s="379"/>
      <c r="I5" s="379"/>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T5" s="381"/>
      <c r="AU5" s="381"/>
    </row>
    <row r="6" spans="2:47">
      <c r="B6" s="379"/>
      <c r="C6" s="379"/>
      <c r="D6" s="379"/>
      <c r="E6" s="379"/>
      <c r="F6" s="379"/>
      <c r="G6" s="379"/>
      <c r="H6" s="379"/>
      <c r="I6" s="379"/>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T6" s="381"/>
      <c r="AU6" s="381"/>
    </row>
    <row r="7" spans="2:47" ht="15.75" thickBot="1"/>
    <row r="8" spans="2:47" ht="15.75">
      <c r="B8" s="382" t="s">
        <v>363</v>
      </c>
      <c r="C8" s="382"/>
      <c r="D8" s="383"/>
      <c r="E8" s="384" t="s">
        <v>455</v>
      </c>
      <c r="F8" s="385"/>
      <c r="G8" s="385"/>
      <c r="H8" s="385"/>
      <c r="I8" s="386"/>
      <c r="J8" s="50" t="s">
        <v>456</v>
      </c>
      <c r="K8" s="51" t="s">
        <v>456</v>
      </c>
      <c r="L8" s="51" t="s">
        <v>456</v>
      </c>
      <c r="M8" s="51" t="s">
        <v>456</v>
      </c>
      <c r="N8" s="51" t="s">
        <v>456</v>
      </c>
      <c r="O8" s="52" t="s">
        <v>456</v>
      </c>
      <c r="P8" s="50" t="s">
        <v>456</v>
      </c>
      <c r="Q8" s="51" t="s">
        <v>456</v>
      </c>
      <c r="R8" s="51" t="s">
        <v>456</v>
      </c>
      <c r="S8" s="51" t="s">
        <v>456</v>
      </c>
      <c r="T8" s="51" t="s">
        <v>456</v>
      </c>
      <c r="U8" s="52" t="s">
        <v>456</v>
      </c>
      <c r="V8" s="50" t="s">
        <v>456</v>
      </c>
      <c r="W8" s="51" t="s">
        <v>456</v>
      </c>
      <c r="X8" s="51" t="s">
        <v>456</v>
      </c>
      <c r="Y8" s="51" t="s">
        <v>456</v>
      </c>
      <c r="Z8" s="51" t="s">
        <v>456</v>
      </c>
      <c r="AA8" s="52" t="s">
        <v>456</v>
      </c>
      <c r="AB8" s="50" t="s">
        <v>456</v>
      </c>
      <c r="AC8" s="51" t="s">
        <v>456</v>
      </c>
      <c r="AD8" s="51" t="s">
        <v>456</v>
      </c>
      <c r="AE8" s="51" t="s">
        <v>456</v>
      </c>
      <c r="AF8" s="51" t="s">
        <v>456</v>
      </c>
      <c r="AG8" s="52" t="s">
        <v>456</v>
      </c>
      <c r="AH8" s="53" t="s">
        <v>456</v>
      </c>
      <c r="AI8" s="54" t="s">
        <v>456</v>
      </c>
      <c r="AJ8" s="54" t="s">
        <v>456</v>
      </c>
      <c r="AK8" s="54" t="s">
        <v>456</v>
      </c>
      <c r="AL8" s="54" t="s">
        <v>456</v>
      </c>
      <c r="AN8" s="393" t="s">
        <v>457</v>
      </c>
      <c r="AO8" s="394"/>
      <c r="AP8" s="394"/>
      <c r="AQ8" s="394"/>
      <c r="AR8" s="394"/>
      <c r="AS8" s="395"/>
      <c r="AT8" s="402" t="s">
        <v>458</v>
      </c>
      <c r="AU8" s="402"/>
    </row>
    <row r="9" spans="2:47" ht="15.75">
      <c r="B9" s="382"/>
      <c r="C9" s="382"/>
      <c r="D9" s="383"/>
      <c r="E9" s="387"/>
      <c r="F9" s="388"/>
      <c r="G9" s="388"/>
      <c r="H9" s="388"/>
      <c r="I9" s="389"/>
      <c r="J9" s="55" t="s">
        <v>456</v>
      </c>
      <c r="K9" s="56" t="s">
        <v>456</v>
      </c>
      <c r="L9" s="56" t="s">
        <v>456</v>
      </c>
      <c r="M9" s="56" t="s">
        <v>456</v>
      </c>
      <c r="N9" s="56" t="s">
        <v>456</v>
      </c>
      <c r="O9" s="57" t="s">
        <v>456</v>
      </c>
      <c r="P9" s="55" t="s">
        <v>456</v>
      </c>
      <c r="Q9" s="56" t="s">
        <v>456</v>
      </c>
      <c r="R9" s="56" t="s">
        <v>456</v>
      </c>
      <c r="S9" s="56" t="s">
        <v>456</v>
      </c>
      <c r="T9" s="56" t="s">
        <v>456</v>
      </c>
      <c r="U9" s="57" t="s">
        <v>456</v>
      </c>
      <c r="V9" s="55" t="s">
        <v>456</v>
      </c>
      <c r="W9" s="56" t="s">
        <v>456</v>
      </c>
      <c r="X9" s="56" t="s">
        <v>456</v>
      </c>
      <c r="Y9" s="56" t="s">
        <v>456</v>
      </c>
      <c r="Z9" s="56" t="s">
        <v>456</v>
      </c>
      <c r="AA9" s="57" t="s">
        <v>456</v>
      </c>
      <c r="AB9" s="55" t="s">
        <v>456</v>
      </c>
      <c r="AC9" s="56" t="s">
        <v>456</v>
      </c>
      <c r="AD9" s="56" t="s">
        <v>456</v>
      </c>
      <c r="AE9" s="56" t="s">
        <v>456</v>
      </c>
      <c r="AF9" s="56" t="s">
        <v>456</v>
      </c>
      <c r="AG9" s="57" t="s">
        <v>456</v>
      </c>
      <c r="AH9" s="58" t="s">
        <v>456</v>
      </c>
      <c r="AI9" s="59" t="s">
        <v>456</v>
      </c>
      <c r="AJ9" s="59" t="s">
        <v>456</v>
      </c>
      <c r="AK9" s="59" t="s">
        <v>456</v>
      </c>
      <c r="AL9" s="59" t="s">
        <v>456</v>
      </c>
      <c r="AN9" s="396"/>
      <c r="AO9" s="397"/>
      <c r="AP9" s="397"/>
      <c r="AQ9" s="397"/>
      <c r="AR9" s="397"/>
      <c r="AS9" s="398"/>
      <c r="AT9" s="402"/>
      <c r="AU9" s="402"/>
    </row>
    <row r="10" spans="2:47" ht="15.75">
      <c r="B10" s="382"/>
      <c r="C10" s="382"/>
      <c r="D10" s="383"/>
      <c r="E10" s="387"/>
      <c r="F10" s="388"/>
      <c r="G10" s="388"/>
      <c r="H10" s="388"/>
      <c r="I10" s="389"/>
      <c r="J10" s="55" t="s">
        <v>456</v>
      </c>
      <c r="K10" s="56" t="s">
        <v>456</v>
      </c>
      <c r="L10" s="56" t="s">
        <v>456</v>
      </c>
      <c r="M10" s="56" t="s">
        <v>456</v>
      </c>
      <c r="N10" s="56" t="s">
        <v>456</v>
      </c>
      <c r="O10" s="57" t="s">
        <v>456</v>
      </c>
      <c r="P10" s="55" t="s">
        <v>456</v>
      </c>
      <c r="Q10" s="56" t="s">
        <v>456</v>
      </c>
      <c r="R10" s="56" t="s">
        <v>456</v>
      </c>
      <c r="S10" s="56" t="s">
        <v>456</v>
      </c>
      <c r="T10" s="56" t="s">
        <v>456</v>
      </c>
      <c r="U10" s="57" t="s">
        <v>456</v>
      </c>
      <c r="V10" s="55" t="s">
        <v>456</v>
      </c>
      <c r="W10" s="56" t="s">
        <v>456</v>
      </c>
      <c r="X10" s="56" t="s">
        <v>456</v>
      </c>
      <c r="Y10" s="56" t="s">
        <v>456</v>
      </c>
      <c r="Z10" s="56" t="s">
        <v>456</v>
      </c>
      <c r="AA10" s="57" t="s">
        <v>456</v>
      </c>
      <c r="AB10" s="55" t="s">
        <v>456</v>
      </c>
      <c r="AC10" s="56" t="s">
        <v>456</v>
      </c>
      <c r="AD10" s="56" t="s">
        <v>456</v>
      </c>
      <c r="AE10" s="56" t="s">
        <v>456</v>
      </c>
      <c r="AF10" s="56" t="s">
        <v>456</v>
      </c>
      <c r="AG10" s="57" t="s">
        <v>456</v>
      </c>
      <c r="AH10" s="58" t="s">
        <v>456</v>
      </c>
      <c r="AI10" s="59" t="s">
        <v>456</v>
      </c>
      <c r="AJ10" s="59" t="s">
        <v>456</v>
      </c>
      <c r="AK10" s="59" t="s">
        <v>456</v>
      </c>
      <c r="AL10" s="59" t="s">
        <v>456</v>
      </c>
      <c r="AN10" s="396"/>
      <c r="AO10" s="397"/>
      <c r="AP10" s="397"/>
      <c r="AQ10" s="397"/>
      <c r="AR10" s="397"/>
      <c r="AS10" s="398"/>
      <c r="AT10" s="402"/>
      <c r="AU10" s="402"/>
    </row>
    <row r="11" spans="2:47" ht="15.75">
      <c r="B11" s="382"/>
      <c r="C11" s="382"/>
      <c r="D11" s="383"/>
      <c r="E11" s="387"/>
      <c r="F11" s="388"/>
      <c r="G11" s="388"/>
      <c r="H11" s="388"/>
      <c r="I11" s="389"/>
      <c r="J11" s="55" t="s">
        <v>456</v>
      </c>
      <c r="K11" s="56" t="s">
        <v>456</v>
      </c>
      <c r="L11" s="56" t="s">
        <v>456</v>
      </c>
      <c r="M11" s="56" t="s">
        <v>456</v>
      </c>
      <c r="N11" s="56" t="s">
        <v>456</v>
      </c>
      <c r="O11" s="57" t="s">
        <v>456</v>
      </c>
      <c r="P11" s="55" t="s">
        <v>456</v>
      </c>
      <c r="Q11" s="56" t="s">
        <v>456</v>
      </c>
      <c r="R11" s="56" t="s">
        <v>456</v>
      </c>
      <c r="S11" s="56" t="s">
        <v>456</v>
      </c>
      <c r="T11" s="56" t="s">
        <v>456</v>
      </c>
      <c r="U11" s="57" t="s">
        <v>456</v>
      </c>
      <c r="V11" s="55" t="s">
        <v>456</v>
      </c>
      <c r="W11" s="56" t="s">
        <v>456</v>
      </c>
      <c r="X11" s="56" t="s">
        <v>456</v>
      </c>
      <c r="Y11" s="56" t="s">
        <v>456</v>
      </c>
      <c r="Z11" s="56" t="s">
        <v>456</v>
      </c>
      <c r="AA11" s="57" t="s">
        <v>456</v>
      </c>
      <c r="AB11" s="55" t="s">
        <v>456</v>
      </c>
      <c r="AC11" s="56" t="s">
        <v>456</v>
      </c>
      <c r="AD11" s="56" t="s">
        <v>456</v>
      </c>
      <c r="AE11" s="56" t="s">
        <v>456</v>
      </c>
      <c r="AF11" s="56" t="s">
        <v>456</v>
      </c>
      <c r="AG11" s="57" t="s">
        <v>456</v>
      </c>
      <c r="AH11" s="58" t="s">
        <v>456</v>
      </c>
      <c r="AI11" s="59" t="s">
        <v>456</v>
      </c>
      <c r="AJ11" s="59" t="s">
        <v>456</v>
      </c>
      <c r="AK11" s="59" t="s">
        <v>456</v>
      </c>
      <c r="AL11" s="59" t="s">
        <v>456</v>
      </c>
      <c r="AN11" s="396"/>
      <c r="AO11" s="397"/>
      <c r="AP11" s="397"/>
      <c r="AQ11" s="397"/>
      <c r="AR11" s="397"/>
      <c r="AS11" s="398"/>
      <c r="AT11" s="402"/>
      <c r="AU11" s="402"/>
    </row>
    <row r="12" spans="2:47" ht="15.75">
      <c r="B12" s="382"/>
      <c r="C12" s="382"/>
      <c r="D12" s="383"/>
      <c r="E12" s="387"/>
      <c r="F12" s="388"/>
      <c r="G12" s="388"/>
      <c r="H12" s="388"/>
      <c r="I12" s="389"/>
      <c r="J12" s="55" t="s">
        <v>456</v>
      </c>
      <c r="K12" s="56" t="s">
        <v>456</v>
      </c>
      <c r="L12" s="56" t="s">
        <v>456</v>
      </c>
      <c r="M12" s="56" t="s">
        <v>456</v>
      </c>
      <c r="N12" s="56" t="s">
        <v>456</v>
      </c>
      <c r="O12" s="57" t="s">
        <v>456</v>
      </c>
      <c r="P12" s="55" t="s">
        <v>456</v>
      </c>
      <c r="Q12" s="56" t="s">
        <v>456</v>
      </c>
      <c r="R12" s="56" t="s">
        <v>456</v>
      </c>
      <c r="S12" s="56" t="s">
        <v>456</v>
      </c>
      <c r="T12" s="56" t="s">
        <v>456</v>
      </c>
      <c r="U12" s="57" t="s">
        <v>456</v>
      </c>
      <c r="V12" s="55" t="s">
        <v>456</v>
      </c>
      <c r="W12" s="56" t="s">
        <v>456</v>
      </c>
      <c r="X12" s="56" t="s">
        <v>456</v>
      </c>
      <c r="Y12" s="56" t="s">
        <v>456</v>
      </c>
      <c r="Z12" s="56" t="s">
        <v>456</v>
      </c>
      <c r="AA12" s="57" t="s">
        <v>456</v>
      </c>
      <c r="AB12" s="55" t="s">
        <v>456</v>
      </c>
      <c r="AC12" s="56" t="s">
        <v>456</v>
      </c>
      <c r="AD12" s="56" t="s">
        <v>456</v>
      </c>
      <c r="AE12" s="56" t="s">
        <v>456</v>
      </c>
      <c r="AF12" s="56" t="s">
        <v>456</v>
      </c>
      <c r="AG12" s="57" t="s">
        <v>456</v>
      </c>
      <c r="AH12" s="58" t="s">
        <v>456</v>
      </c>
      <c r="AI12" s="59" t="s">
        <v>456</v>
      </c>
      <c r="AJ12" s="59" t="s">
        <v>456</v>
      </c>
      <c r="AK12" s="59" t="s">
        <v>456</v>
      </c>
      <c r="AL12" s="59" t="s">
        <v>456</v>
      </c>
      <c r="AN12" s="396"/>
      <c r="AO12" s="397"/>
      <c r="AP12" s="397"/>
      <c r="AQ12" s="397"/>
      <c r="AR12" s="397"/>
      <c r="AS12" s="398"/>
      <c r="AT12" s="402"/>
      <c r="AU12" s="402"/>
    </row>
    <row r="13" spans="2:47" ht="15.75">
      <c r="B13" s="382"/>
      <c r="C13" s="382"/>
      <c r="D13" s="383"/>
      <c r="E13" s="387"/>
      <c r="F13" s="388"/>
      <c r="G13" s="388"/>
      <c r="H13" s="388"/>
      <c r="I13" s="389"/>
      <c r="J13" s="55" t="s">
        <v>456</v>
      </c>
      <c r="K13" s="56" t="s">
        <v>456</v>
      </c>
      <c r="L13" s="56" t="s">
        <v>456</v>
      </c>
      <c r="M13" s="56" t="s">
        <v>456</v>
      </c>
      <c r="N13" s="56" t="s">
        <v>456</v>
      </c>
      <c r="O13" s="57" t="s">
        <v>456</v>
      </c>
      <c r="P13" s="55" t="s">
        <v>456</v>
      </c>
      <c r="Q13" s="56" t="s">
        <v>456</v>
      </c>
      <c r="R13" s="56" t="s">
        <v>456</v>
      </c>
      <c r="S13" s="56" t="s">
        <v>456</v>
      </c>
      <c r="T13" s="56" t="s">
        <v>456</v>
      </c>
      <c r="U13" s="57" t="s">
        <v>456</v>
      </c>
      <c r="V13" s="55" t="s">
        <v>456</v>
      </c>
      <c r="W13" s="56" t="s">
        <v>456</v>
      </c>
      <c r="X13" s="56" t="s">
        <v>456</v>
      </c>
      <c r="Y13" s="56" t="s">
        <v>456</v>
      </c>
      <c r="Z13" s="56" t="s">
        <v>456</v>
      </c>
      <c r="AA13" s="57" t="s">
        <v>456</v>
      </c>
      <c r="AB13" s="55" t="s">
        <v>456</v>
      </c>
      <c r="AC13" s="56" t="s">
        <v>456</v>
      </c>
      <c r="AD13" s="56" t="s">
        <v>456</v>
      </c>
      <c r="AE13" s="56" t="s">
        <v>456</v>
      </c>
      <c r="AF13" s="56" t="s">
        <v>456</v>
      </c>
      <c r="AG13" s="57" t="s">
        <v>456</v>
      </c>
      <c r="AH13" s="58" t="s">
        <v>456</v>
      </c>
      <c r="AI13" s="59" t="s">
        <v>456</v>
      </c>
      <c r="AJ13" s="59" t="s">
        <v>456</v>
      </c>
      <c r="AK13" s="59" t="s">
        <v>456</v>
      </c>
      <c r="AL13" s="59" t="s">
        <v>456</v>
      </c>
      <c r="AN13" s="396"/>
      <c r="AO13" s="397"/>
      <c r="AP13" s="397"/>
      <c r="AQ13" s="397"/>
      <c r="AR13" s="397"/>
      <c r="AS13" s="398"/>
      <c r="AT13" s="402"/>
      <c r="AU13" s="402"/>
    </row>
    <row r="14" spans="2:47" ht="5.25" customHeight="1" thickBot="1">
      <c r="B14" s="382"/>
      <c r="C14" s="382"/>
      <c r="D14" s="383"/>
      <c r="E14" s="387"/>
      <c r="F14" s="388"/>
      <c r="G14" s="388"/>
      <c r="H14" s="388"/>
      <c r="I14" s="389"/>
      <c r="J14" s="55" t="s">
        <v>456</v>
      </c>
      <c r="K14" s="56" t="s">
        <v>456</v>
      </c>
      <c r="L14" s="56" t="s">
        <v>456</v>
      </c>
      <c r="M14" s="56" t="s">
        <v>456</v>
      </c>
      <c r="N14" s="56" t="s">
        <v>456</v>
      </c>
      <c r="O14" s="57" t="s">
        <v>456</v>
      </c>
      <c r="P14" s="55" t="s">
        <v>456</v>
      </c>
      <c r="Q14" s="56" t="s">
        <v>456</v>
      </c>
      <c r="R14" s="56" t="s">
        <v>456</v>
      </c>
      <c r="S14" s="56" t="s">
        <v>456</v>
      </c>
      <c r="T14" s="56" t="s">
        <v>456</v>
      </c>
      <c r="U14" s="57" t="s">
        <v>456</v>
      </c>
      <c r="V14" s="55" t="s">
        <v>456</v>
      </c>
      <c r="W14" s="56" t="s">
        <v>456</v>
      </c>
      <c r="X14" s="56" t="s">
        <v>456</v>
      </c>
      <c r="Y14" s="56" t="s">
        <v>456</v>
      </c>
      <c r="Z14" s="56" t="s">
        <v>456</v>
      </c>
      <c r="AA14" s="57" t="s">
        <v>456</v>
      </c>
      <c r="AB14" s="55" t="s">
        <v>456</v>
      </c>
      <c r="AC14" s="56" t="s">
        <v>456</v>
      </c>
      <c r="AD14" s="56" t="s">
        <v>456</v>
      </c>
      <c r="AE14" s="56" t="s">
        <v>456</v>
      </c>
      <c r="AF14" s="56" t="s">
        <v>456</v>
      </c>
      <c r="AG14" s="57" t="s">
        <v>456</v>
      </c>
      <c r="AH14" s="58" t="s">
        <v>456</v>
      </c>
      <c r="AI14" s="59" t="s">
        <v>456</v>
      </c>
      <c r="AJ14" s="59" t="s">
        <v>456</v>
      </c>
      <c r="AK14" s="59" t="s">
        <v>456</v>
      </c>
      <c r="AL14" s="59" t="s">
        <v>456</v>
      </c>
      <c r="AN14" s="396"/>
      <c r="AO14" s="397"/>
      <c r="AP14" s="397"/>
      <c r="AQ14" s="397"/>
      <c r="AR14" s="397"/>
      <c r="AS14" s="398"/>
      <c r="AT14" s="402"/>
      <c r="AU14" s="402"/>
    </row>
    <row r="15" spans="2:47" ht="16.5" hidden="1" thickBot="1">
      <c r="B15" s="382"/>
      <c r="C15" s="382"/>
      <c r="D15" s="383"/>
      <c r="E15" s="387"/>
      <c r="F15" s="388"/>
      <c r="G15" s="388"/>
      <c r="H15" s="388"/>
      <c r="I15" s="389"/>
      <c r="J15" s="55" t="s">
        <v>456</v>
      </c>
      <c r="K15" s="56" t="s">
        <v>456</v>
      </c>
      <c r="L15" s="56" t="s">
        <v>456</v>
      </c>
      <c r="M15" s="56" t="s">
        <v>456</v>
      </c>
      <c r="N15" s="56" t="s">
        <v>456</v>
      </c>
      <c r="O15" s="57" t="s">
        <v>456</v>
      </c>
      <c r="P15" s="55" t="s">
        <v>456</v>
      </c>
      <c r="Q15" s="56" t="s">
        <v>456</v>
      </c>
      <c r="R15" s="56" t="s">
        <v>456</v>
      </c>
      <c r="S15" s="56" t="s">
        <v>456</v>
      </c>
      <c r="T15" s="56" t="s">
        <v>456</v>
      </c>
      <c r="U15" s="57" t="s">
        <v>456</v>
      </c>
      <c r="V15" s="55" t="s">
        <v>456</v>
      </c>
      <c r="W15" s="56" t="s">
        <v>456</v>
      </c>
      <c r="X15" s="56" t="s">
        <v>456</v>
      </c>
      <c r="Y15" s="56" t="s">
        <v>456</v>
      </c>
      <c r="Z15" s="56" t="s">
        <v>456</v>
      </c>
      <c r="AA15" s="57" t="s">
        <v>456</v>
      </c>
      <c r="AB15" s="55" t="s">
        <v>456</v>
      </c>
      <c r="AC15" s="56" t="s">
        <v>456</v>
      </c>
      <c r="AD15" s="56" t="s">
        <v>456</v>
      </c>
      <c r="AE15" s="56" t="s">
        <v>456</v>
      </c>
      <c r="AF15" s="56" t="s">
        <v>456</v>
      </c>
      <c r="AG15" s="57" t="s">
        <v>456</v>
      </c>
      <c r="AH15" s="58" t="s">
        <v>456</v>
      </c>
      <c r="AI15" s="59" t="s">
        <v>456</v>
      </c>
      <c r="AJ15" s="59" t="s">
        <v>456</v>
      </c>
      <c r="AK15" s="59" t="s">
        <v>456</v>
      </c>
      <c r="AL15" s="59" t="s">
        <v>456</v>
      </c>
      <c r="AN15" s="396"/>
      <c r="AO15" s="397"/>
      <c r="AP15" s="397"/>
      <c r="AQ15" s="397"/>
      <c r="AR15" s="397"/>
      <c r="AS15" s="398"/>
      <c r="AT15" s="36"/>
      <c r="AU15" s="36"/>
    </row>
    <row r="16" spans="2:47" ht="16.5" hidden="1" thickBot="1">
      <c r="B16" s="382"/>
      <c r="C16" s="382"/>
      <c r="D16" s="383"/>
      <c r="E16" s="387"/>
      <c r="F16" s="388"/>
      <c r="G16" s="388"/>
      <c r="H16" s="388"/>
      <c r="I16" s="389"/>
      <c r="J16" s="55" t="s">
        <v>456</v>
      </c>
      <c r="K16" s="56" t="s">
        <v>456</v>
      </c>
      <c r="L16" s="56" t="s">
        <v>456</v>
      </c>
      <c r="M16" s="56" t="s">
        <v>456</v>
      </c>
      <c r="N16" s="56" t="s">
        <v>456</v>
      </c>
      <c r="O16" s="57" t="s">
        <v>456</v>
      </c>
      <c r="P16" s="55" t="s">
        <v>456</v>
      </c>
      <c r="Q16" s="56" t="s">
        <v>456</v>
      </c>
      <c r="R16" s="56" t="s">
        <v>456</v>
      </c>
      <c r="S16" s="56" t="s">
        <v>456</v>
      </c>
      <c r="T16" s="56" t="s">
        <v>456</v>
      </c>
      <c r="U16" s="57" t="s">
        <v>456</v>
      </c>
      <c r="V16" s="55" t="s">
        <v>456</v>
      </c>
      <c r="W16" s="56" t="s">
        <v>456</v>
      </c>
      <c r="X16" s="56" t="s">
        <v>456</v>
      </c>
      <c r="Y16" s="56" t="s">
        <v>456</v>
      </c>
      <c r="Z16" s="56" t="s">
        <v>456</v>
      </c>
      <c r="AA16" s="57" t="s">
        <v>456</v>
      </c>
      <c r="AB16" s="55" t="s">
        <v>456</v>
      </c>
      <c r="AC16" s="56" t="s">
        <v>456</v>
      </c>
      <c r="AD16" s="56" t="s">
        <v>456</v>
      </c>
      <c r="AE16" s="56" t="s">
        <v>456</v>
      </c>
      <c r="AF16" s="56" t="s">
        <v>456</v>
      </c>
      <c r="AG16" s="57" t="s">
        <v>456</v>
      </c>
      <c r="AH16" s="58" t="s">
        <v>456</v>
      </c>
      <c r="AI16" s="59" t="s">
        <v>456</v>
      </c>
      <c r="AJ16" s="59" t="s">
        <v>456</v>
      </c>
      <c r="AK16" s="59" t="s">
        <v>456</v>
      </c>
      <c r="AL16" s="59" t="s">
        <v>456</v>
      </c>
      <c r="AN16" s="396"/>
      <c r="AO16" s="397"/>
      <c r="AP16" s="397"/>
      <c r="AQ16" s="397"/>
      <c r="AR16" s="397"/>
      <c r="AS16" s="398"/>
      <c r="AT16" s="36"/>
      <c r="AU16" s="36"/>
    </row>
    <row r="17" spans="2:47" ht="16.5" hidden="1" thickBot="1">
      <c r="B17" s="382"/>
      <c r="C17" s="382"/>
      <c r="D17" s="383"/>
      <c r="E17" s="390"/>
      <c r="F17" s="391"/>
      <c r="G17" s="391"/>
      <c r="H17" s="391"/>
      <c r="I17" s="392"/>
      <c r="J17" s="60" t="s">
        <v>456</v>
      </c>
      <c r="K17" s="61" t="s">
        <v>456</v>
      </c>
      <c r="L17" s="61" t="s">
        <v>456</v>
      </c>
      <c r="M17" s="61" t="s">
        <v>456</v>
      </c>
      <c r="N17" s="61" t="s">
        <v>456</v>
      </c>
      <c r="O17" s="62" t="s">
        <v>456</v>
      </c>
      <c r="P17" s="55" t="s">
        <v>456</v>
      </c>
      <c r="Q17" s="56" t="s">
        <v>456</v>
      </c>
      <c r="R17" s="56" t="s">
        <v>456</v>
      </c>
      <c r="S17" s="56" t="s">
        <v>456</v>
      </c>
      <c r="T17" s="56" t="s">
        <v>456</v>
      </c>
      <c r="U17" s="57" t="s">
        <v>456</v>
      </c>
      <c r="V17" s="60" t="s">
        <v>456</v>
      </c>
      <c r="W17" s="61" t="s">
        <v>456</v>
      </c>
      <c r="X17" s="61" t="s">
        <v>456</v>
      </c>
      <c r="Y17" s="61" t="s">
        <v>456</v>
      </c>
      <c r="Z17" s="61" t="s">
        <v>456</v>
      </c>
      <c r="AA17" s="62" t="s">
        <v>456</v>
      </c>
      <c r="AB17" s="55" t="s">
        <v>456</v>
      </c>
      <c r="AC17" s="56" t="s">
        <v>456</v>
      </c>
      <c r="AD17" s="56" t="s">
        <v>456</v>
      </c>
      <c r="AE17" s="56" t="s">
        <v>456</v>
      </c>
      <c r="AF17" s="56" t="s">
        <v>456</v>
      </c>
      <c r="AG17" s="57" t="s">
        <v>456</v>
      </c>
      <c r="AH17" s="63" t="s">
        <v>456</v>
      </c>
      <c r="AI17" s="64" t="s">
        <v>456</v>
      </c>
      <c r="AJ17" s="64" t="s">
        <v>456</v>
      </c>
      <c r="AK17" s="64" t="s">
        <v>456</v>
      </c>
      <c r="AL17" s="64" t="s">
        <v>456</v>
      </c>
      <c r="AN17" s="399"/>
      <c r="AO17" s="400"/>
      <c r="AP17" s="400"/>
      <c r="AQ17" s="400"/>
      <c r="AR17" s="400"/>
      <c r="AS17" s="401"/>
      <c r="AT17" s="36"/>
      <c r="AU17" s="36"/>
    </row>
    <row r="18" spans="2:47" ht="15.75" customHeight="1">
      <c r="B18" s="382"/>
      <c r="C18" s="382"/>
      <c r="D18" s="383"/>
      <c r="E18" s="384" t="s">
        <v>459</v>
      </c>
      <c r="F18" s="385"/>
      <c r="G18" s="385"/>
      <c r="H18" s="385"/>
      <c r="I18" s="385"/>
      <c r="J18" s="147" t="s">
        <v>456</v>
      </c>
      <c r="K18" s="148" t="s">
        <v>456</v>
      </c>
      <c r="L18" s="148" t="s">
        <v>456</v>
      </c>
      <c r="M18" s="148" t="s">
        <v>456</v>
      </c>
      <c r="N18" s="148" t="s">
        <v>456</v>
      </c>
      <c r="O18" s="149" t="s">
        <v>456</v>
      </c>
      <c r="P18" s="147" t="s">
        <v>456</v>
      </c>
      <c r="Q18" s="148" t="s">
        <v>456</v>
      </c>
      <c r="R18" s="65" t="s">
        <v>456</v>
      </c>
      <c r="S18" s="65" t="s">
        <v>456</v>
      </c>
      <c r="T18" s="65" t="s">
        <v>456</v>
      </c>
      <c r="U18" s="66" t="s">
        <v>456</v>
      </c>
      <c r="V18" s="50" t="s">
        <v>456</v>
      </c>
      <c r="W18" s="51" t="s">
        <v>456</v>
      </c>
      <c r="X18" s="51" t="s">
        <v>456</v>
      </c>
      <c r="Y18" s="51" t="s">
        <v>456</v>
      </c>
      <c r="Z18" s="51" t="s">
        <v>456</v>
      </c>
      <c r="AA18" s="52" t="s">
        <v>456</v>
      </c>
      <c r="AB18" s="50" t="s">
        <v>456</v>
      </c>
      <c r="AC18" s="51" t="s">
        <v>456</v>
      </c>
      <c r="AD18" s="51" t="s">
        <v>456</v>
      </c>
      <c r="AE18" s="51" t="s">
        <v>456</v>
      </c>
      <c r="AF18" s="51" t="s">
        <v>456</v>
      </c>
      <c r="AG18" s="52" t="s">
        <v>456</v>
      </c>
      <c r="AH18" s="53" t="s">
        <v>456</v>
      </c>
      <c r="AI18" s="54" t="s">
        <v>456</v>
      </c>
      <c r="AJ18" s="54" t="s">
        <v>456</v>
      </c>
      <c r="AK18" s="54" t="s">
        <v>456</v>
      </c>
      <c r="AL18" s="54" t="s">
        <v>456</v>
      </c>
      <c r="AN18" s="404" t="s">
        <v>460</v>
      </c>
      <c r="AO18" s="405"/>
      <c r="AP18" s="405"/>
      <c r="AQ18" s="405"/>
      <c r="AR18" s="405"/>
      <c r="AS18" s="405"/>
      <c r="AT18" s="410" t="s">
        <v>461</v>
      </c>
      <c r="AU18" s="411"/>
    </row>
    <row r="19" spans="2:47" ht="15.75" customHeight="1">
      <c r="B19" s="382"/>
      <c r="C19" s="382"/>
      <c r="D19" s="383"/>
      <c r="E19" s="403"/>
      <c r="F19" s="388"/>
      <c r="G19" s="388"/>
      <c r="H19" s="388"/>
      <c r="I19" s="388"/>
      <c r="J19" s="150" t="s">
        <v>456</v>
      </c>
      <c r="K19" s="151" t="s">
        <v>456</v>
      </c>
      <c r="L19" s="151" t="s">
        <v>456</v>
      </c>
      <c r="M19" s="151" t="s">
        <v>456</v>
      </c>
      <c r="N19" s="151" t="s">
        <v>456</v>
      </c>
      <c r="O19" s="152" t="s">
        <v>456</v>
      </c>
      <c r="P19" s="150" t="s">
        <v>456</v>
      </c>
      <c r="Q19" s="151" t="s">
        <v>456</v>
      </c>
      <c r="R19" s="68" t="s">
        <v>456</v>
      </c>
      <c r="S19" s="68" t="s">
        <v>456</v>
      </c>
      <c r="T19" s="68" t="s">
        <v>456</v>
      </c>
      <c r="U19" s="69" t="s">
        <v>456</v>
      </c>
      <c r="V19" s="55" t="s">
        <v>456</v>
      </c>
      <c r="W19" s="56" t="s">
        <v>456</v>
      </c>
      <c r="X19" s="56" t="s">
        <v>456</v>
      </c>
      <c r="Y19" s="56" t="s">
        <v>456</v>
      </c>
      <c r="Z19" s="56" t="s">
        <v>456</v>
      </c>
      <c r="AA19" s="57" t="s">
        <v>456</v>
      </c>
      <c r="AB19" s="55" t="s">
        <v>456</v>
      </c>
      <c r="AC19" s="56" t="s">
        <v>456</v>
      </c>
      <c r="AD19" s="56" t="s">
        <v>456</v>
      </c>
      <c r="AE19" s="56" t="s">
        <v>456</v>
      </c>
      <c r="AF19" s="56" t="s">
        <v>456</v>
      </c>
      <c r="AG19" s="57" t="s">
        <v>456</v>
      </c>
      <c r="AH19" s="58" t="s">
        <v>456</v>
      </c>
      <c r="AI19" s="59" t="s">
        <v>456</v>
      </c>
      <c r="AJ19" s="59" t="s">
        <v>456</v>
      </c>
      <c r="AK19" s="59" t="s">
        <v>456</v>
      </c>
      <c r="AL19" s="59" t="s">
        <v>456</v>
      </c>
      <c r="AN19" s="406"/>
      <c r="AO19" s="407"/>
      <c r="AP19" s="407"/>
      <c r="AQ19" s="407"/>
      <c r="AR19" s="407"/>
      <c r="AS19" s="407"/>
      <c r="AT19" s="412"/>
      <c r="AU19" s="413"/>
    </row>
    <row r="20" spans="2:47" ht="15.75" customHeight="1">
      <c r="B20" s="382"/>
      <c r="C20" s="382"/>
      <c r="D20" s="383"/>
      <c r="E20" s="387"/>
      <c r="F20" s="388"/>
      <c r="G20" s="388"/>
      <c r="H20" s="388"/>
      <c r="I20" s="388"/>
      <c r="J20" s="150" t="s">
        <v>456</v>
      </c>
      <c r="K20" s="151" t="s">
        <v>456</v>
      </c>
      <c r="L20" s="151" t="s">
        <v>456</v>
      </c>
      <c r="M20" s="151" t="s">
        <v>456</v>
      </c>
      <c r="N20" s="151" t="s">
        <v>456</v>
      </c>
      <c r="O20" s="152" t="s">
        <v>456</v>
      </c>
      <c r="P20" s="150" t="s">
        <v>456</v>
      </c>
      <c r="Q20" s="151" t="s">
        <v>456</v>
      </c>
      <c r="R20" s="68" t="s">
        <v>456</v>
      </c>
      <c r="S20" s="68" t="s">
        <v>456</v>
      </c>
      <c r="T20" s="68" t="s">
        <v>456</v>
      </c>
      <c r="U20" s="69" t="s">
        <v>456</v>
      </c>
      <c r="V20" s="55" t="s">
        <v>456</v>
      </c>
      <c r="W20" s="56" t="s">
        <v>456</v>
      </c>
      <c r="X20" s="56" t="s">
        <v>456</v>
      </c>
      <c r="Y20" s="56" t="s">
        <v>456</v>
      </c>
      <c r="Z20" s="56" t="s">
        <v>456</v>
      </c>
      <c r="AA20" s="57" t="s">
        <v>456</v>
      </c>
      <c r="AB20" s="55" t="s">
        <v>456</v>
      </c>
      <c r="AC20" s="56" t="s">
        <v>456</v>
      </c>
      <c r="AD20" s="56" t="s">
        <v>456</v>
      </c>
      <c r="AE20" s="56" t="s">
        <v>456</v>
      </c>
      <c r="AF20" s="56" t="s">
        <v>456</v>
      </c>
      <c r="AG20" s="57" t="s">
        <v>456</v>
      </c>
      <c r="AH20" s="58" t="s">
        <v>456</v>
      </c>
      <c r="AI20" s="59" t="s">
        <v>456</v>
      </c>
      <c r="AJ20" s="59" t="s">
        <v>456</v>
      </c>
      <c r="AK20" s="59" t="s">
        <v>456</v>
      </c>
      <c r="AL20" s="59" t="s">
        <v>456</v>
      </c>
      <c r="AN20" s="406"/>
      <c r="AO20" s="407"/>
      <c r="AP20" s="407"/>
      <c r="AQ20" s="407"/>
      <c r="AR20" s="407"/>
      <c r="AS20" s="407"/>
      <c r="AT20" s="412"/>
      <c r="AU20" s="413"/>
    </row>
    <row r="21" spans="2:47" ht="15.75" customHeight="1">
      <c r="B21" s="382"/>
      <c r="C21" s="382"/>
      <c r="D21" s="383"/>
      <c r="E21" s="387"/>
      <c r="F21" s="388"/>
      <c r="G21" s="388"/>
      <c r="H21" s="388"/>
      <c r="I21" s="388"/>
      <c r="J21" s="150" t="s">
        <v>456</v>
      </c>
      <c r="K21" s="151" t="s">
        <v>456</v>
      </c>
      <c r="L21" s="151" t="s">
        <v>456</v>
      </c>
      <c r="M21" s="151" t="s">
        <v>456</v>
      </c>
      <c r="N21" s="151" t="s">
        <v>456</v>
      </c>
      <c r="O21" s="152" t="s">
        <v>456</v>
      </c>
      <c r="P21" s="150" t="s">
        <v>456</v>
      </c>
      <c r="Q21" s="151" t="s">
        <v>456</v>
      </c>
      <c r="R21" s="68" t="s">
        <v>456</v>
      </c>
      <c r="S21" s="68" t="s">
        <v>456</v>
      </c>
      <c r="T21" s="68" t="s">
        <v>456</v>
      </c>
      <c r="U21" s="69" t="s">
        <v>456</v>
      </c>
      <c r="V21" s="55" t="s">
        <v>456</v>
      </c>
      <c r="W21" s="56" t="s">
        <v>456</v>
      </c>
      <c r="X21" s="56" t="s">
        <v>456</v>
      </c>
      <c r="Y21" s="56" t="s">
        <v>456</v>
      </c>
      <c r="Z21" s="56" t="s">
        <v>456</v>
      </c>
      <c r="AA21" s="57" t="s">
        <v>456</v>
      </c>
      <c r="AB21" s="55" t="s">
        <v>456</v>
      </c>
      <c r="AC21" s="56" t="s">
        <v>456</v>
      </c>
      <c r="AD21" s="56" t="s">
        <v>456</v>
      </c>
      <c r="AE21" s="56" t="s">
        <v>456</v>
      </c>
      <c r="AF21" s="56" t="s">
        <v>456</v>
      </c>
      <c r="AG21" s="57" t="s">
        <v>456</v>
      </c>
      <c r="AH21" s="58" t="s">
        <v>456</v>
      </c>
      <c r="AI21" s="59" t="s">
        <v>456</v>
      </c>
      <c r="AJ21" s="59" t="s">
        <v>456</v>
      </c>
      <c r="AK21" s="59" t="s">
        <v>456</v>
      </c>
      <c r="AL21" s="59" t="s">
        <v>456</v>
      </c>
      <c r="AN21" s="406"/>
      <c r="AO21" s="407"/>
      <c r="AP21" s="407"/>
      <c r="AQ21" s="407"/>
      <c r="AR21" s="407"/>
      <c r="AS21" s="407"/>
      <c r="AT21" s="412"/>
      <c r="AU21" s="413"/>
    </row>
    <row r="22" spans="2:47" ht="15.75" customHeight="1">
      <c r="B22" s="382"/>
      <c r="C22" s="382"/>
      <c r="D22" s="383"/>
      <c r="E22" s="387"/>
      <c r="F22" s="388"/>
      <c r="G22" s="388"/>
      <c r="H22" s="388"/>
      <c r="I22" s="388"/>
      <c r="J22" s="150" t="s">
        <v>456</v>
      </c>
      <c r="K22" s="151" t="s">
        <v>456</v>
      </c>
      <c r="L22" s="151" t="s">
        <v>456</v>
      </c>
      <c r="M22" s="151" t="s">
        <v>456</v>
      </c>
      <c r="N22" s="151" t="s">
        <v>456</v>
      </c>
      <c r="O22" s="152" t="s">
        <v>456</v>
      </c>
      <c r="P22" s="150" t="s">
        <v>456</v>
      </c>
      <c r="Q22" s="151" t="s">
        <v>456</v>
      </c>
      <c r="R22" s="68" t="s">
        <v>456</v>
      </c>
      <c r="S22" s="68" t="s">
        <v>456</v>
      </c>
      <c r="T22" s="68" t="s">
        <v>456</v>
      </c>
      <c r="U22" s="69" t="s">
        <v>456</v>
      </c>
      <c r="V22" s="55" t="s">
        <v>456</v>
      </c>
      <c r="W22" s="56" t="s">
        <v>456</v>
      </c>
      <c r="X22" s="56" t="s">
        <v>456</v>
      </c>
      <c r="Y22" s="56" t="s">
        <v>456</v>
      </c>
      <c r="Z22" s="56" t="s">
        <v>456</v>
      </c>
      <c r="AA22" s="57" t="s">
        <v>456</v>
      </c>
      <c r="AB22" s="55" t="s">
        <v>456</v>
      </c>
      <c r="AC22" s="56" t="s">
        <v>456</v>
      </c>
      <c r="AD22" s="56" t="s">
        <v>456</v>
      </c>
      <c r="AE22" s="56" t="s">
        <v>456</v>
      </c>
      <c r="AF22" s="56" t="s">
        <v>456</v>
      </c>
      <c r="AG22" s="57" t="s">
        <v>456</v>
      </c>
      <c r="AH22" s="58" t="s">
        <v>456</v>
      </c>
      <c r="AI22" s="59" t="s">
        <v>456</v>
      </c>
      <c r="AJ22" s="59" t="s">
        <v>456</v>
      </c>
      <c r="AK22" s="59" t="s">
        <v>456</v>
      </c>
      <c r="AL22" s="59" t="s">
        <v>456</v>
      </c>
      <c r="AN22" s="406"/>
      <c r="AO22" s="407"/>
      <c r="AP22" s="407"/>
      <c r="AQ22" s="407"/>
      <c r="AR22" s="407"/>
      <c r="AS22" s="407"/>
      <c r="AT22" s="412"/>
      <c r="AU22" s="413"/>
    </row>
    <row r="23" spans="2:47" ht="0.75" customHeight="1">
      <c r="B23" s="382"/>
      <c r="C23" s="382"/>
      <c r="D23" s="383"/>
      <c r="E23" s="387"/>
      <c r="F23" s="388"/>
      <c r="G23" s="388"/>
      <c r="H23" s="388"/>
      <c r="I23" s="388"/>
      <c r="J23" s="150" t="s">
        <v>456</v>
      </c>
      <c r="K23" s="151" t="s">
        <v>456</v>
      </c>
      <c r="L23" s="151" t="s">
        <v>456</v>
      </c>
      <c r="M23" s="151" t="s">
        <v>456</v>
      </c>
      <c r="N23" s="151" t="s">
        <v>456</v>
      </c>
      <c r="O23" s="152" t="s">
        <v>456</v>
      </c>
      <c r="P23" s="150" t="s">
        <v>456</v>
      </c>
      <c r="Q23" s="151" t="s">
        <v>456</v>
      </c>
      <c r="R23" s="68" t="s">
        <v>456</v>
      </c>
      <c r="S23" s="68" t="s">
        <v>456</v>
      </c>
      <c r="T23" s="68" t="s">
        <v>456</v>
      </c>
      <c r="U23" s="69" t="s">
        <v>456</v>
      </c>
      <c r="V23" s="55" t="s">
        <v>456</v>
      </c>
      <c r="W23" s="56" t="s">
        <v>456</v>
      </c>
      <c r="X23" s="56" t="s">
        <v>456</v>
      </c>
      <c r="Y23" s="56" t="s">
        <v>456</v>
      </c>
      <c r="Z23" s="56" t="s">
        <v>456</v>
      </c>
      <c r="AA23" s="57" t="s">
        <v>456</v>
      </c>
      <c r="AB23" s="55" t="s">
        <v>456</v>
      </c>
      <c r="AC23" s="56" t="s">
        <v>456</v>
      </c>
      <c r="AD23" s="56" t="s">
        <v>456</v>
      </c>
      <c r="AE23" s="56" t="s">
        <v>456</v>
      </c>
      <c r="AF23" s="56" t="s">
        <v>456</v>
      </c>
      <c r="AG23" s="57" t="s">
        <v>456</v>
      </c>
      <c r="AH23" s="58" t="s">
        <v>456</v>
      </c>
      <c r="AI23" s="59" t="s">
        <v>456</v>
      </c>
      <c r="AJ23" s="59" t="s">
        <v>456</v>
      </c>
      <c r="AK23" s="59" t="s">
        <v>456</v>
      </c>
      <c r="AL23" s="59" t="s">
        <v>456</v>
      </c>
      <c r="AN23" s="406"/>
      <c r="AO23" s="407"/>
      <c r="AP23" s="407"/>
      <c r="AQ23" s="407"/>
      <c r="AR23" s="407"/>
      <c r="AS23" s="407"/>
      <c r="AT23" s="412"/>
      <c r="AU23" s="413"/>
    </row>
    <row r="24" spans="2:47" ht="15.75" hidden="1" customHeight="1">
      <c r="B24" s="382"/>
      <c r="C24" s="382"/>
      <c r="D24" s="383"/>
      <c r="E24" s="387"/>
      <c r="F24" s="388"/>
      <c r="G24" s="388"/>
      <c r="H24" s="388"/>
      <c r="I24" s="388"/>
      <c r="J24" s="150" t="s">
        <v>456</v>
      </c>
      <c r="K24" s="151" t="s">
        <v>456</v>
      </c>
      <c r="L24" s="151" t="s">
        <v>456</v>
      </c>
      <c r="M24" s="151" t="s">
        <v>456</v>
      </c>
      <c r="N24" s="151" t="s">
        <v>456</v>
      </c>
      <c r="O24" s="152" t="s">
        <v>456</v>
      </c>
      <c r="P24" s="150" t="s">
        <v>456</v>
      </c>
      <c r="Q24" s="151" t="s">
        <v>456</v>
      </c>
      <c r="R24" s="68" t="s">
        <v>456</v>
      </c>
      <c r="S24" s="68" t="s">
        <v>456</v>
      </c>
      <c r="T24" s="68" t="s">
        <v>456</v>
      </c>
      <c r="U24" s="69" t="s">
        <v>456</v>
      </c>
      <c r="V24" s="55" t="s">
        <v>456</v>
      </c>
      <c r="W24" s="56" t="s">
        <v>456</v>
      </c>
      <c r="X24" s="56" t="s">
        <v>456</v>
      </c>
      <c r="Y24" s="56" t="s">
        <v>456</v>
      </c>
      <c r="Z24" s="56" t="s">
        <v>456</v>
      </c>
      <c r="AA24" s="57" t="s">
        <v>456</v>
      </c>
      <c r="AB24" s="55" t="s">
        <v>456</v>
      </c>
      <c r="AC24" s="56" t="s">
        <v>456</v>
      </c>
      <c r="AD24" s="56" t="s">
        <v>456</v>
      </c>
      <c r="AE24" s="56" t="s">
        <v>456</v>
      </c>
      <c r="AF24" s="56" t="s">
        <v>456</v>
      </c>
      <c r="AG24" s="57" t="s">
        <v>456</v>
      </c>
      <c r="AH24" s="58" t="s">
        <v>456</v>
      </c>
      <c r="AI24" s="59" t="s">
        <v>456</v>
      </c>
      <c r="AJ24" s="59" t="s">
        <v>456</v>
      </c>
      <c r="AK24" s="59" t="s">
        <v>456</v>
      </c>
      <c r="AL24" s="59" t="s">
        <v>456</v>
      </c>
      <c r="AN24" s="406"/>
      <c r="AO24" s="407"/>
      <c r="AP24" s="407"/>
      <c r="AQ24" s="407"/>
      <c r="AR24" s="407"/>
      <c r="AS24" s="407"/>
      <c r="AT24" s="412"/>
      <c r="AU24" s="413"/>
    </row>
    <row r="25" spans="2:47" ht="15.75" hidden="1" customHeight="1" thickBot="1">
      <c r="B25" s="382"/>
      <c r="C25" s="382"/>
      <c r="D25" s="383"/>
      <c r="E25" s="387"/>
      <c r="F25" s="388"/>
      <c r="G25" s="388"/>
      <c r="H25" s="388"/>
      <c r="I25" s="388"/>
      <c r="J25" s="150" t="s">
        <v>456</v>
      </c>
      <c r="K25" s="151" t="s">
        <v>456</v>
      </c>
      <c r="L25" s="151" t="s">
        <v>456</v>
      </c>
      <c r="M25" s="151" t="s">
        <v>456</v>
      </c>
      <c r="N25" s="151" t="s">
        <v>456</v>
      </c>
      <c r="O25" s="152" t="s">
        <v>456</v>
      </c>
      <c r="P25" s="150" t="s">
        <v>456</v>
      </c>
      <c r="Q25" s="151" t="s">
        <v>456</v>
      </c>
      <c r="R25" s="68" t="s">
        <v>456</v>
      </c>
      <c r="S25" s="68" t="s">
        <v>456</v>
      </c>
      <c r="T25" s="68" t="s">
        <v>456</v>
      </c>
      <c r="U25" s="69" t="s">
        <v>456</v>
      </c>
      <c r="V25" s="55" t="s">
        <v>456</v>
      </c>
      <c r="W25" s="56" t="s">
        <v>456</v>
      </c>
      <c r="X25" s="56" t="s">
        <v>456</v>
      </c>
      <c r="Y25" s="56" t="s">
        <v>456</v>
      </c>
      <c r="Z25" s="56" t="s">
        <v>456</v>
      </c>
      <c r="AA25" s="57" t="s">
        <v>456</v>
      </c>
      <c r="AB25" s="55" t="s">
        <v>456</v>
      </c>
      <c r="AC25" s="56" t="s">
        <v>456</v>
      </c>
      <c r="AD25" s="56" t="s">
        <v>456</v>
      </c>
      <c r="AE25" s="56" t="s">
        <v>456</v>
      </c>
      <c r="AF25" s="56" t="s">
        <v>456</v>
      </c>
      <c r="AG25" s="57" t="s">
        <v>456</v>
      </c>
      <c r="AH25" s="58" t="s">
        <v>456</v>
      </c>
      <c r="AI25" s="59" t="s">
        <v>456</v>
      </c>
      <c r="AJ25" s="59" t="s">
        <v>456</v>
      </c>
      <c r="AK25" s="59" t="s">
        <v>456</v>
      </c>
      <c r="AL25" s="59" t="s">
        <v>456</v>
      </c>
      <c r="AN25" s="406"/>
      <c r="AO25" s="407"/>
      <c r="AP25" s="407"/>
      <c r="AQ25" s="407"/>
      <c r="AR25" s="407"/>
      <c r="AS25" s="407"/>
      <c r="AT25" s="412"/>
      <c r="AU25" s="413"/>
    </row>
    <row r="26" spans="2:47" ht="15.75" hidden="1" customHeight="1" thickBot="1">
      <c r="B26" s="382"/>
      <c r="C26" s="382"/>
      <c r="D26" s="383"/>
      <c r="E26" s="387"/>
      <c r="F26" s="388"/>
      <c r="G26" s="388"/>
      <c r="H26" s="388"/>
      <c r="I26" s="388"/>
      <c r="J26" s="150" t="s">
        <v>456</v>
      </c>
      <c r="K26" s="151" t="s">
        <v>456</v>
      </c>
      <c r="L26" s="151" t="s">
        <v>456</v>
      </c>
      <c r="M26" s="151" t="s">
        <v>456</v>
      </c>
      <c r="N26" s="151" t="s">
        <v>456</v>
      </c>
      <c r="O26" s="152" t="s">
        <v>456</v>
      </c>
      <c r="P26" s="150" t="s">
        <v>456</v>
      </c>
      <c r="Q26" s="151" t="s">
        <v>456</v>
      </c>
      <c r="R26" s="68" t="s">
        <v>456</v>
      </c>
      <c r="S26" s="68" t="s">
        <v>456</v>
      </c>
      <c r="T26" s="68" t="s">
        <v>456</v>
      </c>
      <c r="U26" s="69" t="s">
        <v>456</v>
      </c>
      <c r="V26" s="55" t="s">
        <v>456</v>
      </c>
      <c r="W26" s="56" t="s">
        <v>456</v>
      </c>
      <c r="X26" s="56" t="s">
        <v>456</v>
      </c>
      <c r="Y26" s="56" t="s">
        <v>456</v>
      </c>
      <c r="Z26" s="56" t="s">
        <v>456</v>
      </c>
      <c r="AA26" s="57" t="s">
        <v>456</v>
      </c>
      <c r="AB26" s="55" t="s">
        <v>456</v>
      </c>
      <c r="AC26" s="56" t="s">
        <v>456</v>
      </c>
      <c r="AD26" s="56" t="s">
        <v>456</v>
      </c>
      <c r="AE26" s="56" t="s">
        <v>456</v>
      </c>
      <c r="AF26" s="56" t="s">
        <v>456</v>
      </c>
      <c r="AG26" s="57" t="s">
        <v>456</v>
      </c>
      <c r="AH26" s="58" t="s">
        <v>456</v>
      </c>
      <c r="AI26" s="59" t="s">
        <v>456</v>
      </c>
      <c r="AJ26" s="59" t="s">
        <v>456</v>
      </c>
      <c r="AK26" s="59" t="s">
        <v>456</v>
      </c>
      <c r="AL26" s="59" t="s">
        <v>456</v>
      </c>
      <c r="AN26" s="406"/>
      <c r="AO26" s="407"/>
      <c r="AP26" s="407"/>
      <c r="AQ26" s="407"/>
      <c r="AR26" s="407"/>
      <c r="AS26" s="407"/>
      <c r="AT26" s="412"/>
      <c r="AU26" s="413"/>
    </row>
    <row r="27" spans="2:47" ht="21" customHeight="1" thickBot="1">
      <c r="B27" s="382"/>
      <c r="C27" s="382"/>
      <c r="D27" s="383"/>
      <c r="E27" s="390"/>
      <c r="F27" s="391"/>
      <c r="G27" s="391"/>
      <c r="H27" s="391"/>
      <c r="I27" s="391"/>
      <c r="J27" s="153" t="s">
        <v>456</v>
      </c>
      <c r="K27" s="154" t="s">
        <v>456</v>
      </c>
      <c r="L27" s="154" t="s">
        <v>456</v>
      </c>
      <c r="M27" s="154" t="s">
        <v>456</v>
      </c>
      <c r="N27" s="154" t="s">
        <v>456</v>
      </c>
      <c r="O27" s="155" t="s">
        <v>456</v>
      </c>
      <c r="P27" s="153" t="s">
        <v>456</v>
      </c>
      <c r="Q27" s="154" t="s">
        <v>456</v>
      </c>
      <c r="R27" s="71" t="s">
        <v>456</v>
      </c>
      <c r="S27" s="71" t="s">
        <v>456</v>
      </c>
      <c r="T27" s="71" t="s">
        <v>456</v>
      </c>
      <c r="U27" s="72" t="s">
        <v>456</v>
      </c>
      <c r="V27" s="60" t="s">
        <v>456</v>
      </c>
      <c r="W27" s="61" t="s">
        <v>456</v>
      </c>
      <c r="X27" s="61" t="s">
        <v>456</v>
      </c>
      <c r="Y27" s="61" t="s">
        <v>456</v>
      </c>
      <c r="Z27" s="61" t="s">
        <v>456</v>
      </c>
      <c r="AA27" s="62" t="s">
        <v>456</v>
      </c>
      <c r="AB27" s="60" t="s">
        <v>456</v>
      </c>
      <c r="AC27" s="61" t="s">
        <v>456</v>
      </c>
      <c r="AD27" s="61" t="s">
        <v>456</v>
      </c>
      <c r="AE27" s="61" t="s">
        <v>456</v>
      </c>
      <c r="AF27" s="61" t="s">
        <v>456</v>
      </c>
      <c r="AG27" s="62" t="s">
        <v>456</v>
      </c>
      <c r="AH27" s="63" t="s">
        <v>456</v>
      </c>
      <c r="AI27" s="64" t="s">
        <v>456</v>
      </c>
      <c r="AJ27" s="64" t="s">
        <v>456</v>
      </c>
      <c r="AK27" s="64" t="s">
        <v>456</v>
      </c>
      <c r="AL27" s="64" t="s">
        <v>456</v>
      </c>
      <c r="AN27" s="408"/>
      <c r="AO27" s="409"/>
      <c r="AP27" s="409"/>
      <c r="AQ27" s="409"/>
      <c r="AR27" s="409"/>
      <c r="AS27" s="409"/>
      <c r="AT27" s="414"/>
      <c r="AU27" s="415"/>
    </row>
    <row r="28" spans="2:47" ht="15.75" customHeight="1">
      <c r="B28" s="382"/>
      <c r="C28" s="382"/>
      <c r="D28" s="383"/>
      <c r="E28" s="384" t="s">
        <v>462</v>
      </c>
      <c r="F28" s="385"/>
      <c r="G28" s="385"/>
      <c r="H28" s="385"/>
      <c r="I28" s="386"/>
      <c r="J28" s="147" t="s">
        <v>456</v>
      </c>
      <c r="K28" s="148" t="s">
        <v>456</v>
      </c>
      <c r="L28" s="148" t="s">
        <v>456</v>
      </c>
      <c r="M28" s="148" t="s">
        <v>456</v>
      </c>
      <c r="N28" s="148" t="s">
        <v>456</v>
      </c>
      <c r="O28" s="149" t="s">
        <v>456</v>
      </c>
      <c r="P28" s="147" t="s">
        <v>456</v>
      </c>
      <c r="Q28" s="148" t="s">
        <v>456</v>
      </c>
      <c r="R28" s="148" t="s">
        <v>456</v>
      </c>
      <c r="S28" s="148" t="s">
        <v>456</v>
      </c>
      <c r="T28" s="148" t="s">
        <v>456</v>
      </c>
      <c r="U28" s="149" t="s">
        <v>456</v>
      </c>
      <c r="V28" s="147" t="s">
        <v>456</v>
      </c>
      <c r="W28" s="148" t="s">
        <v>456</v>
      </c>
      <c r="X28" s="65" t="s">
        <v>456</v>
      </c>
      <c r="Y28" s="65" t="s">
        <v>456</v>
      </c>
      <c r="Z28" s="65" t="s">
        <v>456</v>
      </c>
      <c r="AA28" s="66" t="s">
        <v>456</v>
      </c>
      <c r="AB28" s="50" t="s">
        <v>456</v>
      </c>
      <c r="AC28" s="51" t="s">
        <v>456</v>
      </c>
      <c r="AD28" s="51" t="s">
        <v>456</v>
      </c>
      <c r="AE28" s="51" t="s">
        <v>456</v>
      </c>
      <c r="AF28" s="51" t="s">
        <v>456</v>
      </c>
      <c r="AG28" s="52" t="s">
        <v>456</v>
      </c>
      <c r="AH28" s="53" t="s">
        <v>456</v>
      </c>
      <c r="AI28" s="54" t="s">
        <v>456</v>
      </c>
      <c r="AJ28" s="54" t="s">
        <v>456</v>
      </c>
      <c r="AK28" s="54" t="s">
        <v>456</v>
      </c>
      <c r="AL28" s="54" t="s">
        <v>456</v>
      </c>
      <c r="AN28" s="416" t="s">
        <v>384</v>
      </c>
      <c r="AO28" s="417"/>
      <c r="AP28" s="417"/>
      <c r="AQ28" s="417"/>
      <c r="AR28" s="417"/>
      <c r="AS28" s="417"/>
      <c r="AT28" s="402" t="s">
        <v>463</v>
      </c>
      <c r="AU28" s="402"/>
    </row>
    <row r="29" spans="2:47" ht="15.75">
      <c r="B29" s="382"/>
      <c r="C29" s="382"/>
      <c r="D29" s="383"/>
      <c r="E29" s="403"/>
      <c r="F29" s="388"/>
      <c r="G29" s="388"/>
      <c r="H29" s="388"/>
      <c r="I29" s="389"/>
      <c r="J29" s="150" t="s">
        <v>456</v>
      </c>
      <c r="K29" s="151" t="s">
        <v>456</v>
      </c>
      <c r="L29" s="151" t="s">
        <v>456</v>
      </c>
      <c r="M29" s="151" t="s">
        <v>456</v>
      </c>
      <c r="N29" s="151" t="s">
        <v>456</v>
      </c>
      <c r="O29" s="152" t="s">
        <v>456</v>
      </c>
      <c r="P29" s="150" t="s">
        <v>456</v>
      </c>
      <c r="Q29" s="151" t="s">
        <v>456</v>
      </c>
      <c r="R29" s="151" t="s">
        <v>456</v>
      </c>
      <c r="S29" s="151" t="s">
        <v>456</v>
      </c>
      <c r="T29" s="151" t="s">
        <v>456</v>
      </c>
      <c r="U29" s="152" t="s">
        <v>456</v>
      </c>
      <c r="V29" s="150" t="s">
        <v>456</v>
      </c>
      <c r="W29" s="151" t="s">
        <v>456</v>
      </c>
      <c r="X29" s="68" t="s">
        <v>456</v>
      </c>
      <c r="Y29" s="68" t="s">
        <v>456</v>
      </c>
      <c r="Z29" s="68" t="s">
        <v>456</v>
      </c>
      <c r="AA29" s="69" t="s">
        <v>456</v>
      </c>
      <c r="AB29" s="55" t="s">
        <v>456</v>
      </c>
      <c r="AC29" s="56" t="s">
        <v>456</v>
      </c>
      <c r="AD29" s="56" t="s">
        <v>456</v>
      </c>
      <c r="AE29" s="56" t="s">
        <v>456</v>
      </c>
      <c r="AF29" s="56" t="s">
        <v>456</v>
      </c>
      <c r="AG29" s="57" t="s">
        <v>456</v>
      </c>
      <c r="AH29" s="58" t="s">
        <v>456</v>
      </c>
      <c r="AI29" s="59" t="s">
        <v>456</v>
      </c>
      <c r="AJ29" s="59" t="s">
        <v>456</v>
      </c>
      <c r="AK29" s="59" t="s">
        <v>456</v>
      </c>
      <c r="AL29" s="59" t="s">
        <v>456</v>
      </c>
      <c r="AN29" s="418"/>
      <c r="AO29" s="419"/>
      <c r="AP29" s="419"/>
      <c r="AQ29" s="419"/>
      <c r="AR29" s="419"/>
      <c r="AS29" s="419"/>
      <c r="AT29" s="402"/>
      <c r="AU29" s="402"/>
    </row>
    <row r="30" spans="2:47" ht="15.75">
      <c r="B30" s="382"/>
      <c r="C30" s="382"/>
      <c r="D30" s="383"/>
      <c r="E30" s="387"/>
      <c r="F30" s="388"/>
      <c r="G30" s="388"/>
      <c r="H30" s="388"/>
      <c r="I30" s="389"/>
      <c r="J30" s="150" t="s">
        <v>456</v>
      </c>
      <c r="K30" s="151" t="s">
        <v>456</v>
      </c>
      <c r="L30" s="151" t="s">
        <v>456</v>
      </c>
      <c r="M30" s="151" t="s">
        <v>456</v>
      </c>
      <c r="N30" s="151" t="s">
        <v>456</v>
      </c>
      <c r="O30" s="152" t="s">
        <v>456</v>
      </c>
      <c r="P30" s="150" t="s">
        <v>456</v>
      </c>
      <c r="Q30" s="151" t="s">
        <v>456</v>
      </c>
      <c r="R30" s="151" t="s">
        <v>456</v>
      </c>
      <c r="S30" s="151" t="s">
        <v>456</v>
      </c>
      <c r="T30" s="151" t="s">
        <v>456</v>
      </c>
      <c r="U30" s="152" t="s">
        <v>456</v>
      </c>
      <c r="V30" s="150" t="s">
        <v>456</v>
      </c>
      <c r="W30" s="151" t="s">
        <v>456</v>
      </c>
      <c r="X30" s="68" t="s">
        <v>456</v>
      </c>
      <c r="Y30" s="68" t="s">
        <v>456</v>
      </c>
      <c r="Z30" s="68" t="s">
        <v>456</v>
      </c>
      <c r="AA30" s="69" t="s">
        <v>456</v>
      </c>
      <c r="AB30" s="55" t="s">
        <v>456</v>
      </c>
      <c r="AC30" s="56" t="s">
        <v>456</v>
      </c>
      <c r="AD30" s="56" t="s">
        <v>456</v>
      </c>
      <c r="AE30" s="56" t="s">
        <v>456</v>
      </c>
      <c r="AF30" s="56" t="s">
        <v>456</v>
      </c>
      <c r="AG30" s="57" t="s">
        <v>456</v>
      </c>
      <c r="AH30" s="58" t="s">
        <v>456</v>
      </c>
      <c r="AI30" s="59" t="s">
        <v>456</v>
      </c>
      <c r="AJ30" s="59" t="s">
        <v>456</v>
      </c>
      <c r="AK30" s="59" t="s">
        <v>456</v>
      </c>
      <c r="AL30" s="59" t="s">
        <v>456</v>
      </c>
      <c r="AN30" s="418"/>
      <c r="AO30" s="419"/>
      <c r="AP30" s="419"/>
      <c r="AQ30" s="419"/>
      <c r="AR30" s="419"/>
      <c r="AS30" s="419"/>
      <c r="AT30" s="402"/>
      <c r="AU30" s="402"/>
    </row>
    <row r="31" spans="2:47" ht="15.75">
      <c r="B31" s="382"/>
      <c r="C31" s="382"/>
      <c r="D31" s="383"/>
      <c r="E31" s="387"/>
      <c r="F31" s="388"/>
      <c r="G31" s="388"/>
      <c r="H31" s="388"/>
      <c r="I31" s="389"/>
      <c r="J31" s="150" t="s">
        <v>456</v>
      </c>
      <c r="K31" s="151" t="s">
        <v>456</v>
      </c>
      <c r="L31" s="151" t="s">
        <v>456</v>
      </c>
      <c r="M31" s="151" t="s">
        <v>456</v>
      </c>
      <c r="N31" s="151" t="s">
        <v>456</v>
      </c>
      <c r="O31" s="152" t="s">
        <v>456</v>
      </c>
      <c r="P31" s="150" t="s">
        <v>456</v>
      </c>
      <c r="Q31" s="151" t="s">
        <v>456</v>
      </c>
      <c r="R31" s="151" t="s">
        <v>456</v>
      </c>
      <c r="S31" s="151" t="s">
        <v>456</v>
      </c>
      <c r="T31" s="151" t="s">
        <v>456</v>
      </c>
      <c r="U31" s="152" t="s">
        <v>456</v>
      </c>
      <c r="V31" s="150" t="s">
        <v>456</v>
      </c>
      <c r="W31" s="151" t="s">
        <v>456</v>
      </c>
      <c r="X31" s="68" t="s">
        <v>456</v>
      </c>
      <c r="Y31" s="68" t="s">
        <v>456</v>
      </c>
      <c r="Z31" s="68" t="s">
        <v>456</v>
      </c>
      <c r="AA31" s="69" t="s">
        <v>456</v>
      </c>
      <c r="AB31" s="55" t="s">
        <v>456</v>
      </c>
      <c r="AC31" s="56" t="s">
        <v>456</v>
      </c>
      <c r="AD31" s="56" t="s">
        <v>456</v>
      </c>
      <c r="AE31" s="56" t="s">
        <v>456</v>
      </c>
      <c r="AF31" s="56" t="s">
        <v>456</v>
      </c>
      <c r="AG31" s="57" t="s">
        <v>456</v>
      </c>
      <c r="AH31" s="58" t="s">
        <v>456</v>
      </c>
      <c r="AI31" s="59" t="s">
        <v>456</v>
      </c>
      <c r="AJ31" s="59" t="s">
        <v>456</v>
      </c>
      <c r="AK31" s="59" t="s">
        <v>456</v>
      </c>
      <c r="AL31" s="59" t="s">
        <v>456</v>
      </c>
      <c r="AN31" s="418"/>
      <c r="AO31" s="419"/>
      <c r="AP31" s="419"/>
      <c r="AQ31" s="419"/>
      <c r="AR31" s="419"/>
      <c r="AS31" s="419"/>
      <c r="AT31" s="402"/>
      <c r="AU31" s="402"/>
    </row>
    <row r="32" spans="2:47" ht="15.75">
      <c r="B32" s="382"/>
      <c r="C32" s="382"/>
      <c r="D32" s="383"/>
      <c r="E32" s="387"/>
      <c r="F32" s="388"/>
      <c r="G32" s="388"/>
      <c r="H32" s="388"/>
      <c r="I32" s="389"/>
      <c r="J32" s="150" t="s">
        <v>456</v>
      </c>
      <c r="K32" s="151" t="s">
        <v>456</v>
      </c>
      <c r="L32" s="151" t="s">
        <v>456</v>
      </c>
      <c r="M32" s="151" t="s">
        <v>456</v>
      </c>
      <c r="N32" s="151" t="s">
        <v>456</v>
      </c>
      <c r="O32" s="152" t="s">
        <v>456</v>
      </c>
      <c r="P32" s="150" t="s">
        <v>456</v>
      </c>
      <c r="Q32" s="151" t="s">
        <v>456</v>
      </c>
      <c r="R32" s="151" t="s">
        <v>456</v>
      </c>
      <c r="S32" s="151" t="s">
        <v>456</v>
      </c>
      <c r="T32" s="151" t="s">
        <v>456</v>
      </c>
      <c r="U32" s="152" t="s">
        <v>456</v>
      </c>
      <c r="V32" s="150" t="s">
        <v>456</v>
      </c>
      <c r="W32" s="151" t="s">
        <v>456</v>
      </c>
      <c r="X32" s="68" t="s">
        <v>456</v>
      </c>
      <c r="Y32" s="68" t="s">
        <v>456</v>
      </c>
      <c r="Z32" s="68" t="s">
        <v>456</v>
      </c>
      <c r="AA32" s="69" t="s">
        <v>456</v>
      </c>
      <c r="AB32" s="55" t="s">
        <v>456</v>
      </c>
      <c r="AC32" s="56" t="s">
        <v>456</v>
      </c>
      <c r="AD32" s="56" t="s">
        <v>456</v>
      </c>
      <c r="AE32" s="56" t="s">
        <v>456</v>
      </c>
      <c r="AF32" s="56" t="s">
        <v>456</v>
      </c>
      <c r="AG32" s="57" t="s">
        <v>456</v>
      </c>
      <c r="AH32" s="58" t="s">
        <v>456</v>
      </c>
      <c r="AI32" s="59" t="s">
        <v>456</v>
      </c>
      <c r="AJ32" s="59" t="s">
        <v>456</v>
      </c>
      <c r="AK32" s="59" t="s">
        <v>456</v>
      </c>
      <c r="AL32" s="59" t="s">
        <v>456</v>
      </c>
      <c r="AN32" s="418"/>
      <c r="AO32" s="419"/>
      <c r="AP32" s="419"/>
      <c r="AQ32" s="419"/>
      <c r="AR32" s="419"/>
      <c r="AS32" s="419"/>
      <c r="AT32" s="402"/>
      <c r="AU32" s="402"/>
    </row>
    <row r="33" spans="2:47" ht="15.75">
      <c r="B33" s="382"/>
      <c r="C33" s="382"/>
      <c r="D33" s="383"/>
      <c r="E33" s="387"/>
      <c r="F33" s="388"/>
      <c r="G33" s="388"/>
      <c r="H33" s="388"/>
      <c r="I33" s="389"/>
      <c r="J33" s="150" t="s">
        <v>456</v>
      </c>
      <c r="K33" s="151" t="s">
        <v>456</v>
      </c>
      <c r="L33" s="151" t="s">
        <v>456</v>
      </c>
      <c r="M33" s="151" t="s">
        <v>456</v>
      </c>
      <c r="N33" s="151" t="s">
        <v>456</v>
      </c>
      <c r="O33" s="152" t="s">
        <v>456</v>
      </c>
      <c r="P33" s="150" t="s">
        <v>456</v>
      </c>
      <c r="Q33" s="151" t="s">
        <v>456</v>
      </c>
      <c r="R33" s="151" t="s">
        <v>456</v>
      </c>
      <c r="S33" s="151" t="s">
        <v>456</v>
      </c>
      <c r="T33" s="151" t="s">
        <v>456</v>
      </c>
      <c r="U33" s="152" t="s">
        <v>456</v>
      </c>
      <c r="V33" s="150" t="s">
        <v>456</v>
      </c>
      <c r="W33" s="151" t="s">
        <v>456</v>
      </c>
      <c r="X33" s="68" t="s">
        <v>456</v>
      </c>
      <c r="Y33" s="68" t="s">
        <v>456</v>
      </c>
      <c r="Z33" s="68" t="s">
        <v>456</v>
      </c>
      <c r="AA33" s="69" t="s">
        <v>456</v>
      </c>
      <c r="AB33" s="55" t="s">
        <v>456</v>
      </c>
      <c r="AC33" s="56" t="s">
        <v>456</v>
      </c>
      <c r="AD33" s="56" t="s">
        <v>456</v>
      </c>
      <c r="AE33" s="56" t="s">
        <v>456</v>
      </c>
      <c r="AF33" s="56" t="s">
        <v>456</v>
      </c>
      <c r="AG33" s="57" t="s">
        <v>456</v>
      </c>
      <c r="AH33" s="58" t="s">
        <v>456</v>
      </c>
      <c r="AI33" s="59" t="s">
        <v>456</v>
      </c>
      <c r="AJ33" s="59" t="s">
        <v>456</v>
      </c>
      <c r="AK33" s="59" t="s">
        <v>456</v>
      </c>
      <c r="AL33" s="59" t="s">
        <v>456</v>
      </c>
      <c r="AN33" s="418"/>
      <c r="AO33" s="419"/>
      <c r="AP33" s="419"/>
      <c r="AQ33" s="419"/>
      <c r="AR33" s="419"/>
      <c r="AS33" s="419"/>
      <c r="AT33" s="402"/>
      <c r="AU33" s="402"/>
    </row>
    <row r="34" spans="2:47" ht="15.75">
      <c r="B34" s="382"/>
      <c r="C34" s="382"/>
      <c r="D34" s="383"/>
      <c r="E34" s="387"/>
      <c r="F34" s="388"/>
      <c r="G34" s="388"/>
      <c r="H34" s="388"/>
      <c r="I34" s="389"/>
      <c r="J34" s="150" t="s">
        <v>456</v>
      </c>
      <c r="K34" s="151" t="s">
        <v>456</v>
      </c>
      <c r="L34" s="151" t="s">
        <v>456</v>
      </c>
      <c r="M34" s="151" t="s">
        <v>456</v>
      </c>
      <c r="N34" s="151" t="s">
        <v>456</v>
      </c>
      <c r="O34" s="152" t="s">
        <v>456</v>
      </c>
      <c r="P34" s="150" t="s">
        <v>456</v>
      </c>
      <c r="Q34" s="151" t="s">
        <v>456</v>
      </c>
      <c r="R34" s="151" t="s">
        <v>456</v>
      </c>
      <c r="S34" s="151" t="s">
        <v>456</v>
      </c>
      <c r="T34" s="151" t="s">
        <v>456</v>
      </c>
      <c r="U34" s="152" t="s">
        <v>456</v>
      </c>
      <c r="V34" s="150" t="s">
        <v>456</v>
      </c>
      <c r="W34" s="151" t="s">
        <v>456</v>
      </c>
      <c r="X34" s="68" t="s">
        <v>456</v>
      </c>
      <c r="Y34" s="68" t="s">
        <v>456</v>
      </c>
      <c r="Z34" s="68" t="s">
        <v>456</v>
      </c>
      <c r="AA34" s="69" t="s">
        <v>456</v>
      </c>
      <c r="AB34" s="55" t="s">
        <v>456</v>
      </c>
      <c r="AC34" s="56" t="s">
        <v>456</v>
      </c>
      <c r="AD34" s="56" t="s">
        <v>456</v>
      </c>
      <c r="AE34" s="56" t="s">
        <v>456</v>
      </c>
      <c r="AF34" s="56" t="s">
        <v>456</v>
      </c>
      <c r="AG34" s="57" t="s">
        <v>456</v>
      </c>
      <c r="AH34" s="58" t="s">
        <v>456</v>
      </c>
      <c r="AI34" s="59" t="s">
        <v>456</v>
      </c>
      <c r="AJ34" s="59" t="s">
        <v>456</v>
      </c>
      <c r="AK34" s="59" t="s">
        <v>456</v>
      </c>
      <c r="AL34" s="59" t="s">
        <v>456</v>
      </c>
      <c r="AN34" s="418"/>
      <c r="AO34" s="419"/>
      <c r="AP34" s="419"/>
      <c r="AQ34" s="419"/>
      <c r="AR34" s="419"/>
      <c r="AS34" s="419"/>
      <c r="AT34" s="402"/>
      <c r="AU34" s="402"/>
    </row>
    <row r="35" spans="2:47" ht="6" customHeight="1" thickBot="1">
      <c r="B35" s="382"/>
      <c r="C35" s="382"/>
      <c r="D35" s="383"/>
      <c r="E35" s="387"/>
      <c r="F35" s="388"/>
      <c r="G35" s="388"/>
      <c r="H35" s="388"/>
      <c r="I35" s="389"/>
      <c r="J35" s="150" t="s">
        <v>456</v>
      </c>
      <c r="K35" s="151" t="s">
        <v>456</v>
      </c>
      <c r="L35" s="151" t="s">
        <v>456</v>
      </c>
      <c r="M35" s="151" t="s">
        <v>456</v>
      </c>
      <c r="N35" s="151" t="s">
        <v>456</v>
      </c>
      <c r="O35" s="152" t="s">
        <v>456</v>
      </c>
      <c r="P35" s="150" t="s">
        <v>456</v>
      </c>
      <c r="Q35" s="151" t="s">
        <v>456</v>
      </c>
      <c r="R35" s="151" t="s">
        <v>456</v>
      </c>
      <c r="S35" s="151" t="s">
        <v>456</v>
      </c>
      <c r="T35" s="151" t="s">
        <v>456</v>
      </c>
      <c r="U35" s="152" t="s">
        <v>456</v>
      </c>
      <c r="V35" s="150" t="s">
        <v>456</v>
      </c>
      <c r="W35" s="151" t="s">
        <v>456</v>
      </c>
      <c r="X35" s="68" t="s">
        <v>456</v>
      </c>
      <c r="Y35" s="68" t="s">
        <v>456</v>
      </c>
      <c r="Z35" s="68" t="s">
        <v>456</v>
      </c>
      <c r="AA35" s="69" t="s">
        <v>456</v>
      </c>
      <c r="AB35" s="55" t="s">
        <v>456</v>
      </c>
      <c r="AC35" s="56" t="s">
        <v>456</v>
      </c>
      <c r="AD35" s="56" t="s">
        <v>456</v>
      </c>
      <c r="AE35" s="56" t="s">
        <v>456</v>
      </c>
      <c r="AF35" s="56" t="s">
        <v>456</v>
      </c>
      <c r="AG35" s="57" t="s">
        <v>456</v>
      </c>
      <c r="AH35" s="58" t="s">
        <v>456</v>
      </c>
      <c r="AI35" s="59" t="s">
        <v>456</v>
      </c>
      <c r="AJ35" s="59" t="s">
        <v>456</v>
      </c>
      <c r="AK35" s="59" t="s">
        <v>456</v>
      </c>
      <c r="AL35" s="59" t="s">
        <v>456</v>
      </c>
      <c r="AN35" s="418"/>
      <c r="AO35" s="419"/>
      <c r="AP35" s="419"/>
      <c r="AQ35" s="419"/>
      <c r="AR35" s="419"/>
      <c r="AS35" s="419"/>
      <c r="AT35" s="402"/>
      <c r="AU35" s="402"/>
    </row>
    <row r="36" spans="2:47" ht="16.5" hidden="1" thickBot="1">
      <c r="B36" s="382"/>
      <c r="C36" s="382"/>
      <c r="D36" s="383"/>
      <c r="E36" s="387"/>
      <c r="F36" s="388"/>
      <c r="G36" s="388"/>
      <c r="H36" s="388"/>
      <c r="I36" s="389"/>
      <c r="J36" s="67" t="s">
        <v>456</v>
      </c>
      <c r="K36" s="68" t="s">
        <v>456</v>
      </c>
      <c r="L36" s="68" t="s">
        <v>456</v>
      </c>
      <c r="M36" s="68" t="s">
        <v>456</v>
      </c>
      <c r="N36" s="68" t="s">
        <v>456</v>
      </c>
      <c r="O36" s="69" t="s">
        <v>456</v>
      </c>
      <c r="P36" s="67" t="s">
        <v>456</v>
      </c>
      <c r="Q36" s="68" t="s">
        <v>456</v>
      </c>
      <c r="R36" s="68" t="s">
        <v>456</v>
      </c>
      <c r="S36" s="68" t="s">
        <v>456</v>
      </c>
      <c r="T36" s="68" t="s">
        <v>456</v>
      </c>
      <c r="U36" s="69" t="s">
        <v>456</v>
      </c>
      <c r="V36" s="67" t="s">
        <v>456</v>
      </c>
      <c r="W36" s="68" t="s">
        <v>456</v>
      </c>
      <c r="X36" s="68" t="s">
        <v>456</v>
      </c>
      <c r="Y36" s="68" t="s">
        <v>456</v>
      </c>
      <c r="Z36" s="68" t="s">
        <v>456</v>
      </c>
      <c r="AA36" s="69" t="s">
        <v>456</v>
      </c>
      <c r="AB36" s="55" t="s">
        <v>456</v>
      </c>
      <c r="AC36" s="56" t="s">
        <v>456</v>
      </c>
      <c r="AD36" s="56" t="s">
        <v>456</v>
      </c>
      <c r="AE36" s="56" t="s">
        <v>456</v>
      </c>
      <c r="AF36" s="56" t="s">
        <v>456</v>
      </c>
      <c r="AG36" s="57" t="s">
        <v>456</v>
      </c>
      <c r="AH36" s="58" t="s">
        <v>456</v>
      </c>
      <c r="AI36" s="59" t="s">
        <v>456</v>
      </c>
      <c r="AJ36" s="59" t="s">
        <v>456</v>
      </c>
      <c r="AK36" s="59" t="s">
        <v>456</v>
      </c>
      <c r="AL36" s="59" t="s">
        <v>456</v>
      </c>
      <c r="AN36" s="418"/>
      <c r="AO36" s="419"/>
      <c r="AP36" s="419"/>
      <c r="AQ36" s="419"/>
      <c r="AR36" s="419"/>
      <c r="AS36" s="420"/>
      <c r="AT36" s="36"/>
      <c r="AU36" s="36"/>
    </row>
    <row r="37" spans="2:47" ht="16.5" hidden="1" thickBot="1">
      <c r="B37" s="382"/>
      <c r="C37" s="382"/>
      <c r="D37" s="383"/>
      <c r="E37" s="390"/>
      <c r="F37" s="391"/>
      <c r="G37" s="391"/>
      <c r="H37" s="391"/>
      <c r="I37" s="392"/>
      <c r="J37" s="67" t="s">
        <v>456</v>
      </c>
      <c r="K37" s="68" t="s">
        <v>456</v>
      </c>
      <c r="L37" s="68" t="s">
        <v>456</v>
      </c>
      <c r="M37" s="68" t="s">
        <v>456</v>
      </c>
      <c r="N37" s="68" t="s">
        <v>456</v>
      </c>
      <c r="O37" s="69" t="s">
        <v>456</v>
      </c>
      <c r="P37" s="67" t="s">
        <v>456</v>
      </c>
      <c r="Q37" s="68" t="s">
        <v>456</v>
      </c>
      <c r="R37" s="68" t="s">
        <v>456</v>
      </c>
      <c r="S37" s="68" t="s">
        <v>456</v>
      </c>
      <c r="T37" s="68" t="s">
        <v>456</v>
      </c>
      <c r="U37" s="69" t="s">
        <v>456</v>
      </c>
      <c r="V37" s="67" t="s">
        <v>456</v>
      </c>
      <c r="W37" s="68" t="s">
        <v>456</v>
      </c>
      <c r="X37" s="68" t="s">
        <v>456</v>
      </c>
      <c r="Y37" s="68" t="s">
        <v>456</v>
      </c>
      <c r="Z37" s="68" t="s">
        <v>456</v>
      </c>
      <c r="AA37" s="69" t="s">
        <v>456</v>
      </c>
      <c r="AB37" s="60" t="s">
        <v>456</v>
      </c>
      <c r="AC37" s="61" t="s">
        <v>456</v>
      </c>
      <c r="AD37" s="61" t="s">
        <v>456</v>
      </c>
      <c r="AE37" s="61" t="s">
        <v>456</v>
      </c>
      <c r="AF37" s="61" t="s">
        <v>456</v>
      </c>
      <c r="AG37" s="62" t="s">
        <v>456</v>
      </c>
      <c r="AH37" s="63" t="s">
        <v>456</v>
      </c>
      <c r="AI37" s="64" t="s">
        <v>456</v>
      </c>
      <c r="AJ37" s="64" t="s">
        <v>456</v>
      </c>
      <c r="AK37" s="64" t="s">
        <v>456</v>
      </c>
      <c r="AL37" s="64" t="s">
        <v>456</v>
      </c>
      <c r="AN37" s="421"/>
      <c r="AO37" s="422"/>
      <c r="AP37" s="422"/>
      <c r="AQ37" s="422"/>
      <c r="AR37" s="422"/>
      <c r="AS37" s="423"/>
      <c r="AT37" s="36"/>
      <c r="AU37" s="36"/>
    </row>
    <row r="38" spans="2:47" ht="15.75">
      <c r="B38" s="382"/>
      <c r="C38" s="382"/>
      <c r="D38" s="383"/>
      <c r="E38" s="384" t="s">
        <v>464</v>
      </c>
      <c r="F38" s="385"/>
      <c r="G38" s="385"/>
      <c r="H38" s="385"/>
      <c r="I38" s="385"/>
      <c r="J38" s="73" t="s">
        <v>456</v>
      </c>
      <c r="K38" s="74" t="s">
        <v>456</v>
      </c>
      <c r="L38" s="74" t="s">
        <v>456</v>
      </c>
      <c r="M38" s="74" t="s">
        <v>456</v>
      </c>
      <c r="N38" s="74" t="s">
        <v>456</v>
      </c>
      <c r="O38" s="75" t="s">
        <v>456</v>
      </c>
      <c r="P38" s="147" t="s">
        <v>456</v>
      </c>
      <c r="Q38" s="148" t="s">
        <v>456</v>
      </c>
      <c r="R38" s="148" t="s">
        <v>456</v>
      </c>
      <c r="S38" s="148" t="s">
        <v>456</v>
      </c>
      <c r="T38" s="148" t="s">
        <v>456</v>
      </c>
      <c r="U38" s="149" t="s">
        <v>456</v>
      </c>
      <c r="V38" s="147"/>
      <c r="W38" s="148"/>
      <c r="X38" s="65" t="s">
        <v>456</v>
      </c>
      <c r="Y38" s="65" t="s">
        <v>456</v>
      </c>
      <c r="Z38" s="65" t="s">
        <v>456</v>
      </c>
      <c r="AA38" s="66" t="s">
        <v>456</v>
      </c>
      <c r="AB38" s="50" t="s">
        <v>456</v>
      </c>
      <c r="AC38" s="51" t="s">
        <v>456</v>
      </c>
      <c r="AD38" s="51" t="s">
        <v>456</v>
      </c>
      <c r="AE38" s="51" t="s">
        <v>456</v>
      </c>
      <c r="AF38" s="51" t="s">
        <v>456</v>
      </c>
      <c r="AG38" s="52" t="s">
        <v>456</v>
      </c>
      <c r="AH38" s="53" t="s">
        <v>456</v>
      </c>
      <c r="AI38" s="54" t="s">
        <v>456</v>
      </c>
      <c r="AJ38" s="54" t="s">
        <v>456</v>
      </c>
      <c r="AK38" s="54" t="s">
        <v>456</v>
      </c>
      <c r="AL38" s="54" t="s">
        <v>456</v>
      </c>
      <c r="AN38" s="424" t="s">
        <v>465</v>
      </c>
      <c r="AO38" s="425"/>
      <c r="AP38" s="425"/>
      <c r="AQ38" s="425"/>
      <c r="AR38" s="425"/>
      <c r="AS38" s="425"/>
      <c r="AT38" s="402" t="s">
        <v>466</v>
      </c>
      <c r="AU38" s="432"/>
    </row>
    <row r="39" spans="2:47" ht="15.75">
      <c r="B39" s="382"/>
      <c r="C39" s="382"/>
      <c r="D39" s="383"/>
      <c r="E39" s="403"/>
      <c r="F39" s="388"/>
      <c r="G39" s="388"/>
      <c r="H39" s="388"/>
      <c r="I39" s="388"/>
      <c r="J39" s="76" t="s">
        <v>456</v>
      </c>
      <c r="K39" s="77" t="s">
        <v>456</v>
      </c>
      <c r="L39" s="77" t="s">
        <v>456</v>
      </c>
      <c r="M39" s="77" t="s">
        <v>456</v>
      </c>
      <c r="N39" s="77" t="s">
        <v>456</v>
      </c>
      <c r="O39" s="78" t="s">
        <v>456</v>
      </c>
      <c r="P39" s="150" t="s">
        <v>456</v>
      </c>
      <c r="Q39" s="151" t="s">
        <v>456</v>
      </c>
      <c r="R39" s="151" t="s">
        <v>456</v>
      </c>
      <c r="S39" s="151" t="s">
        <v>456</v>
      </c>
      <c r="T39" s="151" t="s">
        <v>456</v>
      </c>
      <c r="U39" s="152" t="s">
        <v>456</v>
      </c>
      <c r="V39" s="150" t="s">
        <v>456</v>
      </c>
      <c r="W39" s="151" t="s">
        <v>456</v>
      </c>
      <c r="X39" s="68" t="s">
        <v>456</v>
      </c>
      <c r="Y39" s="68" t="s">
        <v>456</v>
      </c>
      <c r="Z39" s="68" t="s">
        <v>456</v>
      </c>
      <c r="AA39" s="69" t="s">
        <v>456</v>
      </c>
      <c r="AB39" s="55" t="s">
        <v>456</v>
      </c>
      <c r="AC39" s="56" t="s">
        <v>456</v>
      </c>
      <c r="AD39" s="56" t="s">
        <v>456</v>
      </c>
      <c r="AE39" s="56" t="s">
        <v>456</v>
      </c>
      <c r="AF39" s="56" t="s">
        <v>456</v>
      </c>
      <c r="AG39" s="57" t="s">
        <v>456</v>
      </c>
      <c r="AH39" s="58" t="s">
        <v>456</v>
      </c>
      <c r="AI39" s="59" t="s">
        <v>456</v>
      </c>
      <c r="AJ39" s="59" t="s">
        <v>456</v>
      </c>
      <c r="AK39" s="59" t="s">
        <v>456</v>
      </c>
      <c r="AL39" s="59" t="s">
        <v>456</v>
      </c>
      <c r="AN39" s="426"/>
      <c r="AO39" s="427"/>
      <c r="AP39" s="427"/>
      <c r="AQ39" s="427"/>
      <c r="AR39" s="427"/>
      <c r="AS39" s="427"/>
      <c r="AT39" s="432"/>
      <c r="AU39" s="432"/>
    </row>
    <row r="40" spans="2:47" ht="15.75">
      <c r="B40" s="382"/>
      <c r="C40" s="382"/>
      <c r="D40" s="383"/>
      <c r="E40" s="387"/>
      <c r="F40" s="388"/>
      <c r="G40" s="388"/>
      <c r="H40" s="388"/>
      <c r="I40" s="388"/>
      <c r="J40" s="76" t="s">
        <v>456</v>
      </c>
      <c r="K40" s="77" t="s">
        <v>456</v>
      </c>
      <c r="L40" s="77" t="s">
        <v>456</v>
      </c>
      <c r="M40" s="77" t="s">
        <v>456</v>
      </c>
      <c r="N40" s="77" t="s">
        <v>456</v>
      </c>
      <c r="O40" s="78" t="s">
        <v>456</v>
      </c>
      <c r="P40" s="150" t="s">
        <v>456</v>
      </c>
      <c r="Q40" s="151" t="s">
        <v>456</v>
      </c>
      <c r="R40" s="151" t="s">
        <v>456</v>
      </c>
      <c r="S40" s="151" t="s">
        <v>456</v>
      </c>
      <c r="T40" s="151" t="s">
        <v>456</v>
      </c>
      <c r="U40" s="152" t="s">
        <v>456</v>
      </c>
      <c r="V40" s="150" t="s">
        <v>456</v>
      </c>
      <c r="W40" s="151" t="s">
        <v>456</v>
      </c>
      <c r="X40" s="68" t="s">
        <v>456</v>
      </c>
      <c r="Y40" s="68" t="s">
        <v>456</v>
      </c>
      <c r="Z40" s="68" t="s">
        <v>456</v>
      </c>
      <c r="AA40" s="69" t="s">
        <v>456</v>
      </c>
      <c r="AB40" s="55" t="s">
        <v>456</v>
      </c>
      <c r="AC40" s="56" t="s">
        <v>456</v>
      </c>
      <c r="AD40" s="56" t="s">
        <v>456</v>
      </c>
      <c r="AE40" s="56" t="s">
        <v>456</v>
      </c>
      <c r="AF40" s="56" t="s">
        <v>456</v>
      </c>
      <c r="AG40" s="57" t="s">
        <v>456</v>
      </c>
      <c r="AH40" s="58" t="s">
        <v>456</v>
      </c>
      <c r="AI40" s="59" t="s">
        <v>456</v>
      </c>
      <c r="AJ40" s="59" t="s">
        <v>456</v>
      </c>
      <c r="AK40" s="59" t="s">
        <v>456</v>
      </c>
      <c r="AL40" s="59" t="s">
        <v>456</v>
      </c>
      <c r="AN40" s="426"/>
      <c r="AO40" s="427"/>
      <c r="AP40" s="427"/>
      <c r="AQ40" s="427"/>
      <c r="AR40" s="427"/>
      <c r="AS40" s="427"/>
      <c r="AT40" s="432"/>
      <c r="AU40" s="432"/>
    </row>
    <row r="41" spans="2:47" ht="15.75">
      <c r="B41" s="382"/>
      <c r="C41" s="382"/>
      <c r="D41" s="383"/>
      <c r="E41" s="387"/>
      <c r="F41" s="388"/>
      <c r="G41" s="388"/>
      <c r="H41" s="388"/>
      <c r="I41" s="388"/>
      <c r="J41" s="76" t="s">
        <v>456</v>
      </c>
      <c r="K41" s="77" t="s">
        <v>456</v>
      </c>
      <c r="L41" s="77" t="s">
        <v>456</v>
      </c>
      <c r="M41" s="77" t="s">
        <v>456</v>
      </c>
      <c r="N41" s="77" t="s">
        <v>456</v>
      </c>
      <c r="O41" s="78" t="s">
        <v>456</v>
      </c>
      <c r="P41" s="150" t="s">
        <v>456</v>
      </c>
      <c r="Q41" s="151" t="s">
        <v>456</v>
      </c>
      <c r="R41" s="151" t="s">
        <v>456</v>
      </c>
      <c r="S41" s="151" t="s">
        <v>456</v>
      </c>
      <c r="T41" s="151" t="s">
        <v>456</v>
      </c>
      <c r="U41" s="152" t="s">
        <v>456</v>
      </c>
      <c r="V41" s="150" t="s">
        <v>456</v>
      </c>
      <c r="W41" s="151" t="s">
        <v>456</v>
      </c>
      <c r="X41" s="68" t="s">
        <v>456</v>
      </c>
      <c r="Y41" s="68" t="s">
        <v>456</v>
      </c>
      <c r="Z41" s="68" t="s">
        <v>456</v>
      </c>
      <c r="AA41" s="69" t="s">
        <v>456</v>
      </c>
      <c r="AB41" s="55" t="s">
        <v>456</v>
      </c>
      <c r="AC41" s="56" t="s">
        <v>456</v>
      </c>
      <c r="AD41" s="56" t="s">
        <v>456</v>
      </c>
      <c r="AE41" s="56" t="s">
        <v>456</v>
      </c>
      <c r="AF41" s="56" t="s">
        <v>456</v>
      </c>
      <c r="AG41" s="57" t="s">
        <v>456</v>
      </c>
      <c r="AH41" s="58" t="s">
        <v>456</v>
      </c>
      <c r="AI41" s="59" t="s">
        <v>456</v>
      </c>
      <c r="AJ41" s="59" t="s">
        <v>456</v>
      </c>
      <c r="AK41" s="59" t="s">
        <v>456</v>
      </c>
      <c r="AL41" s="59" t="s">
        <v>456</v>
      </c>
      <c r="AN41" s="426"/>
      <c r="AO41" s="427"/>
      <c r="AP41" s="427"/>
      <c r="AQ41" s="427"/>
      <c r="AR41" s="427"/>
      <c r="AS41" s="427"/>
      <c r="AT41" s="432"/>
      <c r="AU41" s="432"/>
    </row>
    <row r="42" spans="2:47" ht="15.75">
      <c r="B42" s="382"/>
      <c r="C42" s="382"/>
      <c r="D42" s="383"/>
      <c r="E42" s="387"/>
      <c r="F42" s="388"/>
      <c r="G42" s="388"/>
      <c r="H42" s="388"/>
      <c r="I42" s="388"/>
      <c r="J42" s="76" t="s">
        <v>456</v>
      </c>
      <c r="K42" s="77" t="s">
        <v>456</v>
      </c>
      <c r="L42" s="77" t="s">
        <v>456</v>
      </c>
      <c r="M42" s="77" t="s">
        <v>456</v>
      </c>
      <c r="N42" s="77" t="s">
        <v>456</v>
      </c>
      <c r="O42" s="78" t="s">
        <v>456</v>
      </c>
      <c r="P42" s="150" t="s">
        <v>456</v>
      </c>
      <c r="Q42" s="151" t="s">
        <v>456</v>
      </c>
      <c r="R42" s="151" t="s">
        <v>456</v>
      </c>
      <c r="S42" s="151" t="s">
        <v>456</v>
      </c>
      <c r="T42" s="151" t="s">
        <v>456</v>
      </c>
      <c r="U42" s="152" t="s">
        <v>456</v>
      </c>
      <c r="V42" s="150" t="s">
        <v>456</v>
      </c>
      <c r="W42" s="151" t="s">
        <v>456</v>
      </c>
      <c r="X42" s="68" t="s">
        <v>456</v>
      </c>
      <c r="Y42" s="68" t="s">
        <v>456</v>
      </c>
      <c r="Z42" s="68" t="s">
        <v>456</v>
      </c>
      <c r="AA42" s="69" t="s">
        <v>456</v>
      </c>
      <c r="AB42" s="55" t="s">
        <v>456</v>
      </c>
      <c r="AC42" s="56" t="s">
        <v>456</v>
      </c>
      <c r="AD42" s="56" t="s">
        <v>456</v>
      </c>
      <c r="AE42" s="56" t="s">
        <v>456</v>
      </c>
      <c r="AF42" s="56" t="s">
        <v>456</v>
      </c>
      <c r="AG42" s="57" t="s">
        <v>456</v>
      </c>
      <c r="AH42" s="58" t="s">
        <v>456</v>
      </c>
      <c r="AI42" s="59" t="s">
        <v>456</v>
      </c>
      <c r="AJ42" s="59" t="s">
        <v>456</v>
      </c>
      <c r="AK42" s="59" t="s">
        <v>456</v>
      </c>
      <c r="AL42" s="59" t="s">
        <v>456</v>
      </c>
      <c r="AN42" s="426"/>
      <c r="AO42" s="427"/>
      <c r="AP42" s="427"/>
      <c r="AQ42" s="427"/>
      <c r="AR42" s="427"/>
      <c r="AS42" s="427"/>
      <c r="AT42" s="432"/>
      <c r="AU42" s="432"/>
    </row>
    <row r="43" spans="2:47" ht="15.75">
      <c r="B43" s="382"/>
      <c r="C43" s="382"/>
      <c r="D43" s="383"/>
      <c r="E43" s="387"/>
      <c r="F43" s="388"/>
      <c r="G43" s="388"/>
      <c r="H43" s="388"/>
      <c r="I43" s="388"/>
      <c r="J43" s="76" t="s">
        <v>456</v>
      </c>
      <c r="K43" s="77" t="s">
        <v>456</v>
      </c>
      <c r="L43" s="77" t="s">
        <v>456</v>
      </c>
      <c r="M43" s="77" t="s">
        <v>456</v>
      </c>
      <c r="N43" s="77" t="s">
        <v>456</v>
      </c>
      <c r="O43" s="78" t="s">
        <v>456</v>
      </c>
      <c r="P43" s="150" t="s">
        <v>456</v>
      </c>
      <c r="Q43" s="151" t="s">
        <v>456</v>
      </c>
      <c r="R43" s="151" t="s">
        <v>456</v>
      </c>
      <c r="S43" s="151" t="s">
        <v>456</v>
      </c>
      <c r="T43" s="151" t="s">
        <v>456</v>
      </c>
      <c r="U43" s="152" t="s">
        <v>456</v>
      </c>
      <c r="V43" s="150" t="s">
        <v>456</v>
      </c>
      <c r="W43" s="151" t="s">
        <v>456</v>
      </c>
      <c r="X43" s="68" t="s">
        <v>456</v>
      </c>
      <c r="Y43" s="68" t="s">
        <v>456</v>
      </c>
      <c r="Z43" s="68" t="s">
        <v>456</v>
      </c>
      <c r="AA43" s="69" t="s">
        <v>456</v>
      </c>
      <c r="AB43" s="55" t="s">
        <v>456</v>
      </c>
      <c r="AC43" s="56" t="s">
        <v>456</v>
      </c>
      <c r="AD43" s="56" t="s">
        <v>456</v>
      </c>
      <c r="AE43" s="56" t="s">
        <v>456</v>
      </c>
      <c r="AF43" s="56" t="s">
        <v>456</v>
      </c>
      <c r="AG43" s="57" t="s">
        <v>456</v>
      </c>
      <c r="AH43" s="58" t="s">
        <v>456</v>
      </c>
      <c r="AI43" s="59" t="s">
        <v>456</v>
      </c>
      <c r="AJ43" s="59" t="s">
        <v>456</v>
      </c>
      <c r="AK43" s="59" t="s">
        <v>456</v>
      </c>
      <c r="AL43" s="59" t="s">
        <v>456</v>
      </c>
      <c r="AN43" s="426"/>
      <c r="AO43" s="427"/>
      <c r="AP43" s="427"/>
      <c r="AQ43" s="427"/>
      <c r="AR43" s="427"/>
      <c r="AS43" s="427"/>
      <c r="AT43" s="432"/>
      <c r="AU43" s="432"/>
    </row>
    <row r="44" spans="2:47" ht="15.75">
      <c r="B44" s="382"/>
      <c r="C44" s="382"/>
      <c r="D44" s="383"/>
      <c r="E44" s="387"/>
      <c r="F44" s="388"/>
      <c r="G44" s="388"/>
      <c r="H44" s="388"/>
      <c r="I44" s="388"/>
      <c r="J44" s="76" t="s">
        <v>456</v>
      </c>
      <c r="K44" s="77" t="s">
        <v>456</v>
      </c>
      <c r="L44" s="77" t="s">
        <v>456</v>
      </c>
      <c r="M44" s="77" t="s">
        <v>456</v>
      </c>
      <c r="N44" s="77" t="s">
        <v>456</v>
      </c>
      <c r="O44" s="78" t="s">
        <v>456</v>
      </c>
      <c r="P44" s="150" t="s">
        <v>456</v>
      </c>
      <c r="Q44" s="151" t="s">
        <v>456</v>
      </c>
      <c r="R44" s="151" t="s">
        <v>456</v>
      </c>
      <c r="S44" s="151" t="s">
        <v>456</v>
      </c>
      <c r="T44" s="151" t="s">
        <v>456</v>
      </c>
      <c r="U44" s="152" t="s">
        <v>456</v>
      </c>
      <c r="V44" s="150" t="s">
        <v>456</v>
      </c>
      <c r="W44" s="151" t="s">
        <v>456</v>
      </c>
      <c r="X44" s="68" t="s">
        <v>456</v>
      </c>
      <c r="Y44" s="68" t="s">
        <v>456</v>
      </c>
      <c r="Z44" s="68" t="s">
        <v>456</v>
      </c>
      <c r="AA44" s="69" t="s">
        <v>456</v>
      </c>
      <c r="AB44" s="55" t="s">
        <v>456</v>
      </c>
      <c r="AC44" s="56" t="s">
        <v>456</v>
      </c>
      <c r="AD44" s="56" t="s">
        <v>456</v>
      </c>
      <c r="AE44" s="56" t="s">
        <v>456</v>
      </c>
      <c r="AF44" s="56" t="s">
        <v>456</v>
      </c>
      <c r="AG44" s="57" t="s">
        <v>456</v>
      </c>
      <c r="AH44" s="58" t="s">
        <v>456</v>
      </c>
      <c r="AI44" s="59" t="s">
        <v>456</v>
      </c>
      <c r="AJ44" s="59" t="s">
        <v>456</v>
      </c>
      <c r="AK44" s="59" t="s">
        <v>456</v>
      </c>
      <c r="AL44" s="59" t="s">
        <v>456</v>
      </c>
      <c r="AN44" s="426"/>
      <c r="AO44" s="427"/>
      <c r="AP44" s="427"/>
      <c r="AQ44" s="427"/>
      <c r="AR44" s="427"/>
      <c r="AS44" s="427"/>
      <c r="AT44" s="432"/>
      <c r="AU44" s="432"/>
    </row>
    <row r="45" spans="2:47" ht="3" customHeight="1" thickBot="1">
      <c r="B45" s="382"/>
      <c r="C45" s="382"/>
      <c r="D45" s="383"/>
      <c r="E45" s="387"/>
      <c r="F45" s="388"/>
      <c r="G45" s="388"/>
      <c r="H45" s="388"/>
      <c r="I45" s="388"/>
      <c r="J45" s="76" t="s">
        <v>456</v>
      </c>
      <c r="K45" s="77" t="s">
        <v>456</v>
      </c>
      <c r="L45" s="77" t="s">
        <v>456</v>
      </c>
      <c r="M45" s="77" t="s">
        <v>456</v>
      </c>
      <c r="N45" s="77" t="s">
        <v>456</v>
      </c>
      <c r="O45" s="78" t="s">
        <v>456</v>
      </c>
      <c r="P45" s="150" t="s">
        <v>456</v>
      </c>
      <c r="Q45" s="151" t="s">
        <v>456</v>
      </c>
      <c r="R45" s="151" t="s">
        <v>456</v>
      </c>
      <c r="S45" s="151" t="s">
        <v>456</v>
      </c>
      <c r="T45" s="151" t="s">
        <v>456</v>
      </c>
      <c r="U45" s="152" t="s">
        <v>456</v>
      </c>
      <c r="V45" s="150" t="s">
        <v>456</v>
      </c>
      <c r="W45" s="151" t="s">
        <v>456</v>
      </c>
      <c r="X45" s="68" t="s">
        <v>456</v>
      </c>
      <c r="Y45" s="68" t="s">
        <v>456</v>
      </c>
      <c r="Z45" s="68" t="s">
        <v>456</v>
      </c>
      <c r="AA45" s="69" t="s">
        <v>456</v>
      </c>
      <c r="AB45" s="55" t="s">
        <v>456</v>
      </c>
      <c r="AC45" s="56" t="s">
        <v>456</v>
      </c>
      <c r="AD45" s="56" t="s">
        <v>456</v>
      </c>
      <c r="AE45" s="56" t="s">
        <v>456</v>
      </c>
      <c r="AF45" s="56" t="s">
        <v>456</v>
      </c>
      <c r="AG45" s="57" t="s">
        <v>456</v>
      </c>
      <c r="AH45" s="58" t="s">
        <v>456</v>
      </c>
      <c r="AI45" s="59" t="s">
        <v>456</v>
      </c>
      <c r="AJ45" s="59" t="s">
        <v>456</v>
      </c>
      <c r="AK45" s="59" t="s">
        <v>456</v>
      </c>
      <c r="AL45" s="59" t="s">
        <v>456</v>
      </c>
      <c r="AN45" s="426"/>
      <c r="AO45" s="427"/>
      <c r="AP45" s="427"/>
      <c r="AQ45" s="427"/>
      <c r="AR45" s="427"/>
      <c r="AS45" s="428"/>
      <c r="AT45" s="36"/>
      <c r="AU45" s="36"/>
    </row>
    <row r="46" spans="2:47" ht="16.5" hidden="1" thickBot="1">
      <c r="B46" s="382"/>
      <c r="C46" s="382"/>
      <c r="D46" s="383"/>
      <c r="E46" s="387"/>
      <c r="F46" s="388"/>
      <c r="G46" s="388"/>
      <c r="H46" s="388"/>
      <c r="I46" s="388"/>
      <c r="J46" s="76" t="s">
        <v>456</v>
      </c>
      <c r="K46" s="77" t="s">
        <v>456</v>
      </c>
      <c r="L46" s="77" t="s">
        <v>456</v>
      </c>
      <c r="M46" s="77" t="s">
        <v>456</v>
      </c>
      <c r="N46" s="77" t="s">
        <v>456</v>
      </c>
      <c r="O46" s="78" t="s">
        <v>456</v>
      </c>
      <c r="P46" s="67" t="s">
        <v>456</v>
      </c>
      <c r="Q46" s="68" t="s">
        <v>456</v>
      </c>
      <c r="R46" s="68" t="s">
        <v>456</v>
      </c>
      <c r="S46" s="68" t="s">
        <v>456</v>
      </c>
      <c r="T46" s="68" t="s">
        <v>456</v>
      </c>
      <c r="U46" s="69" t="s">
        <v>456</v>
      </c>
      <c r="V46" s="67" t="s">
        <v>456</v>
      </c>
      <c r="W46" s="68" t="s">
        <v>456</v>
      </c>
      <c r="X46" s="68" t="s">
        <v>456</v>
      </c>
      <c r="Y46" s="68" t="s">
        <v>456</v>
      </c>
      <c r="Z46" s="68" t="s">
        <v>456</v>
      </c>
      <c r="AA46" s="69" t="s">
        <v>456</v>
      </c>
      <c r="AB46" s="55" t="s">
        <v>456</v>
      </c>
      <c r="AC46" s="56" t="s">
        <v>456</v>
      </c>
      <c r="AD46" s="56" t="s">
        <v>456</v>
      </c>
      <c r="AE46" s="56" t="s">
        <v>456</v>
      </c>
      <c r="AF46" s="56" t="s">
        <v>456</v>
      </c>
      <c r="AG46" s="57" t="s">
        <v>456</v>
      </c>
      <c r="AH46" s="58" t="s">
        <v>456</v>
      </c>
      <c r="AI46" s="59" t="s">
        <v>456</v>
      </c>
      <c r="AJ46" s="59" t="s">
        <v>456</v>
      </c>
      <c r="AK46" s="59" t="s">
        <v>456</v>
      </c>
      <c r="AL46" s="59" t="s">
        <v>456</v>
      </c>
      <c r="AN46" s="426"/>
      <c r="AO46" s="427"/>
      <c r="AP46" s="427"/>
      <c r="AQ46" s="427"/>
      <c r="AR46" s="427"/>
      <c r="AS46" s="428"/>
    </row>
    <row r="47" spans="2:47" ht="16.5" hidden="1" thickBot="1">
      <c r="B47" s="382"/>
      <c r="C47" s="382"/>
      <c r="D47" s="383"/>
      <c r="E47" s="390"/>
      <c r="F47" s="391"/>
      <c r="G47" s="391"/>
      <c r="H47" s="391"/>
      <c r="I47" s="391"/>
      <c r="J47" s="79" t="s">
        <v>456</v>
      </c>
      <c r="K47" s="80" t="s">
        <v>456</v>
      </c>
      <c r="L47" s="80" t="s">
        <v>456</v>
      </c>
      <c r="M47" s="80" t="s">
        <v>456</v>
      </c>
      <c r="N47" s="80" t="s">
        <v>456</v>
      </c>
      <c r="O47" s="81" t="s">
        <v>456</v>
      </c>
      <c r="P47" s="67" t="s">
        <v>456</v>
      </c>
      <c r="Q47" s="68" t="s">
        <v>456</v>
      </c>
      <c r="R47" s="68" t="s">
        <v>456</v>
      </c>
      <c r="S47" s="68" t="s">
        <v>456</v>
      </c>
      <c r="T47" s="68" t="s">
        <v>456</v>
      </c>
      <c r="U47" s="69" t="s">
        <v>456</v>
      </c>
      <c r="V47" s="70" t="s">
        <v>456</v>
      </c>
      <c r="W47" s="71" t="s">
        <v>456</v>
      </c>
      <c r="X47" s="71" t="s">
        <v>456</v>
      </c>
      <c r="Y47" s="71" t="s">
        <v>456</v>
      </c>
      <c r="Z47" s="71" t="s">
        <v>456</v>
      </c>
      <c r="AA47" s="72" t="s">
        <v>456</v>
      </c>
      <c r="AB47" s="60" t="s">
        <v>456</v>
      </c>
      <c r="AC47" s="61" t="s">
        <v>456</v>
      </c>
      <c r="AD47" s="61" t="s">
        <v>456</v>
      </c>
      <c r="AE47" s="61" t="s">
        <v>456</v>
      </c>
      <c r="AF47" s="61" t="s">
        <v>456</v>
      </c>
      <c r="AG47" s="62" t="s">
        <v>456</v>
      </c>
      <c r="AH47" s="63" t="s">
        <v>456</v>
      </c>
      <c r="AI47" s="64" t="s">
        <v>456</v>
      </c>
      <c r="AJ47" s="64" t="s">
        <v>456</v>
      </c>
      <c r="AK47" s="64" t="s">
        <v>456</v>
      </c>
      <c r="AL47" s="64" t="s">
        <v>456</v>
      </c>
      <c r="AN47" s="429"/>
      <c r="AO47" s="430"/>
      <c r="AP47" s="430"/>
      <c r="AQ47" s="430"/>
      <c r="AR47" s="430"/>
      <c r="AS47" s="431"/>
    </row>
    <row r="48" spans="2:47" ht="23.25">
      <c r="B48" s="382"/>
      <c r="C48" s="382"/>
      <c r="D48" s="383"/>
      <c r="E48" s="384" t="s">
        <v>467</v>
      </c>
      <c r="F48" s="385"/>
      <c r="G48" s="385"/>
      <c r="H48" s="385"/>
      <c r="I48" s="386"/>
      <c r="J48" s="73" t="s">
        <v>456</v>
      </c>
      <c r="K48" s="74" t="s">
        <v>456</v>
      </c>
      <c r="L48" s="74" t="s">
        <v>456</v>
      </c>
      <c r="M48" s="74" t="s">
        <v>456</v>
      </c>
      <c r="N48" s="74" t="s">
        <v>456</v>
      </c>
      <c r="O48" s="75" t="s">
        <v>456</v>
      </c>
      <c r="P48" s="73" t="s">
        <v>456</v>
      </c>
      <c r="Q48" s="74" t="s">
        <v>456</v>
      </c>
      <c r="R48" s="74" t="s">
        <v>456</v>
      </c>
      <c r="S48" s="74" t="s">
        <v>456</v>
      </c>
      <c r="T48" s="74" t="s">
        <v>456</v>
      </c>
      <c r="U48" s="75" t="s">
        <v>456</v>
      </c>
      <c r="V48" s="147" t="s">
        <v>456</v>
      </c>
      <c r="W48" s="156" t="s">
        <v>456</v>
      </c>
      <c r="X48" s="65" t="s">
        <v>456</v>
      </c>
      <c r="Y48" s="65" t="s">
        <v>456</v>
      </c>
      <c r="Z48" s="65" t="s">
        <v>456</v>
      </c>
      <c r="AA48" s="66" t="s">
        <v>456</v>
      </c>
      <c r="AB48" s="50" t="s">
        <v>456</v>
      </c>
      <c r="AC48" s="51" t="s">
        <v>456</v>
      </c>
      <c r="AD48" s="51" t="s">
        <v>456</v>
      </c>
      <c r="AE48" s="51" t="s">
        <v>456</v>
      </c>
      <c r="AF48" s="51" t="s">
        <v>456</v>
      </c>
      <c r="AG48" s="52" t="s">
        <v>456</v>
      </c>
      <c r="AH48" s="53" t="s">
        <v>456</v>
      </c>
      <c r="AI48" s="54" t="s">
        <v>456</v>
      </c>
      <c r="AJ48" s="54" t="s">
        <v>456</v>
      </c>
      <c r="AK48" s="54" t="s">
        <v>456</v>
      </c>
      <c r="AL48" s="54" t="s">
        <v>456</v>
      </c>
    </row>
    <row r="49" spans="2:38" ht="15.75">
      <c r="B49" s="382"/>
      <c r="C49" s="382"/>
      <c r="D49" s="383"/>
      <c r="E49" s="403"/>
      <c r="F49" s="388"/>
      <c r="G49" s="388"/>
      <c r="H49" s="388"/>
      <c r="I49" s="389"/>
      <c r="J49" s="76" t="s">
        <v>456</v>
      </c>
      <c r="K49" s="77" t="s">
        <v>456</v>
      </c>
      <c r="L49" s="77" t="s">
        <v>456</v>
      </c>
      <c r="M49" s="77" t="s">
        <v>456</v>
      </c>
      <c r="N49" s="77" t="s">
        <v>456</v>
      </c>
      <c r="O49" s="78" t="s">
        <v>456</v>
      </c>
      <c r="P49" s="76" t="s">
        <v>456</v>
      </c>
      <c r="Q49" s="77" t="s">
        <v>456</v>
      </c>
      <c r="R49" s="77" t="s">
        <v>456</v>
      </c>
      <c r="S49" s="77" t="s">
        <v>456</v>
      </c>
      <c r="T49" s="77" t="s">
        <v>456</v>
      </c>
      <c r="U49" s="78" t="s">
        <v>456</v>
      </c>
      <c r="V49" s="150" t="s">
        <v>456</v>
      </c>
      <c r="W49" s="151" t="s">
        <v>456</v>
      </c>
      <c r="X49" s="68" t="s">
        <v>456</v>
      </c>
      <c r="Y49" s="68" t="s">
        <v>456</v>
      </c>
      <c r="Z49" s="68" t="s">
        <v>456</v>
      </c>
      <c r="AA49" s="69" t="s">
        <v>456</v>
      </c>
      <c r="AB49" s="55" t="s">
        <v>456</v>
      </c>
      <c r="AC49" s="56" t="s">
        <v>456</v>
      </c>
      <c r="AD49" s="56" t="s">
        <v>456</v>
      </c>
      <c r="AE49" s="56" t="s">
        <v>456</v>
      </c>
      <c r="AF49" s="56" t="s">
        <v>456</v>
      </c>
      <c r="AG49" s="57" t="s">
        <v>456</v>
      </c>
      <c r="AH49" s="58" t="s">
        <v>456</v>
      </c>
      <c r="AI49" s="59" t="s">
        <v>456</v>
      </c>
      <c r="AJ49" s="59" t="s">
        <v>456</v>
      </c>
      <c r="AK49" s="59" t="s">
        <v>456</v>
      </c>
      <c r="AL49" s="59" t="s">
        <v>456</v>
      </c>
    </row>
    <row r="50" spans="2:38" ht="15.75">
      <c r="B50" s="382"/>
      <c r="C50" s="382"/>
      <c r="D50" s="383"/>
      <c r="E50" s="403"/>
      <c r="F50" s="388"/>
      <c r="G50" s="388"/>
      <c r="H50" s="388"/>
      <c r="I50" s="389"/>
      <c r="J50" s="76" t="s">
        <v>456</v>
      </c>
      <c r="K50" s="77" t="s">
        <v>456</v>
      </c>
      <c r="L50" s="77" t="s">
        <v>456</v>
      </c>
      <c r="M50" s="77" t="s">
        <v>456</v>
      </c>
      <c r="N50" s="77" t="s">
        <v>456</v>
      </c>
      <c r="O50" s="78" t="s">
        <v>456</v>
      </c>
      <c r="P50" s="76" t="s">
        <v>456</v>
      </c>
      <c r="Q50" s="77" t="s">
        <v>456</v>
      </c>
      <c r="R50" s="77" t="s">
        <v>456</v>
      </c>
      <c r="S50" s="77" t="s">
        <v>456</v>
      </c>
      <c r="T50" s="77" t="s">
        <v>456</v>
      </c>
      <c r="U50" s="78" t="s">
        <v>456</v>
      </c>
      <c r="V50" s="150" t="s">
        <v>456</v>
      </c>
      <c r="W50" s="151" t="s">
        <v>456</v>
      </c>
      <c r="X50" s="68" t="s">
        <v>456</v>
      </c>
      <c r="Y50" s="68" t="s">
        <v>456</v>
      </c>
      <c r="Z50" s="68" t="s">
        <v>456</v>
      </c>
      <c r="AA50" s="69" t="s">
        <v>456</v>
      </c>
      <c r="AB50" s="55" t="s">
        <v>456</v>
      </c>
      <c r="AC50" s="56" t="s">
        <v>456</v>
      </c>
      <c r="AD50" s="56" t="s">
        <v>456</v>
      </c>
      <c r="AE50" s="56" t="s">
        <v>456</v>
      </c>
      <c r="AF50" s="56" t="s">
        <v>456</v>
      </c>
      <c r="AG50" s="57" t="s">
        <v>456</v>
      </c>
      <c r="AH50" s="58" t="s">
        <v>456</v>
      </c>
      <c r="AI50" s="59" t="s">
        <v>456</v>
      </c>
      <c r="AJ50" s="59" t="s">
        <v>456</v>
      </c>
      <c r="AK50" s="59" t="s">
        <v>456</v>
      </c>
      <c r="AL50" s="59" t="s">
        <v>456</v>
      </c>
    </row>
    <row r="51" spans="2:38" ht="15.75">
      <c r="B51" s="382"/>
      <c r="C51" s="382"/>
      <c r="D51" s="383"/>
      <c r="E51" s="387"/>
      <c r="F51" s="388"/>
      <c r="G51" s="388"/>
      <c r="H51" s="388"/>
      <c r="I51" s="389"/>
      <c r="J51" s="76" t="s">
        <v>456</v>
      </c>
      <c r="K51" s="77" t="s">
        <v>456</v>
      </c>
      <c r="L51" s="77" t="s">
        <v>456</v>
      </c>
      <c r="M51" s="77" t="s">
        <v>456</v>
      </c>
      <c r="N51" s="77" t="s">
        <v>456</v>
      </c>
      <c r="O51" s="78" t="s">
        <v>456</v>
      </c>
      <c r="P51" s="76" t="s">
        <v>456</v>
      </c>
      <c r="Q51" s="77" t="s">
        <v>456</v>
      </c>
      <c r="R51" s="77" t="s">
        <v>456</v>
      </c>
      <c r="S51" s="77" t="s">
        <v>456</v>
      </c>
      <c r="T51" s="77" t="s">
        <v>456</v>
      </c>
      <c r="U51" s="78" t="s">
        <v>456</v>
      </c>
      <c r="V51" s="150" t="s">
        <v>456</v>
      </c>
      <c r="W51" s="151" t="s">
        <v>456</v>
      </c>
      <c r="X51" s="68" t="s">
        <v>456</v>
      </c>
      <c r="Y51" s="68" t="s">
        <v>456</v>
      </c>
      <c r="Z51" s="68" t="s">
        <v>456</v>
      </c>
      <c r="AA51" s="69" t="s">
        <v>456</v>
      </c>
      <c r="AB51" s="55" t="s">
        <v>456</v>
      </c>
      <c r="AC51" s="56" t="s">
        <v>456</v>
      </c>
      <c r="AD51" s="56" t="s">
        <v>456</v>
      </c>
      <c r="AE51" s="56" t="s">
        <v>456</v>
      </c>
      <c r="AF51" s="56" t="s">
        <v>456</v>
      </c>
      <c r="AG51" s="57" t="s">
        <v>456</v>
      </c>
      <c r="AH51" s="58" t="s">
        <v>456</v>
      </c>
      <c r="AI51" s="59" t="s">
        <v>456</v>
      </c>
      <c r="AJ51" s="59" t="s">
        <v>456</v>
      </c>
      <c r="AK51" s="59" t="s">
        <v>456</v>
      </c>
      <c r="AL51" s="59" t="s">
        <v>456</v>
      </c>
    </row>
    <row r="52" spans="2:38" ht="15.75">
      <c r="B52" s="382"/>
      <c r="C52" s="382"/>
      <c r="D52" s="383"/>
      <c r="E52" s="387"/>
      <c r="F52" s="388"/>
      <c r="G52" s="388"/>
      <c r="H52" s="388"/>
      <c r="I52" s="389"/>
      <c r="J52" s="76" t="s">
        <v>456</v>
      </c>
      <c r="K52" s="77" t="s">
        <v>456</v>
      </c>
      <c r="L52" s="77" t="s">
        <v>456</v>
      </c>
      <c r="M52" s="77" t="s">
        <v>456</v>
      </c>
      <c r="N52" s="77" t="s">
        <v>456</v>
      </c>
      <c r="O52" s="78" t="s">
        <v>456</v>
      </c>
      <c r="P52" s="76" t="s">
        <v>456</v>
      </c>
      <c r="Q52" s="77" t="s">
        <v>456</v>
      </c>
      <c r="R52" s="77" t="s">
        <v>456</v>
      </c>
      <c r="S52" s="77" t="s">
        <v>456</v>
      </c>
      <c r="T52" s="77" t="s">
        <v>456</v>
      </c>
      <c r="U52" s="78" t="s">
        <v>456</v>
      </c>
      <c r="V52" s="150" t="s">
        <v>456</v>
      </c>
      <c r="W52" s="151" t="s">
        <v>456</v>
      </c>
      <c r="X52" s="68" t="s">
        <v>456</v>
      </c>
      <c r="Y52" s="68" t="s">
        <v>456</v>
      </c>
      <c r="Z52" s="68" t="s">
        <v>456</v>
      </c>
      <c r="AA52" s="69" t="s">
        <v>456</v>
      </c>
      <c r="AB52" s="55" t="s">
        <v>456</v>
      </c>
      <c r="AC52" s="56" t="s">
        <v>456</v>
      </c>
      <c r="AD52" s="56" t="s">
        <v>456</v>
      </c>
      <c r="AE52" s="56" t="s">
        <v>456</v>
      </c>
      <c r="AF52" s="56" t="s">
        <v>456</v>
      </c>
      <c r="AG52" s="57" t="s">
        <v>456</v>
      </c>
      <c r="AH52" s="58" t="s">
        <v>456</v>
      </c>
      <c r="AI52" s="59" t="s">
        <v>456</v>
      </c>
      <c r="AJ52" s="59" t="s">
        <v>456</v>
      </c>
      <c r="AK52" s="59" t="s">
        <v>456</v>
      </c>
      <c r="AL52" s="59" t="s">
        <v>456</v>
      </c>
    </row>
    <row r="53" spans="2:38" ht="5.25" customHeight="1">
      <c r="B53" s="382"/>
      <c r="C53" s="382"/>
      <c r="D53" s="383"/>
      <c r="E53" s="387"/>
      <c r="F53" s="388"/>
      <c r="G53" s="388"/>
      <c r="H53" s="388"/>
      <c r="I53" s="389"/>
      <c r="J53" s="76" t="s">
        <v>456</v>
      </c>
      <c r="K53" s="77" t="s">
        <v>456</v>
      </c>
      <c r="L53" s="77" t="s">
        <v>456</v>
      </c>
      <c r="M53" s="77" t="s">
        <v>456</v>
      </c>
      <c r="N53" s="77" t="s">
        <v>456</v>
      </c>
      <c r="O53" s="78" t="s">
        <v>456</v>
      </c>
      <c r="P53" s="76" t="s">
        <v>456</v>
      </c>
      <c r="Q53" s="77" t="s">
        <v>456</v>
      </c>
      <c r="R53" s="77" t="s">
        <v>456</v>
      </c>
      <c r="S53" s="77" t="s">
        <v>456</v>
      </c>
      <c r="T53" s="77" t="s">
        <v>456</v>
      </c>
      <c r="U53" s="78" t="s">
        <v>456</v>
      </c>
      <c r="V53" s="150" t="s">
        <v>456</v>
      </c>
      <c r="W53" s="151" t="s">
        <v>456</v>
      </c>
      <c r="X53" s="68" t="s">
        <v>456</v>
      </c>
      <c r="Y53" s="68" t="s">
        <v>456</v>
      </c>
      <c r="Z53" s="68" t="s">
        <v>456</v>
      </c>
      <c r="AA53" s="69" t="s">
        <v>456</v>
      </c>
      <c r="AB53" s="55" t="s">
        <v>456</v>
      </c>
      <c r="AC53" s="56" t="s">
        <v>456</v>
      </c>
      <c r="AD53" s="56" t="s">
        <v>456</v>
      </c>
      <c r="AE53" s="56" t="s">
        <v>456</v>
      </c>
      <c r="AF53" s="56" t="s">
        <v>456</v>
      </c>
      <c r="AG53" s="57" t="s">
        <v>456</v>
      </c>
      <c r="AH53" s="58" t="s">
        <v>456</v>
      </c>
      <c r="AI53" s="59" t="s">
        <v>456</v>
      </c>
      <c r="AJ53" s="59" t="s">
        <v>456</v>
      </c>
      <c r="AK53" s="59" t="s">
        <v>456</v>
      </c>
      <c r="AL53" s="59" t="s">
        <v>456</v>
      </c>
    </row>
    <row r="54" spans="2:38" ht="3" hidden="1" customHeight="1">
      <c r="B54" s="382"/>
      <c r="C54" s="382"/>
      <c r="D54" s="383"/>
      <c r="E54" s="387"/>
      <c r="F54" s="388"/>
      <c r="G54" s="388"/>
      <c r="H54" s="388"/>
      <c r="I54" s="389"/>
      <c r="J54" s="76" t="s">
        <v>456</v>
      </c>
      <c r="K54" s="77" t="s">
        <v>456</v>
      </c>
      <c r="L54" s="77" t="s">
        <v>456</v>
      </c>
      <c r="M54" s="77" t="s">
        <v>456</v>
      </c>
      <c r="N54" s="77" t="s">
        <v>456</v>
      </c>
      <c r="O54" s="78" t="s">
        <v>456</v>
      </c>
      <c r="P54" s="76" t="s">
        <v>456</v>
      </c>
      <c r="Q54" s="77" t="s">
        <v>456</v>
      </c>
      <c r="R54" s="77" t="s">
        <v>456</v>
      </c>
      <c r="S54" s="77" t="s">
        <v>456</v>
      </c>
      <c r="T54" s="77" t="s">
        <v>456</v>
      </c>
      <c r="U54" s="78" t="s">
        <v>456</v>
      </c>
      <c r="V54" s="150" t="s">
        <v>456</v>
      </c>
      <c r="W54" s="151" t="s">
        <v>456</v>
      </c>
      <c r="X54" s="68" t="s">
        <v>456</v>
      </c>
      <c r="Y54" s="68" t="s">
        <v>456</v>
      </c>
      <c r="Z54" s="68" t="s">
        <v>456</v>
      </c>
      <c r="AA54" s="69" t="s">
        <v>456</v>
      </c>
      <c r="AB54" s="55" t="s">
        <v>456</v>
      </c>
      <c r="AC54" s="56" t="s">
        <v>456</v>
      </c>
      <c r="AD54" s="56" t="s">
        <v>456</v>
      </c>
      <c r="AE54" s="56" t="s">
        <v>456</v>
      </c>
      <c r="AF54" s="56" t="s">
        <v>456</v>
      </c>
      <c r="AG54" s="57" t="s">
        <v>456</v>
      </c>
      <c r="AH54" s="58" t="s">
        <v>456</v>
      </c>
      <c r="AI54" s="59" t="s">
        <v>456</v>
      </c>
      <c r="AJ54" s="59" t="s">
        <v>456</v>
      </c>
      <c r="AK54" s="59" t="s">
        <v>456</v>
      </c>
      <c r="AL54" s="59" t="s">
        <v>456</v>
      </c>
    </row>
    <row r="55" spans="2:38" ht="15.75" hidden="1">
      <c r="B55" s="382"/>
      <c r="C55" s="382"/>
      <c r="D55" s="383"/>
      <c r="E55" s="387"/>
      <c r="F55" s="388"/>
      <c r="G55" s="388"/>
      <c r="H55" s="388"/>
      <c r="I55" s="389"/>
      <c r="J55" s="76" t="s">
        <v>456</v>
      </c>
      <c r="K55" s="77" t="s">
        <v>456</v>
      </c>
      <c r="L55" s="77" t="s">
        <v>456</v>
      </c>
      <c r="M55" s="77" t="s">
        <v>456</v>
      </c>
      <c r="N55" s="77" t="s">
        <v>456</v>
      </c>
      <c r="O55" s="78" t="s">
        <v>456</v>
      </c>
      <c r="P55" s="76" t="s">
        <v>456</v>
      </c>
      <c r="Q55" s="77" t="s">
        <v>456</v>
      </c>
      <c r="R55" s="77" t="s">
        <v>456</v>
      </c>
      <c r="S55" s="77" t="s">
        <v>456</v>
      </c>
      <c r="T55" s="77" t="s">
        <v>456</v>
      </c>
      <c r="U55" s="78" t="s">
        <v>456</v>
      </c>
      <c r="V55" s="150" t="s">
        <v>456</v>
      </c>
      <c r="W55" s="151" t="s">
        <v>456</v>
      </c>
      <c r="X55" s="68" t="s">
        <v>456</v>
      </c>
      <c r="Y55" s="68" t="s">
        <v>456</v>
      </c>
      <c r="Z55" s="68" t="s">
        <v>456</v>
      </c>
      <c r="AA55" s="69" t="s">
        <v>456</v>
      </c>
      <c r="AB55" s="55" t="s">
        <v>456</v>
      </c>
      <c r="AC55" s="56" t="s">
        <v>456</v>
      </c>
      <c r="AD55" s="56" t="s">
        <v>456</v>
      </c>
      <c r="AE55" s="56" t="s">
        <v>456</v>
      </c>
      <c r="AF55" s="56" t="s">
        <v>456</v>
      </c>
      <c r="AG55" s="57" t="s">
        <v>456</v>
      </c>
      <c r="AH55" s="58" t="s">
        <v>456</v>
      </c>
      <c r="AI55" s="59" t="s">
        <v>456</v>
      </c>
      <c r="AJ55" s="59" t="s">
        <v>456</v>
      </c>
      <c r="AK55" s="59" t="s">
        <v>456</v>
      </c>
      <c r="AL55" s="59" t="s">
        <v>456</v>
      </c>
    </row>
    <row r="56" spans="2:38" ht="15.75" hidden="1">
      <c r="B56" s="382"/>
      <c r="C56" s="382"/>
      <c r="D56" s="383"/>
      <c r="E56" s="387"/>
      <c r="F56" s="388"/>
      <c r="G56" s="388"/>
      <c r="H56" s="388"/>
      <c r="I56" s="389"/>
      <c r="J56" s="76" t="s">
        <v>456</v>
      </c>
      <c r="K56" s="77" t="s">
        <v>456</v>
      </c>
      <c r="L56" s="77" t="s">
        <v>456</v>
      </c>
      <c r="M56" s="77" t="s">
        <v>456</v>
      </c>
      <c r="N56" s="77" t="s">
        <v>456</v>
      </c>
      <c r="O56" s="78" t="s">
        <v>456</v>
      </c>
      <c r="P56" s="76" t="s">
        <v>456</v>
      </c>
      <c r="Q56" s="77" t="s">
        <v>456</v>
      </c>
      <c r="R56" s="77" t="s">
        <v>456</v>
      </c>
      <c r="S56" s="77" t="s">
        <v>456</v>
      </c>
      <c r="T56" s="77" t="s">
        <v>456</v>
      </c>
      <c r="U56" s="78" t="s">
        <v>456</v>
      </c>
      <c r="V56" s="150" t="s">
        <v>456</v>
      </c>
      <c r="W56" s="151" t="s">
        <v>456</v>
      </c>
      <c r="X56" s="68" t="s">
        <v>456</v>
      </c>
      <c r="Y56" s="68" t="s">
        <v>456</v>
      </c>
      <c r="Z56" s="68" t="s">
        <v>456</v>
      </c>
      <c r="AA56" s="69" t="s">
        <v>456</v>
      </c>
      <c r="AB56" s="55" t="s">
        <v>456</v>
      </c>
      <c r="AC56" s="56" t="s">
        <v>456</v>
      </c>
      <c r="AD56" s="56" t="s">
        <v>456</v>
      </c>
      <c r="AE56" s="56" t="s">
        <v>456</v>
      </c>
      <c r="AF56" s="56" t="s">
        <v>456</v>
      </c>
      <c r="AG56" s="57" t="s">
        <v>456</v>
      </c>
      <c r="AH56" s="58" t="s">
        <v>456</v>
      </c>
      <c r="AI56" s="59" t="s">
        <v>456</v>
      </c>
      <c r="AJ56" s="59" t="s">
        <v>456</v>
      </c>
      <c r="AK56" s="59" t="s">
        <v>456</v>
      </c>
      <c r="AL56" s="59" t="s">
        <v>456</v>
      </c>
    </row>
    <row r="57" spans="2:38" ht="16.5" thickBot="1">
      <c r="B57" s="382"/>
      <c r="C57" s="382"/>
      <c r="D57" s="383"/>
      <c r="E57" s="390"/>
      <c r="F57" s="391"/>
      <c r="G57" s="391"/>
      <c r="H57" s="391"/>
      <c r="I57" s="392"/>
      <c r="J57" s="79" t="s">
        <v>456</v>
      </c>
      <c r="K57" s="80" t="s">
        <v>456</v>
      </c>
      <c r="L57" s="80" t="s">
        <v>456</v>
      </c>
      <c r="M57" s="80" t="s">
        <v>456</v>
      </c>
      <c r="N57" s="80" t="s">
        <v>456</v>
      </c>
      <c r="O57" s="81" t="s">
        <v>456</v>
      </c>
      <c r="P57" s="79" t="s">
        <v>456</v>
      </c>
      <c r="Q57" s="80" t="s">
        <v>456</v>
      </c>
      <c r="R57" s="80" t="s">
        <v>456</v>
      </c>
      <c r="S57" s="80" t="s">
        <v>456</v>
      </c>
      <c r="T57" s="80" t="s">
        <v>456</v>
      </c>
      <c r="U57" s="81" t="s">
        <v>456</v>
      </c>
      <c r="V57" s="153" t="s">
        <v>456</v>
      </c>
      <c r="W57" s="154" t="s">
        <v>456</v>
      </c>
      <c r="X57" s="71" t="s">
        <v>456</v>
      </c>
      <c r="Y57" s="71" t="s">
        <v>456</v>
      </c>
      <c r="Z57" s="71" t="s">
        <v>456</v>
      </c>
      <c r="AA57" s="72" t="s">
        <v>456</v>
      </c>
      <c r="AB57" s="60" t="s">
        <v>456</v>
      </c>
      <c r="AC57" s="61" t="s">
        <v>456</v>
      </c>
      <c r="AD57" s="61" t="s">
        <v>456</v>
      </c>
      <c r="AE57" s="61" t="s">
        <v>456</v>
      </c>
      <c r="AF57" s="61" t="s">
        <v>456</v>
      </c>
      <c r="AG57" s="62" t="s">
        <v>456</v>
      </c>
      <c r="AH57" s="58" t="s">
        <v>456</v>
      </c>
      <c r="AI57" s="59" t="s">
        <v>456</v>
      </c>
      <c r="AJ57" s="59" t="s">
        <v>456</v>
      </c>
      <c r="AK57" s="59" t="s">
        <v>456</v>
      </c>
      <c r="AL57" s="59" t="s">
        <v>456</v>
      </c>
    </row>
    <row r="58" spans="2:38" ht="15" customHeight="1">
      <c r="J58" s="384" t="s">
        <v>468</v>
      </c>
      <c r="K58" s="385"/>
      <c r="L58" s="385"/>
      <c r="M58" s="385"/>
      <c r="N58" s="385"/>
      <c r="O58" s="386"/>
      <c r="P58" s="384" t="s">
        <v>469</v>
      </c>
      <c r="Q58" s="385"/>
      <c r="R58" s="385"/>
      <c r="S58" s="385"/>
      <c r="T58" s="385"/>
      <c r="U58" s="386"/>
      <c r="V58" s="384" t="s">
        <v>470</v>
      </c>
      <c r="W58" s="385"/>
      <c r="X58" s="385"/>
      <c r="Y58" s="385"/>
      <c r="Z58" s="385"/>
      <c r="AA58" s="386"/>
      <c r="AB58" s="384" t="s">
        <v>471</v>
      </c>
      <c r="AC58" s="433"/>
      <c r="AD58" s="385"/>
      <c r="AE58" s="385"/>
      <c r="AF58" s="385"/>
      <c r="AG58" s="385"/>
      <c r="AH58" s="384" t="s">
        <v>472</v>
      </c>
      <c r="AI58" s="385"/>
      <c r="AJ58" s="385"/>
      <c r="AK58" s="385"/>
      <c r="AL58" s="386"/>
    </row>
    <row r="59" spans="2:38" ht="15" customHeight="1">
      <c r="J59" s="387"/>
      <c r="K59" s="388"/>
      <c r="L59" s="388"/>
      <c r="M59" s="388"/>
      <c r="N59" s="388"/>
      <c r="O59" s="389"/>
      <c r="P59" s="387"/>
      <c r="Q59" s="388"/>
      <c r="R59" s="388"/>
      <c r="S59" s="388"/>
      <c r="T59" s="388"/>
      <c r="U59" s="389"/>
      <c r="V59" s="387"/>
      <c r="W59" s="388"/>
      <c r="X59" s="388"/>
      <c r="Y59" s="388"/>
      <c r="Z59" s="388"/>
      <c r="AA59" s="389"/>
      <c r="AB59" s="387"/>
      <c r="AC59" s="388"/>
      <c r="AD59" s="388"/>
      <c r="AE59" s="388"/>
      <c r="AF59" s="388"/>
      <c r="AG59" s="388"/>
      <c r="AH59" s="403"/>
      <c r="AI59" s="388"/>
      <c r="AJ59" s="388"/>
      <c r="AK59" s="388"/>
      <c r="AL59" s="389"/>
    </row>
    <row r="60" spans="2:38" ht="15" customHeight="1">
      <c r="J60" s="387"/>
      <c r="K60" s="388"/>
      <c r="L60" s="388"/>
      <c r="M60" s="388"/>
      <c r="N60" s="388"/>
      <c r="O60" s="389"/>
      <c r="P60" s="387"/>
      <c r="Q60" s="388"/>
      <c r="R60" s="388"/>
      <c r="S60" s="388"/>
      <c r="T60" s="388"/>
      <c r="U60" s="389"/>
      <c r="V60" s="387"/>
      <c r="W60" s="388"/>
      <c r="X60" s="388"/>
      <c r="Y60" s="388"/>
      <c r="Z60" s="388"/>
      <c r="AA60" s="389"/>
      <c r="AB60" s="387"/>
      <c r="AC60" s="388"/>
      <c r="AD60" s="388"/>
      <c r="AE60" s="388"/>
      <c r="AF60" s="388"/>
      <c r="AG60" s="388"/>
      <c r="AH60" s="403"/>
      <c r="AI60" s="388"/>
      <c r="AJ60" s="388"/>
      <c r="AK60" s="388"/>
      <c r="AL60" s="389"/>
    </row>
    <row r="61" spans="2:38" ht="15" customHeight="1">
      <c r="J61" s="387"/>
      <c r="K61" s="388"/>
      <c r="L61" s="388"/>
      <c r="M61" s="388"/>
      <c r="N61" s="388"/>
      <c r="O61" s="389"/>
      <c r="P61" s="387"/>
      <c r="Q61" s="388"/>
      <c r="R61" s="388"/>
      <c r="S61" s="388"/>
      <c r="T61" s="388"/>
      <c r="U61" s="389"/>
      <c r="V61" s="387"/>
      <c r="W61" s="388"/>
      <c r="X61" s="388"/>
      <c r="Y61" s="388"/>
      <c r="Z61" s="388"/>
      <c r="AA61" s="389"/>
      <c r="AB61" s="387"/>
      <c r="AC61" s="388"/>
      <c r="AD61" s="388"/>
      <c r="AE61" s="388"/>
      <c r="AF61" s="388"/>
      <c r="AG61" s="388"/>
      <c r="AH61" s="387"/>
      <c r="AI61" s="388"/>
      <c r="AJ61" s="388"/>
      <c r="AK61" s="388"/>
      <c r="AL61" s="389"/>
    </row>
    <row r="62" spans="2:38" ht="15" customHeight="1">
      <c r="J62" s="387"/>
      <c r="K62" s="388"/>
      <c r="L62" s="388"/>
      <c r="M62" s="388"/>
      <c r="N62" s="388"/>
      <c r="O62" s="389"/>
      <c r="P62" s="387"/>
      <c r="Q62" s="388"/>
      <c r="R62" s="388"/>
      <c r="S62" s="388"/>
      <c r="T62" s="388"/>
      <c r="U62" s="389"/>
      <c r="V62" s="387"/>
      <c r="W62" s="388"/>
      <c r="X62" s="388"/>
      <c r="Y62" s="388"/>
      <c r="Z62" s="388"/>
      <c r="AA62" s="389"/>
      <c r="AB62" s="387"/>
      <c r="AC62" s="388"/>
      <c r="AD62" s="388"/>
      <c r="AE62" s="388"/>
      <c r="AF62" s="388"/>
      <c r="AG62" s="388"/>
      <c r="AH62" s="387"/>
      <c r="AI62" s="388"/>
      <c r="AJ62" s="388"/>
      <c r="AK62" s="388"/>
      <c r="AL62" s="389"/>
    </row>
    <row r="63" spans="2:38" ht="28.5" customHeight="1" thickBot="1">
      <c r="J63" s="390"/>
      <c r="K63" s="391"/>
      <c r="L63" s="391"/>
      <c r="M63" s="391"/>
      <c r="N63" s="391"/>
      <c r="O63" s="392"/>
      <c r="P63" s="390"/>
      <c r="Q63" s="391"/>
      <c r="R63" s="391"/>
      <c r="S63" s="391"/>
      <c r="T63" s="391"/>
      <c r="U63" s="392"/>
      <c r="V63" s="390"/>
      <c r="W63" s="391"/>
      <c r="X63" s="391"/>
      <c r="Y63" s="391"/>
      <c r="Z63" s="391"/>
      <c r="AA63" s="392"/>
      <c r="AB63" s="390"/>
      <c r="AC63" s="391"/>
      <c r="AD63" s="391"/>
      <c r="AE63" s="391"/>
      <c r="AF63" s="391"/>
      <c r="AG63" s="391"/>
      <c r="AH63" s="390"/>
      <c r="AI63" s="391"/>
      <c r="AJ63" s="391"/>
      <c r="AK63" s="391"/>
      <c r="AL63" s="392"/>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KF59"/>
  <sheetViews>
    <sheetView zoomScale="85" zoomScaleNormal="85" workbookViewId="0">
      <pane xSplit="3" ySplit="9" topLeftCell="AG10" activePane="bottomRight" state="frozen"/>
      <selection pane="bottomRight" activeCell="AO10" sqref="AO10"/>
      <selection pane="bottomLeft"/>
      <selection pane="topRight"/>
    </sheetView>
  </sheetViews>
  <sheetFormatPr defaultColWidth="11.42578125" defaultRowHeight="15"/>
  <cols>
    <col min="1" max="1" width="11.42578125" style="29"/>
    <col min="2" max="2" width="24" style="29" customWidth="1"/>
    <col min="3" max="3" width="25.7109375" style="29" customWidth="1"/>
    <col min="4" max="4" width="28.28515625" style="191" customWidth="1"/>
    <col min="5" max="5" width="21.5703125" style="29" customWidth="1"/>
    <col min="6" max="6" width="30.7109375" style="29" customWidth="1"/>
    <col min="7" max="7" width="23.28515625" style="29" customWidth="1"/>
    <col min="8" max="8" width="12.140625" style="29" customWidth="1"/>
    <col min="9" max="9" width="13.28515625" style="29" customWidth="1"/>
    <col min="10" max="10" width="9.140625" style="29" customWidth="1"/>
    <col min="11" max="11" width="24.28515625" style="29" customWidth="1"/>
    <col min="12" max="12" width="22.85546875" style="29" customWidth="1"/>
    <col min="13" max="15" width="9.140625" style="29" customWidth="1"/>
    <col min="16" max="16" width="33.42578125" style="191" customWidth="1"/>
    <col min="17" max="17" width="13.140625" style="29" customWidth="1"/>
    <col min="18" max="18" width="13.5703125" style="29" customWidth="1"/>
    <col min="19" max="20" width="9.140625" style="29" customWidth="1"/>
    <col min="21" max="21" width="14.5703125" style="29" customWidth="1"/>
    <col min="22" max="22" width="9.140625" style="29" customWidth="1"/>
    <col min="23" max="23" width="14" style="29" customWidth="1"/>
    <col min="24" max="24" width="38.5703125" style="29" customWidth="1"/>
    <col min="25" max="25" width="44.85546875" style="29" customWidth="1"/>
    <col min="26" max="26" width="6.5703125" style="29" customWidth="1"/>
    <col min="27" max="27" width="11.85546875" style="29" customWidth="1"/>
    <col min="28" max="28" width="10.85546875" style="29" customWidth="1"/>
    <col min="29" max="29" width="39.42578125" style="29" customWidth="1"/>
    <col min="30" max="30" width="6.5703125" style="29" customWidth="1"/>
    <col min="31" max="31" width="13.42578125" style="29" customWidth="1"/>
    <col min="32" max="32" width="9.140625" style="29" customWidth="1"/>
    <col min="33" max="33" width="13.42578125" style="29" customWidth="1"/>
    <col min="34" max="34" width="20.5703125" style="29" customWidth="1"/>
    <col min="35" max="35" width="35.7109375" style="26" customWidth="1"/>
    <col min="36" max="36" width="14.85546875" style="26" customWidth="1"/>
    <col min="37" max="37" width="9.140625" style="26" customWidth="1"/>
    <col min="38" max="39" width="14" style="26" customWidth="1"/>
    <col min="40" max="40" width="109.5703125" style="26" customWidth="1"/>
    <col min="41" max="292" width="11.42578125" style="26"/>
    <col min="293" max="16384" width="11.42578125" style="29"/>
  </cols>
  <sheetData>
    <row r="1" spans="1:292" s="138" customFormat="1" ht="6.6" customHeight="1">
      <c r="A1" s="355"/>
      <c r="B1" s="356"/>
      <c r="C1" s="356"/>
      <c r="D1" s="445" t="s">
        <v>473</v>
      </c>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row>
    <row r="2" spans="1:292" s="138" customFormat="1" ht="12" customHeight="1">
      <c r="A2" s="357"/>
      <c r="B2" s="358"/>
      <c r="C2" s="358"/>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row>
    <row r="3" spans="1:292" s="138" customFormat="1" ht="4.9000000000000004" customHeight="1">
      <c r="A3" s="2"/>
      <c r="B3" s="2"/>
      <c r="C3" s="3"/>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row>
    <row r="4" spans="1:292" s="138" customFormat="1" ht="16.899999999999999" customHeight="1">
      <c r="A4" s="349" t="s">
        <v>227</v>
      </c>
      <c r="B4" s="350"/>
      <c r="C4" s="351"/>
      <c r="D4" s="352" t="s">
        <v>228</v>
      </c>
      <c r="E4" s="353"/>
      <c r="F4" s="353"/>
      <c r="G4" s="353"/>
      <c r="H4" s="353"/>
      <c r="I4" s="353"/>
      <c r="J4" s="353"/>
      <c r="K4" s="353"/>
      <c r="L4" s="353"/>
      <c r="M4" s="353"/>
      <c r="N4" s="353"/>
      <c r="O4" s="354"/>
      <c r="P4" s="354"/>
      <c r="Q4" s="354"/>
      <c r="R4" s="1"/>
      <c r="S4" s="1"/>
      <c r="T4" s="1"/>
      <c r="U4" s="1"/>
      <c r="V4" s="1"/>
      <c r="W4" s="1"/>
      <c r="X4" s="1"/>
      <c r="Y4" s="1"/>
      <c r="Z4" s="1"/>
      <c r="AA4" s="1"/>
      <c r="AB4" s="1"/>
      <c r="AC4" s="1"/>
      <c r="AD4" s="1"/>
      <c r="AE4" s="1"/>
      <c r="AF4" s="1"/>
      <c r="AG4" s="1"/>
      <c r="AH4" s="1"/>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row>
    <row r="5" spans="1:292" s="138" customFormat="1" ht="58.5" customHeight="1">
      <c r="A5" s="349" t="s">
        <v>229</v>
      </c>
      <c r="B5" s="350"/>
      <c r="C5" s="351"/>
      <c r="D5" s="359" t="s">
        <v>22</v>
      </c>
      <c r="E5" s="360"/>
      <c r="F5" s="360"/>
      <c r="G5" s="360"/>
      <c r="H5" s="360"/>
      <c r="I5" s="360"/>
      <c r="J5" s="360"/>
      <c r="K5" s="360"/>
      <c r="L5" s="360"/>
      <c r="M5" s="360"/>
      <c r="N5" s="360"/>
      <c r="O5" s="1"/>
      <c r="P5" s="192"/>
      <c r="Q5" s="1"/>
      <c r="R5" s="1"/>
      <c r="S5" s="1"/>
      <c r="T5" s="1"/>
      <c r="U5" s="1"/>
      <c r="V5" s="1"/>
      <c r="W5" s="1"/>
      <c r="X5" s="1"/>
      <c r="Y5" s="1"/>
      <c r="Z5" s="1"/>
      <c r="AA5" s="1"/>
      <c r="AB5" s="1"/>
      <c r="AC5" s="1"/>
      <c r="AD5" s="1"/>
      <c r="AE5" s="1"/>
      <c r="AF5" s="1"/>
      <c r="AG5" s="1"/>
      <c r="AH5" s="1"/>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row>
    <row r="6" spans="1:292" s="138" customFormat="1" ht="18">
      <c r="A6" s="349" t="s">
        <v>230</v>
      </c>
      <c r="B6" s="350"/>
      <c r="C6" s="351"/>
      <c r="D6" s="352" t="s">
        <v>231</v>
      </c>
      <c r="E6" s="353"/>
      <c r="F6" s="353"/>
      <c r="G6" s="353"/>
      <c r="H6" s="353"/>
      <c r="I6" s="353"/>
      <c r="J6" s="353"/>
      <c r="K6" s="353"/>
      <c r="L6" s="353"/>
      <c r="M6" s="353"/>
      <c r="N6" s="353"/>
      <c r="O6" s="1"/>
      <c r="P6" s="192"/>
      <c r="Q6" s="1"/>
      <c r="R6" s="1"/>
      <c r="S6" s="1"/>
      <c r="T6" s="1"/>
      <c r="U6" s="1"/>
      <c r="V6" s="1"/>
      <c r="W6" s="1"/>
      <c r="X6" s="1"/>
      <c r="Y6" s="1"/>
      <c r="Z6" s="1"/>
      <c r="AA6" s="1"/>
      <c r="AB6" s="1"/>
      <c r="AC6" s="1"/>
      <c r="AD6" s="1"/>
      <c r="AE6" s="1"/>
      <c r="AF6" s="1"/>
      <c r="AG6" s="1"/>
      <c r="AH6" s="1"/>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row>
    <row r="7" spans="1:292" s="138" customFormat="1" ht="14.25" customHeight="1" thickBot="1">
      <c r="A7" s="343" t="s">
        <v>232</v>
      </c>
      <c r="B7" s="344"/>
      <c r="C7" s="344"/>
      <c r="D7" s="344"/>
      <c r="E7" s="344"/>
      <c r="F7" s="344"/>
      <c r="G7" s="344"/>
      <c r="H7" s="345"/>
      <c r="I7" s="343" t="s">
        <v>233</v>
      </c>
      <c r="J7" s="344"/>
      <c r="K7" s="344"/>
      <c r="L7" s="344"/>
      <c r="M7" s="344"/>
      <c r="N7" s="345"/>
      <c r="O7" s="343" t="s">
        <v>234</v>
      </c>
      <c r="P7" s="344"/>
      <c r="Q7" s="344"/>
      <c r="R7" s="344"/>
      <c r="S7" s="344"/>
      <c r="T7" s="344"/>
      <c r="U7" s="344"/>
      <c r="V7" s="344"/>
      <c r="W7" s="345"/>
      <c r="X7" s="343" t="s">
        <v>235</v>
      </c>
      <c r="Y7" s="344"/>
      <c r="Z7" s="344"/>
      <c r="AA7" s="344"/>
      <c r="AB7" s="344"/>
      <c r="AC7" s="344"/>
      <c r="AD7" s="344"/>
      <c r="AE7" s="344"/>
      <c r="AF7" s="344"/>
      <c r="AG7" s="344"/>
      <c r="AH7" s="345"/>
      <c r="AI7" s="208"/>
      <c r="AJ7" s="208"/>
      <c r="AK7" s="208"/>
      <c r="AL7" s="208"/>
      <c r="AM7" s="208"/>
      <c r="AN7" s="208"/>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row>
    <row r="8" spans="1:292" s="138" customFormat="1" ht="16.5" customHeight="1" thickTop="1" thickBot="1">
      <c r="A8" s="313" t="s">
        <v>237</v>
      </c>
      <c r="B8" s="306" t="s">
        <v>238</v>
      </c>
      <c r="C8" s="334" t="s">
        <v>179</v>
      </c>
      <c r="D8" s="335" t="s">
        <v>181</v>
      </c>
      <c r="E8" s="335" t="s">
        <v>183</v>
      </c>
      <c r="F8" s="336" t="s">
        <v>185</v>
      </c>
      <c r="G8" s="331" t="s">
        <v>187</v>
      </c>
      <c r="H8" s="335" t="s">
        <v>239</v>
      </c>
      <c r="I8" s="332" t="s">
        <v>240</v>
      </c>
      <c r="J8" s="333" t="s">
        <v>241</v>
      </c>
      <c r="K8" s="331" t="s">
        <v>242</v>
      </c>
      <c r="L8" s="331" t="s">
        <v>243</v>
      </c>
      <c r="M8" s="333" t="s">
        <v>241</v>
      </c>
      <c r="N8" s="335" t="s">
        <v>193</v>
      </c>
      <c r="O8" s="337" t="s">
        <v>244</v>
      </c>
      <c r="P8" s="330" t="s">
        <v>195</v>
      </c>
      <c r="Q8" s="331" t="s">
        <v>197</v>
      </c>
      <c r="R8" s="330" t="s">
        <v>245</v>
      </c>
      <c r="S8" s="330"/>
      <c r="T8" s="330"/>
      <c r="U8" s="330"/>
      <c r="V8" s="330"/>
      <c r="W8" s="330"/>
      <c r="X8" s="341" t="s">
        <v>246</v>
      </c>
      <c r="Y8" s="337" t="s">
        <v>247</v>
      </c>
      <c r="Z8" s="337" t="s">
        <v>241</v>
      </c>
      <c r="AA8" s="200"/>
      <c r="AB8" s="200"/>
      <c r="AC8" s="337" t="s">
        <v>248</v>
      </c>
      <c r="AD8" s="337" t="s">
        <v>241</v>
      </c>
      <c r="AE8" s="200"/>
      <c r="AF8" s="200"/>
      <c r="AG8" s="341" t="s">
        <v>249</v>
      </c>
      <c r="AH8" s="337" t="s">
        <v>213</v>
      </c>
      <c r="AI8" s="439" t="s">
        <v>474</v>
      </c>
      <c r="AJ8" s="441" t="s">
        <v>475</v>
      </c>
      <c r="AK8" s="442"/>
      <c r="AL8" s="441" t="s">
        <v>476</v>
      </c>
      <c r="AM8" s="442"/>
      <c r="AN8" s="443" t="s">
        <v>477</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row>
    <row r="9" spans="1:292" s="140" customFormat="1" ht="63" customHeight="1" thickTop="1" thickBot="1">
      <c r="A9" s="314"/>
      <c r="B9" s="307"/>
      <c r="C9" s="306"/>
      <c r="D9" s="331"/>
      <c r="E9" s="331"/>
      <c r="F9" s="306"/>
      <c r="G9" s="332"/>
      <c r="H9" s="331"/>
      <c r="I9" s="332"/>
      <c r="J9" s="333"/>
      <c r="K9" s="332"/>
      <c r="L9" s="332"/>
      <c r="M9" s="333"/>
      <c r="N9" s="331"/>
      <c r="O9" s="338"/>
      <c r="P9" s="331"/>
      <c r="Q9" s="332"/>
      <c r="R9" s="127" t="s">
        <v>254</v>
      </c>
      <c r="S9" s="127" t="s">
        <v>255</v>
      </c>
      <c r="T9" s="127" t="s">
        <v>256</v>
      </c>
      <c r="U9" s="127" t="s">
        <v>257</v>
      </c>
      <c r="V9" s="127" t="s">
        <v>258</v>
      </c>
      <c r="W9" s="127" t="s">
        <v>259</v>
      </c>
      <c r="X9" s="337"/>
      <c r="Y9" s="342"/>
      <c r="Z9" s="342"/>
      <c r="AA9" s="202" t="s">
        <v>260</v>
      </c>
      <c r="AB9" s="202" t="s">
        <v>241</v>
      </c>
      <c r="AC9" s="342"/>
      <c r="AD9" s="342"/>
      <c r="AE9" s="201" t="s">
        <v>248</v>
      </c>
      <c r="AF9" s="201" t="s">
        <v>241</v>
      </c>
      <c r="AG9" s="337"/>
      <c r="AH9" s="338"/>
      <c r="AI9" s="440"/>
      <c r="AJ9" s="212" t="s">
        <v>478</v>
      </c>
      <c r="AK9" s="212" t="s">
        <v>479</v>
      </c>
      <c r="AL9" s="212" t="s">
        <v>480</v>
      </c>
      <c r="AM9" s="212" t="s">
        <v>481</v>
      </c>
      <c r="AN9" s="444"/>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row>
    <row r="10" spans="1:292" ht="51" customHeight="1" thickTop="1">
      <c r="A10" s="299">
        <v>1</v>
      </c>
      <c r="B10" s="300" t="s">
        <v>261</v>
      </c>
      <c r="C10" s="308" t="s">
        <v>262</v>
      </c>
      <c r="D10" s="195" t="s">
        <v>263</v>
      </c>
      <c r="E10" s="309" t="s">
        <v>264</v>
      </c>
      <c r="F10" s="311" t="s">
        <v>265</v>
      </c>
      <c r="G10" s="299" t="s">
        <v>266</v>
      </c>
      <c r="H10" s="297">
        <v>24</v>
      </c>
      <c r="I10" s="320" t="str">
        <f>IF(H10&lt;=2,'[4]Tabla probabilidad'!$B$5,IF(H10&lt;=24,'[4]Tabla probabilidad'!$B$6,IF(H10&lt;=500,'[4]Tabla probabilidad'!$B$7,IF(H10&lt;=5000,'[4]Tabla probabilidad'!$B$8,IF(H10&gt;5000,'[4]Tabla probabilidad'!$B$9)))))</f>
        <v>Baja</v>
      </c>
      <c r="J10" s="322">
        <f>IF(H10&lt;=2,'[4]Tabla probabilidad'!$D$5,IF(H10&lt;=24,'[4]Tabla probabilidad'!$D$6,IF(H10&lt;=500,'[4]Tabla probabilidad'!$D$7,IF(H10&lt;=5000,'[4]Tabla probabilidad'!$D$8,IF(H10&gt;5000,'[4]Tabla probabilidad'!$D$9)))))</f>
        <v>0.4</v>
      </c>
      <c r="K10" s="297" t="s">
        <v>267</v>
      </c>
      <c r="L10" s="297"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97"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97" t="str">
        <f>VLOOKUP((I10&amp;L10),[4]Hoja1!$B$4:$C$28,2,0)</f>
        <v>Moderado</v>
      </c>
      <c r="O10" s="193">
        <v>1</v>
      </c>
      <c r="P10" s="189" t="s">
        <v>268</v>
      </c>
      <c r="Q10" s="193" t="str">
        <f t="shared" ref="Q10:Q29" si="0">IF(R10="Preventivo","Probabilidad",IF(R10="Detectivo","Probabilidad", IF(R10="Correctivo","Impacto")))</f>
        <v>Probabilidad</v>
      </c>
      <c r="R10" s="193" t="s">
        <v>269</v>
      </c>
      <c r="S10" s="193" t="s">
        <v>270</v>
      </c>
      <c r="T10" s="194">
        <f>VLOOKUP(R10&amp;S10,[4]Hoja1!$Q$4:$R$9,2,0)</f>
        <v>0.45</v>
      </c>
      <c r="U10" s="193" t="s">
        <v>271</v>
      </c>
      <c r="V10" s="193" t="s">
        <v>272</v>
      </c>
      <c r="W10" s="193" t="s">
        <v>273</v>
      </c>
      <c r="X10" s="194">
        <f>IF(Q10="Probabilidad",($J$10*T10),IF(Q10="Impacto"," "))</f>
        <v>0.18000000000000002</v>
      </c>
      <c r="Y10" s="194" t="str">
        <f>IF(Z10&lt;=20%,'[4]Tabla probabilidad'!$B$5,IF(Z10&lt;=40%,'[4]Tabla probabilidad'!$B$6,IF(Z10&lt;=60%,'[4]Tabla probabilidad'!$B$7,IF(Z10&lt;=80%,'[4]Tabla probabilidad'!$B$8,IF(Z10&lt;=100%,'[4]Tabla probabilidad'!$B$9)))))</f>
        <v>Baja</v>
      </c>
      <c r="Z10" s="194">
        <f>IF(R10="Preventivo",(J10-(J10*T10)),IF(R10="Detectivo",(J10-(J10*T10)),IF(R10="Correctivo",(J10))))</f>
        <v>0.22</v>
      </c>
      <c r="AA10" s="318" t="str">
        <f>IF(AB10&lt;=20%,'[4]Tabla probabilidad'!$B$5,IF(AB10&lt;=40%,'[4]Tabla probabilidad'!$B$6,IF(AB10&lt;=60%,'[4]Tabla probabilidad'!$B$7,IF(AB10&lt;=80%,'[4]Tabla probabilidad'!$B$8,IF(AB10&lt;=100%,'[4]Tabla probabilidad'!$B$9)))))</f>
        <v>Baja</v>
      </c>
      <c r="AB10" s="318">
        <f>AVERAGE(Z10:Z12)</f>
        <v>0.22</v>
      </c>
      <c r="AC10" s="194" t="str">
        <f t="shared" ref="AC10:AC29" si="1">IF(AD10&lt;=20%,"Leve",IF(AD10&lt;=40%,"Menor",IF(AD10&lt;=60%,"Moderado",IF(AD10&lt;=80%,"Mayor",IF(AD10&lt;=100%,"Catastrófico")))))</f>
        <v>Menor</v>
      </c>
      <c r="AD10" s="194">
        <f>IF(Q10="Probabilidad",(($M$10-0)),IF(Q10="Impacto",($M$10-($M$10*T10))))</f>
        <v>0.4</v>
      </c>
      <c r="AE10" s="318" t="str">
        <f>IF(AF10&lt;=20%,"Leve",IF(AF10&lt;=40%,"Menor",IF(AF10&lt;=60%,"Moderado",IF(AF10&lt;=80%,"Mayor",IF(AF10&lt;=100%,"Catastrófico")))))</f>
        <v>Menor</v>
      </c>
      <c r="AF10" s="318">
        <f>AVERAGE(AD10:AD12)</f>
        <v>0.40000000000000008</v>
      </c>
      <c r="AG10" s="326" t="str">
        <f>VLOOKUP(AA10&amp;AE10,[4]Hoja1!$B$4:$C$28,2,0)</f>
        <v>Moderado</v>
      </c>
      <c r="AH10" s="434" t="s">
        <v>274</v>
      </c>
      <c r="AI10" s="217" t="s">
        <v>268</v>
      </c>
      <c r="AJ10" s="203" t="s">
        <v>482</v>
      </c>
      <c r="AK10" s="204"/>
      <c r="AL10" s="209">
        <v>44927</v>
      </c>
      <c r="AM10" s="210">
        <v>45291</v>
      </c>
      <c r="AN10" s="436" t="s">
        <v>483</v>
      </c>
    </row>
    <row r="11" spans="1:292" ht="45">
      <c r="A11" s="299"/>
      <c r="B11" s="301"/>
      <c r="C11" s="308"/>
      <c r="D11" s="196" t="s">
        <v>280</v>
      </c>
      <c r="E11" s="310"/>
      <c r="F11" s="312"/>
      <c r="G11" s="299"/>
      <c r="H11" s="297"/>
      <c r="I11" s="320"/>
      <c r="J11" s="322"/>
      <c r="K11" s="297"/>
      <c r="L11" s="317"/>
      <c r="M11" s="317"/>
      <c r="N11" s="297"/>
      <c r="O11" s="193">
        <v>2</v>
      </c>
      <c r="P11" s="189" t="s">
        <v>281</v>
      </c>
      <c r="Q11" s="193" t="str">
        <f t="shared" si="0"/>
        <v>Probabilidad</v>
      </c>
      <c r="R11" s="193" t="s">
        <v>269</v>
      </c>
      <c r="S11" s="193" t="s">
        <v>270</v>
      </c>
      <c r="T11" s="194">
        <f>VLOOKUP(R11&amp;S11,[4]Hoja1!$Q$4:$R$9,2,0)</f>
        <v>0.45</v>
      </c>
      <c r="U11" s="193" t="s">
        <v>271</v>
      </c>
      <c r="V11" s="193" t="s">
        <v>272</v>
      </c>
      <c r="W11" s="193" t="s">
        <v>273</v>
      </c>
      <c r="X11" s="194">
        <f>IF(Q11="Probabilidad",($J$10*T11),IF(Q11="Impacto"," "))</f>
        <v>0.18000000000000002</v>
      </c>
      <c r="Y11" s="194" t="str">
        <f>IF(Z11&lt;=20%,'[4]Tabla probabilidad'!$B$5,IF(Z11&lt;=40%,'[4]Tabla probabilidad'!$B$6,IF(Z11&lt;=60%,'[4]Tabla probabilidad'!$B$7,IF(Z11&lt;=80%,'[4]Tabla probabilidad'!$B$8,IF(Z11&lt;=100%,'[4]Tabla probabilidad'!$B$9)))))</f>
        <v>Baja</v>
      </c>
      <c r="Z11" s="194">
        <f>IF(R11="Preventivo",(J10-(J10*T11)),IF(R11="Detectivo",(J10-(J10*T11)),IF(R11="Correctivo",(J10))))</f>
        <v>0.22</v>
      </c>
      <c r="AA11" s="319"/>
      <c r="AB11" s="319"/>
      <c r="AC11" s="194" t="str">
        <f t="shared" si="1"/>
        <v>Menor</v>
      </c>
      <c r="AD11" s="194">
        <f>IF(Q11="Probabilidad",(($M$10-0)),IF(Q11="Impacto",($M$10-($M$10*T11))))</f>
        <v>0.4</v>
      </c>
      <c r="AE11" s="319"/>
      <c r="AF11" s="319"/>
      <c r="AG11" s="327"/>
      <c r="AH11" s="434"/>
      <c r="AI11" s="217" t="s">
        <v>281</v>
      </c>
      <c r="AJ11" s="203" t="s">
        <v>482</v>
      </c>
      <c r="AK11" s="204"/>
      <c r="AL11" s="209">
        <v>44927</v>
      </c>
      <c r="AM11" s="210">
        <v>45291</v>
      </c>
      <c r="AN11" s="436"/>
    </row>
    <row r="12" spans="1:292" ht="79.150000000000006" customHeight="1">
      <c r="A12" s="299"/>
      <c r="B12" s="301"/>
      <c r="C12" s="308"/>
      <c r="D12" s="196" t="s">
        <v>282</v>
      </c>
      <c r="E12" s="310"/>
      <c r="F12" s="312"/>
      <c r="G12" s="299"/>
      <c r="H12" s="297"/>
      <c r="I12" s="320"/>
      <c r="J12" s="322"/>
      <c r="K12" s="297"/>
      <c r="L12" s="317"/>
      <c r="M12" s="317"/>
      <c r="N12" s="297"/>
      <c r="O12" s="193">
        <v>3</v>
      </c>
      <c r="P12" s="190" t="s">
        <v>484</v>
      </c>
      <c r="Q12" s="193" t="str">
        <f t="shared" si="0"/>
        <v>Probabilidad</v>
      </c>
      <c r="R12" s="193" t="s">
        <v>269</v>
      </c>
      <c r="S12" s="193" t="s">
        <v>270</v>
      </c>
      <c r="T12" s="194">
        <f>VLOOKUP(R12&amp;S12,[4]Hoja1!$Q$4:$R$9,2,0)</f>
        <v>0.45</v>
      </c>
      <c r="U12" s="193" t="s">
        <v>271</v>
      </c>
      <c r="V12" s="193" t="s">
        <v>272</v>
      </c>
      <c r="W12" s="193" t="s">
        <v>273</v>
      </c>
      <c r="X12" s="194">
        <f>IF(Q12="Probabilidad",($J$10*T12),IF(Q12="Impacto"," "))</f>
        <v>0.18000000000000002</v>
      </c>
      <c r="Y12" s="194" t="str">
        <f>IF(Z12&lt;=20%,'[4]Tabla probabilidad'!$B$5,IF(Z12&lt;=40%,'[4]Tabla probabilidad'!$B$6,IF(Z12&lt;=60%,'[4]Tabla probabilidad'!$B$7,IF(Z12&lt;=80%,'[4]Tabla probabilidad'!$B$8,IF(Z12&lt;=100%,'[4]Tabla probabilidad'!$B$9)))))</f>
        <v>Baja</v>
      </c>
      <c r="Z12" s="194">
        <f>IF(R12="Preventivo",(J10-(J10*T12)),IF(R12="Detectivo",(J10-(J10*T12)),IF(R12="Correctivo",(J10))))</f>
        <v>0.22</v>
      </c>
      <c r="AA12" s="319"/>
      <c r="AB12" s="319"/>
      <c r="AC12" s="194" t="str">
        <f t="shared" si="1"/>
        <v>Menor</v>
      </c>
      <c r="AD12" s="194">
        <f>IF(Q12="Probabilidad",(($M$10-0)),IF(Q12="Impacto",($M$10-($M$10*T12))))</f>
        <v>0.4</v>
      </c>
      <c r="AE12" s="319"/>
      <c r="AF12" s="319"/>
      <c r="AG12" s="327"/>
      <c r="AH12" s="434"/>
      <c r="AI12" s="218" t="s">
        <v>485</v>
      </c>
      <c r="AJ12" s="203" t="s">
        <v>482</v>
      </c>
      <c r="AK12" s="204"/>
      <c r="AL12" s="209">
        <v>44927</v>
      </c>
      <c r="AM12" s="210">
        <v>45291</v>
      </c>
      <c r="AN12" s="436"/>
    </row>
    <row r="13" spans="1:292" ht="105">
      <c r="A13" s="297">
        <v>2</v>
      </c>
      <c r="B13" s="303" t="s">
        <v>284</v>
      </c>
      <c r="C13" s="297" t="s">
        <v>285</v>
      </c>
      <c r="D13" s="198" t="s">
        <v>486</v>
      </c>
      <c r="E13" s="315" t="s">
        <v>287</v>
      </c>
      <c r="F13" s="311" t="s">
        <v>288</v>
      </c>
      <c r="G13" s="297" t="s">
        <v>289</v>
      </c>
      <c r="H13" s="300">
        <v>6</v>
      </c>
      <c r="I13" s="320" t="str">
        <f>IF(H13&lt;=2,'[4]Tabla probabilidad'!$B$5,IF(H13&lt;=24,'[4]Tabla probabilidad'!$B$6,IF(H13&lt;=500,'[4]Tabla probabilidad'!$B$7,IF(H13&lt;=5000,'[4]Tabla probabilidad'!$B$8,IF(H13&gt;5000,'[4]Tabla probabilidad'!$B$9)))))</f>
        <v>Baja</v>
      </c>
      <c r="J13" s="322">
        <f>IF(H13&lt;=2,'[4]Tabla probabilidad'!$D$5,IF(H13&lt;=24,'[4]Tabla probabilidad'!$D$6,IF(H13&lt;=500,'[4]Tabla probabilidad'!$D$7,IF(H13&lt;=5000,'[4]Tabla probabilidad'!$D$8,IF(H13&gt;5000,'[4]Tabla probabilidad'!$D$9)))))</f>
        <v>0.4</v>
      </c>
      <c r="K13" s="297" t="s">
        <v>290</v>
      </c>
      <c r="L13" s="297"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297"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297" t="str">
        <f>VLOOKUP((I13&amp;L13),[4]Hoja1!$B$4:$C$28,2,0)</f>
        <v>Bajo</v>
      </c>
      <c r="O13" s="193">
        <v>1</v>
      </c>
      <c r="P13" s="189" t="s">
        <v>487</v>
      </c>
      <c r="Q13" s="193" t="str">
        <f t="shared" si="0"/>
        <v>Probabilidad</v>
      </c>
      <c r="R13" s="193" t="s">
        <v>269</v>
      </c>
      <c r="S13" s="193" t="s">
        <v>270</v>
      </c>
      <c r="T13" s="194">
        <f>VLOOKUP(R13&amp;S13,[4]Hoja1!$Q$4:$R$9,2,0)</f>
        <v>0.45</v>
      </c>
      <c r="U13" s="193" t="s">
        <v>271</v>
      </c>
      <c r="V13" s="193" t="s">
        <v>272</v>
      </c>
      <c r="W13" s="193" t="s">
        <v>273</v>
      </c>
      <c r="X13" s="194">
        <f>IF(Q13="Probabilidad",($J$13*T13),IF(Q13="Impacto"," "))</f>
        <v>0.18000000000000002</v>
      </c>
      <c r="Y13" s="194" t="str">
        <f>IF(Z13&lt;=20%,'[4]Tabla probabilidad'!$B$5,IF(Z13&lt;=40%,'[4]Tabla probabilidad'!$B$6,IF(Z13&lt;=60%,'[4]Tabla probabilidad'!$B$7,IF(Z13&lt;=80%,'[4]Tabla probabilidad'!$B$8,IF(Z13&lt;=100%,'[4]Tabla probabilidad'!$B$9)))))</f>
        <v>Baja</v>
      </c>
      <c r="Z13" s="194">
        <f>IF(R13="Preventivo",(J13-(J13*T13)),IF(R13="Detectivo",(J13-(J13*T13)),IF(R13="Correctivo",(J13))))</f>
        <v>0.22</v>
      </c>
      <c r="AA13" s="318" t="str">
        <f>IF(AB13&lt;=20%,'[4]Tabla probabilidad'!$B$5,IF(AB13&lt;=40%,'[4]Tabla probabilidad'!$B$6,IF(AB13&lt;=60%,'[4]Tabla probabilidad'!$B$7,IF(AB13&lt;=80%,'[4]Tabla probabilidad'!$B$8,IF(AB13&lt;=100%,'[4]Tabla probabilidad'!$B$9)))))</f>
        <v>Baja</v>
      </c>
      <c r="AB13" s="318">
        <f>AVERAGE(Z13:Z15)</f>
        <v>0.22</v>
      </c>
      <c r="AC13" s="194" t="str">
        <f t="shared" si="1"/>
        <v>Leve</v>
      </c>
      <c r="AD13" s="194">
        <f>IF(Q13="Probabilidad",(($M$13-0)),IF(Q13="Impacto",($M$13-($M$13*T13))))</f>
        <v>0.2</v>
      </c>
      <c r="AE13" s="318" t="str">
        <f>IF(AF13&lt;=20%,"Leve",IF(AF13&lt;=40%,"Menor",IF(AF13&lt;=60%,"Moderado",IF(AF13&lt;=80%,"Mayor",IF(AF13&lt;=100%,"Catastrófico")))))</f>
        <v>Leve</v>
      </c>
      <c r="AF13" s="318">
        <f>AVERAGE(AD13:AD15)</f>
        <v>0.20000000000000004</v>
      </c>
      <c r="AG13" s="303" t="str">
        <f>VLOOKUP(AA13&amp;AE13,[4]Hoja1!$B$4:$C$28,2,0)</f>
        <v>Bajo</v>
      </c>
      <c r="AH13" s="304" t="s">
        <v>274</v>
      </c>
      <c r="AI13" s="205" t="s">
        <v>487</v>
      </c>
      <c r="AJ13" s="203" t="s">
        <v>482</v>
      </c>
      <c r="AK13" s="204"/>
      <c r="AL13" s="209">
        <v>44927</v>
      </c>
      <c r="AM13" s="210">
        <v>45291</v>
      </c>
      <c r="AN13" s="225" t="s">
        <v>488</v>
      </c>
    </row>
    <row r="14" spans="1:292" ht="57.75" customHeight="1">
      <c r="A14" s="297"/>
      <c r="B14" s="304"/>
      <c r="C14" s="297"/>
      <c r="D14" s="199" t="s">
        <v>292</v>
      </c>
      <c r="E14" s="316"/>
      <c r="F14" s="316"/>
      <c r="G14" s="297"/>
      <c r="H14" s="301"/>
      <c r="I14" s="320"/>
      <c r="J14" s="322"/>
      <c r="K14" s="297"/>
      <c r="L14" s="317"/>
      <c r="M14" s="317"/>
      <c r="N14" s="297"/>
      <c r="O14" s="193">
        <v>2</v>
      </c>
      <c r="P14" s="189" t="s">
        <v>293</v>
      </c>
      <c r="Q14" s="193" t="str">
        <f t="shared" si="0"/>
        <v>Probabilidad</v>
      </c>
      <c r="R14" s="193" t="s">
        <v>269</v>
      </c>
      <c r="S14" s="193" t="s">
        <v>270</v>
      </c>
      <c r="T14" s="194">
        <f>VLOOKUP(R14&amp;S14,[4]Hoja1!$Q$4:$R$9,2,0)</f>
        <v>0.45</v>
      </c>
      <c r="U14" s="193" t="s">
        <v>271</v>
      </c>
      <c r="V14" s="193" t="s">
        <v>272</v>
      </c>
      <c r="W14" s="193" t="s">
        <v>273</v>
      </c>
      <c r="X14" s="194">
        <f>IF(Q14="Probabilidad",($J$13*T14),IF(Q14="Impacto"," "))</f>
        <v>0.18000000000000002</v>
      </c>
      <c r="Y14" s="194" t="str">
        <f>IF(Z14&lt;=20%,'[4]Tabla probabilidad'!$B$5,IF(Z14&lt;=40%,'[4]Tabla probabilidad'!$B$6,IF(Z14&lt;=60%,'[4]Tabla probabilidad'!$B$7,IF(Z14&lt;=80%,'[4]Tabla probabilidad'!$B$8,IF(Z14&lt;=100%,'[4]Tabla probabilidad'!$B$9)))))</f>
        <v>Baja</v>
      </c>
      <c r="Z14" s="194">
        <f>IF(R14="Preventivo",(J13-(J13*T14)),IF(R14="Detectivo",(J13-(J13*T14)),IF(R14="Correctivo",(J13))))</f>
        <v>0.22</v>
      </c>
      <c r="AA14" s="319"/>
      <c r="AB14" s="319"/>
      <c r="AC14" s="194" t="str">
        <f t="shared" si="1"/>
        <v>Leve</v>
      </c>
      <c r="AD14" s="194">
        <f>IF(Q14="Probabilidad",(($M$13-0)),IF(Q14="Impacto",($M$13-($M$13*T14))))</f>
        <v>0.2</v>
      </c>
      <c r="AE14" s="319"/>
      <c r="AF14" s="319"/>
      <c r="AG14" s="304"/>
      <c r="AH14" s="304"/>
      <c r="AI14" s="205" t="s">
        <v>489</v>
      </c>
      <c r="AJ14" s="203" t="s">
        <v>482</v>
      </c>
      <c r="AK14" s="204"/>
      <c r="AL14" s="209">
        <v>44927</v>
      </c>
      <c r="AM14" s="210">
        <v>45291</v>
      </c>
      <c r="AN14" s="437" t="s">
        <v>490</v>
      </c>
    </row>
    <row r="15" spans="1:292" ht="60">
      <c r="A15" s="297"/>
      <c r="B15" s="304"/>
      <c r="C15" s="297"/>
      <c r="D15" s="199" t="s">
        <v>294</v>
      </c>
      <c r="E15" s="316"/>
      <c r="F15" s="316"/>
      <c r="G15" s="297"/>
      <c r="H15" s="301"/>
      <c r="I15" s="320"/>
      <c r="J15" s="322"/>
      <c r="K15" s="297"/>
      <c r="L15" s="317"/>
      <c r="M15" s="317"/>
      <c r="N15" s="297"/>
      <c r="O15" s="193">
        <v>3</v>
      </c>
      <c r="P15" s="189" t="s">
        <v>295</v>
      </c>
      <c r="Q15" s="193" t="str">
        <f t="shared" si="0"/>
        <v>Probabilidad</v>
      </c>
      <c r="R15" s="193" t="s">
        <v>269</v>
      </c>
      <c r="S15" s="193" t="s">
        <v>270</v>
      </c>
      <c r="T15" s="194">
        <f>VLOOKUP(R15&amp;S15,[4]Hoja1!$Q$4:$R$9,2,0)</f>
        <v>0.45</v>
      </c>
      <c r="U15" s="193" t="s">
        <v>271</v>
      </c>
      <c r="V15" s="193" t="s">
        <v>272</v>
      </c>
      <c r="W15" s="193" t="s">
        <v>273</v>
      </c>
      <c r="X15" s="194">
        <f>IF(Q15="Probabilidad",($J$13*T15),IF(Q15="Impacto"," "))</f>
        <v>0.18000000000000002</v>
      </c>
      <c r="Y15" s="194" t="str">
        <f>IF(Z15&lt;=20%,'[4]Tabla probabilidad'!$B$5,IF(Z15&lt;=40%,'[4]Tabla probabilidad'!$B$6,IF(Z15&lt;=60%,'[4]Tabla probabilidad'!$B$7,IF(Z15&lt;=80%,'[4]Tabla probabilidad'!$B$8,IF(Z15&lt;=100%,'[4]Tabla probabilidad'!$B$9)))))</f>
        <v>Baja</v>
      </c>
      <c r="Z15" s="194">
        <f>IF(R15="Preventivo",(J13-(J13*T15)),IF(R15="Detectivo",(J13-(J13*T15)),IF(R15="Correctivo",(J13))))</f>
        <v>0.22</v>
      </c>
      <c r="AA15" s="319"/>
      <c r="AB15" s="319"/>
      <c r="AC15" s="194" t="str">
        <f t="shared" si="1"/>
        <v>Leve</v>
      </c>
      <c r="AD15" s="194">
        <f>IF(Q15="Probabilidad",(($M$13-0)),IF(Q15="Impacto",($M$13-($M$13*T15))))</f>
        <v>0.2</v>
      </c>
      <c r="AE15" s="319"/>
      <c r="AF15" s="319"/>
      <c r="AG15" s="304"/>
      <c r="AH15" s="304"/>
      <c r="AI15" s="205" t="s">
        <v>295</v>
      </c>
      <c r="AJ15" s="203" t="s">
        <v>482</v>
      </c>
      <c r="AK15" s="204"/>
      <c r="AL15" s="209">
        <v>44927</v>
      </c>
      <c r="AM15" s="210">
        <v>45291</v>
      </c>
      <c r="AN15" s="438"/>
    </row>
    <row r="16" spans="1:292" ht="66.75" customHeight="1">
      <c r="A16" s="299">
        <v>3</v>
      </c>
      <c r="B16" s="300" t="s">
        <v>296</v>
      </c>
      <c r="C16" s="299" t="s">
        <v>285</v>
      </c>
      <c r="D16" s="196" t="s">
        <v>297</v>
      </c>
      <c r="E16" s="309" t="s">
        <v>298</v>
      </c>
      <c r="F16" s="311" t="s">
        <v>299</v>
      </c>
      <c r="G16" s="299" t="s">
        <v>266</v>
      </c>
      <c r="H16" s="297">
        <v>4</v>
      </c>
      <c r="I16" s="320" t="str">
        <f>IF(H16&lt;=2,'[4]Tabla probabilidad'!$B$5,IF(H16&lt;=24,'[4]Tabla probabilidad'!$B$6,IF(H16&lt;=500,'[4]Tabla probabilidad'!$B$7,IF(H16&lt;=5000,'[4]Tabla probabilidad'!$B$8,IF(H16&gt;5000,'[4]Tabla probabilidad'!$B$9)))))</f>
        <v>Baja</v>
      </c>
      <c r="J16" s="322">
        <f>IF(H16&lt;=2,'[4]Tabla probabilidad'!$D$5,IF(H16&lt;=24,'[4]Tabla probabilidad'!$D$6,IF(H16&lt;=500,'[4]Tabla probabilidad'!$D$7,IF(H16&lt;=5000,'[4]Tabla probabilidad'!$D$8,IF(H16&gt;5000,'[4]Tabla probabilidad'!$D$9)))))</f>
        <v>0.4</v>
      </c>
      <c r="K16" s="297" t="s">
        <v>300</v>
      </c>
      <c r="L16" s="297"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Leve</v>
      </c>
      <c r="M16" s="297"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20%</v>
      </c>
      <c r="N16" s="297" t="str">
        <f>VLOOKUP((I16&amp;L16),[4]Hoja1!$B$4:$C$28,2,0)</f>
        <v>Bajo</v>
      </c>
      <c r="O16" s="193">
        <v>1</v>
      </c>
      <c r="P16" s="189" t="s">
        <v>301</v>
      </c>
      <c r="Q16" s="193" t="str">
        <f t="shared" si="0"/>
        <v>Probabilidad</v>
      </c>
      <c r="R16" s="193" t="s">
        <v>269</v>
      </c>
      <c r="S16" s="193" t="s">
        <v>270</v>
      </c>
      <c r="T16" s="194">
        <f>VLOOKUP(R16&amp;S16,[4]Hoja1!$Q$4:$R$9,2,0)</f>
        <v>0.45</v>
      </c>
      <c r="U16" s="193" t="s">
        <v>271</v>
      </c>
      <c r="V16" s="193" t="s">
        <v>272</v>
      </c>
      <c r="W16" s="193" t="s">
        <v>273</v>
      </c>
      <c r="X16" s="194">
        <f>IF(Q16="Probabilidad",($J$16*T16),IF(Q16="Impacto"," "))</f>
        <v>0.18000000000000002</v>
      </c>
      <c r="Y16" s="194" t="str">
        <f>IF(Z16&lt;=20%,'[4]Tabla probabilidad'!$B$5,IF(Z16&lt;=40%,'[4]Tabla probabilidad'!$B$6,IF(Z16&lt;=60%,'[4]Tabla probabilidad'!$B$7,IF(Z16&lt;=80%,'[4]Tabla probabilidad'!$B$8,IF(Z16&lt;=100%,'[4]Tabla probabilidad'!$B$9)))))</f>
        <v>Baja</v>
      </c>
      <c r="Z16" s="194">
        <f>IF(R16="Preventivo",(J16-(J16*T16)),IF(R16="Detectivo",(J16-(J16*T16)),IF(R16="Correctivo",(J16))))</f>
        <v>0.22</v>
      </c>
      <c r="AA16" s="318" t="str">
        <f>IF(AB16&lt;=20%,'[4]Tabla probabilidad'!$B$5,IF(AB16&lt;=40%,'[4]Tabla probabilidad'!$B$6,IF(AB16&lt;=60%,'[4]Tabla probabilidad'!$B$7,IF(AB16&lt;=80%,'[4]Tabla probabilidad'!$B$8,IF(AB16&lt;=100%,'[4]Tabla probabilidad'!$B$9)))))</f>
        <v>Baja</v>
      </c>
      <c r="AB16" s="318">
        <f>AVERAGE(Z16:Z19)</f>
        <v>0.22</v>
      </c>
      <c r="AC16" s="194" t="str">
        <f t="shared" si="1"/>
        <v>Leve</v>
      </c>
      <c r="AD16" s="194">
        <f>IF(Q16="Probabilidad",(($M$16-0)),IF(Q16="Impacto",($M$16-($M$16*T16))))</f>
        <v>0.2</v>
      </c>
      <c r="AE16" s="318" t="str">
        <f>IF(AF16&lt;=20%,"Leve",IF(AF16&lt;=40%,"Menor",IF(AF16&lt;=60%,"Moderado",IF(AF16&lt;=80%,"Mayor",IF(AF16&lt;=100%,"Catastrófico")))))</f>
        <v>Leve</v>
      </c>
      <c r="AF16" s="318">
        <f>AVERAGE(AD16:AD19)</f>
        <v>0.2</v>
      </c>
      <c r="AG16" s="303" t="str">
        <f>VLOOKUP(AA16&amp;AE16,[4]Hoja1!$B$4:$C$28,2,0)</f>
        <v>Bajo</v>
      </c>
      <c r="AH16" s="303" t="s">
        <v>274</v>
      </c>
      <c r="AI16" s="205" t="s">
        <v>301</v>
      </c>
      <c r="AJ16" s="203" t="s">
        <v>482</v>
      </c>
      <c r="AK16" s="204"/>
      <c r="AL16" s="209">
        <v>44927</v>
      </c>
      <c r="AM16" s="210">
        <v>45291</v>
      </c>
      <c r="AN16" s="188" t="s">
        <v>491</v>
      </c>
    </row>
    <row r="17" spans="1:40" ht="69" customHeight="1">
      <c r="A17" s="299"/>
      <c r="B17" s="301"/>
      <c r="C17" s="299"/>
      <c r="D17" s="136" t="s">
        <v>302</v>
      </c>
      <c r="E17" s="310"/>
      <c r="F17" s="312"/>
      <c r="G17" s="299"/>
      <c r="H17" s="297"/>
      <c r="I17" s="320"/>
      <c r="J17" s="322"/>
      <c r="K17" s="297"/>
      <c r="L17" s="317"/>
      <c r="M17" s="317"/>
      <c r="N17" s="297"/>
      <c r="O17" s="193">
        <v>2</v>
      </c>
      <c r="P17" s="188" t="s">
        <v>303</v>
      </c>
      <c r="Q17" s="193" t="str">
        <f t="shared" si="0"/>
        <v>Probabilidad</v>
      </c>
      <c r="R17" s="193" t="s">
        <v>269</v>
      </c>
      <c r="S17" s="193" t="s">
        <v>270</v>
      </c>
      <c r="T17" s="194">
        <f>VLOOKUP(R17&amp;S17,[4]Hoja1!$Q$4:$R$9,2,0)</f>
        <v>0.45</v>
      </c>
      <c r="U17" s="193" t="s">
        <v>271</v>
      </c>
      <c r="V17" s="193" t="s">
        <v>272</v>
      </c>
      <c r="W17" s="193" t="s">
        <v>273</v>
      </c>
      <c r="X17" s="194">
        <f>IF(Q17="Probabilidad",($J$16*T17),IF(Q17="Impacto"," "))</f>
        <v>0.18000000000000002</v>
      </c>
      <c r="Y17" s="194" t="str">
        <f>IF(Z17&lt;=20%,'[4]Tabla probabilidad'!$B$5,IF(Z17&lt;=40%,'[4]Tabla probabilidad'!$B$6,IF(Z17&lt;=60%,'[4]Tabla probabilidad'!$B$7,IF(Z17&lt;=80%,'[4]Tabla probabilidad'!$B$8,IF(Z17&lt;=100%,'[4]Tabla probabilidad'!$B$9)))))</f>
        <v>Baja</v>
      </c>
      <c r="Z17" s="194">
        <f>IF(R17="Preventivo",(J16-(J16*T17)),IF(R17="Detectivo",(J16-(J16*T17)),IF(R17="Correctivo",(J16))))</f>
        <v>0.22</v>
      </c>
      <c r="AA17" s="319"/>
      <c r="AB17" s="319"/>
      <c r="AC17" s="194" t="str">
        <f t="shared" si="1"/>
        <v>Leve</v>
      </c>
      <c r="AD17" s="194">
        <f>IF(Q17="Probabilidad",(($M$16-0)),IF(Q17="Impacto",($M$16-($M$16*T17))))</f>
        <v>0.2</v>
      </c>
      <c r="AE17" s="319"/>
      <c r="AF17" s="319"/>
      <c r="AG17" s="304"/>
      <c r="AH17" s="304"/>
      <c r="AI17" s="207" t="s">
        <v>303</v>
      </c>
      <c r="AJ17" s="203" t="s">
        <v>482</v>
      </c>
      <c r="AK17" s="204"/>
      <c r="AL17" s="209">
        <v>44927</v>
      </c>
      <c r="AM17" s="210">
        <v>45291</v>
      </c>
      <c r="AN17" s="188" t="s">
        <v>492</v>
      </c>
    </row>
    <row r="18" spans="1:40" ht="75.75" customHeight="1">
      <c r="A18" s="299"/>
      <c r="B18" s="301"/>
      <c r="C18" s="299"/>
      <c r="D18" s="136" t="s">
        <v>304</v>
      </c>
      <c r="E18" s="310"/>
      <c r="F18" s="312"/>
      <c r="G18" s="299"/>
      <c r="H18" s="297"/>
      <c r="I18" s="320"/>
      <c r="J18" s="322"/>
      <c r="K18" s="297"/>
      <c r="L18" s="317"/>
      <c r="M18" s="317"/>
      <c r="N18" s="297"/>
      <c r="O18" s="193">
        <v>3</v>
      </c>
      <c r="P18" s="189" t="s">
        <v>305</v>
      </c>
      <c r="Q18" s="193" t="str">
        <f t="shared" si="0"/>
        <v>Probabilidad</v>
      </c>
      <c r="R18" s="193" t="s">
        <v>269</v>
      </c>
      <c r="S18" s="193" t="s">
        <v>270</v>
      </c>
      <c r="T18" s="194">
        <f>VLOOKUP(R18&amp;S18,[4]Hoja1!$Q$4:$R$9,2,0)</f>
        <v>0.45</v>
      </c>
      <c r="U18" s="193" t="s">
        <v>271</v>
      </c>
      <c r="V18" s="193" t="s">
        <v>272</v>
      </c>
      <c r="W18" s="193" t="s">
        <v>273</v>
      </c>
      <c r="X18" s="194">
        <f>IF(Q18="Probabilidad",($J$16*T18),IF(Q18="Impacto"," "))</f>
        <v>0.18000000000000002</v>
      </c>
      <c r="Y18" s="194" t="str">
        <f>IF(Z18&lt;=20%,'[4]Tabla probabilidad'!$B$5,IF(Z18&lt;=40%,'[4]Tabla probabilidad'!$B$6,IF(Z18&lt;=60%,'[4]Tabla probabilidad'!$B$7,IF(Z18&lt;=80%,'[4]Tabla probabilidad'!$B$8,IF(Z18&lt;=100%,'[4]Tabla probabilidad'!$B$9)))))</f>
        <v>Baja</v>
      </c>
      <c r="Z18" s="194">
        <f>IF(R18="Preventivo",(J16-(J16*T18)),IF(R18="Detectivo",(J16-(J16*T18)),IF(R18="Correctivo",(J16))))</f>
        <v>0.22</v>
      </c>
      <c r="AA18" s="319"/>
      <c r="AB18" s="319"/>
      <c r="AC18" s="194" t="str">
        <f t="shared" si="1"/>
        <v>Leve</v>
      </c>
      <c r="AD18" s="194">
        <f>IF(Q18="Probabilidad",(($M$16-0)),IF(Q18="Impacto",($M$16-($M$16*T18))))</f>
        <v>0.2</v>
      </c>
      <c r="AE18" s="319"/>
      <c r="AF18" s="319"/>
      <c r="AG18" s="304"/>
      <c r="AH18" s="304"/>
      <c r="AI18" s="205" t="s">
        <v>305</v>
      </c>
      <c r="AJ18" s="203" t="s">
        <v>482</v>
      </c>
      <c r="AK18" s="204"/>
      <c r="AL18" s="209">
        <v>44927</v>
      </c>
      <c r="AM18" s="210">
        <v>45291</v>
      </c>
      <c r="AN18" s="188" t="s">
        <v>493</v>
      </c>
    </row>
    <row r="19" spans="1:40" ht="64.5" customHeight="1">
      <c r="A19" s="299"/>
      <c r="B19" s="302"/>
      <c r="C19" s="299"/>
      <c r="D19" s="197" t="s">
        <v>494</v>
      </c>
      <c r="E19" s="324"/>
      <c r="F19" s="325"/>
      <c r="G19" s="299"/>
      <c r="H19" s="297"/>
      <c r="I19" s="320"/>
      <c r="J19" s="322"/>
      <c r="K19" s="297"/>
      <c r="L19" s="317"/>
      <c r="M19" s="317"/>
      <c r="N19" s="297"/>
      <c r="O19" s="193">
        <v>4</v>
      </c>
      <c r="P19" s="190" t="s">
        <v>307</v>
      </c>
      <c r="Q19" s="193" t="str">
        <f t="shared" si="0"/>
        <v>Probabilidad</v>
      </c>
      <c r="R19" s="193" t="s">
        <v>269</v>
      </c>
      <c r="S19" s="193" t="s">
        <v>270</v>
      </c>
      <c r="T19" s="194">
        <f>VLOOKUP(R19&amp;S19,[4]Hoja1!$Q$4:$R$9,2,0)</f>
        <v>0.45</v>
      </c>
      <c r="U19" s="193" t="s">
        <v>271</v>
      </c>
      <c r="V19" s="193" t="s">
        <v>272</v>
      </c>
      <c r="W19" s="193" t="s">
        <v>273</v>
      </c>
      <c r="X19" s="194">
        <f>IF(Q19="Probabilidad",($J$16*T19),IF(Q19="Impacto"," "))</f>
        <v>0.18000000000000002</v>
      </c>
      <c r="Y19" s="194" t="str">
        <f>IF(Z19&lt;=20%,'[4]Tabla probabilidad'!$B$5,IF(Z19&lt;=40%,'[4]Tabla probabilidad'!$B$6,IF(Z19&lt;=60%,'[4]Tabla probabilidad'!$B$7,IF(Z19&lt;=80%,'[4]Tabla probabilidad'!$B$8,IF(Z19&lt;=100%,'[4]Tabla probabilidad'!$B$9)))))</f>
        <v>Baja</v>
      </c>
      <c r="Z19" s="194">
        <f>IF(R19="Preventivo",(J16-(J16*T19)),IF(R19="Detectivo",(J16-(J16*T19)),IF(R19="Correctivo",(J16))))</f>
        <v>0.22</v>
      </c>
      <c r="AA19" s="323"/>
      <c r="AB19" s="323"/>
      <c r="AC19" s="194" t="str">
        <f t="shared" si="1"/>
        <v>Leve</v>
      </c>
      <c r="AD19" s="194">
        <f>IF(Q19="Probabilidad",(($M$16-0)),IF(Q19="Impacto",($M$16-($M$16*T19))))</f>
        <v>0.2</v>
      </c>
      <c r="AE19" s="323"/>
      <c r="AF19" s="323"/>
      <c r="AG19" s="305"/>
      <c r="AH19" s="305"/>
      <c r="AI19" s="206" t="s">
        <v>307</v>
      </c>
      <c r="AJ19" s="203" t="s">
        <v>482</v>
      </c>
      <c r="AK19" s="204"/>
      <c r="AL19" s="209">
        <v>44927</v>
      </c>
      <c r="AM19" s="210">
        <v>45291</v>
      </c>
      <c r="AN19" s="188" t="s">
        <v>495</v>
      </c>
    </row>
    <row r="20" spans="1:40" ht="120">
      <c r="A20" s="299">
        <v>4</v>
      </c>
      <c r="B20" s="300" t="s">
        <v>308</v>
      </c>
      <c r="C20" s="299" t="s">
        <v>285</v>
      </c>
      <c r="D20" s="196" t="s">
        <v>309</v>
      </c>
      <c r="E20" s="309" t="s">
        <v>310</v>
      </c>
      <c r="F20" s="311" t="s">
        <v>311</v>
      </c>
      <c r="G20" s="299" t="s">
        <v>266</v>
      </c>
      <c r="H20" s="299">
        <v>4</v>
      </c>
      <c r="I20" s="320" t="str">
        <f>IF(H20&lt;=2,'[4]Tabla probabilidad'!$B$5,IF(H20&lt;=24,'[4]Tabla probabilidad'!$B$6,IF(H20&lt;=500,'[4]Tabla probabilidad'!$B$7,IF(H20&lt;=5000,'[4]Tabla probabilidad'!$B$8,IF(H20&gt;5000,'[4]Tabla probabilidad'!$B$9)))))</f>
        <v>Baja</v>
      </c>
      <c r="J20" s="322">
        <f>IF(H20&lt;=2,'[4]Tabla probabilidad'!$D$5,IF(H20&lt;=24,'[4]Tabla probabilidad'!$D$6,IF(H20&lt;=500,'[4]Tabla probabilidad'!$D$7,IF(H20&lt;=5000,'[4]Tabla probabilidad'!$D$8,IF(H20&gt;5000,'[4]Tabla probabilidad'!$D$9)))))</f>
        <v>0.4</v>
      </c>
      <c r="K20" s="297" t="s">
        <v>267</v>
      </c>
      <c r="L20" s="297"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Menor</v>
      </c>
      <c r="M20" s="297"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40%</v>
      </c>
      <c r="N20" s="297" t="str">
        <f>VLOOKUP((I20&amp;L20),[4]Hoja1!$B$4:$C$28,2,0)</f>
        <v>Moderado</v>
      </c>
      <c r="O20" s="193">
        <v>1</v>
      </c>
      <c r="P20" s="189" t="s">
        <v>312</v>
      </c>
      <c r="Q20" s="193" t="str">
        <f t="shared" si="0"/>
        <v>Probabilidad</v>
      </c>
      <c r="R20" s="193" t="s">
        <v>269</v>
      </c>
      <c r="S20" s="193" t="s">
        <v>270</v>
      </c>
      <c r="T20" s="194">
        <f>VLOOKUP(R20&amp;S20,[4]Hoja1!$Q$4:$R$9,2,0)</f>
        <v>0.45</v>
      </c>
      <c r="U20" s="193" t="s">
        <v>271</v>
      </c>
      <c r="V20" s="193" t="s">
        <v>272</v>
      </c>
      <c r="W20" s="193" t="s">
        <v>273</v>
      </c>
      <c r="X20" s="194">
        <f>IF(Q20="Probabilidad",($J$20*T20),IF(Q20="Impacto"," "))</f>
        <v>0.18000000000000002</v>
      </c>
      <c r="Y20" s="194" t="str">
        <f>IF(Z20&lt;=20%,'[4]Tabla probabilidad'!$B$5,IF(Z20&lt;=40%,'[4]Tabla probabilidad'!$B$6,IF(Z20&lt;=60%,'[4]Tabla probabilidad'!$B$7,IF(Z20&lt;=80%,'[4]Tabla probabilidad'!$B$8,IF(Z20&lt;=100%,'[4]Tabla probabilidad'!$B$9)))))</f>
        <v>Baja</v>
      </c>
      <c r="Z20" s="194">
        <f>IF(R20="Preventivo",(J20-(J20*T20)),IF(R20="Detectivo",(J20-(J20*T20)),IF(R20="Correctivo",(J20))))</f>
        <v>0.22</v>
      </c>
      <c r="AA20" s="318" t="str">
        <f>IF(AB20&lt;=20%,'[4]Tabla probabilidad'!$B$5,IF(AB20&lt;=40%,'[4]Tabla probabilidad'!$B$6,IF(AB20&lt;=60%,'[4]Tabla probabilidad'!$B$7,IF(AB20&lt;=80%,'[4]Tabla probabilidad'!$B$8,IF(AB20&lt;=100%,'[4]Tabla probabilidad'!$B$9)))))</f>
        <v>Baja</v>
      </c>
      <c r="AB20" s="318">
        <f>AVERAGE(Z20:Z23)</f>
        <v>0.23</v>
      </c>
      <c r="AC20" s="194" t="str">
        <f t="shared" si="1"/>
        <v>Menor</v>
      </c>
      <c r="AD20" s="194">
        <f>IF(Q20="Probabilidad",(($M$20-0)),IF(Q20="Impacto",($M$20-($M$20*T20))))</f>
        <v>0.4</v>
      </c>
      <c r="AE20" s="318" t="str">
        <f>IF(AF20&lt;=20%,"Leve",IF(AF20&lt;=40%,"Menor",IF(AF20&lt;=60%,"Moderado",IF(AF20&lt;=80%,"Mayor",IF(AF20&lt;=100%,"Catastrófico")))))</f>
        <v>Menor</v>
      </c>
      <c r="AF20" s="318">
        <f>AVERAGE(AD20:AD23)</f>
        <v>0.4</v>
      </c>
      <c r="AG20" s="303" t="str">
        <f>VLOOKUP(AA20&amp;AE20,[4]Hoja1!$B$4:$C$28,2,0)</f>
        <v>Moderado</v>
      </c>
      <c r="AH20" s="303" t="s">
        <v>274</v>
      </c>
      <c r="AI20" s="189" t="s">
        <v>312</v>
      </c>
      <c r="AJ20" s="203" t="s">
        <v>482</v>
      </c>
      <c r="AK20" s="204"/>
      <c r="AL20" s="209">
        <v>44927</v>
      </c>
      <c r="AM20" s="210">
        <v>45291</v>
      </c>
      <c r="AN20" s="188" t="s">
        <v>496</v>
      </c>
    </row>
    <row r="21" spans="1:40" ht="63.75" customHeight="1">
      <c r="A21" s="299"/>
      <c r="B21" s="301"/>
      <c r="C21" s="299"/>
      <c r="D21" s="195" t="s">
        <v>313</v>
      </c>
      <c r="E21" s="310"/>
      <c r="F21" s="312"/>
      <c r="G21" s="299"/>
      <c r="H21" s="299"/>
      <c r="I21" s="320"/>
      <c r="J21" s="322"/>
      <c r="K21" s="297"/>
      <c r="L21" s="317"/>
      <c r="M21" s="317"/>
      <c r="N21" s="297"/>
      <c r="O21" s="193">
        <v>2</v>
      </c>
      <c r="P21" s="189" t="s">
        <v>314</v>
      </c>
      <c r="Q21" s="193" t="str">
        <f t="shared" si="0"/>
        <v>Probabilidad</v>
      </c>
      <c r="R21" s="193" t="s">
        <v>269</v>
      </c>
      <c r="S21" s="193" t="s">
        <v>270</v>
      </c>
      <c r="T21" s="194">
        <f>VLOOKUP(R21&amp;S21,[4]Hoja1!$Q$4:$R$9,2,0)</f>
        <v>0.45</v>
      </c>
      <c r="U21" s="193" t="s">
        <v>271</v>
      </c>
      <c r="V21" s="193" t="s">
        <v>272</v>
      </c>
      <c r="W21" s="193" t="s">
        <v>273</v>
      </c>
      <c r="X21" s="194">
        <f>IF(Q21="Probabilidad",($J$20*T21),IF(Q21="Impacto"," "))</f>
        <v>0.18000000000000002</v>
      </c>
      <c r="Y21" s="194" t="str">
        <f>IF(Z21&lt;=20%,'[4]Tabla probabilidad'!$B$5,IF(Z21&lt;=40%,'[4]Tabla probabilidad'!$B$6,IF(Z21&lt;=60%,'[4]Tabla probabilidad'!$B$7,IF(Z21&lt;=80%,'[4]Tabla probabilidad'!$B$8,IF(Z21&lt;=100%,'[4]Tabla probabilidad'!$B$9)))))</f>
        <v>Baja</v>
      </c>
      <c r="Z21" s="194">
        <f>IF(R21="Preventivo",(J20-(J20*T21)),IF(R21="Detectivo",(J20-(J20*T21)),IF(R21="Correctivo",(J20))))</f>
        <v>0.22</v>
      </c>
      <c r="AA21" s="319"/>
      <c r="AB21" s="319"/>
      <c r="AC21" s="194" t="str">
        <f t="shared" si="1"/>
        <v>Menor</v>
      </c>
      <c r="AD21" s="194">
        <f>IF(Q21="Probabilidad",(($M$20-0)),IF(Q21="Impacto",($M$20-($M$20*T21))))</f>
        <v>0.4</v>
      </c>
      <c r="AE21" s="319"/>
      <c r="AF21" s="319"/>
      <c r="AG21" s="304"/>
      <c r="AH21" s="304"/>
      <c r="AI21" s="189" t="s">
        <v>314</v>
      </c>
      <c r="AJ21" s="203" t="s">
        <v>482</v>
      </c>
      <c r="AK21" s="204"/>
      <c r="AL21" s="209">
        <v>44927</v>
      </c>
      <c r="AM21" s="210">
        <v>45291</v>
      </c>
      <c r="AN21" s="188" t="s">
        <v>497</v>
      </c>
    </row>
    <row r="22" spans="1:40" ht="75">
      <c r="A22" s="299"/>
      <c r="B22" s="301"/>
      <c r="C22" s="299"/>
      <c r="D22" s="196" t="s">
        <v>315</v>
      </c>
      <c r="E22" s="310"/>
      <c r="F22" s="312"/>
      <c r="G22" s="299"/>
      <c r="H22" s="299"/>
      <c r="I22" s="320"/>
      <c r="J22" s="322"/>
      <c r="K22" s="297"/>
      <c r="L22" s="317"/>
      <c r="M22" s="317"/>
      <c r="N22" s="297"/>
      <c r="O22" s="193">
        <v>3</v>
      </c>
      <c r="P22" s="189" t="s">
        <v>316</v>
      </c>
      <c r="Q22" s="193" t="str">
        <f t="shared" si="0"/>
        <v>Probabilidad</v>
      </c>
      <c r="R22" s="193" t="s">
        <v>269</v>
      </c>
      <c r="S22" s="193" t="s">
        <v>270</v>
      </c>
      <c r="T22" s="194">
        <f>VLOOKUP(R22&amp;S22,[4]Hoja1!$Q$4:$R$9,2,0)</f>
        <v>0.45</v>
      </c>
      <c r="U22" s="193" t="s">
        <v>271</v>
      </c>
      <c r="V22" s="193" t="s">
        <v>272</v>
      </c>
      <c r="W22" s="193" t="s">
        <v>273</v>
      </c>
      <c r="X22" s="194">
        <f>IF(Q22="Probabilidad",($J$20*T22),IF(Q22="Impacto"," "))</f>
        <v>0.18000000000000002</v>
      </c>
      <c r="Y22" s="194" t="str">
        <f>IF(Z22&lt;=20%,'[4]Tabla probabilidad'!$B$5,IF(Z22&lt;=40%,'[4]Tabla probabilidad'!$B$6,IF(Z22&lt;=60%,'[4]Tabla probabilidad'!$B$7,IF(Z22&lt;=80%,'[4]Tabla probabilidad'!$B$8,IF(Z22&lt;=100%,'[4]Tabla probabilidad'!$B$9)))))</f>
        <v>Baja</v>
      </c>
      <c r="Z22" s="194">
        <f>IF(R22="Preventivo",(J20-(J20*T22)),IF(R22="Detectivo",(J20-(J20*T22)),IF(R22="Correctivo",(J20))))</f>
        <v>0.22</v>
      </c>
      <c r="AA22" s="319"/>
      <c r="AB22" s="319"/>
      <c r="AC22" s="194" t="str">
        <f t="shared" si="1"/>
        <v>Menor</v>
      </c>
      <c r="AD22" s="194">
        <f>IF(Q22="Probabilidad",(($M$20-0)),IF(Q22="Impacto",($M$20-($M$20*T22))))</f>
        <v>0.4</v>
      </c>
      <c r="AE22" s="319"/>
      <c r="AF22" s="319"/>
      <c r="AG22" s="304"/>
      <c r="AH22" s="304"/>
      <c r="AI22" s="189" t="s">
        <v>316</v>
      </c>
      <c r="AJ22" s="203" t="s">
        <v>482</v>
      </c>
      <c r="AK22" s="204"/>
      <c r="AL22" s="209">
        <v>44927</v>
      </c>
      <c r="AM22" s="210">
        <v>45291</v>
      </c>
      <c r="AN22" s="188" t="s">
        <v>498</v>
      </c>
    </row>
    <row r="23" spans="1:40" ht="68.25" customHeight="1" thickBot="1">
      <c r="A23" s="299"/>
      <c r="B23" s="301"/>
      <c r="C23" s="299"/>
      <c r="D23" s="196" t="s">
        <v>317</v>
      </c>
      <c r="E23" s="310"/>
      <c r="F23" s="312"/>
      <c r="G23" s="299"/>
      <c r="H23" s="299"/>
      <c r="I23" s="320"/>
      <c r="J23" s="322"/>
      <c r="K23" s="297"/>
      <c r="L23" s="317"/>
      <c r="M23" s="317"/>
      <c r="N23" s="297"/>
      <c r="O23" s="193">
        <v>4</v>
      </c>
      <c r="P23" s="188" t="s">
        <v>318</v>
      </c>
      <c r="Q23" s="193" t="str">
        <f t="shared" si="0"/>
        <v>Probabilidad</v>
      </c>
      <c r="R23" s="193" t="s">
        <v>319</v>
      </c>
      <c r="S23" s="193" t="s">
        <v>270</v>
      </c>
      <c r="T23" s="194">
        <f>VLOOKUP(R23&amp;S23,[4]Hoja1!$Q$4:$R$9,2,0)</f>
        <v>0.35</v>
      </c>
      <c r="U23" s="193" t="s">
        <v>271</v>
      </c>
      <c r="V23" s="193" t="s">
        <v>272</v>
      </c>
      <c r="W23" s="193" t="s">
        <v>273</v>
      </c>
      <c r="X23" s="194">
        <f>IF(Q23="Probabilidad",($J$20*T23),IF(Q23="Impacto"," "))</f>
        <v>0.13999999999999999</v>
      </c>
      <c r="Y23" s="194" t="str">
        <f>IF(Z23&lt;=20%,'[4]Tabla probabilidad'!$B$5,IF(Z23&lt;=40%,'[4]Tabla probabilidad'!$B$6,IF(Z23&lt;=60%,'[4]Tabla probabilidad'!$B$7,IF(Z23&lt;=80%,'[4]Tabla probabilidad'!$B$8,IF(Z23&lt;=100%,'[4]Tabla probabilidad'!$B$9)))))</f>
        <v>Baja</v>
      </c>
      <c r="Z23" s="194">
        <f>IF(R23="Preventivo",(J20-(J20*T23)),IF(R23="Detectivo",(J20-(J20*T23)),IF(R23="Correctivo",(J20))))</f>
        <v>0.26</v>
      </c>
      <c r="AA23" s="319"/>
      <c r="AB23" s="319"/>
      <c r="AC23" s="194" t="str">
        <f t="shared" si="1"/>
        <v>Menor</v>
      </c>
      <c r="AD23" s="194">
        <f>IF(Q23="Probabilidad",(($M$20-0)),IF(Q23="Impacto",($M$20-($M$20*T23))))</f>
        <v>0.4</v>
      </c>
      <c r="AE23" s="319"/>
      <c r="AF23" s="319"/>
      <c r="AG23" s="304"/>
      <c r="AH23" s="304"/>
      <c r="AI23" s="188" t="s">
        <v>318</v>
      </c>
      <c r="AJ23" s="203" t="s">
        <v>482</v>
      </c>
      <c r="AK23" s="204"/>
      <c r="AL23" s="209">
        <v>44927</v>
      </c>
      <c r="AM23" s="210">
        <v>45291</v>
      </c>
      <c r="AN23" s="188" t="s">
        <v>499</v>
      </c>
    </row>
    <row r="24" spans="1:40" ht="38.25" customHeight="1">
      <c r="A24" s="299">
        <v>5</v>
      </c>
      <c r="B24" s="300" t="s">
        <v>320</v>
      </c>
      <c r="C24" s="299" t="s">
        <v>285</v>
      </c>
      <c r="D24" s="196" t="s">
        <v>321</v>
      </c>
      <c r="E24" s="311" t="s">
        <v>322</v>
      </c>
      <c r="F24" s="311" t="s">
        <v>323</v>
      </c>
      <c r="G24" s="299" t="s">
        <v>324</v>
      </c>
      <c r="H24" s="299">
        <v>4</v>
      </c>
      <c r="I24" s="320" t="str">
        <f>IF(H24&lt;=2,'[4]Tabla probabilidad'!$B$5,IF(H24&lt;=24,'[4]Tabla probabilidad'!$B$6,IF(H24&lt;=500,'[4]Tabla probabilidad'!$B$7,IF(H24&lt;=5000,'[4]Tabla probabilidad'!$B$8,IF(H24&gt;5000,'[4]Tabla probabilidad'!$B$9)))))</f>
        <v>Baja</v>
      </c>
      <c r="J24" s="322">
        <f>IF(H24&lt;=2,'[4]Tabla probabilidad'!$D$5,IF(H24&lt;=24,'[4]Tabla probabilidad'!$D$6,IF(H24&lt;=500,'[4]Tabla probabilidad'!$D$7,IF(H24&lt;=5000,'[4]Tabla probabilidad'!$D$8,IF(H24&gt;5000,'[4]Tabla probabilidad'!$D$9)))))</f>
        <v>0.4</v>
      </c>
      <c r="K24" s="297" t="s">
        <v>300</v>
      </c>
      <c r="L24" s="297"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Leve</v>
      </c>
      <c r="M24" s="297"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20%</v>
      </c>
      <c r="N24" s="297" t="str">
        <f>VLOOKUP((I24&amp;L24),[4]Hoja1!$B$4:$C$28,2,0)</f>
        <v>Bajo</v>
      </c>
      <c r="O24" s="193">
        <v>1</v>
      </c>
      <c r="P24" s="211" t="s">
        <v>325</v>
      </c>
      <c r="Q24" s="193" t="str">
        <f t="shared" si="0"/>
        <v>Probabilidad</v>
      </c>
      <c r="R24" s="193" t="s">
        <v>269</v>
      </c>
      <c r="S24" s="193" t="s">
        <v>270</v>
      </c>
      <c r="T24" s="194">
        <f>VLOOKUP(R24&amp;S24,[4]Hoja1!$Q$4:$R$9,2,0)</f>
        <v>0.45</v>
      </c>
      <c r="U24" s="193" t="s">
        <v>271</v>
      </c>
      <c r="V24" s="193" t="s">
        <v>272</v>
      </c>
      <c r="W24" s="193" t="s">
        <v>273</v>
      </c>
      <c r="X24" s="194">
        <f>IF(Q24="Probabilidad",($J$24*T24),IF(Q24="Impacto"," "))</f>
        <v>0.18000000000000002</v>
      </c>
      <c r="Y24" s="194" t="str">
        <f>IF(Z24&lt;=20%,'[4]Tabla probabilidad'!$B$5,IF(Z24&lt;=40%,'[4]Tabla probabilidad'!$B$6,IF(Z24&lt;=60%,'[4]Tabla probabilidad'!$B$7,IF(Z24&lt;=80%,'[4]Tabla probabilidad'!$B$8,IF(Z24&lt;=100%,'[4]Tabla probabilidad'!$B$9)))))</f>
        <v>Baja</v>
      </c>
      <c r="Z24" s="194">
        <f>IF(R24="Preventivo",(J24-(J24*T24)),IF(R24="Detectivo",(J24-(J24*T24)),IF(R24="Correctivo",(J24))))</f>
        <v>0.22</v>
      </c>
      <c r="AA24" s="318" t="str">
        <f>IF(AB24&lt;=20%,'[4]Tabla probabilidad'!$B$5,IF(AB24&lt;=40%,'[4]Tabla probabilidad'!$B$6,IF(AB24&lt;=60%,'[4]Tabla probabilidad'!$B$7,IF(AB24&lt;=80%,'[4]Tabla probabilidad'!$B$8,IF(AB24&lt;=100%,'[4]Tabla probabilidad'!$B$9)))))</f>
        <v>Baja</v>
      </c>
      <c r="AB24" s="318">
        <f>AVERAGE(Z24:Z25)</f>
        <v>0.22</v>
      </c>
      <c r="AC24" s="194" t="str">
        <f t="shared" si="1"/>
        <v>Leve</v>
      </c>
      <c r="AD24" s="194">
        <f>IF(Q24="Probabilidad",(($M$24-0)),IF(Q24="Impacto",($M$24-($M$24*T24))))</f>
        <v>0.2</v>
      </c>
      <c r="AE24" s="318" t="str">
        <f>IF(AF24&lt;=20%,"Leve",IF(AF24&lt;=40%,"Menor",IF(AF24&lt;=60%,"Moderado",IF(AF24&lt;=80%,"Mayor",IF(AF24&lt;=100%,"Catastrófico")))))</f>
        <v>Leve</v>
      </c>
      <c r="AF24" s="318">
        <f>AVERAGE(AD24:AD25)</f>
        <v>0.2</v>
      </c>
      <c r="AG24" s="303" t="str">
        <f>VLOOKUP(AA24&amp;AE24,[4]Hoja1!$B$4:$C$28,2,0)</f>
        <v>Bajo</v>
      </c>
      <c r="AH24" s="303" t="s">
        <v>326</v>
      </c>
      <c r="AI24" s="213" t="s">
        <v>325</v>
      </c>
      <c r="AJ24" s="203" t="s">
        <v>482</v>
      </c>
      <c r="AK24" s="204"/>
      <c r="AL24" s="209">
        <v>44927</v>
      </c>
      <c r="AM24" s="210">
        <v>45291</v>
      </c>
      <c r="AN24" s="188" t="s">
        <v>500</v>
      </c>
    </row>
    <row r="25" spans="1:40" ht="105">
      <c r="A25" s="299"/>
      <c r="B25" s="301"/>
      <c r="C25" s="299"/>
      <c r="D25" s="196" t="s">
        <v>329</v>
      </c>
      <c r="E25" s="312"/>
      <c r="F25" s="312"/>
      <c r="G25" s="299"/>
      <c r="H25" s="299"/>
      <c r="I25" s="320"/>
      <c r="J25" s="322"/>
      <c r="K25" s="297"/>
      <c r="L25" s="317"/>
      <c r="M25" s="317"/>
      <c r="N25" s="297"/>
      <c r="O25" s="193">
        <v>2</v>
      </c>
      <c r="P25" s="189" t="s">
        <v>330</v>
      </c>
      <c r="Q25" s="193" t="str">
        <f t="shared" si="0"/>
        <v>Probabilidad</v>
      </c>
      <c r="R25" s="193" t="s">
        <v>269</v>
      </c>
      <c r="S25" s="193" t="s">
        <v>270</v>
      </c>
      <c r="T25" s="194">
        <f>VLOOKUP(R25&amp;S25,[4]Hoja1!$Q$4:$R$9,2,0)</f>
        <v>0.45</v>
      </c>
      <c r="U25" s="193" t="s">
        <v>271</v>
      </c>
      <c r="V25" s="193" t="s">
        <v>272</v>
      </c>
      <c r="W25" s="193" t="s">
        <v>273</v>
      </c>
      <c r="X25" s="194">
        <f>IF(Q25="Probabilidad",($J$24*T25),IF(Q25="Impacto"," "))</f>
        <v>0.18000000000000002</v>
      </c>
      <c r="Y25" s="194" t="str">
        <f>IF(Z25&lt;=20%,'[4]Tabla probabilidad'!$B$5,IF(Z25&lt;=40%,'[4]Tabla probabilidad'!$B$6,IF(Z25&lt;=60%,'[4]Tabla probabilidad'!$B$7,IF(Z25&lt;=80%,'[4]Tabla probabilidad'!$B$8,IF(Z25&lt;=100%,'[4]Tabla probabilidad'!$B$9)))))</f>
        <v>Baja</v>
      </c>
      <c r="Z25" s="194">
        <f>IF(R25="Preventivo",(J24-(J24*T25)),IF(R25="Detectivo",(J24-(J24*T25)),IF(R25="Correctivo",(J24))))</f>
        <v>0.22</v>
      </c>
      <c r="AA25" s="319"/>
      <c r="AB25" s="319"/>
      <c r="AC25" s="194" t="str">
        <f t="shared" si="1"/>
        <v>Leve</v>
      </c>
      <c r="AD25" s="194">
        <f>IF(Q25="Probabilidad",(($M$24-0)),IF(Q25="Impacto",($M$24-($M$24*T25))))</f>
        <v>0.2</v>
      </c>
      <c r="AE25" s="319"/>
      <c r="AF25" s="319"/>
      <c r="AG25" s="304"/>
      <c r="AH25" s="304"/>
      <c r="AI25" s="205" t="s">
        <v>330</v>
      </c>
      <c r="AJ25" s="203" t="s">
        <v>482</v>
      </c>
      <c r="AK25" s="204"/>
      <c r="AL25" s="209">
        <v>44927</v>
      </c>
      <c r="AM25" s="210">
        <v>45291</v>
      </c>
      <c r="AN25" s="188" t="s">
        <v>501</v>
      </c>
    </row>
    <row r="26" spans="1:40" ht="60">
      <c r="A26" s="297">
        <v>6</v>
      </c>
      <c r="B26" s="303" t="s">
        <v>331</v>
      </c>
      <c r="C26" s="321" t="s">
        <v>332</v>
      </c>
      <c r="D26" s="198" t="s">
        <v>333</v>
      </c>
      <c r="E26" s="298" t="s">
        <v>334</v>
      </c>
      <c r="F26" s="297" t="s">
        <v>335</v>
      </c>
      <c r="G26" s="297" t="s">
        <v>336</v>
      </c>
      <c r="H26" s="297">
        <v>4</v>
      </c>
      <c r="I26" s="320" t="str">
        <f>IF(H26&lt;=2,'[4]Tabla probabilidad'!$B$5,IF(H26&lt;=24,'[4]Tabla probabilidad'!$B$6,IF(H26&lt;=500,'[4]Tabla probabilidad'!$B$7,IF(H26&lt;=5000,'[4]Tabla probabilidad'!$B$8,IF(H26&gt;5000,'[4]Tabla probabilidad'!$B$9)))))</f>
        <v>Baja</v>
      </c>
      <c r="J26" s="322">
        <f>IF(H26&lt;=2,'[4]Tabla probabilidad'!$D$5,IF(H26&lt;=24,'[4]Tabla probabilidad'!$D$6,IF(H26&lt;=500,'[4]Tabla probabilidad'!$D$7,IF(H26&lt;=5000,'[4]Tabla probabilidad'!$D$8,IF(H26&gt;5000,'[4]Tabla probabilidad'!$D$9)))))</f>
        <v>0.4</v>
      </c>
      <c r="K26" s="297" t="s">
        <v>337</v>
      </c>
      <c r="L26" s="297"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297"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297" t="str">
        <f>VLOOKUP((I26&amp;L26),[4]Hoja1!$B$4:$C$28,2,0)</f>
        <v>Moderado</v>
      </c>
      <c r="O26" s="193">
        <v>1</v>
      </c>
      <c r="P26" s="141" t="s">
        <v>338</v>
      </c>
      <c r="Q26" s="193" t="str">
        <f t="shared" si="0"/>
        <v>Probabilidad</v>
      </c>
      <c r="R26" s="193" t="s">
        <v>269</v>
      </c>
      <c r="S26" s="193" t="s">
        <v>270</v>
      </c>
      <c r="T26" s="194">
        <f>VLOOKUP(R26&amp;S26,[4]Hoja1!$Q$4:$R$9,2,0)</f>
        <v>0.45</v>
      </c>
      <c r="U26" s="193" t="s">
        <v>271</v>
      </c>
      <c r="V26" s="193" t="s">
        <v>272</v>
      </c>
      <c r="W26" s="193" t="s">
        <v>273</v>
      </c>
      <c r="X26" s="194">
        <f>IF(Q26="Probabilidad",($J$26*T26),IF(Q26="Impacto"," "))</f>
        <v>0.18000000000000002</v>
      </c>
      <c r="Y26" s="194" t="str">
        <f>IF(Z26&lt;=20%,'[4]Tabla probabilidad'!$B$5,IF(Z26&lt;=40%,'[4]Tabla probabilidad'!$B$6,IF(Z26&lt;=60%,'[4]Tabla probabilidad'!$B$7,IF(Z26&lt;=80%,'[4]Tabla probabilidad'!$B$8,IF(Z26&lt;=100%,'[4]Tabla probabilidad'!$B$9)))))</f>
        <v>Baja</v>
      </c>
      <c r="Z26" s="194">
        <f>IF(R26="Preventivo",(J26-(J26*T26)),IF(R26="Detectivo",(J26-(J26*T26)),IF(R26="Correctivo",(J26))))</f>
        <v>0.22</v>
      </c>
      <c r="AA26" s="318" t="str">
        <f>IF(AB26&lt;=20%,'[4]Tabla probabilidad'!$B$5,IF(AB26&lt;=40%,'[4]Tabla probabilidad'!$B$6,IF(AB26&lt;=60%,'[4]Tabla probabilidad'!$B$7,IF(AB26&lt;=80%,'[4]Tabla probabilidad'!$B$8,IF(AB26&lt;=100%,'[4]Tabla probabilidad'!$B$9)))))</f>
        <v>Baja</v>
      </c>
      <c r="AB26" s="318">
        <f>AVERAGE(Z26:Z29)</f>
        <v>0.22999999999999998</v>
      </c>
      <c r="AC26" s="194" t="str">
        <f t="shared" si="1"/>
        <v>Moderado</v>
      </c>
      <c r="AD26" s="194">
        <f>IF(Q26="Probabilidad",(($M$26-0)),IF(Q26="Impacto",($M$26-($M$26*T26))))</f>
        <v>0.6</v>
      </c>
      <c r="AE26" s="318" t="str">
        <f>IF(AF26&lt;=20%,"Leve",IF(AF26&lt;=40%,"Menor",IF(AF26&lt;=60%,"Moderado",IF(AF26&lt;=80%,"Mayor",IF(AF26&lt;=100%,"Catastrófico")))))</f>
        <v>Moderado</v>
      </c>
      <c r="AF26" s="318">
        <f>AVERAGE(AD26:AD29)</f>
        <v>0.6</v>
      </c>
      <c r="AG26" s="326" t="str">
        <f>VLOOKUP(AA26&amp;AE26,[4]Hoja1!$B$4:$C$28,2,0)</f>
        <v>Moderado</v>
      </c>
      <c r="AH26" s="434" t="s">
        <v>274</v>
      </c>
      <c r="AI26" s="216" t="s">
        <v>338</v>
      </c>
      <c r="AJ26" s="203" t="s">
        <v>482</v>
      </c>
      <c r="AK26" s="204"/>
      <c r="AL26" s="209">
        <v>44927</v>
      </c>
      <c r="AM26" s="210">
        <v>45291</v>
      </c>
      <c r="AN26" s="435" t="s">
        <v>500</v>
      </c>
    </row>
    <row r="27" spans="1:40" ht="45">
      <c r="A27" s="297"/>
      <c r="B27" s="304"/>
      <c r="C27" s="321"/>
      <c r="D27" s="199" t="s">
        <v>339</v>
      </c>
      <c r="E27" s="298"/>
      <c r="F27" s="297"/>
      <c r="G27" s="297"/>
      <c r="H27" s="297"/>
      <c r="I27" s="320"/>
      <c r="J27" s="322"/>
      <c r="K27" s="297"/>
      <c r="L27" s="317"/>
      <c r="M27" s="317"/>
      <c r="N27" s="297"/>
      <c r="O27" s="193">
        <v>2</v>
      </c>
      <c r="P27" s="141" t="s">
        <v>340</v>
      </c>
      <c r="Q27" s="193" t="str">
        <f t="shared" si="0"/>
        <v>Probabilidad</v>
      </c>
      <c r="R27" s="193" t="s">
        <v>269</v>
      </c>
      <c r="S27" s="193" t="s">
        <v>270</v>
      </c>
      <c r="T27" s="194">
        <f>VLOOKUP(R27&amp;S27,[4]Hoja1!$Q$4:$R$9,2,0)</f>
        <v>0.45</v>
      </c>
      <c r="U27" s="193" t="s">
        <v>271</v>
      </c>
      <c r="V27" s="193" t="s">
        <v>272</v>
      </c>
      <c r="W27" s="193" t="s">
        <v>273</v>
      </c>
      <c r="X27" s="194">
        <f>IF(Q27="Probabilidad",($J$26*T27),IF(Q27="Impacto"," "))</f>
        <v>0.18000000000000002</v>
      </c>
      <c r="Y27" s="194" t="str">
        <f>IF(Z27&lt;=20%,'[4]Tabla probabilidad'!$B$5,IF(Z27&lt;=40%,'[4]Tabla probabilidad'!$B$6,IF(Z27&lt;=60%,'[4]Tabla probabilidad'!$B$7,IF(Z27&lt;=80%,'[4]Tabla probabilidad'!$B$8,IF(Z27&lt;=100%,'[4]Tabla probabilidad'!$B$9)))))</f>
        <v>Baja</v>
      </c>
      <c r="Z27" s="194">
        <f>IF(R27="Preventivo",(J26-(J26*T27)),IF(R27="Detectivo",(J26-(J26*T27)),IF(R27="Correctivo",(J26))))</f>
        <v>0.22</v>
      </c>
      <c r="AA27" s="319"/>
      <c r="AB27" s="319"/>
      <c r="AC27" s="194" t="str">
        <f t="shared" si="1"/>
        <v>Moderado</v>
      </c>
      <c r="AD27" s="194">
        <f>IF(Q27="Probabilidad",(($M$26-0)),IF(Q27="Impacto",($M$26-($M$26*T27))))</f>
        <v>0.6</v>
      </c>
      <c r="AE27" s="319"/>
      <c r="AF27" s="319"/>
      <c r="AG27" s="327"/>
      <c r="AH27" s="434"/>
      <c r="AI27" s="216" t="s">
        <v>340</v>
      </c>
      <c r="AJ27" s="203" t="s">
        <v>482</v>
      </c>
      <c r="AK27" s="204"/>
      <c r="AL27" s="209">
        <v>44927</v>
      </c>
      <c r="AM27" s="210">
        <v>45291</v>
      </c>
      <c r="AN27" s="435"/>
    </row>
    <row r="28" spans="1:40" ht="60">
      <c r="A28" s="297"/>
      <c r="B28" s="304"/>
      <c r="C28" s="321"/>
      <c r="D28" s="199" t="s">
        <v>341</v>
      </c>
      <c r="E28" s="298"/>
      <c r="F28" s="297"/>
      <c r="G28" s="297"/>
      <c r="H28" s="297"/>
      <c r="I28" s="320"/>
      <c r="J28" s="322"/>
      <c r="K28" s="297"/>
      <c r="L28" s="317"/>
      <c r="M28" s="317"/>
      <c r="N28" s="297"/>
      <c r="O28" s="193">
        <v>3</v>
      </c>
      <c r="P28" s="141" t="s">
        <v>342</v>
      </c>
      <c r="Q28" s="193" t="str">
        <f t="shared" si="0"/>
        <v>Probabilidad</v>
      </c>
      <c r="R28" s="193" t="s">
        <v>319</v>
      </c>
      <c r="S28" s="193" t="s">
        <v>270</v>
      </c>
      <c r="T28" s="194">
        <f>VLOOKUP(R28&amp;S28,[4]Hoja1!$Q$4:$R$9,2,0)</f>
        <v>0.35</v>
      </c>
      <c r="U28" s="193" t="s">
        <v>271</v>
      </c>
      <c r="V28" s="193" t="s">
        <v>272</v>
      </c>
      <c r="W28" s="193" t="s">
        <v>273</v>
      </c>
      <c r="X28" s="194">
        <f>IF(Q28="Probabilidad",($J$26*T28),IF(Q28="Impacto"," "))</f>
        <v>0.13999999999999999</v>
      </c>
      <c r="Y28" s="194" t="str">
        <f>IF(Z28&lt;=20%,'[4]Tabla probabilidad'!$B$5,IF(Z28&lt;=40%,'[4]Tabla probabilidad'!$B$6,IF(Z28&lt;=60%,'[4]Tabla probabilidad'!$B$7,IF(Z28&lt;=80%,'[4]Tabla probabilidad'!$B$8,IF(Z28&lt;=100%,'[4]Tabla probabilidad'!$B$9)))))</f>
        <v>Baja</v>
      </c>
      <c r="Z28" s="194">
        <f>IF(R28="Preventivo",(J26-(J26*T28)),IF(R28="Detectivo",(J26-(J26*T28)),IF(R28="Correctivo",(J26))))</f>
        <v>0.26</v>
      </c>
      <c r="AA28" s="319"/>
      <c r="AB28" s="319"/>
      <c r="AC28" s="194" t="str">
        <f t="shared" si="1"/>
        <v>Moderado</v>
      </c>
      <c r="AD28" s="194">
        <f>IF(Q28="Probabilidad",(($M$26-0)),IF(Q28="Impacto",($M$26-($M$26*T28))))</f>
        <v>0.6</v>
      </c>
      <c r="AE28" s="319"/>
      <c r="AF28" s="319"/>
      <c r="AG28" s="327"/>
      <c r="AH28" s="434"/>
      <c r="AI28" s="216" t="s">
        <v>342</v>
      </c>
      <c r="AJ28" s="203" t="s">
        <v>482</v>
      </c>
      <c r="AK28" s="204"/>
      <c r="AL28" s="209">
        <v>44927</v>
      </c>
      <c r="AM28" s="210">
        <v>45291</v>
      </c>
      <c r="AN28" s="435"/>
    </row>
    <row r="29" spans="1:40" ht="45.75" customHeight="1">
      <c r="A29" s="297"/>
      <c r="B29" s="305"/>
      <c r="C29" s="321"/>
      <c r="D29" s="199" t="s">
        <v>343</v>
      </c>
      <c r="E29" s="298"/>
      <c r="F29" s="297"/>
      <c r="G29" s="297"/>
      <c r="H29" s="297"/>
      <c r="I29" s="320"/>
      <c r="J29" s="322"/>
      <c r="K29" s="297"/>
      <c r="L29" s="317"/>
      <c r="M29" s="317"/>
      <c r="N29" s="297"/>
      <c r="O29" s="193">
        <v>5</v>
      </c>
      <c r="P29" s="141" t="s">
        <v>502</v>
      </c>
      <c r="Q29" s="193" t="str">
        <f t="shared" si="0"/>
        <v>Probabilidad</v>
      </c>
      <c r="R29" s="193" t="s">
        <v>269</v>
      </c>
      <c r="S29" s="193" t="s">
        <v>270</v>
      </c>
      <c r="T29" s="194">
        <f>VLOOKUP(R29&amp;S29,[4]Hoja1!$Q$4:$R$9,2,0)</f>
        <v>0.45</v>
      </c>
      <c r="U29" s="193" t="s">
        <v>271</v>
      </c>
      <c r="V29" s="193" t="s">
        <v>272</v>
      </c>
      <c r="W29" s="193" t="s">
        <v>273</v>
      </c>
      <c r="X29" s="194">
        <f>IF(Q29="Probabilidad",($J$26*T29),IF(Q29="Impacto"," "))</f>
        <v>0.18000000000000002</v>
      </c>
      <c r="Y29" s="194" t="str">
        <f>IF(Z29&lt;=20%,'[4]Tabla probabilidad'!$B$5,IF(Z29&lt;=40%,'[4]Tabla probabilidad'!$B$6,IF(Z29&lt;=60%,'[4]Tabla probabilidad'!$B$7,IF(Z29&lt;=80%,'[4]Tabla probabilidad'!$B$8,IF(Z29&lt;=100%,'[4]Tabla probabilidad'!$B$9)))))</f>
        <v>Baja</v>
      </c>
      <c r="Z29" s="194">
        <f>IF(R29="Preventivo",(J26-(J26*T29)),IF(R29="Detectivo",(J26-(J26*T29)),IF(R29="Correctivo",(J26))))</f>
        <v>0.22</v>
      </c>
      <c r="AA29" s="323"/>
      <c r="AB29" s="323"/>
      <c r="AC29" s="194" t="str">
        <f t="shared" si="1"/>
        <v>Moderado</v>
      </c>
      <c r="AD29" s="194">
        <f>IF(Q29="Probabilidad",(($M$26-0)),IF(Q29="Impacto",($M$26-($M$26*T29))))</f>
        <v>0.6</v>
      </c>
      <c r="AE29" s="323"/>
      <c r="AF29" s="323"/>
      <c r="AG29" s="328"/>
      <c r="AH29" s="434"/>
      <c r="AI29" s="216" t="s">
        <v>503</v>
      </c>
      <c r="AJ29" s="203" t="s">
        <v>482</v>
      </c>
      <c r="AK29" s="204"/>
      <c r="AL29" s="209">
        <v>44927</v>
      </c>
      <c r="AM29" s="210">
        <v>45291</v>
      </c>
      <c r="AN29" s="435"/>
    </row>
    <row r="30" spans="1:40">
      <c r="A30"/>
      <c r="B30"/>
      <c r="C30"/>
      <c r="E30"/>
      <c r="F30"/>
      <c r="G30"/>
      <c r="H30"/>
      <c r="I30"/>
      <c r="J30"/>
      <c r="K30"/>
      <c r="L30"/>
      <c r="M30"/>
      <c r="N30"/>
      <c r="O30"/>
      <c r="Q30"/>
      <c r="R30"/>
      <c r="S30"/>
      <c r="T30"/>
      <c r="U30"/>
      <c r="V30"/>
      <c r="W30"/>
      <c r="X30"/>
      <c r="Y30"/>
      <c r="Z30"/>
      <c r="AA30"/>
      <c r="AB30"/>
      <c r="AC30"/>
      <c r="AD30"/>
      <c r="AE30"/>
      <c r="AF30"/>
      <c r="AG30"/>
      <c r="AH30"/>
      <c r="AL30" s="26">
        <v>44927</v>
      </c>
      <c r="AM30" s="26">
        <v>45291</v>
      </c>
    </row>
    <row r="31" spans="1:40">
      <c r="A31"/>
      <c r="B31"/>
      <c r="C31"/>
      <c r="E31"/>
      <c r="F31"/>
      <c r="G31"/>
      <c r="H31"/>
      <c r="I31"/>
      <c r="J31"/>
      <c r="K31"/>
      <c r="L31"/>
      <c r="M31"/>
      <c r="N31"/>
      <c r="O31"/>
      <c r="Q31"/>
      <c r="R31"/>
      <c r="S31"/>
      <c r="T31"/>
      <c r="U31"/>
      <c r="V31"/>
      <c r="W31"/>
      <c r="X31"/>
      <c r="Y31"/>
      <c r="Z31"/>
      <c r="AA31"/>
      <c r="AB31"/>
      <c r="AC31"/>
      <c r="AD31"/>
      <c r="AE31"/>
      <c r="AF31"/>
      <c r="AG31"/>
      <c r="AH31"/>
      <c r="AL31" s="26">
        <v>44927</v>
      </c>
      <c r="AM31" s="26">
        <v>45291</v>
      </c>
    </row>
    <row r="32" spans="1:40">
      <c r="A32"/>
      <c r="B32"/>
      <c r="C32"/>
      <c r="E32"/>
      <c r="F32"/>
      <c r="G32"/>
      <c r="H32"/>
      <c r="I32"/>
      <c r="J32"/>
      <c r="K32"/>
      <c r="L32"/>
      <c r="M32"/>
      <c r="N32"/>
      <c r="O32"/>
      <c r="Q32"/>
      <c r="R32"/>
      <c r="S32"/>
      <c r="T32"/>
      <c r="U32"/>
      <c r="V32"/>
      <c r="W32"/>
      <c r="X32"/>
      <c r="Y32"/>
      <c r="Z32"/>
      <c r="AA32"/>
      <c r="AB32"/>
      <c r="AC32"/>
      <c r="AD32"/>
      <c r="AE32"/>
      <c r="AF32"/>
      <c r="AG32"/>
      <c r="AH32"/>
      <c r="AL32" s="26">
        <v>44927</v>
      </c>
      <c r="AM32" s="26">
        <v>45291</v>
      </c>
    </row>
    <row r="33" spans="1:34">
      <c r="A33"/>
      <c r="B33"/>
      <c r="C33"/>
      <c r="E33"/>
      <c r="F33"/>
      <c r="G33"/>
      <c r="H33"/>
      <c r="I33"/>
      <c r="J33"/>
      <c r="K33"/>
      <c r="L33"/>
      <c r="M33"/>
      <c r="N33"/>
      <c r="O33"/>
      <c r="Q33"/>
      <c r="R33"/>
      <c r="S33"/>
      <c r="T33"/>
      <c r="U33"/>
      <c r="V33"/>
      <c r="W33"/>
      <c r="X33"/>
      <c r="Y33"/>
      <c r="Z33"/>
      <c r="AA33"/>
      <c r="AB33"/>
      <c r="AC33"/>
      <c r="AD33"/>
      <c r="AE33"/>
      <c r="AF33"/>
      <c r="AG33"/>
      <c r="AH33"/>
    </row>
    <row r="34" spans="1:34">
      <c r="A34"/>
      <c r="B34"/>
      <c r="C34"/>
      <c r="E34"/>
      <c r="F34"/>
      <c r="G34"/>
      <c r="H34"/>
      <c r="I34"/>
      <c r="J34"/>
      <c r="K34"/>
      <c r="L34"/>
      <c r="M34"/>
      <c r="N34"/>
      <c r="O34"/>
      <c r="Q34"/>
      <c r="R34"/>
      <c r="S34"/>
      <c r="T34"/>
      <c r="U34"/>
      <c r="V34"/>
      <c r="W34"/>
      <c r="X34"/>
      <c r="Y34"/>
      <c r="Z34"/>
      <c r="AA34"/>
      <c r="AB34"/>
      <c r="AC34"/>
      <c r="AD34"/>
      <c r="AE34"/>
      <c r="AF34"/>
      <c r="AG34"/>
      <c r="AH34"/>
    </row>
    <row r="35" spans="1:34">
      <c r="A35"/>
      <c r="B35"/>
      <c r="C35"/>
      <c r="E35"/>
      <c r="F35"/>
      <c r="G35"/>
      <c r="H35"/>
      <c r="I35"/>
      <c r="J35"/>
      <c r="K35"/>
      <c r="L35"/>
      <c r="M35"/>
      <c r="N35"/>
      <c r="O35"/>
      <c r="Q35"/>
      <c r="R35"/>
      <c r="S35"/>
      <c r="T35"/>
      <c r="U35"/>
      <c r="V35"/>
      <c r="W35"/>
      <c r="X35"/>
      <c r="Y35"/>
      <c r="Z35"/>
      <c r="AA35"/>
      <c r="AB35"/>
      <c r="AC35"/>
      <c r="AD35"/>
      <c r="AE35"/>
      <c r="AF35"/>
      <c r="AG35"/>
      <c r="AH35"/>
    </row>
    <row r="36" spans="1:34">
      <c r="A36"/>
      <c r="B36"/>
      <c r="C36"/>
      <c r="E36"/>
      <c r="F36"/>
      <c r="G36"/>
      <c r="H36"/>
      <c r="I36"/>
      <c r="J36"/>
      <c r="K36"/>
      <c r="L36"/>
      <c r="M36"/>
      <c r="N36"/>
      <c r="O36"/>
      <c r="Q36"/>
      <c r="R36"/>
      <c r="S36"/>
      <c r="T36"/>
      <c r="U36"/>
      <c r="V36"/>
      <c r="W36"/>
      <c r="X36"/>
      <c r="Y36"/>
      <c r="Z36"/>
      <c r="AA36"/>
      <c r="AB36"/>
      <c r="AC36"/>
      <c r="AD36"/>
      <c r="AE36"/>
      <c r="AF36"/>
      <c r="AG36"/>
      <c r="AH36"/>
    </row>
    <row r="37" spans="1:34">
      <c r="A37"/>
      <c r="B37"/>
      <c r="C37"/>
      <c r="E37"/>
      <c r="F37"/>
      <c r="G37"/>
      <c r="H37"/>
      <c r="I37"/>
      <c r="J37"/>
      <c r="K37"/>
      <c r="L37"/>
      <c r="M37"/>
      <c r="N37"/>
      <c r="O37"/>
      <c r="Q37"/>
      <c r="R37"/>
      <c r="S37"/>
      <c r="T37"/>
      <c r="U37"/>
      <c r="V37"/>
      <c r="W37"/>
      <c r="X37"/>
      <c r="Y37"/>
      <c r="Z37"/>
      <c r="AA37"/>
      <c r="AB37"/>
      <c r="AC37"/>
      <c r="AD37"/>
      <c r="AE37"/>
      <c r="AF37"/>
      <c r="AG37"/>
      <c r="AH37"/>
    </row>
    <row r="38" spans="1:34">
      <c r="A38"/>
      <c r="B38"/>
      <c r="C38"/>
      <c r="E38"/>
      <c r="F38"/>
      <c r="G38"/>
      <c r="H38"/>
      <c r="I38"/>
      <c r="J38"/>
      <c r="K38"/>
      <c r="L38"/>
      <c r="M38"/>
      <c r="N38"/>
      <c r="O38"/>
      <c r="Q38"/>
      <c r="R38"/>
      <c r="S38"/>
      <c r="T38"/>
      <c r="U38"/>
      <c r="V38"/>
      <c r="W38"/>
      <c r="X38"/>
      <c r="Y38"/>
      <c r="Z38"/>
      <c r="AA38"/>
      <c r="AB38"/>
      <c r="AC38"/>
      <c r="AD38"/>
      <c r="AE38"/>
      <c r="AF38"/>
      <c r="AG38"/>
      <c r="AH38"/>
    </row>
    <row r="39" spans="1:34">
      <c r="A39"/>
      <c r="B39"/>
      <c r="C39"/>
      <c r="E39"/>
      <c r="F39"/>
      <c r="G39"/>
      <c r="H39"/>
      <c r="I39"/>
      <c r="J39"/>
      <c r="K39"/>
      <c r="L39"/>
      <c r="M39"/>
      <c r="N39"/>
      <c r="O39"/>
      <c r="Q39"/>
      <c r="R39"/>
      <c r="S39"/>
      <c r="T39"/>
      <c r="U39"/>
      <c r="V39"/>
      <c r="W39"/>
      <c r="X39"/>
      <c r="Y39"/>
      <c r="Z39"/>
      <c r="AA39"/>
      <c r="AB39"/>
      <c r="AC39"/>
      <c r="AD39"/>
      <c r="AE39"/>
      <c r="AF39"/>
      <c r="AG39"/>
      <c r="AH39"/>
    </row>
    <row r="40" spans="1:34">
      <c r="A40"/>
      <c r="B40"/>
      <c r="C40"/>
      <c r="E40"/>
      <c r="F40"/>
      <c r="G40"/>
      <c r="H40"/>
      <c r="I40"/>
      <c r="J40"/>
      <c r="K40"/>
      <c r="L40"/>
      <c r="M40"/>
      <c r="N40"/>
      <c r="O40"/>
      <c r="Q40"/>
      <c r="R40"/>
      <c r="S40"/>
      <c r="T40"/>
      <c r="U40"/>
      <c r="V40"/>
      <c r="W40"/>
      <c r="X40"/>
      <c r="Y40"/>
      <c r="Z40"/>
      <c r="AA40"/>
      <c r="AB40"/>
      <c r="AC40"/>
      <c r="AD40"/>
      <c r="AE40"/>
      <c r="AF40"/>
      <c r="AG40"/>
      <c r="AH40"/>
    </row>
    <row r="41" spans="1:34">
      <c r="A41"/>
      <c r="B41"/>
      <c r="C41"/>
      <c r="E41"/>
      <c r="F41"/>
      <c r="G41"/>
      <c r="H41"/>
      <c r="I41"/>
      <c r="J41"/>
      <c r="K41"/>
      <c r="L41"/>
      <c r="M41"/>
      <c r="N41"/>
      <c r="O41"/>
      <c r="Q41"/>
      <c r="R41"/>
      <c r="S41"/>
      <c r="T41"/>
      <c r="U41"/>
      <c r="V41"/>
      <c r="W41"/>
      <c r="X41"/>
      <c r="Y41"/>
      <c r="Z41"/>
      <c r="AA41"/>
      <c r="AB41"/>
      <c r="AC41"/>
      <c r="AD41"/>
      <c r="AE41"/>
      <c r="AF41"/>
      <c r="AG41"/>
      <c r="AH41"/>
    </row>
    <row r="42" spans="1:34">
      <c r="A42"/>
      <c r="B42"/>
      <c r="C42"/>
      <c r="E42"/>
      <c r="F42"/>
      <c r="G42"/>
      <c r="H42"/>
      <c r="I42"/>
      <c r="J42"/>
      <c r="K42"/>
      <c r="L42"/>
      <c r="M42"/>
      <c r="N42"/>
      <c r="O42"/>
      <c r="Q42"/>
      <c r="R42"/>
      <c r="S42"/>
      <c r="T42"/>
      <c r="U42"/>
      <c r="V42"/>
      <c r="W42"/>
      <c r="X42"/>
      <c r="Y42"/>
      <c r="Z42"/>
      <c r="AA42"/>
      <c r="AB42"/>
      <c r="AC42"/>
      <c r="AD42"/>
      <c r="AE42"/>
      <c r="AF42"/>
      <c r="AG42"/>
      <c r="AH42"/>
    </row>
    <row r="43" spans="1:34">
      <c r="A43"/>
      <c r="B43"/>
      <c r="C43"/>
      <c r="E43"/>
      <c r="F43"/>
      <c r="G43"/>
      <c r="H43"/>
      <c r="I43"/>
      <c r="J43"/>
      <c r="K43"/>
      <c r="L43"/>
      <c r="M43"/>
      <c r="N43"/>
      <c r="O43"/>
      <c r="Q43"/>
      <c r="R43"/>
      <c r="S43"/>
      <c r="T43"/>
      <c r="U43"/>
      <c r="V43"/>
      <c r="W43"/>
      <c r="X43"/>
      <c r="Y43"/>
      <c r="Z43"/>
      <c r="AA43"/>
      <c r="AB43"/>
      <c r="AC43"/>
      <c r="AD43"/>
      <c r="AE43"/>
      <c r="AF43"/>
      <c r="AG43"/>
      <c r="AH43"/>
    </row>
    <row r="44" spans="1:34">
      <c r="A44"/>
      <c r="B44"/>
      <c r="C44"/>
      <c r="E44"/>
      <c r="F44"/>
      <c r="G44"/>
      <c r="H44"/>
      <c r="I44"/>
      <c r="J44"/>
      <c r="K44"/>
      <c r="L44"/>
      <c r="M44"/>
      <c r="N44"/>
      <c r="O44"/>
      <c r="Q44"/>
      <c r="R44"/>
      <c r="S44"/>
      <c r="T44"/>
      <c r="U44"/>
      <c r="V44"/>
      <c r="W44"/>
      <c r="X44"/>
      <c r="Y44"/>
      <c r="Z44"/>
      <c r="AA44"/>
      <c r="AB44"/>
      <c r="AC44"/>
      <c r="AD44"/>
      <c r="AE44"/>
      <c r="AF44"/>
      <c r="AG44"/>
      <c r="AH44"/>
    </row>
    <row r="45" spans="1:34">
      <c r="A45"/>
      <c r="B45"/>
      <c r="C45"/>
      <c r="E45"/>
      <c r="F45"/>
      <c r="G45"/>
      <c r="H45"/>
      <c r="I45"/>
      <c r="J45"/>
      <c r="K45"/>
      <c r="L45"/>
      <c r="M45"/>
      <c r="N45"/>
      <c r="O45"/>
      <c r="Q45"/>
      <c r="R45"/>
      <c r="S45"/>
      <c r="T45"/>
      <c r="U45"/>
      <c r="V45"/>
      <c r="W45"/>
      <c r="X45"/>
      <c r="Y45"/>
      <c r="Z45"/>
      <c r="AA45"/>
      <c r="AB45"/>
      <c r="AC45"/>
      <c r="AD45"/>
      <c r="AE45"/>
      <c r="AF45"/>
      <c r="AG45"/>
      <c r="AH45"/>
    </row>
    <row r="46" spans="1:34">
      <c r="A46"/>
      <c r="B46"/>
      <c r="C46"/>
      <c r="E46"/>
      <c r="F46"/>
      <c r="G46"/>
      <c r="H46"/>
      <c r="I46"/>
      <c r="J46"/>
      <c r="K46"/>
      <c r="L46"/>
      <c r="M46"/>
      <c r="N46"/>
      <c r="O46"/>
      <c r="Q46"/>
      <c r="R46"/>
      <c r="S46"/>
      <c r="T46"/>
      <c r="U46"/>
      <c r="V46"/>
      <c r="W46"/>
      <c r="X46"/>
      <c r="Y46"/>
      <c r="Z46"/>
      <c r="AA46"/>
      <c r="AB46"/>
      <c r="AC46"/>
      <c r="AD46"/>
      <c r="AE46"/>
      <c r="AF46"/>
      <c r="AG46"/>
      <c r="AH46"/>
    </row>
    <row r="47" spans="1:34">
      <c r="A47"/>
      <c r="B47"/>
      <c r="C47"/>
      <c r="E47"/>
      <c r="F47"/>
      <c r="G47"/>
      <c r="H47"/>
      <c r="I47"/>
      <c r="J47"/>
      <c r="K47"/>
      <c r="L47"/>
      <c r="M47"/>
      <c r="N47"/>
      <c r="O47"/>
      <c r="Q47"/>
      <c r="R47"/>
      <c r="S47"/>
      <c r="T47"/>
      <c r="U47"/>
      <c r="V47"/>
      <c r="W47"/>
      <c r="X47"/>
      <c r="Y47"/>
      <c r="Z47"/>
      <c r="AA47"/>
      <c r="AB47"/>
      <c r="AC47"/>
      <c r="AD47"/>
      <c r="AE47"/>
      <c r="AF47"/>
      <c r="AG47"/>
      <c r="AH47"/>
    </row>
    <row r="48" spans="1:34">
      <c r="A48"/>
      <c r="B48"/>
      <c r="C48"/>
      <c r="E48"/>
      <c r="F48"/>
      <c r="G48"/>
      <c r="H48"/>
      <c r="I48"/>
      <c r="J48"/>
      <c r="K48"/>
      <c r="L48"/>
      <c r="M48"/>
      <c r="N48"/>
      <c r="O48"/>
      <c r="Q48"/>
      <c r="R48"/>
      <c r="S48"/>
      <c r="T48"/>
      <c r="U48"/>
      <c r="V48"/>
      <c r="W48"/>
      <c r="X48"/>
      <c r="Y48"/>
      <c r="Z48"/>
      <c r="AA48"/>
      <c r="AB48"/>
      <c r="AC48"/>
      <c r="AD48"/>
      <c r="AE48"/>
      <c r="AF48"/>
      <c r="AG48"/>
      <c r="AH48"/>
    </row>
    <row r="49" spans="1:34">
      <c r="A49"/>
      <c r="B49"/>
      <c r="C49"/>
      <c r="E49"/>
      <c r="F49"/>
      <c r="G49"/>
      <c r="H49"/>
      <c r="I49"/>
      <c r="J49"/>
      <c r="K49"/>
      <c r="L49"/>
      <c r="M49"/>
      <c r="N49"/>
      <c r="O49"/>
      <c r="Q49"/>
      <c r="R49"/>
      <c r="S49"/>
      <c r="T49"/>
      <c r="U49"/>
      <c r="V49"/>
      <c r="W49"/>
      <c r="X49"/>
      <c r="Y49"/>
      <c r="Z49"/>
      <c r="AA49"/>
      <c r="AB49"/>
      <c r="AC49"/>
      <c r="AD49"/>
      <c r="AE49"/>
      <c r="AF49"/>
      <c r="AG49"/>
      <c r="AH49"/>
    </row>
    <row r="50" spans="1:34">
      <c r="A50"/>
      <c r="B50"/>
      <c r="C50"/>
      <c r="E50"/>
      <c r="F50"/>
      <c r="G50"/>
      <c r="H50"/>
      <c r="I50"/>
      <c r="J50"/>
      <c r="K50"/>
      <c r="L50"/>
      <c r="M50"/>
      <c r="N50"/>
      <c r="O50"/>
      <c r="Q50"/>
      <c r="R50"/>
      <c r="S50"/>
      <c r="T50"/>
      <c r="U50"/>
      <c r="V50"/>
      <c r="W50"/>
      <c r="X50"/>
      <c r="Y50"/>
      <c r="Z50"/>
      <c r="AA50"/>
      <c r="AB50"/>
      <c r="AC50"/>
      <c r="AD50"/>
      <c r="AE50"/>
      <c r="AF50"/>
      <c r="AG50"/>
      <c r="AH50"/>
    </row>
    <row r="51" spans="1:34">
      <c r="A51"/>
      <c r="B51"/>
      <c r="C51"/>
      <c r="E51"/>
      <c r="F51"/>
      <c r="G51"/>
      <c r="H51"/>
      <c r="I51"/>
      <c r="J51"/>
      <c r="K51"/>
      <c r="L51"/>
      <c r="M51"/>
      <c r="N51"/>
      <c r="O51"/>
      <c r="Q51"/>
      <c r="R51"/>
      <c r="S51"/>
      <c r="T51"/>
      <c r="U51"/>
      <c r="V51"/>
      <c r="W51"/>
      <c r="X51"/>
      <c r="Y51"/>
      <c r="Z51"/>
      <c r="AA51"/>
      <c r="AB51"/>
      <c r="AC51"/>
      <c r="AD51"/>
      <c r="AE51"/>
      <c r="AF51"/>
      <c r="AG51"/>
      <c r="AH51"/>
    </row>
    <row r="52" spans="1:34">
      <c r="A52"/>
      <c r="B52"/>
      <c r="C52"/>
      <c r="E52"/>
      <c r="F52"/>
      <c r="G52"/>
      <c r="H52"/>
      <c r="I52"/>
      <c r="J52"/>
      <c r="K52"/>
      <c r="L52"/>
      <c r="M52"/>
      <c r="N52"/>
      <c r="O52"/>
      <c r="Q52"/>
      <c r="R52"/>
      <c r="S52"/>
      <c r="T52"/>
      <c r="U52"/>
      <c r="V52"/>
      <c r="W52"/>
      <c r="X52"/>
      <c r="Y52"/>
      <c r="Z52"/>
      <c r="AA52"/>
      <c r="AB52"/>
      <c r="AC52"/>
      <c r="AD52"/>
      <c r="AE52"/>
      <c r="AF52"/>
      <c r="AG52"/>
      <c r="AH52"/>
    </row>
    <row r="53" spans="1:34">
      <c r="A53"/>
      <c r="B53"/>
      <c r="C53"/>
      <c r="E53"/>
      <c r="F53"/>
      <c r="G53"/>
      <c r="H53"/>
      <c r="I53"/>
      <c r="J53"/>
      <c r="K53"/>
      <c r="L53"/>
      <c r="M53"/>
      <c r="N53"/>
      <c r="O53"/>
      <c r="Q53"/>
      <c r="R53"/>
      <c r="S53"/>
      <c r="T53"/>
      <c r="U53"/>
      <c r="V53"/>
      <c r="W53"/>
      <c r="X53"/>
      <c r="Y53"/>
      <c r="Z53"/>
      <c r="AA53"/>
      <c r="AB53"/>
      <c r="AC53"/>
      <c r="AD53"/>
      <c r="AE53"/>
      <c r="AF53"/>
      <c r="AG53"/>
      <c r="AH53"/>
    </row>
    <row r="54" spans="1:34">
      <c r="A54"/>
      <c r="B54"/>
      <c r="C54"/>
      <c r="E54"/>
      <c r="F54"/>
      <c r="G54"/>
      <c r="H54"/>
      <c r="I54"/>
      <c r="J54"/>
      <c r="K54"/>
      <c r="L54"/>
      <c r="M54"/>
      <c r="N54"/>
      <c r="O54"/>
      <c r="Q54"/>
      <c r="R54"/>
      <c r="S54"/>
      <c r="T54"/>
      <c r="U54"/>
      <c r="V54"/>
      <c r="W54"/>
      <c r="X54"/>
      <c r="Y54"/>
      <c r="Z54"/>
      <c r="AA54"/>
      <c r="AB54"/>
      <c r="AC54"/>
      <c r="AD54"/>
      <c r="AE54"/>
      <c r="AF54"/>
      <c r="AG54"/>
      <c r="AH54"/>
    </row>
    <row r="55" spans="1:34">
      <c r="A55"/>
      <c r="B55"/>
      <c r="C55"/>
      <c r="E55"/>
      <c r="F55"/>
      <c r="G55"/>
      <c r="H55"/>
      <c r="I55"/>
      <c r="J55"/>
      <c r="K55"/>
      <c r="L55"/>
      <c r="M55"/>
      <c r="N55"/>
      <c r="O55"/>
      <c r="Q55"/>
      <c r="R55"/>
      <c r="S55"/>
      <c r="T55"/>
      <c r="U55"/>
      <c r="V55"/>
      <c r="W55"/>
      <c r="X55"/>
      <c r="Y55"/>
      <c r="Z55"/>
      <c r="AA55"/>
      <c r="AB55"/>
      <c r="AC55"/>
      <c r="AD55"/>
      <c r="AE55"/>
      <c r="AF55"/>
      <c r="AG55"/>
      <c r="AH55"/>
    </row>
    <row r="56" spans="1:34">
      <c r="A56"/>
      <c r="B56"/>
      <c r="C56"/>
      <c r="E56"/>
      <c r="F56"/>
      <c r="G56"/>
      <c r="H56"/>
      <c r="I56"/>
      <c r="J56"/>
      <c r="K56"/>
      <c r="L56"/>
      <c r="M56"/>
      <c r="N56"/>
      <c r="O56"/>
      <c r="Q56"/>
      <c r="R56"/>
      <c r="S56"/>
      <c r="T56"/>
      <c r="U56"/>
      <c r="V56"/>
      <c r="W56"/>
      <c r="X56"/>
      <c r="Y56"/>
      <c r="Z56"/>
      <c r="AA56"/>
      <c r="AB56"/>
      <c r="AC56"/>
      <c r="AD56"/>
      <c r="AE56"/>
      <c r="AF56"/>
      <c r="AG56"/>
      <c r="AH56"/>
    </row>
    <row r="57" spans="1:34">
      <c r="A57"/>
      <c r="B57"/>
      <c r="C57"/>
      <c r="E57"/>
      <c r="F57"/>
      <c r="G57"/>
      <c r="H57"/>
      <c r="I57"/>
      <c r="J57"/>
      <c r="K57"/>
      <c r="L57"/>
      <c r="M57"/>
      <c r="N57"/>
      <c r="O57"/>
      <c r="Q57"/>
      <c r="R57"/>
      <c r="S57"/>
      <c r="T57"/>
      <c r="U57"/>
      <c r="V57"/>
      <c r="W57"/>
      <c r="X57"/>
      <c r="Y57"/>
      <c r="Z57"/>
      <c r="AA57"/>
      <c r="AB57"/>
      <c r="AC57"/>
      <c r="AD57"/>
      <c r="AE57"/>
      <c r="AF57"/>
      <c r="AG57"/>
      <c r="AH57"/>
    </row>
    <row r="58" spans="1:34">
      <c r="A58"/>
      <c r="B58"/>
      <c r="C58"/>
      <c r="E58"/>
      <c r="F58"/>
      <c r="G58"/>
      <c r="H58"/>
      <c r="I58"/>
      <c r="J58"/>
      <c r="K58"/>
      <c r="L58"/>
      <c r="M58"/>
      <c r="N58"/>
      <c r="O58"/>
      <c r="Q58"/>
      <c r="R58"/>
      <c r="S58"/>
      <c r="T58"/>
      <c r="U58"/>
      <c r="V58"/>
      <c r="W58"/>
      <c r="X58"/>
      <c r="Y58"/>
      <c r="Z58"/>
      <c r="AA58"/>
      <c r="AB58"/>
      <c r="AC58"/>
      <c r="AD58"/>
      <c r="AE58"/>
      <c r="AF58"/>
      <c r="AG58"/>
      <c r="AH58"/>
    </row>
    <row r="59" spans="1:34">
      <c r="A59"/>
      <c r="B59"/>
      <c r="C59"/>
      <c r="E59"/>
      <c r="F59"/>
      <c r="G59"/>
      <c r="H59"/>
      <c r="I59"/>
      <c r="J59"/>
      <c r="K59"/>
      <c r="L59"/>
      <c r="M59"/>
      <c r="N59"/>
      <c r="O59"/>
      <c r="Q59"/>
      <c r="R59"/>
      <c r="S59"/>
      <c r="T59"/>
      <c r="U59"/>
      <c r="V59"/>
      <c r="W59"/>
      <c r="X59"/>
      <c r="Y59"/>
      <c r="Z59"/>
      <c r="AA59"/>
      <c r="AB59"/>
      <c r="AC59"/>
      <c r="AD59"/>
      <c r="AE59"/>
      <c r="AF59"/>
      <c r="AG59"/>
      <c r="AH59"/>
    </row>
  </sheetData>
  <mergeCells count="159">
    <mergeCell ref="A6:C6"/>
    <mergeCell ref="D6:N6"/>
    <mergeCell ref="A7:H7"/>
    <mergeCell ref="I7:N7"/>
    <mergeCell ref="O7:W7"/>
    <mergeCell ref="X7:AH7"/>
    <mergeCell ref="A1:C2"/>
    <mergeCell ref="D1:AH3"/>
    <mergeCell ref="A4:C4"/>
    <mergeCell ref="D4:N4"/>
    <mergeCell ref="O4:Q4"/>
    <mergeCell ref="A5:C5"/>
    <mergeCell ref="D5:N5"/>
    <mergeCell ref="I8:I9"/>
    <mergeCell ref="J8:J9"/>
    <mergeCell ref="K8:K9"/>
    <mergeCell ref="L8:L9"/>
    <mergeCell ref="A8:A9"/>
    <mergeCell ref="B8:B9"/>
    <mergeCell ref="C8:C9"/>
    <mergeCell ref="D8:D9"/>
    <mergeCell ref="E8:E9"/>
    <mergeCell ref="F8:F9"/>
    <mergeCell ref="AH8:AH9"/>
    <mergeCell ref="AI8:AI9"/>
    <mergeCell ref="AJ8:AK8"/>
    <mergeCell ref="AL8:AM8"/>
    <mergeCell ref="AN8:AN9"/>
    <mergeCell ref="A10:A12"/>
    <mergeCell ref="B10:B12"/>
    <mergeCell ref="C10:C12"/>
    <mergeCell ref="E10:E12"/>
    <mergeCell ref="F10:F12"/>
    <mergeCell ref="X8:X9"/>
    <mergeCell ref="Y8:Y9"/>
    <mergeCell ref="Z8:Z9"/>
    <mergeCell ref="AC8:AC9"/>
    <mergeCell ref="AD8:AD9"/>
    <mergeCell ref="AG8:AG9"/>
    <mergeCell ref="M8:M9"/>
    <mergeCell ref="N8:N9"/>
    <mergeCell ref="O8:O9"/>
    <mergeCell ref="P8:P9"/>
    <mergeCell ref="Q8:Q9"/>
    <mergeCell ref="R8:W8"/>
    <mergeCell ref="G8:G9"/>
    <mergeCell ref="H8:H9"/>
    <mergeCell ref="AG10:AG12"/>
    <mergeCell ref="AH10:AH12"/>
    <mergeCell ref="AN10:AN12"/>
    <mergeCell ref="A13:A15"/>
    <mergeCell ref="B13:B15"/>
    <mergeCell ref="C13:C15"/>
    <mergeCell ref="E13:E15"/>
    <mergeCell ref="F13:F15"/>
    <mergeCell ref="G13:G15"/>
    <mergeCell ref="H13:H15"/>
    <mergeCell ref="M10:M12"/>
    <mergeCell ref="N10:N12"/>
    <mergeCell ref="AA10:AA12"/>
    <mergeCell ref="AB10:AB12"/>
    <mergeCell ref="AE10:AE12"/>
    <mergeCell ref="AF10:AF12"/>
    <mergeCell ref="G10:G12"/>
    <mergeCell ref="H10:H12"/>
    <mergeCell ref="I10:I12"/>
    <mergeCell ref="J10:J12"/>
    <mergeCell ref="K10:K12"/>
    <mergeCell ref="L10:L12"/>
    <mergeCell ref="AN14:AN15"/>
    <mergeCell ref="AA13:AA15"/>
    <mergeCell ref="A16:A19"/>
    <mergeCell ref="B16:B19"/>
    <mergeCell ref="C16:C19"/>
    <mergeCell ref="E16:E19"/>
    <mergeCell ref="F16:F19"/>
    <mergeCell ref="G16:G19"/>
    <mergeCell ref="H16:H19"/>
    <mergeCell ref="I16:I19"/>
    <mergeCell ref="J16:J19"/>
    <mergeCell ref="AB13:AB15"/>
    <mergeCell ref="AE13:AE15"/>
    <mergeCell ref="AF13:AF15"/>
    <mergeCell ref="AG13:AG15"/>
    <mergeCell ref="AH13:AH15"/>
    <mergeCell ref="I13:I15"/>
    <mergeCell ref="J13:J15"/>
    <mergeCell ref="K13:K15"/>
    <mergeCell ref="L13:L15"/>
    <mergeCell ref="M13:M15"/>
    <mergeCell ref="N13:N15"/>
    <mergeCell ref="AE16:AE19"/>
    <mergeCell ref="AF16:AF19"/>
    <mergeCell ref="AG16:AG19"/>
    <mergeCell ref="AH16:AH19"/>
    <mergeCell ref="A20:A23"/>
    <mergeCell ref="B20:B23"/>
    <mergeCell ref="C20:C23"/>
    <mergeCell ref="E20:E23"/>
    <mergeCell ref="F20:F23"/>
    <mergeCell ref="G20:G23"/>
    <mergeCell ref="K16:K19"/>
    <mergeCell ref="L16:L19"/>
    <mergeCell ref="M16:M19"/>
    <mergeCell ref="N16:N19"/>
    <mergeCell ref="AA16:AA19"/>
    <mergeCell ref="AB16:AB19"/>
    <mergeCell ref="AH20:AH23"/>
    <mergeCell ref="N20:N23"/>
    <mergeCell ref="AA20:AA23"/>
    <mergeCell ref="AB20:AB23"/>
    <mergeCell ref="AE20:AE23"/>
    <mergeCell ref="AF20:AF23"/>
    <mergeCell ref="AG20:AG23"/>
    <mergeCell ref="H20:H23"/>
    <mergeCell ref="I20:I23"/>
    <mergeCell ref="J20:J23"/>
    <mergeCell ref="K20:K23"/>
    <mergeCell ref="L20:L23"/>
    <mergeCell ref="M20:M23"/>
    <mergeCell ref="AE24:AE25"/>
    <mergeCell ref="AF24:AF25"/>
    <mergeCell ref="AG24:AG25"/>
    <mergeCell ref="AH24:AH25"/>
    <mergeCell ref="N24:N25"/>
    <mergeCell ref="AA24:AA25"/>
    <mergeCell ref="AB24:AB25"/>
    <mergeCell ref="I24:I25"/>
    <mergeCell ref="J24:J25"/>
    <mergeCell ref="A26:A29"/>
    <mergeCell ref="B26:B29"/>
    <mergeCell ref="C26:C29"/>
    <mergeCell ref="E26:E29"/>
    <mergeCell ref="F26:F29"/>
    <mergeCell ref="G26:G29"/>
    <mergeCell ref="K24:K25"/>
    <mergeCell ref="L24:L25"/>
    <mergeCell ref="M24:M25"/>
    <mergeCell ref="A24:A25"/>
    <mergeCell ref="B24:B25"/>
    <mergeCell ref="C24:C25"/>
    <mergeCell ref="E24:E25"/>
    <mergeCell ref="F24:F25"/>
    <mergeCell ref="G24:G25"/>
    <mergeCell ref="H24:H25"/>
    <mergeCell ref="AH26:AH29"/>
    <mergeCell ref="AN26:AN29"/>
    <mergeCell ref="N26:N29"/>
    <mergeCell ref="AA26:AA29"/>
    <mergeCell ref="AB26:AB29"/>
    <mergeCell ref="AE26:AE29"/>
    <mergeCell ref="AF26:AF29"/>
    <mergeCell ref="AG26:AG29"/>
    <mergeCell ref="H26:H29"/>
    <mergeCell ref="I26:I29"/>
    <mergeCell ref="J26:J29"/>
    <mergeCell ref="K26:K29"/>
    <mergeCell ref="L26:L29"/>
    <mergeCell ref="M26:M29"/>
  </mergeCells>
  <conditionalFormatting sqref="I10">
    <cfRule type="containsText" dxfId="877" priority="195" operator="containsText" text="Muy Baja">
      <formula>NOT(ISERROR(SEARCH("Muy Baja",I10)))</formula>
    </cfRule>
    <cfRule type="containsText" dxfId="876" priority="196" operator="containsText" text="Baja">
      <formula>NOT(ISERROR(SEARCH("Baja",I10)))</formula>
    </cfRule>
    <cfRule type="containsText" dxfId="875" priority="198" operator="containsText" text="Muy Alta">
      <formula>NOT(ISERROR(SEARCH("Muy Alta",I10)))</formula>
    </cfRule>
    <cfRule type="containsText" dxfId="874" priority="199" operator="containsText" text="Alta">
      <formula>NOT(ISERROR(SEARCH("Alta",I10)))</formula>
    </cfRule>
    <cfRule type="containsText" dxfId="873" priority="200" operator="containsText" text="Media">
      <formula>NOT(ISERROR(SEARCH("Media",I10)))</formula>
    </cfRule>
    <cfRule type="containsText" dxfId="872" priority="201" operator="containsText" text="Media">
      <formula>NOT(ISERROR(SEARCH("Media",I10)))</formula>
    </cfRule>
    <cfRule type="containsText" dxfId="871" priority="202" operator="containsText" text="Media">
      <formula>NOT(ISERROR(SEARCH("Media",I10)))</formula>
    </cfRule>
    <cfRule type="containsText" dxfId="870" priority="203" operator="containsText" text="Muy Baja">
      <formula>NOT(ISERROR(SEARCH("Muy Baja",I10)))</formula>
    </cfRule>
    <cfRule type="containsText" dxfId="869" priority="204" operator="containsText" text="Baja">
      <formula>NOT(ISERROR(SEARCH("Baja",I10)))</formula>
    </cfRule>
    <cfRule type="containsText" dxfId="868" priority="205" operator="containsText" text="Muy Baja">
      <formula>NOT(ISERROR(SEARCH("Muy Baja",I10)))</formula>
    </cfRule>
    <cfRule type="containsText" dxfId="867" priority="206" operator="containsText" text="Muy Baja">
      <formula>NOT(ISERROR(SEARCH("Muy Baja",I10)))</formula>
    </cfRule>
    <cfRule type="containsText" dxfId="866" priority="207" operator="containsText" text="Muy Baja">
      <formula>NOT(ISERROR(SEARCH("Muy Baja",I10)))</formula>
    </cfRule>
    <cfRule type="containsText" dxfId="865" priority="208" operator="containsText" text="Muy Baja'Tabla probabilidad'!">
      <formula>NOT(ISERROR(SEARCH("Muy Baja'Tabla probabilidad'!",I10)))</formula>
    </cfRule>
    <cfRule type="containsText" dxfId="864" priority="209" operator="containsText" text="Muy bajo">
      <formula>NOT(ISERROR(SEARCH("Muy bajo",I10)))</formula>
    </cfRule>
    <cfRule type="containsText" dxfId="863" priority="210" operator="containsText" text="Alta">
      <formula>NOT(ISERROR(SEARCH("Alta",I10)))</formula>
    </cfRule>
    <cfRule type="containsText" dxfId="862" priority="211" operator="containsText" text="Media">
      <formula>NOT(ISERROR(SEARCH("Media",I10)))</formula>
    </cfRule>
    <cfRule type="containsText" dxfId="861" priority="212" operator="containsText" text="Baja">
      <formula>NOT(ISERROR(SEARCH("Baja",I10)))</formula>
    </cfRule>
    <cfRule type="containsText" dxfId="860" priority="213" operator="containsText" text="Muy baja">
      <formula>NOT(ISERROR(SEARCH("Muy baja",I10)))</formula>
    </cfRule>
    <cfRule type="cellIs" dxfId="859" priority="214" operator="between">
      <formula>1</formula>
      <formula>2</formula>
    </cfRule>
    <cfRule type="cellIs" dxfId="858" priority="215" operator="between">
      <formula>0</formula>
      <formula>2</formula>
    </cfRule>
  </conditionalFormatting>
  <conditionalFormatting sqref="I10">
    <cfRule type="containsText" dxfId="857" priority="197" operator="containsText" text="Muy Alta">
      <formula>NOT(ISERROR(SEARCH("Muy Alta",I10)))</formula>
    </cfRule>
  </conditionalFormatting>
  <conditionalFormatting sqref="L10 L16 L20 L24 L26">
    <cfRule type="containsText" dxfId="856" priority="189" operator="containsText" text="Catastrófico">
      <formula>NOT(ISERROR(SEARCH("Catastrófico",L10)))</formula>
    </cfRule>
    <cfRule type="containsText" dxfId="855" priority="190" operator="containsText" text="Mayor">
      <formula>NOT(ISERROR(SEARCH("Mayor",L10)))</formula>
    </cfRule>
    <cfRule type="containsText" dxfId="854" priority="191" operator="containsText" text="Alta">
      <formula>NOT(ISERROR(SEARCH("Alta",L10)))</formula>
    </cfRule>
    <cfRule type="containsText" dxfId="853" priority="192" operator="containsText" text="Moderado">
      <formula>NOT(ISERROR(SEARCH("Moderado",L10)))</formula>
    </cfRule>
    <cfRule type="containsText" dxfId="852" priority="193" operator="containsText" text="Menor">
      <formula>NOT(ISERROR(SEARCH("Menor",L10)))</formula>
    </cfRule>
    <cfRule type="containsText" dxfId="851" priority="194" operator="containsText" text="Leve">
      <formula>NOT(ISERROR(SEARCH("Leve",L10)))</formula>
    </cfRule>
  </conditionalFormatting>
  <conditionalFormatting sqref="N10 N13 N16 N20">
    <cfRule type="containsText" dxfId="850" priority="184" operator="containsText" text="Extremo">
      <formula>NOT(ISERROR(SEARCH("Extremo",N10)))</formula>
    </cfRule>
    <cfRule type="containsText" dxfId="849" priority="185" operator="containsText" text="Alto">
      <formula>NOT(ISERROR(SEARCH("Alto",N10)))</formula>
    </cfRule>
    <cfRule type="containsText" dxfId="848" priority="186" operator="containsText" text="Bajo">
      <formula>NOT(ISERROR(SEARCH("Bajo",N10)))</formula>
    </cfRule>
    <cfRule type="containsText" dxfId="847" priority="187" operator="containsText" text="Moderado">
      <formula>NOT(ISERROR(SEARCH("Moderado",N10)))</formula>
    </cfRule>
    <cfRule type="containsText" dxfId="846" priority="188" operator="containsText" text="Extremo">
      <formula>NOT(ISERROR(SEARCH("Extremo",N10)))</formula>
    </cfRule>
  </conditionalFormatting>
  <conditionalFormatting sqref="M10 M13 M16 M20 M24 M26">
    <cfRule type="containsText" dxfId="845" priority="178" operator="containsText" text="Catastrófico">
      <formula>NOT(ISERROR(SEARCH("Catastrófico",M10)))</formula>
    </cfRule>
    <cfRule type="containsText" dxfId="844" priority="179" operator="containsText" text="Mayor">
      <formula>NOT(ISERROR(SEARCH("Mayor",M10)))</formula>
    </cfRule>
    <cfRule type="containsText" dxfId="843" priority="180" operator="containsText" text="Alta">
      <formula>NOT(ISERROR(SEARCH("Alta",M10)))</formula>
    </cfRule>
    <cfRule type="containsText" dxfId="842" priority="181" operator="containsText" text="Moderado">
      <formula>NOT(ISERROR(SEARCH("Moderado",M10)))</formula>
    </cfRule>
    <cfRule type="containsText" dxfId="841" priority="182" operator="containsText" text="Menor">
      <formula>NOT(ISERROR(SEARCH("Menor",M10)))</formula>
    </cfRule>
    <cfRule type="containsText" dxfId="840" priority="183" operator="containsText" text="Leve">
      <formula>NOT(ISERROR(SEARCH("Leve",M10)))</formula>
    </cfRule>
  </conditionalFormatting>
  <conditionalFormatting sqref="Y10:Y12 Y16:Y19 Y26:Y29">
    <cfRule type="containsText" dxfId="839" priority="172" operator="containsText" text="Muy Alta">
      <formula>NOT(ISERROR(SEARCH("Muy Alta",Y10)))</formula>
    </cfRule>
    <cfRule type="containsText" dxfId="838" priority="173" operator="containsText" text="Alta">
      <formula>NOT(ISERROR(SEARCH("Alta",Y10)))</formula>
    </cfRule>
    <cfRule type="containsText" dxfId="837" priority="174" operator="containsText" text="Media">
      <formula>NOT(ISERROR(SEARCH("Media",Y10)))</formula>
    </cfRule>
    <cfRule type="containsText" dxfId="836" priority="175" operator="containsText" text="Muy Baja">
      <formula>NOT(ISERROR(SEARCH("Muy Baja",Y10)))</formula>
    </cfRule>
    <cfRule type="containsText" dxfId="835" priority="176" operator="containsText" text="Baja">
      <formula>NOT(ISERROR(SEARCH("Baja",Y10)))</formula>
    </cfRule>
    <cfRule type="containsText" dxfId="834" priority="177" operator="containsText" text="Muy Baja">
      <formula>NOT(ISERROR(SEARCH("Muy Baja",Y10)))</formula>
    </cfRule>
  </conditionalFormatting>
  <conditionalFormatting sqref="AC10:AC12 AC16:AC19 AC26:AC29">
    <cfRule type="containsText" dxfId="833" priority="167" operator="containsText" text="Catastrófico">
      <formula>NOT(ISERROR(SEARCH("Catastrófico",AC10)))</formula>
    </cfRule>
    <cfRule type="containsText" dxfId="832" priority="168" operator="containsText" text="Mayor">
      <formula>NOT(ISERROR(SEARCH("Mayor",AC10)))</formula>
    </cfRule>
    <cfRule type="containsText" dxfId="831" priority="169" operator="containsText" text="Moderado">
      <formula>NOT(ISERROR(SEARCH("Moderado",AC10)))</formula>
    </cfRule>
    <cfRule type="containsText" dxfId="830" priority="170" operator="containsText" text="Menor">
      <formula>NOT(ISERROR(SEARCH("Menor",AC10)))</formula>
    </cfRule>
    <cfRule type="containsText" dxfId="829" priority="171" operator="containsText" text="Leve">
      <formula>NOT(ISERROR(SEARCH("Leve",AC10)))</formula>
    </cfRule>
  </conditionalFormatting>
  <conditionalFormatting sqref="AG10">
    <cfRule type="containsText" dxfId="828" priority="158" operator="containsText" text="Extremo">
      <formula>NOT(ISERROR(SEARCH("Extremo",AG10)))</formula>
    </cfRule>
    <cfRule type="containsText" dxfId="827" priority="159" operator="containsText" text="Alto">
      <formula>NOT(ISERROR(SEARCH("Alto",AG10)))</formula>
    </cfRule>
    <cfRule type="containsText" dxfId="826" priority="160" operator="containsText" text="Moderado">
      <formula>NOT(ISERROR(SEARCH("Moderado",AG10)))</formula>
    </cfRule>
    <cfRule type="containsText" dxfId="825" priority="161" operator="containsText" text="Menor">
      <formula>NOT(ISERROR(SEARCH("Menor",AG10)))</formula>
    </cfRule>
    <cfRule type="containsText" dxfId="824" priority="162" operator="containsText" text="Bajo">
      <formula>NOT(ISERROR(SEARCH("Bajo",AG10)))</formula>
    </cfRule>
    <cfRule type="containsText" dxfId="823" priority="163" operator="containsText" text="Moderado">
      <formula>NOT(ISERROR(SEARCH("Moderado",AG10)))</formula>
    </cfRule>
    <cfRule type="containsText" dxfId="822" priority="164" operator="containsText" text="Extremo">
      <formula>NOT(ISERROR(SEARCH("Extremo",AG10)))</formula>
    </cfRule>
    <cfRule type="containsText" dxfId="821" priority="165" operator="containsText" text="Baja">
      <formula>NOT(ISERROR(SEARCH("Baja",AG10)))</formula>
    </cfRule>
    <cfRule type="containsText" dxfId="820" priority="166" operator="containsText" text="Alto">
      <formula>NOT(ISERROR(SEARCH("Alto",AG10)))</formula>
    </cfRule>
  </conditionalFormatting>
  <conditionalFormatting sqref="AA10:AA29">
    <cfRule type="containsText" dxfId="819" priority="7" operator="containsText" text="Muy Baja">
      <formula>NOT(ISERROR(SEARCH("Muy Baja",AA10)))</formula>
    </cfRule>
    <cfRule type="containsText" dxfId="818" priority="153" operator="containsText" text="Muy Alta">
      <formula>NOT(ISERROR(SEARCH("Muy Alta",AA10)))</formula>
    </cfRule>
    <cfRule type="containsText" dxfId="817" priority="154" operator="containsText" text="Alta">
      <formula>NOT(ISERROR(SEARCH("Alta",AA10)))</formula>
    </cfRule>
    <cfRule type="containsText" dxfId="816" priority="155" operator="containsText" text="Media">
      <formula>NOT(ISERROR(SEARCH("Media",AA10)))</formula>
    </cfRule>
    <cfRule type="containsText" dxfId="815" priority="156" operator="containsText" text="Baja">
      <formula>NOT(ISERROR(SEARCH("Baja",AA10)))</formula>
    </cfRule>
    <cfRule type="containsText" dxfId="814" priority="157" operator="containsText" text="Muy Baja">
      <formula>NOT(ISERROR(SEARCH("Muy Baja",AA10)))</formula>
    </cfRule>
  </conditionalFormatting>
  <conditionalFormatting sqref="AE10:AE12 AE16:AE19 AE26:AE29">
    <cfRule type="containsText" dxfId="813" priority="148" operator="containsText" text="Catastrófico">
      <formula>NOT(ISERROR(SEARCH("Catastrófico",AE10)))</formula>
    </cfRule>
    <cfRule type="containsText" dxfId="812" priority="149" operator="containsText" text="Moderado">
      <formula>NOT(ISERROR(SEARCH("Moderado",AE10)))</formula>
    </cfRule>
    <cfRule type="containsText" dxfId="811" priority="150" operator="containsText" text="Menor">
      <formula>NOT(ISERROR(SEARCH("Menor",AE10)))</formula>
    </cfRule>
    <cfRule type="containsText" dxfId="810" priority="151" operator="containsText" text="Leve">
      <formula>NOT(ISERROR(SEARCH("Leve",AE10)))</formula>
    </cfRule>
    <cfRule type="containsText" dxfId="809" priority="152" operator="containsText" text="Mayor">
      <formula>NOT(ISERROR(SEARCH("Mayor",AE10)))</formula>
    </cfRule>
  </conditionalFormatting>
  <conditionalFormatting sqref="I13 I16 I20">
    <cfRule type="containsText" dxfId="808" priority="127" operator="containsText" text="Muy Baja">
      <formula>NOT(ISERROR(SEARCH("Muy Baja",I13)))</formula>
    </cfRule>
    <cfRule type="containsText" dxfId="807" priority="128" operator="containsText" text="Baja">
      <formula>NOT(ISERROR(SEARCH("Baja",I13)))</formula>
    </cfRule>
    <cfRule type="containsText" dxfId="806" priority="130" operator="containsText" text="Muy Alta">
      <formula>NOT(ISERROR(SEARCH("Muy Alta",I13)))</formula>
    </cfRule>
    <cfRule type="containsText" dxfId="805" priority="131" operator="containsText" text="Alta">
      <formula>NOT(ISERROR(SEARCH("Alta",I13)))</formula>
    </cfRule>
    <cfRule type="containsText" dxfId="804" priority="132" operator="containsText" text="Media">
      <formula>NOT(ISERROR(SEARCH("Media",I13)))</formula>
    </cfRule>
    <cfRule type="containsText" dxfId="803" priority="133" operator="containsText" text="Media">
      <formula>NOT(ISERROR(SEARCH("Media",I13)))</formula>
    </cfRule>
    <cfRule type="containsText" dxfId="802" priority="134" operator="containsText" text="Media">
      <formula>NOT(ISERROR(SEARCH("Media",I13)))</formula>
    </cfRule>
    <cfRule type="containsText" dxfId="801" priority="135" operator="containsText" text="Muy Baja">
      <formula>NOT(ISERROR(SEARCH("Muy Baja",I13)))</formula>
    </cfRule>
    <cfRule type="containsText" dxfId="800" priority="136" operator="containsText" text="Baja">
      <formula>NOT(ISERROR(SEARCH("Baja",I13)))</formula>
    </cfRule>
    <cfRule type="containsText" dxfId="799" priority="137" operator="containsText" text="Muy Baja">
      <formula>NOT(ISERROR(SEARCH("Muy Baja",I13)))</formula>
    </cfRule>
    <cfRule type="containsText" dxfId="798" priority="138" operator="containsText" text="Muy Baja">
      <formula>NOT(ISERROR(SEARCH("Muy Baja",I13)))</formula>
    </cfRule>
    <cfRule type="containsText" dxfId="797" priority="139" operator="containsText" text="Muy Baja">
      <formula>NOT(ISERROR(SEARCH("Muy Baja",I13)))</formula>
    </cfRule>
    <cfRule type="containsText" dxfId="796" priority="140" operator="containsText" text="Muy Baja'Tabla probabilidad'!">
      <formula>NOT(ISERROR(SEARCH("Muy Baja'Tabla probabilidad'!",I13)))</formula>
    </cfRule>
    <cfRule type="containsText" dxfId="795" priority="141" operator="containsText" text="Muy bajo">
      <formula>NOT(ISERROR(SEARCH("Muy bajo",I13)))</formula>
    </cfRule>
    <cfRule type="containsText" dxfId="794" priority="142" operator="containsText" text="Alta">
      <formula>NOT(ISERROR(SEARCH("Alta",I13)))</formula>
    </cfRule>
    <cfRule type="containsText" dxfId="793" priority="143" operator="containsText" text="Media">
      <formula>NOT(ISERROR(SEARCH("Media",I13)))</formula>
    </cfRule>
    <cfRule type="containsText" dxfId="792" priority="144" operator="containsText" text="Baja">
      <formula>NOT(ISERROR(SEARCH("Baja",I13)))</formula>
    </cfRule>
    <cfRule type="containsText" dxfId="791" priority="145" operator="containsText" text="Muy baja">
      <formula>NOT(ISERROR(SEARCH("Muy baja",I13)))</formula>
    </cfRule>
    <cfRule type="cellIs" dxfId="790" priority="146" operator="between">
      <formula>1</formula>
      <formula>2</formula>
    </cfRule>
    <cfRule type="cellIs" dxfId="789" priority="147" operator="between">
      <formula>0</formula>
      <formula>2</formula>
    </cfRule>
  </conditionalFormatting>
  <conditionalFormatting sqref="I13 I16 I20">
    <cfRule type="containsText" dxfId="788" priority="129" operator="containsText" text="Muy Alta">
      <formula>NOT(ISERROR(SEARCH("Muy Alta",I13)))</formula>
    </cfRule>
  </conditionalFormatting>
  <conditionalFormatting sqref="Y13:Y15">
    <cfRule type="containsText" dxfId="787" priority="121" operator="containsText" text="Muy Alta">
      <formula>NOT(ISERROR(SEARCH("Muy Alta",Y13)))</formula>
    </cfRule>
    <cfRule type="containsText" dxfId="786" priority="122" operator="containsText" text="Alta">
      <formula>NOT(ISERROR(SEARCH("Alta",Y13)))</formula>
    </cfRule>
    <cfRule type="containsText" dxfId="785" priority="123" operator="containsText" text="Media">
      <formula>NOT(ISERROR(SEARCH("Media",Y13)))</formula>
    </cfRule>
    <cfRule type="containsText" dxfId="784" priority="124" operator="containsText" text="Muy Baja">
      <formula>NOT(ISERROR(SEARCH("Muy Baja",Y13)))</formula>
    </cfRule>
    <cfRule type="containsText" dxfId="783" priority="125" operator="containsText" text="Baja">
      <formula>NOT(ISERROR(SEARCH("Baja",Y13)))</formula>
    </cfRule>
    <cfRule type="containsText" dxfId="782" priority="126" operator="containsText" text="Muy Baja">
      <formula>NOT(ISERROR(SEARCH("Muy Baja",Y13)))</formula>
    </cfRule>
  </conditionalFormatting>
  <conditionalFormatting sqref="AC13:AC15">
    <cfRule type="containsText" dxfId="781" priority="116" operator="containsText" text="Catastrófico">
      <formula>NOT(ISERROR(SEARCH("Catastrófico",AC13)))</formula>
    </cfRule>
    <cfRule type="containsText" dxfId="780" priority="117" operator="containsText" text="Mayor">
      <formula>NOT(ISERROR(SEARCH("Mayor",AC13)))</formula>
    </cfRule>
    <cfRule type="containsText" dxfId="779" priority="118" operator="containsText" text="Moderado">
      <formula>NOT(ISERROR(SEARCH("Moderado",AC13)))</formula>
    </cfRule>
    <cfRule type="containsText" dxfId="778" priority="119" operator="containsText" text="Menor">
      <formula>NOT(ISERROR(SEARCH("Menor",AC13)))</formula>
    </cfRule>
    <cfRule type="containsText" dxfId="777" priority="120" operator="containsText" text="Leve">
      <formula>NOT(ISERROR(SEARCH("Leve",AC13)))</formula>
    </cfRule>
  </conditionalFormatting>
  <conditionalFormatting sqref="AG13">
    <cfRule type="containsText" dxfId="776" priority="107" operator="containsText" text="Extremo">
      <formula>NOT(ISERROR(SEARCH("Extremo",AG13)))</formula>
    </cfRule>
    <cfRule type="containsText" dxfId="775" priority="108" operator="containsText" text="Alto">
      <formula>NOT(ISERROR(SEARCH("Alto",AG13)))</formula>
    </cfRule>
    <cfRule type="containsText" dxfId="774" priority="109" operator="containsText" text="Moderado">
      <formula>NOT(ISERROR(SEARCH("Moderado",AG13)))</formula>
    </cfRule>
    <cfRule type="containsText" dxfId="773" priority="110" operator="containsText" text="Menor">
      <formula>NOT(ISERROR(SEARCH("Menor",AG13)))</formula>
    </cfRule>
    <cfRule type="containsText" dxfId="772" priority="111" operator="containsText" text="Bajo">
      <formula>NOT(ISERROR(SEARCH("Bajo",AG13)))</formula>
    </cfRule>
    <cfRule type="containsText" dxfId="771" priority="112" operator="containsText" text="Moderado">
      <formula>NOT(ISERROR(SEARCH("Moderado",AG13)))</formula>
    </cfRule>
    <cfRule type="containsText" dxfId="770" priority="113" operator="containsText" text="Extremo">
      <formula>NOT(ISERROR(SEARCH("Extremo",AG13)))</formula>
    </cfRule>
    <cfRule type="containsText" dxfId="769" priority="114" operator="containsText" text="Baja">
      <formula>NOT(ISERROR(SEARCH("Baja",AG13)))</formula>
    </cfRule>
    <cfRule type="containsText" dxfId="768" priority="115" operator="containsText" text="Alto">
      <formula>NOT(ISERROR(SEARCH("Alto",AG13)))</formula>
    </cfRule>
  </conditionalFormatting>
  <conditionalFormatting sqref="AE13:AE15">
    <cfRule type="containsText" dxfId="767" priority="102" operator="containsText" text="Catastrófico">
      <formula>NOT(ISERROR(SEARCH("Catastrófico",AE13)))</formula>
    </cfRule>
    <cfRule type="containsText" dxfId="766" priority="103" operator="containsText" text="Moderado">
      <formula>NOT(ISERROR(SEARCH("Moderado",AE13)))</formula>
    </cfRule>
    <cfRule type="containsText" dxfId="765" priority="104" operator="containsText" text="Menor">
      <formula>NOT(ISERROR(SEARCH("Menor",AE13)))</formula>
    </cfRule>
    <cfRule type="containsText" dxfId="764" priority="105" operator="containsText" text="Leve">
      <formula>NOT(ISERROR(SEARCH("Leve",AE13)))</formula>
    </cfRule>
    <cfRule type="containsText" dxfId="763" priority="106" operator="containsText" text="Mayor">
      <formula>NOT(ISERROR(SEARCH("Mayor",AE13)))</formula>
    </cfRule>
  </conditionalFormatting>
  <conditionalFormatting sqref="AG16">
    <cfRule type="containsText" dxfId="762" priority="93" operator="containsText" text="Extremo">
      <formula>NOT(ISERROR(SEARCH("Extremo",AG16)))</formula>
    </cfRule>
    <cfRule type="containsText" dxfId="761" priority="94" operator="containsText" text="Alto">
      <formula>NOT(ISERROR(SEARCH("Alto",AG16)))</formula>
    </cfRule>
    <cfRule type="containsText" dxfId="760" priority="95" operator="containsText" text="Moderado">
      <formula>NOT(ISERROR(SEARCH("Moderado",AG16)))</formula>
    </cfRule>
    <cfRule type="containsText" dxfId="759" priority="96" operator="containsText" text="Menor">
      <formula>NOT(ISERROR(SEARCH("Menor",AG16)))</formula>
    </cfRule>
    <cfRule type="containsText" dxfId="758" priority="97" operator="containsText" text="Bajo">
      <formula>NOT(ISERROR(SEARCH("Bajo",AG16)))</formula>
    </cfRule>
    <cfRule type="containsText" dxfId="757" priority="98" operator="containsText" text="Moderado">
      <formula>NOT(ISERROR(SEARCH("Moderado",AG16)))</formula>
    </cfRule>
    <cfRule type="containsText" dxfId="756" priority="99" operator="containsText" text="Extremo">
      <formula>NOT(ISERROR(SEARCH("Extremo",AG16)))</formula>
    </cfRule>
    <cfRule type="containsText" dxfId="755" priority="100" operator="containsText" text="Baja">
      <formula>NOT(ISERROR(SEARCH("Baja",AG16)))</formula>
    </cfRule>
    <cfRule type="containsText" dxfId="754" priority="101" operator="containsText" text="Alto">
      <formula>NOT(ISERROR(SEARCH("Alto",AG16)))</formula>
    </cfRule>
  </conditionalFormatting>
  <conditionalFormatting sqref="Y20:Y23">
    <cfRule type="containsText" dxfId="753" priority="87" operator="containsText" text="Muy Alta">
      <formula>NOT(ISERROR(SEARCH("Muy Alta",Y20)))</formula>
    </cfRule>
    <cfRule type="containsText" dxfId="752" priority="88" operator="containsText" text="Alta">
      <formula>NOT(ISERROR(SEARCH("Alta",Y20)))</formula>
    </cfRule>
    <cfRule type="containsText" dxfId="751" priority="89" operator="containsText" text="Media">
      <formula>NOT(ISERROR(SEARCH("Media",Y20)))</formula>
    </cfRule>
    <cfRule type="containsText" dxfId="750" priority="90" operator="containsText" text="Muy Baja">
      <formula>NOT(ISERROR(SEARCH("Muy Baja",Y20)))</formula>
    </cfRule>
    <cfRule type="containsText" dxfId="749" priority="91" operator="containsText" text="Baja">
      <formula>NOT(ISERROR(SEARCH("Baja",Y20)))</formula>
    </cfRule>
    <cfRule type="containsText" dxfId="748" priority="92" operator="containsText" text="Muy Baja">
      <formula>NOT(ISERROR(SEARCH("Muy Baja",Y20)))</formula>
    </cfRule>
  </conditionalFormatting>
  <conditionalFormatting sqref="AC20:AC23">
    <cfRule type="containsText" dxfId="747" priority="82" operator="containsText" text="Catastrófico">
      <formula>NOT(ISERROR(SEARCH("Catastrófico",AC20)))</formula>
    </cfRule>
    <cfRule type="containsText" dxfId="746" priority="83" operator="containsText" text="Mayor">
      <formula>NOT(ISERROR(SEARCH("Mayor",AC20)))</formula>
    </cfRule>
    <cfRule type="containsText" dxfId="745" priority="84" operator="containsText" text="Moderado">
      <formula>NOT(ISERROR(SEARCH("Moderado",AC20)))</formula>
    </cfRule>
    <cfRule type="containsText" dxfId="744" priority="85" operator="containsText" text="Menor">
      <formula>NOT(ISERROR(SEARCH("Menor",AC20)))</formula>
    </cfRule>
    <cfRule type="containsText" dxfId="743" priority="86" operator="containsText" text="Leve">
      <formula>NOT(ISERROR(SEARCH("Leve",AC20)))</formula>
    </cfRule>
  </conditionalFormatting>
  <conditionalFormatting sqref="AG20">
    <cfRule type="containsText" dxfId="742" priority="73" operator="containsText" text="Extremo">
      <formula>NOT(ISERROR(SEARCH("Extremo",AG20)))</formula>
    </cfRule>
    <cfRule type="containsText" dxfId="741" priority="74" operator="containsText" text="Alto">
      <formula>NOT(ISERROR(SEARCH("Alto",AG20)))</formula>
    </cfRule>
    <cfRule type="containsText" dxfId="740" priority="75" operator="containsText" text="Moderado">
      <formula>NOT(ISERROR(SEARCH("Moderado",AG20)))</formula>
    </cfRule>
    <cfRule type="containsText" dxfId="739" priority="76" operator="containsText" text="Menor">
      <formula>NOT(ISERROR(SEARCH("Menor",AG20)))</formula>
    </cfRule>
    <cfRule type="containsText" dxfId="738" priority="77" operator="containsText" text="Bajo">
      <formula>NOT(ISERROR(SEARCH("Bajo",AG20)))</formula>
    </cfRule>
    <cfRule type="containsText" dxfId="737" priority="78" operator="containsText" text="Moderado">
      <formula>NOT(ISERROR(SEARCH("Moderado",AG20)))</formula>
    </cfRule>
    <cfRule type="containsText" dxfId="736" priority="79" operator="containsText" text="Extremo">
      <formula>NOT(ISERROR(SEARCH("Extremo",AG20)))</formula>
    </cfRule>
    <cfRule type="containsText" dxfId="735" priority="80" operator="containsText" text="Baja">
      <formula>NOT(ISERROR(SEARCH("Baja",AG20)))</formula>
    </cfRule>
    <cfRule type="containsText" dxfId="734" priority="81" operator="containsText" text="Alto">
      <formula>NOT(ISERROR(SEARCH("Alto",AG20)))</formula>
    </cfRule>
  </conditionalFormatting>
  <conditionalFormatting sqref="AE20:AE23">
    <cfRule type="containsText" dxfId="733" priority="68" operator="containsText" text="Catastrófico">
      <formula>NOT(ISERROR(SEARCH("Catastrófico",AE20)))</formula>
    </cfRule>
    <cfRule type="containsText" dxfId="732" priority="69" operator="containsText" text="Moderado">
      <formula>NOT(ISERROR(SEARCH("Moderado",AE20)))</formula>
    </cfRule>
    <cfRule type="containsText" dxfId="731" priority="70" operator="containsText" text="Menor">
      <formula>NOT(ISERROR(SEARCH("Menor",AE20)))</formula>
    </cfRule>
    <cfRule type="containsText" dxfId="730" priority="71" operator="containsText" text="Leve">
      <formula>NOT(ISERROR(SEARCH("Leve",AE20)))</formula>
    </cfRule>
    <cfRule type="containsText" dxfId="729" priority="72" operator="containsText" text="Mayor">
      <formula>NOT(ISERROR(SEARCH("Mayor",AE20)))</formula>
    </cfRule>
  </conditionalFormatting>
  <conditionalFormatting sqref="N24 N26">
    <cfRule type="containsText" dxfId="728" priority="63" operator="containsText" text="Extremo">
      <formula>NOT(ISERROR(SEARCH("Extremo",N24)))</formula>
    </cfRule>
    <cfRule type="containsText" dxfId="727" priority="64" operator="containsText" text="Alto">
      <formula>NOT(ISERROR(SEARCH("Alto",N24)))</formula>
    </cfRule>
    <cfRule type="containsText" dxfId="726" priority="65" operator="containsText" text="Bajo">
      <formula>NOT(ISERROR(SEARCH("Bajo",N24)))</formula>
    </cfRule>
    <cfRule type="containsText" dxfId="725" priority="66" operator="containsText" text="Moderado">
      <formula>NOT(ISERROR(SEARCH("Moderado",N24)))</formula>
    </cfRule>
    <cfRule type="containsText" dxfId="724" priority="67" operator="containsText" text="Extremo">
      <formula>NOT(ISERROR(SEARCH("Extremo",N24)))</formula>
    </cfRule>
  </conditionalFormatting>
  <conditionalFormatting sqref="I24 I26">
    <cfRule type="containsText" dxfId="723" priority="42" operator="containsText" text="Muy Baja">
      <formula>NOT(ISERROR(SEARCH("Muy Baja",I24)))</formula>
    </cfRule>
    <cfRule type="containsText" dxfId="722" priority="43" operator="containsText" text="Baja">
      <formula>NOT(ISERROR(SEARCH("Baja",I24)))</formula>
    </cfRule>
    <cfRule type="containsText" dxfId="721" priority="45" operator="containsText" text="Muy Alta">
      <formula>NOT(ISERROR(SEARCH("Muy Alta",I24)))</formula>
    </cfRule>
    <cfRule type="containsText" dxfId="720" priority="46" operator="containsText" text="Alta">
      <formula>NOT(ISERROR(SEARCH("Alta",I24)))</formula>
    </cfRule>
    <cfRule type="containsText" dxfId="719" priority="47" operator="containsText" text="Media">
      <formula>NOT(ISERROR(SEARCH("Media",I24)))</formula>
    </cfRule>
    <cfRule type="containsText" dxfId="718" priority="48" operator="containsText" text="Media">
      <formula>NOT(ISERROR(SEARCH("Media",I24)))</formula>
    </cfRule>
    <cfRule type="containsText" dxfId="717" priority="49" operator="containsText" text="Media">
      <formula>NOT(ISERROR(SEARCH("Media",I24)))</formula>
    </cfRule>
    <cfRule type="containsText" dxfId="716" priority="50" operator="containsText" text="Muy Baja">
      <formula>NOT(ISERROR(SEARCH("Muy Baja",I24)))</formula>
    </cfRule>
    <cfRule type="containsText" dxfId="715" priority="51" operator="containsText" text="Baja">
      <formula>NOT(ISERROR(SEARCH("Baja",I24)))</formula>
    </cfRule>
    <cfRule type="containsText" dxfId="714" priority="52" operator="containsText" text="Muy Baja">
      <formula>NOT(ISERROR(SEARCH("Muy Baja",I24)))</formula>
    </cfRule>
    <cfRule type="containsText" dxfId="713" priority="53" operator="containsText" text="Muy Baja">
      <formula>NOT(ISERROR(SEARCH("Muy Baja",I24)))</formula>
    </cfRule>
    <cfRule type="containsText" dxfId="712" priority="54" operator="containsText" text="Muy Baja">
      <formula>NOT(ISERROR(SEARCH("Muy Baja",I24)))</formula>
    </cfRule>
    <cfRule type="containsText" dxfId="711" priority="55" operator="containsText" text="Muy Baja'Tabla probabilidad'!">
      <formula>NOT(ISERROR(SEARCH("Muy Baja'Tabla probabilidad'!",I24)))</formula>
    </cfRule>
    <cfRule type="containsText" dxfId="710" priority="56" operator="containsText" text="Muy bajo">
      <formula>NOT(ISERROR(SEARCH("Muy bajo",I24)))</formula>
    </cfRule>
    <cfRule type="containsText" dxfId="709" priority="57" operator="containsText" text="Alta">
      <formula>NOT(ISERROR(SEARCH("Alta",I24)))</formula>
    </cfRule>
    <cfRule type="containsText" dxfId="708" priority="58" operator="containsText" text="Media">
      <formula>NOT(ISERROR(SEARCH("Media",I24)))</formula>
    </cfRule>
    <cfRule type="containsText" dxfId="707" priority="59" operator="containsText" text="Baja">
      <formula>NOT(ISERROR(SEARCH("Baja",I24)))</formula>
    </cfRule>
    <cfRule type="containsText" dxfId="706" priority="60" operator="containsText" text="Muy baja">
      <formula>NOT(ISERROR(SEARCH("Muy baja",I24)))</formula>
    </cfRule>
    <cfRule type="cellIs" dxfId="705" priority="61" operator="between">
      <formula>1</formula>
      <formula>2</formula>
    </cfRule>
    <cfRule type="cellIs" dxfId="704" priority="62" operator="between">
      <formula>0</formula>
      <formula>2</formula>
    </cfRule>
  </conditionalFormatting>
  <conditionalFormatting sqref="I24 I26">
    <cfRule type="containsText" dxfId="703" priority="44" operator="containsText" text="Muy Alta">
      <formula>NOT(ISERROR(SEARCH("Muy Alta",I24)))</formula>
    </cfRule>
  </conditionalFormatting>
  <conditionalFormatting sqref="Y24:Y25">
    <cfRule type="containsText" dxfId="702" priority="36" operator="containsText" text="Muy Alta">
      <formula>NOT(ISERROR(SEARCH("Muy Alta",Y24)))</formula>
    </cfRule>
    <cfRule type="containsText" dxfId="701" priority="37" operator="containsText" text="Alta">
      <formula>NOT(ISERROR(SEARCH("Alta",Y24)))</formula>
    </cfRule>
    <cfRule type="containsText" dxfId="700" priority="38" operator="containsText" text="Media">
      <formula>NOT(ISERROR(SEARCH("Media",Y24)))</formula>
    </cfRule>
    <cfRule type="containsText" dxfId="699" priority="39" operator="containsText" text="Muy Baja">
      <formula>NOT(ISERROR(SEARCH("Muy Baja",Y24)))</formula>
    </cfRule>
    <cfRule type="containsText" dxfId="698" priority="40" operator="containsText" text="Baja">
      <formula>NOT(ISERROR(SEARCH("Baja",Y24)))</formula>
    </cfRule>
    <cfRule type="containsText" dxfId="697" priority="41" operator="containsText" text="Muy Baja">
      <formula>NOT(ISERROR(SEARCH("Muy Baja",Y24)))</formula>
    </cfRule>
  </conditionalFormatting>
  <conditionalFormatting sqref="AC24:AC25">
    <cfRule type="containsText" dxfId="696" priority="31" operator="containsText" text="Catastrófico">
      <formula>NOT(ISERROR(SEARCH("Catastrófico",AC24)))</formula>
    </cfRule>
    <cfRule type="containsText" dxfId="695" priority="32" operator="containsText" text="Mayor">
      <formula>NOT(ISERROR(SEARCH("Mayor",AC24)))</formula>
    </cfRule>
    <cfRule type="containsText" dxfId="694" priority="33" operator="containsText" text="Moderado">
      <formula>NOT(ISERROR(SEARCH("Moderado",AC24)))</formula>
    </cfRule>
    <cfRule type="containsText" dxfId="693" priority="34" operator="containsText" text="Menor">
      <formula>NOT(ISERROR(SEARCH("Menor",AC24)))</formula>
    </cfRule>
    <cfRule type="containsText" dxfId="692" priority="35" operator="containsText" text="Leve">
      <formula>NOT(ISERROR(SEARCH("Leve",AC24)))</formula>
    </cfRule>
  </conditionalFormatting>
  <conditionalFormatting sqref="AG24">
    <cfRule type="containsText" dxfId="691" priority="22" operator="containsText" text="Extremo">
      <formula>NOT(ISERROR(SEARCH("Extremo",AG24)))</formula>
    </cfRule>
    <cfRule type="containsText" dxfId="690" priority="23" operator="containsText" text="Alto">
      <formula>NOT(ISERROR(SEARCH("Alto",AG24)))</formula>
    </cfRule>
    <cfRule type="containsText" dxfId="689" priority="24" operator="containsText" text="Moderado">
      <formula>NOT(ISERROR(SEARCH("Moderado",AG24)))</formula>
    </cfRule>
    <cfRule type="containsText" dxfId="688" priority="25" operator="containsText" text="Menor">
      <formula>NOT(ISERROR(SEARCH("Menor",AG24)))</formula>
    </cfRule>
    <cfRule type="containsText" dxfId="687" priority="26" operator="containsText" text="Bajo">
      <formula>NOT(ISERROR(SEARCH("Bajo",AG24)))</formula>
    </cfRule>
    <cfRule type="containsText" dxfId="686" priority="27" operator="containsText" text="Moderado">
      <formula>NOT(ISERROR(SEARCH("Moderado",AG24)))</formula>
    </cfRule>
    <cfRule type="containsText" dxfId="685" priority="28" operator="containsText" text="Extremo">
      <formula>NOT(ISERROR(SEARCH("Extremo",AG24)))</formula>
    </cfRule>
    <cfRule type="containsText" dxfId="684" priority="29" operator="containsText" text="Baja">
      <formula>NOT(ISERROR(SEARCH("Baja",AG24)))</formula>
    </cfRule>
    <cfRule type="containsText" dxfId="683" priority="30" operator="containsText" text="Alto">
      <formula>NOT(ISERROR(SEARCH("Alto",AG24)))</formula>
    </cfRule>
  </conditionalFormatting>
  <conditionalFormatting sqref="AE24:AE25">
    <cfRule type="containsText" dxfId="682" priority="17" operator="containsText" text="Catastrófico">
      <formula>NOT(ISERROR(SEARCH("Catastrófico",AE24)))</formula>
    </cfRule>
    <cfRule type="containsText" dxfId="681" priority="18" operator="containsText" text="Moderado">
      <formula>NOT(ISERROR(SEARCH("Moderado",AE24)))</formula>
    </cfRule>
    <cfRule type="containsText" dxfId="680" priority="19" operator="containsText" text="Menor">
      <formula>NOT(ISERROR(SEARCH("Menor",AE24)))</formula>
    </cfRule>
    <cfRule type="containsText" dxfId="679" priority="20" operator="containsText" text="Leve">
      <formula>NOT(ISERROR(SEARCH("Leve",AE24)))</formula>
    </cfRule>
    <cfRule type="containsText" dxfId="678" priority="21" operator="containsText" text="Mayor">
      <formula>NOT(ISERROR(SEARCH("Mayor",AE24)))</formula>
    </cfRule>
  </conditionalFormatting>
  <conditionalFormatting sqref="AG26">
    <cfRule type="containsText" dxfId="677" priority="8" operator="containsText" text="Extremo">
      <formula>NOT(ISERROR(SEARCH("Extremo",AG26)))</formula>
    </cfRule>
    <cfRule type="containsText" dxfId="676" priority="9" operator="containsText" text="Alto">
      <formula>NOT(ISERROR(SEARCH("Alto",AG26)))</formula>
    </cfRule>
    <cfRule type="containsText" dxfId="675" priority="10" operator="containsText" text="Moderado">
      <formula>NOT(ISERROR(SEARCH("Moderado",AG26)))</formula>
    </cfRule>
    <cfRule type="containsText" dxfId="674" priority="11" operator="containsText" text="Menor">
      <formula>NOT(ISERROR(SEARCH("Menor",AG26)))</formula>
    </cfRule>
    <cfRule type="containsText" dxfId="673" priority="12" operator="containsText" text="Bajo">
      <formula>NOT(ISERROR(SEARCH("Bajo",AG26)))</formula>
    </cfRule>
    <cfRule type="containsText" dxfId="672" priority="13" operator="containsText" text="Moderado">
      <formula>NOT(ISERROR(SEARCH("Moderado",AG26)))</formula>
    </cfRule>
    <cfRule type="containsText" dxfId="671" priority="14" operator="containsText" text="Extremo">
      <formula>NOT(ISERROR(SEARCH("Extremo",AG26)))</formula>
    </cfRule>
    <cfRule type="containsText" dxfId="670" priority="15" operator="containsText" text="Baja">
      <formula>NOT(ISERROR(SEARCH("Baja",AG26)))</formula>
    </cfRule>
    <cfRule type="containsText" dxfId="669" priority="16" operator="containsText" text="Alto">
      <formula>NOT(ISERROR(SEARCH("Alto",AG26)))</formula>
    </cfRule>
  </conditionalFormatting>
  <conditionalFormatting sqref="L13">
    <cfRule type="containsText" dxfId="668" priority="1" operator="containsText" text="Catastrófico">
      <formula>NOT(ISERROR(SEARCH("Catastrófico",L13)))</formula>
    </cfRule>
    <cfRule type="containsText" dxfId="667" priority="2" operator="containsText" text="Mayor">
      <formula>NOT(ISERROR(SEARCH("Mayor",L13)))</formula>
    </cfRule>
    <cfRule type="containsText" dxfId="666" priority="3" operator="containsText" text="Alta">
      <formula>NOT(ISERROR(SEARCH("Alta",L13)))</formula>
    </cfRule>
    <cfRule type="containsText" dxfId="665" priority="4" operator="containsText" text="Moderado">
      <formula>NOT(ISERROR(SEARCH("Moderado",L13)))</formula>
    </cfRule>
    <cfRule type="containsText" dxfId="664" priority="5" operator="containsText" text="Menor">
      <formula>NOT(ISERROR(SEARCH("Menor",L13)))</formula>
    </cfRule>
    <cfRule type="containsText" dxfId="663" priority="6" operator="containsText" text="Leve">
      <formula>NOT(ISERROR(SEARCH("Leve",L13)))</formula>
    </cfRule>
  </conditionalFormatting>
  <dataValidations count="4">
    <dataValidation allowBlank="1" showInputMessage="1" showErrorMessage="1" prompt="Enunciar cuál es el control" sqref="P10:P12 P16 AI10:AI12 AI22:AI25 AI16 P18:P20 P22:P25 AI18:AI20" xr:uid="{00000000-0002-0000-0A00-000000000000}"/>
    <dataValidation allowBlank="1" showInputMessage="1" showErrorMessage="1" prompt="Describir las actividades que se van a desarrollar para el proyecto" sqref="AI8" xr:uid="{00000000-0002-0000-0A00-000001000000}"/>
    <dataValidation allowBlank="1" showInputMessage="1" showErrorMessage="1" prompt="seleccionar si el responsable de ejecutar las acciones es el nivel central" sqref="AK9" xr:uid="{00000000-0002-0000-0A00-000002000000}"/>
    <dataValidation allowBlank="1" showInputMessage="1" showErrorMessage="1" prompt="Seleccionar si el responsable es el responsable de las acciones es el nivel central" sqref="AJ8:AJ9" xr:uid="{00000000-0002-0000-0A00-000003000000}"/>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KF62"/>
  <sheetViews>
    <sheetView zoomScale="85" zoomScaleNormal="85" workbookViewId="0">
      <pane xSplit="3" ySplit="9" topLeftCell="AN23" activePane="bottomRight" state="frozen"/>
      <selection pane="bottomRight" activeCell="AW28" sqref="AW28"/>
      <selection pane="bottomLeft"/>
      <selection pane="topRight"/>
    </sheetView>
  </sheetViews>
  <sheetFormatPr defaultColWidth="11.42578125" defaultRowHeight="15"/>
  <cols>
    <col min="1" max="1" width="11.42578125" style="29"/>
    <col min="2" max="2" width="24" style="29" customWidth="1"/>
    <col min="3" max="3" width="25.7109375" style="29" customWidth="1"/>
    <col min="4" max="4" width="28.28515625" style="191" customWidth="1"/>
    <col min="5" max="5" width="21.5703125" style="29" customWidth="1"/>
    <col min="6" max="6" width="30.7109375" style="29" customWidth="1"/>
    <col min="7" max="7" width="23.28515625" style="29" customWidth="1"/>
    <col min="8" max="8" width="12.140625" style="29" customWidth="1"/>
    <col min="9" max="9" width="13.28515625" style="29" customWidth="1"/>
    <col min="10" max="10" width="9.140625" style="29" customWidth="1"/>
    <col min="11" max="11" width="24.28515625" style="29" customWidth="1"/>
    <col min="12" max="12" width="22.85546875" style="29" customWidth="1"/>
    <col min="13" max="15" width="9.140625" style="29" customWidth="1"/>
    <col min="16" max="16" width="33.42578125" style="191" customWidth="1"/>
    <col min="17" max="17" width="13.140625" style="29" customWidth="1"/>
    <col min="18" max="20" width="9.140625" style="29" customWidth="1"/>
    <col min="21" max="21" width="14.5703125" style="29" customWidth="1"/>
    <col min="22" max="22" width="9.140625" style="29" customWidth="1"/>
    <col min="23" max="23" width="14" style="29" customWidth="1"/>
    <col min="24" max="24" width="38.5703125" style="29" customWidth="1"/>
    <col min="25" max="25" width="44.85546875" style="29" customWidth="1"/>
    <col min="26" max="26" width="6.5703125" style="29" customWidth="1"/>
    <col min="27" max="27" width="11.85546875" style="29" customWidth="1"/>
    <col min="28" max="28" width="10.85546875" style="29" customWidth="1"/>
    <col min="29" max="29" width="39.42578125" style="29" customWidth="1"/>
    <col min="30" max="30" width="6.5703125" style="29" customWidth="1"/>
    <col min="31" max="31" width="13.42578125" style="29" customWidth="1"/>
    <col min="32" max="32" width="9.140625" style="29" customWidth="1"/>
    <col min="33" max="33" width="13.42578125" style="29" customWidth="1"/>
    <col min="34" max="34" width="20.5703125" style="29" customWidth="1"/>
    <col min="35" max="35" width="35.7109375" style="26" customWidth="1"/>
    <col min="36" max="36" width="14.85546875" style="26" customWidth="1"/>
    <col min="37" max="37" width="9.140625" style="26" customWidth="1"/>
    <col min="38" max="39" width="14" style="26" customWidth="1"/>
    <col min="40" max="40" width="109.5703125" style="26" customWidth="1"/>
    <col min="41" max="292" width="11.42578125" style="26"/>
    <col min="293" max="16384" width="11.42578125" style="29"/>
  </cols>
  <sheetData>
    <row r="1" spans="1:292" s="214" customFormat="1" ht="6.6" customHeight="1">
      <c r="A1" s="355"/>
      <c r="B1" s="356"/>
      <c r="C1" s="356"/>
      <c r="D1" s="445" t="s">
        <v>504</v>
      </c>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row>
    <row r="2" spans="1:292" s="214" customFormat="1" ht="12" customHeight="1">
      <c r="A2" s="357"/>
      <c r="B2" s="358"/>
      <c r="C2" s="358"/>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row>
    <row r="3" spans="1:292" s="214" customFormat="1" ht="4.9000000000000004" customHeight="1">
      <c r="A3" s="2"/>
      <c r="B3" s="2"/>
      <c r="C3" s="3"/>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row>
    <row r="4" spans="1:292" s="214" customFormat="1" ht="16.899999999999999" customHeight="1">
      <c r="A4" s="349" t="s">
        <v>227</v>
      </c>
      <c r="B4" s="350"/>
      <c r="C4" s="351"/>
      <c r="D4" s="352" t="s">
        <v>228</v>
      </c>
      <c r="E4" s="353"/>
      <c r="F4" s="353"/>
      <c r="G4" s="353"/>
      <c r="H4" s="353"/>
      <c r="I4" s="353"/>
      <c r="J4" s="353"/>
      <c r="K4" s="353"/>
      <c r="L4" s="353"/>
      <c r="M4" s="353"/>
      <c r="N4" s="353"/>
      <c r="O4" s="354"/>
      <c r="P4" s="354"/>
      <c r="Q4" s="354"/>
      <c r="R4" s="1"/>
      <c r="S4" s="1"/>
      <c r="T4" s="1"/>
      <c r="U4" s="1"/>
      <c r="V4" s="1"/>
      <c r="W4" s="1"/>
      <c r="X4" s="1"/>
      <c r="Y4" s="1"/>
      <c r="Z4" s="1"/>
      <c r="AA4" s="1"/>
      <c r="AB4" s="1"/>
      <c r="AC4" s="1"/>
      <c r="AD4" s="1"/>
      <c r="AE4" s="1"/>
      <c r="AF4" s="1"/>
      <c r="AG4" s="1"/>
      <c r="AH4" s="1"/>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row>
    <row r="5" spans="1:292" s="214" customFormat="1" ht="58.5" customHeight="1">
      <c r="A5" s="349" t="s">
        <v>229</v>
      </c>
      <c r="B5" s="350"/>
      <c r="C5" s="351"/>
      <c r="D5" s="359" t="s">
        <v>22</v>
      </c>
      <c r="E5" s="360"/>
      <c r="F5" s="360"/>
      <c r="G5" s="360"/>
      <c r="H5" s="360"/>
      <c r="I5" s="360"/>
      <c r="J5" s="360"/>
      <c r="K5" s="360"/>
      <c r="L5" s="360"/>
      <c r="M5" s="360"/>
      <c r="N5" s="360"/>
      <c r="O5" s="1"/>
      <c r="P5" s="192"/>
      <c r="Q5" s="1"/>
      <c r="R5" s="1"/>
      <c r="S5" s="1"/>
      <c r="T5" s="1"/>
      <c r="U5" s="1"/>
      <c r="V5" s="1"/>
      <c r="W5" s="1"/>
      <c r="X5" s="1"/>
      <c r="Y5" s="1"/>
      <c r="Z5" s="1"/>
      <c r="AA5" s="1"/>
      <c r="AB5" s="1"/>
      <c r="AC5" s="1"/>
      <c r="AD5" s="1"/>
      <c r="AE5" s="1"/>
      <c r="AF5" s="1"/>
      <c r="AG5" s="1"/>
      <c r="AH5" s="1"/>
      <c r="AI5" s="138"/>
      <c r="AJ5" s="138"/>
      <c r="AK5" s="138"/>
      <c r="AL5" s="138"/>
      <c r="AM5" s="138"/>
      <c r="AN5" s="138"/>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row>
    <row r="6" spans="1:292" s="214" customFormat="1" ht="18">
      <c r="A6" s="349" t="s">
        <v>230</v>
      </c>
      <c r="B6" s="350"/>
      <c r="C6" s="351"/>
      <c r="D6" s="352" t="s">
        <v>231</v>
      </c>
      <c r="E6" s="353"/>
      <c r="F6" s="353"/>
      <c r="G6" s="353"/>
      <c r="H6" s="353"/>
      <c r="I6" s="353"/>
      <c r="J6" s="353"/>
      <c r="K6" s="353"/>
      <c r="L6" s="353"/>
      <c r="M6" s="353"/>
      <c r="N6" s="353"/>
      <c r="O6" s="1"/>
      <c r="P6" s="192"/>
      <c r="Q6" s="1"/>
      <c r="R6" s="1"/>
      <c r="S6" s="1"/>
      <c r="T6" s="1"/>
      <c r="U6" s="1"/>
      <c r="V6" s="1"/>
      <c r="W6" s="1"/>
      <c r="X6" s="1"/>
      <c r="Y6" s="1"/>
      <c r="Z6" s="1"/>
      <c r="AA6" s="1"/>
      <c r="AB6" s="1"/>
      <c r="AC6" s="1"/>
      <c r="AD6" s="1"/>
      <c r="AE6" s="1"/>
      <c r="AF6" s="1"/>
      <c r="AG6" s="1"/>
      <c r="AH6" s="1"/>
      <c r="AI6" s="138"/>
      <c r="AJ6" s="138"/>
      <c r="AK6" s="138"/>
      <c r="AL6" s="138"/>
      <c r="AM6" s="138"/>
      <c r="AN6" s="138"/>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row>
    <row r="7" spans="1:292" s="214" customFormat="1" ht="14.25" customHeight="1" thickBot="1">
      <c r="A7" s="343" t="s">
        <v>232</v>
      </c>
      <c r="B7" s="344"/>
      <c r="C7" s="344"/>
      <c r="D7" s="344"/>
      <c r="E7" s="344"/>
      <c r="F7" s="344"/>
      <c r="G7" s="344"/>
      <c r="H7" s="345"/>
      <c r="I7" s="343" t="s">
        <v>233</v>
      </c>
      <c r="J7" s="344"/>
      <c r="K7" s="344"/>
      <c r="L7" s="344"/>
      <c r="M7" s="344"/>
      <c r="N7" s="345"/>
      <c r="O7" s="343" t="s">
        <v>234</v>
      </c>
      <c r="P7" s="344"/>
      <c r="Q7" s="344"/>
      <c r="R7" s="344"/>
      <c r="S7" s="344"/>
      <c r="T7" s="344"/>
      <c r="U7" s="344"/>
      <c r="V7" s="344"/>
      <c r="W7" s="345"/>
      <c r="X7" s="343" t="s">
        <v>235</v>
      </c>
      <c r="Y7" s="344"/>
      <c r="Z7" s="344"/>
      <c r="AA7" s="344"/>
      <c r="AB7" s="344"/>
      <c r="AC7" s="344"/>
      <c r="AD7" s="344"/>
      <c r="AE7" s="344"/>
      <c r="AF7" s="344"/>
      <c r="AG7" s="344"/>
      <c r="AH7" s="345"/>
      <c r="AI7" s="208"/>
      <c r="AJ7" s="208"/>
      <c r="AK7" s="208"/>
      <c r="AL7" s="208"/>
      <c r="AM7" s="208"/>
      <c r="AN7" s="208"/>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row>
    <row r="8" spans="1:292" s="214" customFormat="1" ht="16.5" customHeight="1" thickTop="1" thickBot="1">
      <c r="A8" s="313" t="s">
        <v>237</v>
      </c>
      <c r="B8" s="306" t="s">
        <v>238</v>
      </c>
      <c r="C8" s="334" t="s">
        <v>179</v>
      </c>
      <c r="D8" s="335" t="s">
        <v>181</v>
      </c>
      <c r="E8" s="335" t="s">
        <v>183</v>
      </c>
      <c r="F8" s="336" t="s">
        <v>185</v>
      </c>
      <c r="G8" s="331" t="s">
        <v>187</v>
      </c>
      <c r="H8" s="335" t="s">
        <v>239</v>
      </c>
      <c r="I8" s="332" t="s">
        <v>240</v>
      </c>
      <c r="J8" s="333" t="s">
        <v>241</v>
      </c>
      <c r="K8" s="331" t="s">
        <v>242</v>
      </c>
      <c r="L8" s="331" t="s">
        <v>243</v>
      </c>
      <c r="M8" s="333" t="s">
        <v>241</v>
      </c>
      <c r="N8" s="335" t="s">
        <v>193</v>
      </c>
      <c r="O8" s="337" t="s">
        <v>244</v>
      </c>
      <c r="P8" s="330" t="s">
        <v>195</v>
      </c>
      <c r="Q8" s="331" t="s">
        <v>197</v>
      </c>
      <c r="R8" s="330" t="s">
        <v>245</v>
      </c>
      <c r="S8" s="330"/>
      <c r="T8" s="330"/>
      <c r="U8" s="330"/>
      <c r="V8" s="330"/>
      <c r="W8" s="330"/>
      <c r="X8" s="341" t="s">
        <v>246</v>
      </c>
      <c r="Y8" s="337" t="s">
        <v>247</v>
      </c>
      <c r="Z8" s="337" t="s">
        <v>241</v>
      </c>
      <c r="AA8" s="200"/>
      <c r="AB8" s="200"/>
      <c r="AC8" s="337" t="s">
        <v>248</v>
      </c>
      <c r="AD8" s="337" t="s">
        <v>241</v>
      </c>
      <c r="AE8" s="200"/>
      <c r="AF8" s="200"/>
      <c r="AG8" s="341" t="s">
        <v>249</v>
      </c>
      <c r="AH8" s="337" t="s">
        <v>213</v>
      </c>
      <c r="AI8" s="439" t="s">
        <v>474</v>
      </c>
      <c r="AJ8" s="441" t="s">
        <v>475</v>
      </c>
      <c r="AK8" s="442"/>
      <c r="AL8" s="441" t="s">
        <v>476</v>
      </c>
      <c r="AM8" s="442"/>
      <c r="AN8" s="443" t="s">
        <v>505</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row>
    <row r="9" spans="1:292" s="215" customFormat="1" ht="63" customHeight="1" thickTop="1">
      <c r="A9" s="314"/>
      <c r="B9" s="449"/>
      <c r="C9" s="306"/>
      <c r="D9" s="331"/>
      <c r="E9" s="331"/>
      <c r="F9" s="306"/>
      <c r="G9" s="332"/>
      <c r="H9" s="331"/>
      <c r="I9" s="332"/>
      <c r="J9" s="333"/>
      <c r="K9" s="332"/>
      <c r="L9" s="332"/>
      <c r="M9" s="333"/>
      <c r="N9" s="331"/>
      <c r="O9" s="338"/>
      <c r="P9" s="331"/>
      <c r="Q9" s="332"/>
      <c r="R9" s="127" t="s">
        <v>254</v>
      </c>
      <c r="S9" s="127" t="s">
        <v>255</v>
      </c>
      <c r="T9" s="127" t="s">
        <v>256</v>
      </c>
      <c r="U9" s="127" t="s">
        <v>257</v>
      </c>
      <c r="V9" s="127" t="s">
        <v>258</v>
      </c>
      <c r="W9" s="127" t="s">
        <v>259</v>
      </c>
      <c r="X9" s="337"/>
      <c r="Y9" s="338"/>
      <c r="Z9" s="338"/>
      <c r="AA9" s="201" t="s">
        <v>260</v>
      </c>
      <c r="AB9" s="201" t="s">
        <v>241</v>
      </c>
      <c r="AC9" s="338"/>
      <c r="AD9" s="338"/>
      <c r="AE9" s="201" t="s">
        <v>248</v>
      </c>
      <c r="AF9" s="201" t="s">
        <v>241</v>
      </c>
      <c r="AG9" s="337"/>
      <c r="AH9" s="338"/>
      <c r="AI9" s="448"/>
      <c r="AJ9" s="212" t="s">
        <v>478</v>
      </c>
      <c r="AK9" s="212" t="s">
        <v>479</v>
      </c>
      <c r="AL9" s="212" t="s">
        <v>480</v>
      </c>
      <c r="AM9" s="212" t="s">
        <v>481</v>
      </c>
      <c r="AN9" s="444"/>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row>
    <row r="10" spans="1:292" ht="51" customHeight="1">
      <c r="A10" s="299">
        <v>1</v>
      </c>
      <c r="B10" s="299" t="s">
        <v>261</v>
      </c>
      <c r="C10" s="299" t="s">
        <v>262</v>
      </c>
      <c r="D10" s="219" t="s">
        <v>263</v>
      </c>
      <c r="E10" s="446" t="s">
        <v>264</v>
      </c>
      <c r="F10" s="446" t="s">
        <v>265</v>
      </c>
      <c r="G10" s="299" t="s">
        <v>266</v>
      </c>
      <c r="H10" s="297">
        <v>24</v>
      </c>
      <c r="I10" s="320" t="str">
        <f>IF(H10&lt;=2,'Tabla probabilidad'!$B$5,IF(H10&lt;=24,'Tabla probabilidad'!$B$6,IF(H10&lt;=500,'Tabla probabilidad'!$B$7,IF(H10&lt;=5000,'Tabla probabilidad'!$B$8,IF(H10&gt;5000,'Tabla probabilidad'!$B$9)))))</f>
        <v>Baja</v>
      </c>
      <c r="J10" s="322">
        <f>IF(H10&lt;=2,'Tabla probabilidad'!$D$5,IF(H10&lt;=24,'Tabla probabilidad'!$D$6,IF(H10&lt;=500,'Tabla probabilidad'!$D$7,IF(H10&lt;=5000,'Tabla probabilidad'!$D$8,IF(H10&gt;5000,'Tabla probabilidad'!$D$9)))))</f>
        <v>0.4</v>
      </c>
      <c r="K10" s="297" t="s">
        <v>267</v>
      </c>
      <c r="L10" s="297"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97"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97" t="str">
        <f>VLOOKUP((I10&amp;L10),Hoja1!$B$4:$C$28,2,0)</f>
        <v>Moderado</v>
      </c>
      <c r="O10" s="193">
        <v>1</v>
      </c>
      <c r="P10" s="189" t="s">
        <v>268</v>
      </c>
      <c r="Q10" s="193" t="str">
        <f t="shared" ref="Q10:Q32" si="0">IF(R10="Preventivo","Probabilidad",IF(R10="Detectivo","Probabilidad", IF(R10="Correctivo","Impacto")))</f>
        <v>Probabilidad</v>
      </c>
      <c r="R10" s="193" t="s">
        <v>269</v>
      </c>
      <c r="S10" s="193" t="s">
        <v>270</v>
      </c>
      <c r="T10" s="194">
        <f>VLOOKUP(R10&amp;S10,Hoja1!$Q$4:$R$9,2,0)</f>
        <v>0.45</v>
      </c>
      <c r="U10" s="193" t="s">
        <v>271</v>
      </c>
      <c r="V10" s="193" t="s">
        <v>272</v>
      </c>
      <c r="W10" s="193" t="s">
        <v>273</v>
      </c>
      <c r="X10" s="194">
        <f>IF(Q10="Probabilidad",($J$10*T10),IF(Q10="Impacto"," "))</f>
        <v>0.18000000000000002</v>
      </c>
      <c r="Y10" s="194" t="str">
        <f>IF(Z10&lt;=20%,'Tabla probabilidad'!$B$5,IF(Z10&lt;=40%,'Tabla probabilidad'!$B$6,IF(Z10&lt;=60%,'Tabla probabilidad'!$B$7,IF(Z10&lt;=80%,'Tabla probabilidad'!$B$8,IF(Z10&lt;=100%,'Tabla probabilidad'!$B$9)))))</f>
        <v>Baja</v>
      </c>
      <c r="Z10" s="194">
        <f>IF(R10="Preventivo",(J10-(J10*T10)),IF(R10="Detectivo",(J10-(J10*T10)),IF(R10="Correctivo",(J10))))</f>
        <v>0.22</v>
      </c>
      <c r="AA10" s="322" t="str">
        <f>IF(AB10&lt;=20%,'Tabla probabilidad'!$B$5,IF(AB10&lt;=40%,'Tabla probabilidad'!$B$6,IF(AB10&lt;=60%,'Tabla probabilidad'!$B$7,IF(AB10&lt;=80%,'Tabla probabilidad'!$B$8,IF(AB10&lt;=100%,'Tabla probabilidad'!$B$9)))))</f>
        <v>Baja</v>
      </c>
      <c r="AB10" s="322">
        <f>AVERAGE(Z10:Z12)</f>
        <v>0.22</v>
      </c>
      <c r="AC10" s="194" t="str">
        <f t="shared" ref="AC10:AC32" si="1">IF(AD10&lt;=20%,"Leve",IF(AD10&lt;=40%,"Menor",IF(AD10&lt;=60%,"Moderado",IF(AD10&lt;=80%,"Mayor",IF(AD10&lt;=100%,"Catastrófico")))))</f>
        <v>Menor</v>
      </c>
      <c r="AD10" s="194">
        <f>IF(Q10="Probabilidad",(($M$10-0)),IF(Q10="Impacto",($M$10-($M$10*T10))))</f>
        <v>0.4</v>
      </c>
      <c r="AE10" s="322" t="str">
        <f>IF(AF10&lt;=20%,"Leve",IF(AF10&lt;=40%,"Menor",IF(AF10&lt;=60%,"Moderado",IF(AF10&lt;=80%,"Mayor",IF(AF10&lt;=100%,"Catastrófico")))))</f>
        <v>Menor</v>
      </c>
      <c r="AF10" s="322">
        <f>AVERAGE(AD10:AD12)</f>
        <v>0.40000000000000008</v>
      </c>
      <c r="AG10" s="297" t="str">
        <f>VLOOKUP(AA10&amp;AE10,Hoja1!$B$4:$C$28,2,0)</f>
        <v>Moderado</v>
      </c>
      <c r="AH10" s="297" t="s">
        <v>274</v>
      </c>
      <c r="AI10" s="189" t="s">
        <v>268</v>
      </c>
      <c r="AJ10" s="220" t="s">
        <v>482</v>
      </c>
      <c r="AK10" s="221"/>
      <c r="AL10" s="222">
        <v>44927</v>
      </c>
      <c r="AM10" s="222">
        <v>45291</v>
      </c>
      <c r="AN10" s="436" t="s">
        <v>483</v>
      </c>
    </row>
    <row r="11" spans="1:292" ht="45">
      <c r="A11" s="299"/>
      <c r="B11" s="299"/>
      <c r="C11" s="299"/>
      <c r="D11" s="219" t="s">
        <v>280</v>
      </c>
      <c r="E11" s="446"/>
      <c r="F11" s="446"/>
      <c r="G11" s="299"/>
      <c r="H11" s="297"/>
      <c r="I11" s="320"/>
      <c r="J11" s="322"/>
      <c r="K11" s="297"/>
      <c r="L11" s="317"/>
      <c r="M11" s="317"/>
      <c r="N11" s="297"/>
      <c r="O11" s="193">
        <v>2</v>
      </c>
      <c r="P11" s="189" t="s">
        <v>281</v>
      </c>
      <c r="Q11" s="193" t="str">
        <f t="shared" si="0"/>
        <v>Probabilidad</v>
      </c>
      <c r="R11" s="193" t="s">
        <v>269</v>
      </c>
      <c r="S11" s="193" t="s">
        <v>270</v>
      </c>
      <c r="T11" s="194">
        <f>VLOOKUP(R11&amp;S11,Hoja1!$Q$4:$R$9,2,0)</f>
        <v>0.45</v>
      </c>
      <c r="U11" s="193" t="s">
        <v>271</v>
      </c>
      <c r="V11" s="193" t="s">
        <v>272</v>
      </c>
      <c r="W11" s="193" t="s">
        <v>273</v>
      </c>
      <c r="X11" s="194">
        <f>IF(Q11="Probabilidad",($J$10*T11),IF(Q11="Impacto"," "))</f>
        <v>0.18000000000000002</v>
      </c>
      <c r="Y11" s="194" t="str">
        <f>IF(Z11&lt;=20%,'Tabla probabilidad'!$B$5,IF(Z11&lt;=40%,'Tabla probabilidad'!$B$6,IF(Z11&lt;=60%,'Tabla probabilidad'!$B$7,IF(Z11&lt;=80%,'Tabla probabilidad'!$B$8,IF(Z11&lt;=100%,'Tabla probabilidad'!$B$9)))))</f>
        <v>Baja</v>
      </c>
      <c r="Z11" s="194">
        <f>IF(R11="Preventivo",(J10-(J10*T11)),IF(R11="Detectivo",(J10-(J10*T11)),IF(R11="Correctivo",(J10))))</f>
        <v>0.22</v>
      </c>
      <c r="AA11" s="322"/>
      <c r="AB11" s="322"/>
      <c r="AC11" s="194" t="str">
        <f t="shared" si="1"/>
        <v>Menor</v>
      </c>
      <c r="AD11" s="194">
        <f>IF(Q11="Probabilidad",(($M$10-0)),IF(Q11="Impacto",($M$10-($M$10*T11))))</f>
        <v>0.4</v>
      </c>
      <c r="AE11" s="322"/>
      <c r="AF11" s="322"/>
      <c r="AG11" s="297"/>
      <c r="AH11" s="297"/>
      <c r="AI11" s="189" t="s">
        <v>281</v>
      </c>
      <c r="AJ11" s="220" t="s">
        <v>482</v>
      </c>
      <c r="AK11" s="221"/>
      <c r="AL11" s="222">
        <v>44927</v>
      </c>
      <c r="AM11" s="222">
        <v>45291</v>
      </c>
      <c r="AN11" s="436"/>
    </row>
    <row r="12" spans="1:292" ht="210.75" customHeight="1">
      <c r="A12" s="299"/>
      <c r="B12" s="299"/>
      <c r="C12" s="299"/>
      <c r="D12" s="219" t="s">
        <v>282</v>
      </c>
      <c r="E12" s="446"/>
      <c r="F12" s="446"/>
      <c r="G12" s="299"/>
      <c r="H12" s="297"/>
      <c r="I12" s="320"/>
      <c r="J12" s="322"/>
      <c r="K12" s="297"/>
      <c r="L12" s="317"/>
      <c r="M12" s="317"/>
      <c r="N12" s="297"/>
      <c r="O12" s="193">
        <v>3</v>
      </c>
      <c r="P12" s="189" t="s">
        <v>484</v>
      </c>
      <c r="Q12" s="193" t="str">
        <f t="shared" si="0"/>
        <v>Probabilidad</v>
      </c>
      <c r="R12" s="193" t="s">
        <v>269</v>
      </c>
      <c r="S12" s="193" t="s">
        <v>270</v>
      </c>
      <c r="T12" s="194">
        <f>VLOOKUP(R12&amp;S12,Hoja1!$Q$4:$R$9,2,0)</f>
        <v>0.45</v>
      </c>
      <c r="U12" s="193" t="s">
        <v>271</v>
      </c>
      <c r="V12" s="193" t="s">
        <v>272</v>
      </c>
      <c r="W12" s="193" t="s">
        <v>273</v>
      </c>
      <c r="X12" s="194">
        <f>IF(Q12="Probabilidad",($J$10*T12),IF(Q12="Impacto"," "))</f>
        <v>0.18000000000000002</v>
      </c>
      <c r="Y12" s="194" t="str">
        <f>IF(Z12&lt;=20%,'Tabla probabilidad'!$B$5,IF(Z12&lt;=40%,'Tabla probabilidad'!$B$6,IF(Z12&lt;=60%,'Tabla probabilidad'!$B$7,IF(Z12&lt;=80%,'Tabla probabilidad'!$B$8,IF(Z12&lt;=100%,'Tabla probabilidad'!$B$9)))))</f>
        <v>Baja</v>
      </c>
      <c r="Z12" s="194">
        <f>IF(R12="Preventivo",(J10-(J10*T12)),IF(R12="Detectivo",(J10-(J10*T12)),IF(R12="Correctivo",(J10))))</f>
        <v>0.22</v>
      </c>
      <c r="AA12" s="322"/>
      <c r="AB12" s="322"/>
      <c r="AC12" s="194" t="str">
        <f t="shared" si="1"/>
        <v>Menor</v>
      </c>
      <c r="AD12" s="194">
        <f>IF(Q12="Probabilidad",(($M$10-0)),IF(Q12="Impacto",($M$10-($M$10*T12))))</f>
        <v>0.4</v>
      </c>
      <c r="AE12" s="322"/>
      <c r="AF12" s="322"/>
      <c r="AG12" s="297"/>
      <c r="AH12" s="297"/>
      <c r="AI12" s="189" t="s">
        <v>485</v>
      </c>
      <c r="AJ12" s="220" t="s">
        <v>482</v>
      </c>
      <c r="AK12" s="221"/>
      <c r="AL12" s="222">
        <v>44927</v>
      </c>
      <c r="AM12" s="222">
        <v>45291</v>
      </c>
      <c r="AN12" s="436"/>
    </row>
    <row r="13" spans="1:292" ht="49.9" customHeight="1">
      <c r="A13" s="297">
        <v>2</v>
      </c>
      <c r="B13" s="297" t="s">
        <v>284</v>
      </c>
      <c r="C13" s="297" t="s">
        <v>285</v>
      </c>
      <c r="D13" s="219" t="s">
        <v>486</v>
      </c>
      <c r="E13" s="447" t="s">
        <v>287</v>
      </c>
      <c r="F13" s="446" t="s">
        <v>288</v>
      </c>
      <c r="G13" s="297" t="s">
        <v>289</v>
      </c>
      <c r="H13" s="299">
        <v>6</v>
      </c>
      <c r="I13" s="320" t="str">
        <f>IF(H13&lt;=2,'Tabla probabilidad'!$B$5,IF(H13&lt;=24,'Tabla probabilidad'!$B$6,IF(H13&lt;=500,'Tabla probabilidad'!$B$7,IF(H13&lt;=5000,'Tabla probabilidad'!$B$8,IF(H13&gt;5000,'Tabla probabilidad'!$B$9)))))</f>
        <v>Baja</v>
      </c>
      <c r="J13" s="322">
        <f>IF(H13&lt;=2,'Tabla probabilidad'!$D$5,IF(H13&lt;=24,'Tabla probabilidad'!$D$6,IF(H13&lt;=500,'Tabla probabilidad'!$D$7,IF(H13&lt;=5000,'Tabla probabilidad'!$D$8,IF(H13&gt;5000,'Tabla probabilidad'!$D$9)))))</f>
        <v>0.4</v>
      </c>
      <c r="K13" s="297" t="s">
        <v>290</v>
      </c>
      <c r="L13" s="297"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297"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297" t="str">
        <f>VLOOKUP((I13&amp;L13),Hoja1!$B$4:$C$28,2,0)</f>
        <v>Bajo</v>
      </c>
      <c r="O13" s="193">
        <v>1</v>
      </c>
      <c r="P13" s="189" t="s">
        <v>506</v>
      </c>
      <c r="Q13" s="193" t="str">
        <f t="shared" si="0"/>
        <v>Probabilidad</v>
      </c>
      <c r="R13" s="193" t="s">
        <v>269</v>
      </c>
      <c r="S13" s="193" t="s">
        <v>270</v>
      </c>
      <c r="T13" s="194">
        <f>VLOOKUP(R13&amp;S13,Hoja1!$Q$4:$R$9,2,0)</f>
        <v>0.45</v>
      </c>
      <c r="U13" s="193" t="s">
        <v>271</v>
      </c>
      <c r="V13" s="193" t="s">
        <v>272</v>
      </c>
      <c r="W13" s="193" t="s">
        <v>273</v>
      </c>
      <c r="X13" s="194">
        <f>IF(Q13="Probabilidad",($J$13*T13),IF(Q13="Impacto"," "))</f>
        <v>0.18000000000000002</v>
      </c>
      <c r="Y13" s="194" t="str">
        <f>IF(Z13&lt;=20%,'Tabla probabilidad'!$B$5,IF(Z13&lt;=40%,'Tabla probabilidad'!$B$6,IF(Z13&lt;=60%,'Tabla probabilidad'!$B$7,IF(Z13&lt;=80%,'Tabla probabilidad'!$B$8,IF(Z13&lt;=100%,'Tabla probabilidad'!$B$9)))))</f>
        <v>Baja</v>
      </c>
      <c r="Z13" s="194">
        <f>IF(R13="Preventivo",(J13-(J13*T13)),IF(R13="Detectivo",(J13-(J13*T13)),IF(R13="Correctivo",(J13))))</f>
        <v>0.22</v>
      </c>
      <c r="AA13" s="322" t="str">
        <f>IF(AB13&lt;=20%,'Tabla probabilidad'!$B$5,IF(AB13&lt;=40%,'Tabla probabilidad'!$B$6,IF(AB13&lt;=60%,'Tabla probabilidad'!$B$7,IF(AB13&lt;=80%,'Tabla probabilidad'!$B$8,IF(AB13&lt;=100%,'Tabla probabilidad'!$B$9)))))</f>
        <v>Baja</v>
      </c>
      <c r="AB13" s="322">
        <f>AVERAGE(Z13:Z15)</f>
        <v>0.22</v>
      </c>
      <c r="AC13" s="194" t="str">
        <f t="shared" si="1"/>
        <v>Leve</v>
      </c>
      <c r="AD13" s="194">
        <f>IF(Q13="Probabilidad",(($M$13-0)),IF(Q13="Impacto",($M$13-($M$13*T13))))</f>
        <v>0.2</v>
      </c>
      <c r="AE13" s="322" t="str">
        <f>IF(AF13&lt;=20%,"Leve",IF(AF13&lt;=40%,"Menor",IF(AF13&lt;=60%,"Moderado",IF(AF13&lt;=80%,"Mayor",IF(AF13&lt;=100%,"Catastrófico")))))</f>
        <v>Leve</v>
      </c>
      <c r="AF13" s="322">
        <f>AVERAGE(AD13:AD15)</f>
        <v>0.20000000000000004</v>
      </c>
      <c r="AG13" s="297" t="str">
        <f>VLOOKUP(AA13&amp;AE13,Hoja1!$B$4:$C$28,2,0)</f>
        <v>Bajo</v>
      </c>
      <c r="AH13" s="297" t="s">
        <v>274</v>
      </c>
      <c r="AI13" s="189" t="s">
        <v>507</v>
      </c>
      <c r="AJ13" s="220" t="s">
        <v>482</v>
      </c>
      <c r="AK13" s="221"/>
      <c r="AL13" s="222">
        <v>44927</v>
      </c>
      <c r="AM13" s="222">
        <v>45291</v>
      </c>
      <c r="AN13" s="225" t="s">
        <v>488</v>
      </c>
    </row>
    <row r="14" spans="1:292" ht="68.25" customHeight="1">
      <c r="A14" s="297"/>
      <c r="B14" s="297"/>
      <c r="C14" s="297"/>
      <c r="D14" s="130" t="s">
        <v>292</v>
      </c>
      <c r="E14" s="447"/>
      <c r="F14" s="447"/>
      <c r="G14" s="297"/>
      <c r="H14" s="299"/>
      <c r="I14" s="320"/>
      <c r="J14" s="322"/>
      <c r="K14" s="297"/>
      <c r="L14" s="317"/>
      <c r="M14" s="317"/>
      <c r="N14" s="297"/>
      <c r="O14" s="193">
        <v>2</v>
      </c>
      <c r="P14" s="189" t="s">
        <v>489</v>
      </c>
      <c r="Q14" s="193" t="str">
        <f t="shared" si="0"/>
        <v>Probabilidad</v>
      </c>
      <c r="R14" s="193" t="s">
        <v>269</v>
      </c>
      <c r="S14" s="193" t="s">
        <v>270</v>
      </c>
      <c r="T14" s="194">
        <f>VLOOKUP(R14&amp;S14,Hoja1!$Q$4:$R$9,2,0)</f>
        <v>0.45</v>
      </c>
      <c r="U14" s="193" t="s">
        <v>271</v>
      </c>
      <c r="V14" s="193" t="s">
        <v>272</v>
      </c>
      <c r="W14" s="193" t="s">
        <v>273</v>
      </c>
      <c r="X14" s="194">
        <f>IF(Q14="Probabilidad",($J$13*T14),IF(Q14="Impacto"," "))</f>
        <v>0.18000000000000002</v>
      </c>
      <c r="Y14" s="194" t="str">
        <f>IF(Z14&lt;=20%,'Tabla probabilidad'!$B$5,IF(Z14&lt;=40%,'Tabla probabilidad'!$B$6,IF(Z14&lt;=60%,'Tabla probabilidad'!$B$7,IF(Z14&lt;=80%,'Tabla probabilidad'!$B$8,IF(Z14&lt;=100%,'Tabla probabilidad'!$B$9)))))</f>
        <v>Baja</v>
      </c>
      <c r="Z14" s="194">
        <f>IF(R14="Preventivo",(J13-(J13*T14)),IF(R14="Detectivo",(J13-(J13*T14)),IF(R14="Correctivo",(J13))))</f>
        <v>0.22</v>
      </c>
      <c r="AA14" s="322"/>
      <c r="AB14" s="322"/>
      <c r="AC14" s="194" t="str">
        <f t="shared" si="1"/>
        <v>Leve</v>
      </c>
      <c r="AD14" s="194">
        <f>IF(Q14="Probabilidad",(($M$13-0)),IF(Q14="Impacto",($M$13-($M$13*T14))))</f>
        <v>0.2</v>
      </c>
      <c r="AE14" s="322"/>
      <c r="AF14" s="322"/>
      <c r="AG14" s="297"/>
      <c r="AH14" s="297"/>
      <c r="AI14" s="189" t="s">
        <v>489</v>
      </c>
      <c r="AJ14" s="220" t="s">
        <v>482</v>
      </c>
      <c r="AK14" s="221"/>
      <c r="AL14" s="222">
        <v>44927</v>
      </c>
      <c r="AM14" s="222">
        <v>45291</v>
      </c>
      <c r="AN14" s="437" t="s">
        <v>490</v>
      </c>
    </row>
    <row r="15" spans="1:292" ht="60">
      <c r="A15" s="297"/>
      <c r="B15" s="297"/>
      <c r="C15" s="297"/>
      <c r="D15" s="130" t="s">
        <v>294</v>
      </c>
      <c r="E15" s="447"/>
      <c r="F15" s="447"/>
      <c r="G15" s="297"/>
      <c r="H15" s="299"/>
      <c r="I15" s="320"/>
      <c r="J15" s="322"/>
      <c r="K15" s="297"/>
      <c r="L15" s="317"/>
      <c r="M15" s="317"/>
      <c r="N15" s="297"/>
      <c r="O15" s="193">
        <v>3</v>
      </c>
      <c r="P15" s="189" t="s">
        <v>295</v>
      </c>
      <c r="Q15" s="193" t="str">
        <f t="shared" si="0"/>
        <v>Probabilidad</v>
      </c>
      <c r="R15" s="193" t="s">
        <v>269</v>
      </c>
      <c r="S15" s="193" t="s">
        <v>270</v>
      </c>
      <c r="T15" s="194">
        <f>VLOOKUP(R15&amp;S15,Hoja1!$Q$4:$R$9,2,0)</f>
        <v>0.45</v>
      </c>
      <c r="U15" s="193" t="s">
        <v>271</v>
      </c>
      <c r="V15" s="193" t="s">
        <v>272</v>
      </c>
      <c r="W15" s="193" t="s">
        <v>273</v>
      </c>
      <c r="X15" s="194">
        <f>IF(Q15="Probabilidad",($J$13*T15),IF(Q15="Impacto"," "))</f>
        <v>0.18000000000000002</v>
      </c>
      <c r="Y15" s="194" t="str">
        <f>IF(Z15&lt;=20%,'Tabla probabilidad'!$B$5,IF(Z15&lt;=40%,'Tabla probabilidad'!$B$6,IF(Z15&lt;=60%,'Tabla probabilidad'!$B$7,IF(Z15&lt;=80%,'Tabla probabilidad'!$B$8,IF(Z15&lt;=100%,'Tabla probabilidad'!$B$9)))))</f>
        <v>Baja</v>
      </c>
      <c r="Z15" s="194">
        <f>IF(R15="Preventivo",(J13-(J13*T15)),IF(R15="Detectivo",(J13-(J13*T15)),IF(R15="Correctivo",(J13))))</f>
        <v>0.22</v>
      </c>
      <c r="AA15" s="322"/>
      <c r="AB15" s="322"/>
      <c r="AC15" s="194" t="str">
        <f t="shared" si="1"/>
        <v>Leve</v>
      </c>
      <c r="AD15" s="194">
        <f>IF(Q15="Probabilidad",(($M$13-0)),IF(Q15="Impacto",($M$13-($M$13*T15))))</f>
        <v>0.2</v>
      </c>
      <c r="AE15" s="322"/>
      <c r="AF15" s="322"/>
      <c r="AG15" s="297"/>
      <c r="AH15" s="297"/>
      <c r="AI15" s="189" t="s">
        <v>295</v>
      </c>
      <c r="AJ15" s="220" t="s">
        <v>482</v>
      </c>
      <c r="AK15" s="221"/>
      <c r="AL15" s="222">
        <v>44927</v>
      </c>
      <c r="AM15" s="222">
        <v>45291</v>
      </c>
      <c r="AN15" s="438"/>
    </row>
    <row r="16" spans="1:292" ht="66.75" customHeight="1">
      <c r="A16" s="299">
        <v>3</v>
      </c>
      <c r="B16" s="299" t="s">
        <v>296</v>
      </c>
      <c r="C16" s="299" t="s">
        <v>285</v>
      </c>
      <c r="D16" s="219" t="s">
        <v>297</v>
      </c>
      <c r="E16" s="446" t="s">
        <v>298</v>
      </c>
      <c r="F16" s="446" t="s">
        <v>299</v>
      </c>
      <c r="G16" s="299" t="s">
        <v>266</v>
      </c>
      <c r="H16" s="297">
        <v>4</v>
      </c>
      <c r="I16" s="320" t="str">
        <f>IF(H16&lt;=2,'Tabla probabilidad'!$B$5,IF(H16&lt;=24,'Tabla probabilidad'!$B$6,IF(H16&lt;=500,'Tabla probabilidad'!$B$7,IF(H16&lt;=5000,'Tabla probabilidad'!$B$8,IF(H16&gt;5000,'Tabla probabilidad'!$B$9)))))</f>
        <v>Baja</v>
      </c>
      <c r="J16" s="322">
        <f>IF(H16&lt;=2,'Tabla probabilidad'!$D$5,IF(H16&lt;=24,'Tabla probabilidad'!$D$6,IF(H16&lt;=500,'Tabla probabilidad'!$D$7,IF(H16&lt;=5000,'Tabla probabilidad'!$D$8,IF(H16&gt;5000,'Tabla probabilidad'!$D$9)))))</f>
        <v>0.4</v>
      </c>
      <c r="K16" s="297" t="s">
        <v>300</v>
      </c>
      <c r="L16" s="297"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Leve</v>
      </c>
      <c r="M16" s="297"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20%</v>
      </c>
      <c r="N16" s="297" t="str">
        <f>VLOOKUP((I16&amp;L16),Hoja1!$B$4:$C$28,2,0)</f>
        <v>Bajo</v>
      </c>
      <c r="O16" s="193">
        <v>1</v>
      </c>
      <c r="P16" s="189" t="s">
        <v>301</v>
      </c>
      <c r="Q16" s="193" t="str">
        <f t="shared" si="0"/>
        <v>Probabilidad</v>
      </c>
      <c r="R16" s="193" t="s">
        <v>269</v>
      </c>
      <c r="S16" s="193" t="s">
        <v>270</v>
      </c>
      <c r="T16" s="194">
        <f>VLOOKUP(R16&amp;S16,Hoja1!$Q$4:$R$9,2,0)</f>
        <v>0.45</v>
      </c>
      <c r="U16" s="193" t="s">
        <v>271</v>
      </c>
      <c r="V16" s="193" t="s">
        <v>272</v>
      </c>
      <c r="W16" s="193" t="s">
        <v>273</v>
      </c>
      <c r="X16" s="194">
        <f>IF(Q16="Probabilidad",($J$16*T16),IF(Q16="Impacto"," "))</f>
        <v>0.18000000000000002</v>
      </c>
      <c r="Y16" s="194" t="str">
        <f>IF(Z16&lt;=20%,'Tabla probabilidad'!$B$5,IF(Z16&lt;=40%,'Tabla probabilidad'!$B$6,IF(Z16&lt;=60%,'Tabla probabilidad'!$B$7,IF(Z16&lt;=80%,'Tabla probabilidad'!$B$8,IF(Z16&lt;=100%,'Tabla probabilidad'!$B$9)))))</f>
        <v>Baja</v>
      </c>
      <c r="Z16" s="194">
        <f>IF(R16="Preventivo",(J16-(J16*T16)),IF(R16="Detectivo",(J16-(J16*T16)),IF(R16="Correctivo",(J16))))</f>
        <v>0.22</v>
      </c>
      <c r="AA16" s="322" t="str">
        <f>IF(AB16&lt;=20%,'Tabla probabilidad'!$B$5,IF(AB16&lt;=40%,'Tabla probabilidad'!$B$6,IF(AB16&lt;=60%,'Tabla probabilidad'!$B$7,IF(AB16&lt;=80%,'Tabla probabilidad'!$B$8,IF(AB16&lt;=100%,'Tabla probabilidad'!$B$9)))))</f>
        <v>Baja</v>
      </c>
      <c r="AB16" s="322">
        <f>AVERAGE(Z16:Z19)</f>
        <v>0.22</v>
      </c>
      <c r="AC16" s="194" t="str">
        <f t="shared" si="1"/>
        <v>Leve</v>
      </c>
      <c r="AD16" s="194">
        <f>IF(Q16="Probabilidad",(($M$16-0)),IF(Q16="Impacto",($M$16-($M$16*T16))))</f>
        <v>0.2</v>
      </c>
      <c r="AE16" s="322" t="str">
        <f>IF(AF16&lt;=20%,"Leve",IF(AF16&lt;=40%,"Menor",IF(AF16&lt;=60%,"Moderado",IF(AF16&lt;=80%,"Mayor",IF(AF16&lt;=100%,"Catastrófico")))))</f>
        <v>Leve</v>
      </c>
      <c r="AF16" s="322">
        <f>AVERAGE(AD16:AD19)</f>
        <v>0.2</v>
      </c>
      <c r="AG16" s="297" t="str">
        <f>VLOOKUP(AA16&amp;AE16,Hoja1!$B$4:$C$28,2,0)</f>
        <v>Bajo</v>
      </c>
      <c r="AH16" s="297" t="s">
        <v>274</v>
      </c>
      <c r="AI16" s="189" t="s">
        <v>301</v>
      </c>
      <c r="AJ16" s="220" t="s">
        <v>482</v>
      </c>
      <c r="AK16" s="221"/>
      <c r="AL16" s="222">
        <v>44927</v>
      </c>
      <c r="AM16" s="222">
        <v>45291</v>
      </c>
      <c r="AN16" s="188" t="s">
        <v>491</v>
      </c>
    </row>
    <row r="17" spans="1:40" ht="69" customHeight="1">
      <c r="A17" s="299"/>
      <c r="B17" s="299"/>
      <c r="C17" s="299"/>
      <c r="D17" s="141" t="s">
        <v>302</v>
      </c>
      <c r="E17" s="446"/>
      <c r="F17" s="446"/>
      <c r="G17" s="299"/>
      <c r="H17" s="297"/>
      <c r="I17" s="320"/>
      <c r="J17" s="322"/>
      <c r="K17" s="297"/>
      <c r="L17" s="317"/>
      <c r="M17" s="317"/>
      <c r="N17" s="297"/>
      <c r="O17" s="193">
        <v>2</v>
      </c>
      <c r="P17" s="188" t="s">
        <v>303</v>
      </c>
      <c r="Q17" s="193" t="str">
        <f t="shared" si="0"/>
        <v>Probabilidad</v>
      </c>
      <c r="R17" s="193" t="s">
        <v>269</v>
      </c>
      <c r="S17" s="193" t="s">
        <v>270</v>
      </c>
      <c r="T17" s="194">
        <f>VLOOKUP(R17&amp;S17,Hoja1!$Q$4:$R$9,2,0)</f>
        <v>0.45</v>
      </c>
      <c r="U17" s="193" t="s">
        <v>271</v>
      </c>
      <c r="V17" s="193" t="s">
        <v>272</v>
      </c>
      <c r="W17" s="193" t="s">
        <v>273</v>
      </c>
      <c r="X17" s="194">
        <f>IF(Q17="Probabilidad",($J$16*T17),IF(Q17="Impacto"," "))</f>
        <v>0.18000000000000002</v>
      </c>
      <c r="Y17" s="194" t="str">
        <f>IF(Z17&lt;=20%,'Tabla probabilidad'!$B$5,IF(Z17&lt;=40%,'Tabla probabilidad'!$B$6,IF(Z17&lt;=60%,'Tabla probabilidad'!$B$7,IF(Z17&lt;=80%,'Tabla probabilidad'!$B$8,IF(Z17&lt;=100%,'Tabla probabilidad'!$B$9)))))</f>
        <v>Baja</v>
      </c>
      <c r="Z17" s="194">
        <f>IF(R17="Preventivo",(J16-(J16*T17)),IF(R17="Detectivo",(J16-(J16*T17)),IF(R17="Correctivo",(J16))))</f>
        <v>0.22</v>
      </c>
      <c r="AA17" s="322"/>
      <c r="AB17" s="322"/>
      <c r="AC17" s="194" t="str">
        <f t="shared" si="1"/>
        <v>Leve</v>
      </c>
      <c r="AD17" s="194">
        <f>IF(Q17="Probabilidad",(($M$16-0)),IF(Q17="Impacto",($M$16-($M$16*T17))))</f>
        <v>0.2</v>
      </c>
      <c r="AE17" s="322"/>
      <c r="AF17" s="322"/>
      <c r="AG17" s="297"/>
      <c r="AH17" s="297"/>
      <c r="AI17" s="188" t="s">
        <v>303</v>
      </c>
      <c r="AJ17" s="220" t="s">
        <v>482</v>
      </c>
      <c r="AK17" s="221"/>
      <c r="AL17" s="222">
        <v>44927</v>
      </c>
      <c r="AM17" s="222">
        <v>45291</v>
      </c>
      <c r="AN17" s="188" t="s">
        <v>492</v>
      </c>
    </row>
    <row r="18" spans="1:40" ht="75.75" customHeight="1">
      <c r="A18" s="299"/>
      <c r="B18" s="299"/>
      <c r="C18" s="299"/>
      <c r="D18" s="141" t="s">
        <v>304</v>
      </c>
      <c r="E18" s="446"/>
      <c r="F18" s="446"/>
      <c r="G18" s="299"/>
      <c r="H18" s="297"/>
      <c r="I18" s="320"/>
      <c r="J18" s="322"/>
      <c r="K18" s="297"/>
      <c r="L18" s="317"/>
      <c r="M18" s="317"/>
      <c r="N18" s="297"/>
      <c r="O18" s="193">
        <v>3</v>
      </c>
      <c r="P18" s="189" t="s">
        <v>305</v>
      </c>
      <c r="Q18" s="193" t="str">
        <f t="shared" si="0"/>
        <v>Probabilidad</v>
      </c>
      <c r="R18" s="193" t="s">
        <v>269</v>
      </c>
      <c r="S18" s="193" t="s">
        <v>270</v>
      </c>
      <c r="T18" s="194">
        <f>VLOOKUP(R18&amp;S18,Hoja1!$Q$4:$R$9,2,0)</f>
        <v>0.45</v>
      </c>
      <c r="U18" s="193" t="s">
        <v>271</v>
      </c>
      <c r="V18" s="193" t="s">
        <v>272</v>
      </c>
      <c r="W18" s="193" t="s">
        <v>273</v>
      </c>
      <c r="X18" s="194">
        <f>IF(Q18="Probabilidad",($J$16*T18),IF(Q18="Impacto"," "))</f>
        <v>0.18000000000000002</v>
      </c>
      <c r="Y18" s="194" t="str">
        <f>IF(Z18&lt;=20%,'Tabla probabilidad'!$B$5,IF(Z18&lt;=40%,'Tabla probabilidad'!$B$6,IF(Z18&lt;=60%,'Tabla probabilidad'!$B$7,IF(Z18&lt;=80%,'Tabla probabilidad'!$B$8,IF(Z18&lt;=100%,'Tabla probabilidad'!$B$9)))))</f>
        <v>Baja</v>
      </c>
      <c r="Z18" s="194">
        <f>IF(R18="Preventivo",(J16-(J16*T18)),IF(R18="Detectivo",(J16-(J16*T18)),IF(R18="Correctivo",(J16))))</f>
        <v>0.22</v>
      </c>
      <c r="AA18" s="322"/>
      <c r="AB18" s="322"/>
      <c r="AC18" s="194" t="str">
        <f t="shared" si="1"/>
        <v>Leve</v>
      </c>
      <c r="AD18" s="194">
        <f>IF(Q18="Probabilidad",(($M$16-0)),IF(Q18="Impacto",($M$16-($M$16*T18))))</f>
        <v>0.2</v>
      </c>
      <c r="AE18" s="322"/>
      <c r="AF18" s="322"/>
      <c r="AG18" s="297"/>
      <c r="AH18" s="297"/>
      <c r="AI18" s="189" t="s">
        <v>305</v>
      </c>
      <c r="AJ18" s="220" t="s">
        <v>482</v>
      </c>
      <c r="AK18" s="221"/>
      <c r="AL18" s="222">
        <v>44927</v>
      </c>
      <c r="AM18" s="222">
        <v>45291</v>
      </c>
      <c r="AN18" s="188" t="s">
        <v>493</v>
      </c>
    </row>
    <row r="19" spans="1:40" ht="149.44999999999999" customHeight="1">
      <c r="A19" s="299"/>
      <c r="B19" s="299"/>
      <c r="C19" s="299"/>
      <c r="D19" s="219" t="s">
        <v>494</v>
      </c>
      <c r="E19" s="446"/>
      <c r="F19" s="446"/>
      <c r="G19" s="299"/>
      <c r="H19" s="297"/>
      <c r="I19" s="320"/>
      <c r="J19" s="322"/>
      <c r="K19" s="297"/>
      <c r="L19" s="317"/>
      <c r="M19" s="317"/>
      <c r="N19" s="297"/>
      <c r="O19" s="193">
        <v>4</v>
      </c>
      <c r="P19" s="189" t="s">
        <v>307</v>
      </c>
      <c r="Q19" s="193" t="str">
        <f t="shared" si="0"/>
        <v>Probabilidad</v>
      </c>
      <c r="R19" s="193" t="s">
        <v>269</v>
      </c>
      <c r="S19" s="193" t="s">
        <v>270</v>
      </c>
      <c r="T19" s="194">
        <f>VLOOKUP(R19&amp;S19,Hoja1!$Q$4:$R$9,2,0)</f>
        <v>0.45</v>
      </c>
      <c r="U19" s="193" t="s">
        <v>271</v>
      </c>
      <c r="V19" s="193" t="s">
        <v>272</v>
      </c>
      <c r="W19" s="193" t="s">
        <v>273</v>
      </c>
      <c r="X19" s="194">
        <f>IF(Q19="Probabilidad",($J$16*T19),IF(Q19="Impacto"," "))</f>
        <v>0.18000000000000002</v>
      </c>
      <c r="Y19" s="194" t="str">
        <f>IF(Z19&lt;=20%,'Tabla probabilidad'!$B$5,IF(Z19&lt;=40%,'Tabla probabilidad'!$B$6,IF(Z19&lt;=60%,'Tabla probabilidad'!$B$7,IF(Z19&lt;=80%,'Tabla probabilidad'!$B$8,IF(Z19&lt;=100%,'Tabla probabilidad'!$B$9)))))</f>
        <v>Baja</v>
      </c>
      <c r="Z19" s="194">
        <f>IF(R19="Preventivo",(J16-(J16*T19)),IF(R19="Detectivo",(J16-(J16*T19)),IF(R19="Correctivo",(J16))))</f>
        <v>0.22</v>
      </c>
      <c r="AA19" s="322"/>
      <c r="AB19" s="322"/>
      <c r="AC19" s="194" t="str">
        <f t="shared" si="1"/>
        <v>Leve</v>
      </c>
      <c r="AD19" s="194">
        <f>IF(Q19="Probabilidad",(($M$16-0)),IF(Q19="Impacto",($M$16-($M$16*T19))))</f>
        <v>0.2</v>
      </c>
      <c r="AE19" s="322"/>
      <c r="AF19" s="322"/>
      <c r="AG19" s="297"/>
      <c r="AH19" s="297"/>
      <c r="AI19" s="189" t="s">
        <v>307</v>
      </c>
      <c r="AJ19" s="220" t="s">
        <v>482</v>
      </c>
      <c r="AK19" s="221"/>
      <c r="AL19" s="222">
        <v>44927</v>
      </c>
      <c r="AM19" s="222">
        <v>45291</v>
      </c>
      <c r="AN19" s="188" t="s">
        <v>508</v>
      </c>
    </row>
    <row r="20" spans="1:40" ht="150" customHeight="1">
      <c r="A20" s="299">
        <v>4</v>
      </c>
      <c r="B20" s="299" t="s">
        <v>308</v>
      </c>
      <c r="C20" s="299" t="s">
        <v>285</v>
      </c>
      <c r="D20" s="219" t="s">
        <v>309</v>
      </c>
      <c r="E20" s="446" t="s">
        <v>310</v>
      </c>
      <c r="F20" s="446" t="s">
        <v>311</v>
      </c>
      <c r="G20" s="299" t="s">
        <v>266</v>
      </c>
      <c r="H20" s="299">
        <v>4</v>
      </c>
      <c r="I20" s="320" t="str">
        <f>IF(H20&lt;=2,'Tabla probabilidad'!$B$5,IF(H20&lt;=24,'Tabla probabilidad'!$B$6,IF(H20&lt;=500,'Tabla probabilidad'!$B$7,IF(H20&lt;=5000,'Tabla probabilidad'!$B$8,IF(H20&gt;5000,'Tabla probabilidad'!$B$9)))))</f>
        <v>Baja</v>
      </c>
      <c r="J20" s="322">
        <f>IF(H20&lt;=2,'Tabla probabilidad'!$D$5,IF(H20&lt;=24,'Tabla probabilidad'!$D$6,IF(H20&lt;=500,'Tabla probabilidad'!$D$7,IF(H20&lt;=5000,'Tabla probabilidad'!$D$8,IF(H20&gt;5000,'Tabla probabilidad'!$D$9)))))</f>
        <v>0.4</v>
      </c>
      <c r="K20" s="297" t="s">
        <v>402</v>
      </c>
      <c r="L20" s="297"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297"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297" t="str">
        <f>VLOOKUP((I20&amp;L20),Hoja1!$B$4:$C$28,2,0)</f>
        <v>Moderado</v>
      </c>
      <c r="O20" s="193">
        <v>1</v>
      </c>
      <c r="P20" s="189" t="s">
        <v>312</v>
      </c>
      <c r="Q20" s="193" t="str">
        <f t="shared" si="0"/>
        <v>Probabilidad</v>
      </c>
      <c r="R20" s="193" t="s">
        <v>269</v>
      </c>
      <c r="S20" s="193" t="s">
        <v>270</v>
      </c>
      <c r="T20" s="194">
        <f>VLOOKUP(R20&amp;S20,Hoja1!$Q$4:$R$9,2,0)</f>
        <v>0.45</v>
      </c>
      <c r="U20" s="193" t="s">
        <v>271</v>
      </c>
      <c r="V20" s="193" t="s">
        <v>272</v>
      </c>
      <c r="W20" s="193" t="s">
        <v>273</v>
      </c>
      <c r="X20" s="194">
        <f>IF(Q20="Probabilidad",($J$20*T20),IF(Q20="Impacto"," "))</f>
        <v>0.18000000000000002</v>
      </c>
      <c r="Y20" s="194" t="str">
        <f>IF(Z20&lt;=20%,'Tabla probabilidad'!$B$5,IF(Z20&lt;=40%,'Tabla probabilidad'!$B$6,IF(Z20&lt;=60%,'Tabla probabilidad'!$B$7,IF(Z20&lt;=80%,'Tabla probabilidad'!$B$8,IF(Z20&lt;=100%,'Tabla probabilidad'!$B$9)))))</f>
        <v>Baja</v>
      </c>
      <c r="Z20" s="194">
        <f>IF(R20="Preventivo",(J20-(J20*T20)),IF(R20="Detectivo",(J20-(J20*T20)),IF(R20="Correctivo",(J20))))</f>
        <v>0.22</v>
      </c>
      <c r="AA20" s="322" t="str">
        <f>IF(AB20&lt;=20%,'Tabla probabilidad'!$B$5,IF(AB20&lt;=40%,'Tabla probabilidad'!$B$6,IF(AB20&lt;=60%,'Tabla probabilidad'!$B$7,IF(AB20&lt;=80%,'Tabla probabilidad'!$B$8,IF(AB20&lt;=100%,'Tabla probabilidad'!$B$9)))))</f>
        <v>Baja</v>
      </c>
      <c r="AB20" s="322">
        <f>AVERAGE(Z20:Z23)</f>
        <v>0.23</v>
      </c>
      <c r="AC20" s="194" t="str">
        <f t="shared" si="1"/>
        <v>Moderado</v>
      </c>
      <c r="AD20" s="194">
        <f>IF(Q20="Probabilidad",(($M$20-0)),IF(Q20="Impacto",($M$20-($M$20*T20))))</f>
        <v>0.6</v>
      </c>
      <c r="AE20" s="322" t="str">
        <f>IF(AF20&lt;=20%,"Leve",IF(AF20&lt;=40%,"Menor",IF(AF20&lt;=60%,"Moderado",IF(AF20&lt;=80%,"Mayor",IF(AF20&lt;=100%,"Catastrófico")))))</f>
        <v>Moderado</v>
      </c>
      <c r="AF20" s="322">
        <f>AVERAGE(AD20:AD23)</f>
        <v>0.6</v>
      </c>
      <c r="AG20" s="297" t="str">
        <f>VLOOKUP(AA20&amp;AE20,Hoja1!$B$4:$C$28,2,0)</f>
        <v>Moderado</v>
      </c>
      <c r="AH20" s="297" t="s">
        <v>274</v>
      </c>
      <c r="AI20" s="189" t="s">
        <v>312</v>
      </c>
      <c r="AJ20" s="220" t="s">
        <v>482</v>
      </c>
      <c r="AK20" s="221"/>
      <c r="AL20" s="222">
        <v>44927</v>
      </c>
      <c r="AM20" s="222">
        <v>45291</v>
      </c>
      <c r="AN20" s="188" t="s">
        <v>509</v>
      </c>
    </row>
    <row r="21" spans="1:40" ht="63.75" customHeight="1">
      <c r="A21" s="299"/>
      <c r="B21" s="299"/>
      <c r="C21" s="299"/>
      <c r="D21" s="219" t="s">
        <v>313</v>
      </c>
      <c r="E21" s="446"/>
      <c r="F21" s="446"/>
      <c r="G21" s="299"/>
      <c r="H21" s="299"/>
      <c r="I21" s="320"/>
      <c r="J21" s="322"/>
      <c r="K21" s="297"/>
      <c r="L21" s="317"/>
      <c r="M21" s="317"/>
      <c r="N21" s="297"/>
      <c r="O21" s="193">
        <v>2</v>
      </c>
      <c r="P21" s="189" t="s">
        <v>314</v>
      </c>
      <c r="Q21" s="193" t="str">
        <f t="shared" si="0"/>
        <v>Probabilidad</v>
      </c>
      <c r="R21" s="193" t="s">
        <v>269</v>
      </c>
      <c r="S21" s="193" t="s">
        <v>270</v>
      </c>
      <c r="T21" s="194">
        <f>VLOOKUP(R21&amp;S21,Hoja1!$Q$4:$R$9,2,0)</f>
        <v>0.45</v>
      </c>
      <c r="U21" s="193" t="s">
        <v>271</v>
      </c>
      <c r="V21" s="193" t="s">
        <v>272</v>
      </c>
      <c r="W21" s="193" t="s">
        <v>273</v>
      </c>
      <c r="X21" s="194">
        <f>IF(Q21="Probabilidad",($J$20*T21),IF(Q21="Impacto"," "))</f>
        <v>0.18000000000000002</v>
      </c>
      <c r="Y21" s="194" t="str">
        <f>IF(Z21&lt;=20%,'Tabla probabilidad'!$B$5,IF(Z21&lt;=40%,'Tabla probabilidad'!$B$6,IF(Z21&lt;=60%,'Tabla probabilidad'!$B$7,IF(Z21&lt;=80%,'Tabla probabilidad'!$B$8,IF(Z21&lt;=100%,'Tabla probabilidad'!$B$9)))))</f>
        <v>Baja</v>
      </c>
      <c r="Z21" s="194">
        <f>IF(R21="Preventivo",(J20-(J20*T21)),IF(R21="Detectivo",(J20-(J20*T21)),IF(R21="Correctivo",(J20))))</f>
        <v>0.22</v>
      </c>
      <c r="AA21" s="322"/>
      <c r="AB21" s="322"/>
      <c r="AC21" s="194" t="str">
        <f t="shared" si="1"/>
        <v>Moderado</v>
      </c>
      <c r="AD21" s="194">
        <f>IF(Q21="Probabilidad",(($M$20-0)),IF(Q21="Impacto",($M$20-($M$20*T21))))</f>
        <v>0.6</v>
      </c>
      <c r="AE21" s="322"/>
      <c r="AF21" s="322"/>
      <c r="AG21" s="297"/>
      <c r="AH21" s="297"/>
      <c r="AI21" s="189" t="s">
        <v>314</v>
      </c>
      <c r="AJ21" s="220" t="s">
        <v>482</v>
      </c>
      <c r="AK21" s="221"/>
      <c r="AL21" s="222">
        <v>44927</v>
      </c>
      <c r="AM21" s="222">
        <v>45291</v>
      </c>
      <c r="AN21" s="188" t="s">
        <v>510</v>
      </c>
    </row>
    <row r="22" spans="1:40" ht="105">
      <c r="A22" s="299"/>
      <c r="B22" s="299"/>
      <c r="C22" s="299"/>
      <c r="D22" s="219" t="s">
        <v>315</v>
      </c>
      <c r="E22" s="446"/>
      <c r="F22" s="446"/>
      <c r="G22" s="299"/>
      <c r="H22" s="299"/>
      <c r="I22" s="320"/>
      <c r="J22" s="322"/>
      <c r="K22" s="297"/>
      <c r="L22" s="317"/>
      <c r="M22" s="317"/>
      <c r="N22" s="297"/>
      <c r="O22" s="193">
        <v>3</v>
      </c>
      <c r="P22" s="189" t="s">
        <v>511</v>
      </c>
      <c r="Q22" s="193" t="str">
        <f t="shared" si="0"/>
        <v>Probabilidad</v>
      </c>
      <c r="R22" s="193" t="s">
        <v>269</v>
      </c>
      <c r="S22" s="193" t="s">
        <v>270</v>
      </c>
      <c r="T22" s="194">
        <f>VLOOKUP(R22&amp;S22,Hoja1!$Q$4:$R$9,2,0)</f>
        <v>0.45</v>
      </c>
      <c r="U22" s="193" t="s">
        <v>271</v>
      </c>
      <c r="V22" s="193" t="s">
        <v>272</v>
      </c>
      <c r="W22" s="193" t="s">
        <v>273</v>
      </c>
      <c r="X22" s="194">
        <f>IF(Q22="Probabilidad",($J$20*T22),IF(Q22="Impacto"," "))</f>
        <v>0.18000000000000002</v>
      </c>
      <c r="Y22" s="194" t="str">
        <f>IF(Z22&lt;=20%,'Tabla probabilidad'!$B$5,IF(Z22&lt;=40%,'Tabla probabilidad'!$B$6,IF(Z22&lt;=60%,'Tabla probabilidad'!$B$7,IF(Z22&lt;=80%,'Tabla probabilidad'!$B$8,IF(Z22&lt;=100%,'Tabla probabilidad'!$B$9)))))</f>
        <v>Baja</v>
      </c>
      <c r="Z22" s="194">
        <f>IF(R22="Preventivo",(J20-(J20*T22)),IF(R22="Detectivo",(J20-(J20*T22)),IF(R22="Correctivo",(J20))))</f>
        <v>0.22</v>
      </c>
      <c r="AA22" s="322"/>
      <c r="AB22" s="322"/>
      <c r="AC22" s="194" t="str">
        <f t="shared" si="1"/>
        <v>Moderado</v>
      </c>
      <c r="AD22" s="194">
        <f>IF(Q22="Probabilidad",(($M$20-0)),IF(Q22="Impacto",($M$20-($M$20*T22))))</f>
        <v>0.6</v>
      </c>
      <c r="AE22" s="322"/>
      <c r="AF22" s="322"/>
      <c r="AG22" s="297"/>
      <c r="AH22" s="297"/>
      <c r="AI22" s="189" t="s">
        <v>511</v>
      </c>
      <c r="AJ22" s="220" t="s">
        <v>482</v>
      </c>
      <c r="AK22" s="221"/>
      <c r="AL22" s="222">
        <v>44927</v>
      </c>
      <c r="AM22" s="222">
        <v>45291</v>
      </c>
      <c r="AN22" s="188" t="s">
        <v>498</v>
      </c>
    </row>
    <row r="23" spans="1:40" ht="68.25" customHeight="1">
      <c r="A23" s="299"/>
      <c r="B23" s="299"/>
      <c r="C23" s="299"/>
      <c r="D23" s="219" t="s">
        <v>317</v>
      </c>
      <c r="E23" s="446"/>
      <c r="F23" s="446"/>
      <c r="G23" s="299"/>
      <c r="H23" s="299"/>
      <c r="I23" s="320"/>
      <c r="J23" s="322"/>
      <c r="K23" s="297"/>
      <c r="L23" s="317"/>
      <c r="M23" s="317"/>
      <c r="N23" s="297"/>
      <c r="O23" s="193">
        <v>4</v>
      </c>
      <c r="P23" s="188" t="s">
        <v>512</v>
      </c>
      <c r="Q23" s="193" t="str">
        <f t="shared" si="0"/>
        <v>Probabilidad</v>
      </c>
      <c r="R23" s="193" t="s">
        <v>319</v>
      </c>
      <c r="S23" s="193" t="s">
        <v>270</v>
      </c>
      <c r="T23" s="194">
        <f>VLOOKUP(R23&amp;S23,Hoja1!$Q$4:$R$9,2,0)</f>
        <v>0.35</v>
      </c>
      <c r="U23" s="193" t="s">
        <v>271</v>
      </c>
      <c r="V23" s="193" t="s">
        <v>272</v>
      </c>
      <c r="W23" s="193" t="s">
        <v>273</v>
      </c>
      <c r="X23" s="194">
        <f>IF(Q23="Probabilidad",($J$20*T23),IF(Q23="Impacto"," "))</f>
        <v>0.13999999999999999</v>
      </c>
      <c r="Y23" s="194" t="str">
        <f>IF(Z23&lt;=20%,'Tabla probabilidad'!$B$5,IF(Z23&lt;=40%,'Tabla probabilidad'!$B$6,IF(Z23&lt;=60%,'Tabla probabilidad'!$B$7,IF(Z23&lt;=80%,'Tabla probabilidad'!$B$8,IF(Z23&lt;=100%,'Tabla probabilidad'!$B$9)))))</f>
        <v>Baja</v>
      </c>
      <c r="Z23" s="194">
        <f>IF(R23="Preventivo",(J20-(J20*T23)),IF(R23="Detectivo",(J20-(J20*T23)),IF(R23="Correctivo",(J20))))</f>
        <v>0.26</v>
      </c>
      <c r="AA23" s="322"/>
      <c r="AB23" s="322"/>
      <c r="AC23" s="194" t="str">
        <f t="shared" si="1"/>
        <v>Moderado</v>
      </c>
      <c r="AD23" s="194">
        <f>IF(Q23="Probabilidad",(($M$20-0)),IF(Q23="Impacto",($M$20-($M$20*T23))))</f>
        <v>0.6</v>
      </c>
      <c r="AE23" s="322"/>
      <c r="AF23" s="322"/>
      <c r="AG23" s="297"/>
      <c r="AH23" s="297"/>
      <c r="AI23" s="188" t="s">
        <v>513</v>
      </c>
      <c r="AJ23" s="220" t="s">
        <v>482</v>
      </c>
      <c r="AK23" s="221"/>
      <c r="AL23" s="222">
        <v>44927</v>
      </c>
      <c r="AM23" s="222">
        <v>45291</v>
      </c>
      <c r="AN23" s="188" t="s">
        <v>499</v>
      </c>
    </row>
    <row r="24" spans="1:40" ht="38.25" customHeight="1">
      <c r="A24" s="299">
        <v>5</v>
      </c>
      <c r="B24" s="299" t="s">
        <v>320</v>
      </c>
      <c r="C24" s="299" t="s">
        <v>285</v>
      </c>
      <c r="D24" s="219" t="s">
        <v>321</v>
      </c>
      <c r="E24" s="446" t="s">
        <v>514</v>
      </c>
      <c r="F24" s="446" t="s">
        <v>515</v>
      </c>
      <c r="G24" s="299" t="s">
        <v>324</v>
      </c>
      <c r="H24" s="299">
        <v>4</v>
      </c>
      <c r="I24" s="320" t="str">
        <f>IF(H24&lt;=2,'Tabla probabilidad'!$B$5,IF(H24&lt;=24,'Tabla probabilidad'!$B$6,IF(H24&lt;=500,'Tabla probabilidad'!$B$7,IF(H24&lt;=5000,'Tabla probabilidad'!$B$8,IF(H24&gt;5000,'Tabla probabilidad'!$B$9)))))</f>
        <v>Baja</v>
      </c>
      <c r="J24" s="322">
        <f>IF(H24&lt;=2,'Tabla probabilidad'!$D$5,IF(H24&lt;=24,'Tabla probabilidad'!$D$6,IF(H24&lt;=500,'Tabla probabilidad'!$D$7,IF(H24&lt;=5000,'Tabla probabilidad'!$D$8,IF(H24&gt;5000,'Tabla probabilidad'!$D$9)))))</f>
        <v>0.4</v>
      </c>
      <c r="K24" s="297" t="s">
        <v>300</v>
      </c>
      <c r="L24" s="297"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Leve</v>
      </c>
      <c r="M24" s="297"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20%</v>
      </c>
      <c r="N24" s="297" t="str">
        <f>VLOOKUP((I24&amp;L24),Hoja1!$B$4:$C$28,2,0)</f>
        <v>Bajo</v>
      </c>
      <c r="O24" s="193">
        <v>1</v>
      </c>
      <c r="P24" s="189" t="s">
        <v>325</v>
      </c>
      <c r="Q24" s="193" t="str">
        <f t="shared" si="0"/>
        <v>Probabilidad</v>
      </c>
      <c r="R24" s="193" t="s">
        <v>269</v>
      </c>
      <c r="S24" s="193" t="s">
        <v>270</v>
      </c>
      <c r="T24" s="194">
        <f>VLOOKUP(R24&amp;S24,Hoja1!$Q$4:$R$9,2,0)</f>
        <v>0.45</v>
      </c>
      <c r="U24" s="193" t="s">
        <v>271</v>
      </c>
      <c r="V24" s="193" t="s">
        <v>272</v>
      </c>
      <c r="W24" s="193" t="s">
        <v>273</v>
      </c>
      <c r="X24" s="194">
        <f>IF(Q24="Probabilidad",($J$24*T24),IF(Q24="Impacto"," "))</f>
        <v>0.18000000000000002</v>
      </c>
      <c r="Y24" s="194" t="str">
        <f>IF(Z24&lt;=20%,'Tabla probabilidad'!$B$5,IF(Z24&lt;=40%,'Tabla probabilidad'!$B$6,IF(Z24&lt;=60%,'Tabla probabilidad'!$B$7,IF(Z24&lt;=80%,'Tabla probabilidad'!$B$8,IF(Z24&lt;=100%,'Tabla probabilidad'!$B$9)))))</f>
        <v>Baja</v>
      </c>
      <c r="Z24" s="194">
        <f>IF(R24="Preventivo",(J24-(J24*T24)),IF(R24="Detectivo",(J24-(J24*T24)),IF(R24="Correctivo",(J24))))</f>
        <v>0.22</v>
      </c>
      <c r="AA24" s="322" t="str">
        <f>IF(AB24&lt;=20%,'Tabla probabilidad'!$B$5,IF(AB24&lt;=40%,'Tabla probabilidad'!$B$6,IF(AB24&lt;=60%,'Tabla probabilidad'!$B$7,IF(AB24&lt;=80%,'Tabla probabilidad'!$B$8,IF(AB24&lt;=100%,'Tabla probabilidad'!$B$9)))))</f>
        <v>Muy Baja</v>
      </c>
      <c r="AB24" s="322">
        <f>AVERAGE(Z24:Z28)</f>
        <v>0.11</v>
      </c>
      <c r="AC24" s="194" t="str">
        <f t="shared" si="1"/>
        <v>Leve</v>
      </c>
      <c r="AD24" s="194">
        <f>IF(Q24="Probabilidad",(($M$24-0)),IF(Q24="Impacto",($M$24-($M$24*T24))))</f>
        <v>0.2</v>
      </c>
      <c r="AE24" s="322" t="str">
        <f>IF(AF24&lt;=20%,"Leve",IF(AF24&lt;=40%,"Menor",IF(AF24&lt;=60%,"Moderado",IF(AF24&lt;=80%,"Mayor",IF(AF24&lt;=100%,"Catastrófico")))))</f>
        <v>Leve</v>
      </c>
      <c r="AF24" s="322">
        <f>AVERAGE(AD24:AD28)</f>
        <v>0.2</v>
      </c>
      <c r="AG24" s="297" t="str">
        <f>VLOOKUP(AA24&amp;AE24,Hoja1!$B$4:$C$28,2,0)</f>
        <v>Bajo</v>
      </c>
      <c r="AH24" s="297" t="s">
        <v>326</v>
      </c>
      <c r="AI24" s="189" t="s">
        <v>325</v>
      </c>
      <c r="AJ24" s="220" t="s">
        <v>482</v>
      </c>
      <c r="AK24" s="221"/>
      <c r="AL24" s="222">
        <v>44927</v>
      </c>
      <c r="AM24" s="222">
        <v>45291</v>
      </c>
      <c r="AN24" s="188" t="s">
        <v>500</v>
      </c>
    </row>
    <row r="25" spans="1:40" ht="66.75" customHeight="1">
      <c r="A25" s="299"/>
      <c r="B25" s="299"/>
      <c r="C25" s="299"/>
      <c r="D25" s="219" t="s">
        <v>516</v>
      </c>
      <c r="E25" s="446"/>
      <c r="F25" s="446"/>
      <c r="G25" s="299"/>
      <c r="H25" s="299"/>
      <c r="I25" s="320"/>
      <c r="J25" s="322"/>
      <c r="K25" s="297"/>
      <c r="L25" s="297"/>
      <c r="M25" s="297"/>
      <c r="N25" s="297"/>
      <c r="O25" s="193">
        <v>2</v>
      </c>
      <c r="P25" s="189" t="s">
        <v>517</v>
      </c>
      <c r="Q25" s="193" t="str">
        <f t="shared" si="0"/>
        <v>Probabilidad</v>
      </c>
      <c r="R25" s="193" t="s">
        <v>269</v>
      </c>
      <c r="S25" s="193" t="s">
        <v>270</v>
      </c>
      <c r="T25" s="194">
        <f>VLOOKUP(R25&amp;S25,Hoja1!$Q$4:$R$9,2,0)</f>
        <v>0.45</v>
      </c>
      <c r="U25" s="193" t="s">
        <v>271</v>
      </c>
      <c r="V25" s="193" t="s">
        <v>272</v>
      </c>
      <c r="W25" s="193" t="s">
        <v>273</v>
      </c>
      <c r="X25" s="194">
        <f t="shared" ref="X25:X27" si="2">IF(Q25="Probabilidad",($J$24*T25),IF(Q25="Impacto"," "))</f>
        <v>0.18000000000000002</v>
      </c>
      <c r="Y25" s="194" t="str">
        <f>IF(Z25&lt;=20%,'Tabla probabilidad'!$B$5,IF(Z25&lt;=40%,'Tabla probabilidad'!$B$6,IF(Z25&lt;=60%,'Tabla probabilidad'!$B$7,IF(Z25&lt;=80%,'Tabla probabilidad'!$B$8,IF(Z25&lt;=100%,'Tabla probabilidad'!$B$9)))))</f>
        <v>Muy Baja</v>
      </c>
      <c r="Z25" s="194">
        <f t="shared" ref="Z25:Z26" si="3">IF(R25="Preventivo",(J25-(J25*T25)),IF(R25="Detectivo",(J25-(J25*T25)),IF(R25="Correctivo",(J25))))</f>
        <v>0</v>
      </c>
      <c r="AA25" s="322"/>
      <c r="AB25" s="322"/>
      <c r="AC25" s="194" t="str">
        <f t="shared" si="1"/>
        <v>Leve</v>
      </c>
      <c r="AD25" s="194">
        <f t="shared" ref="AD25:AD26" si="4">IF(Q25="Probabilidad",(($M$24-0)),IF(Q25="Impacto",($M$24-($M$24*T25))))</f>
        <v>0.2</v>
      </c>
      <c r="AE25" s="322"/>
      <c r="AF25" s="322"/>
      <c r="AG25" s="297"/>
      <c r="AH25" s="297"/>
      <c r="AI25" s="223" t="s">
        <v>518</v>
      </c>
      <c r="AJ25" s="220" t="s">
        <v>482</v>
      </c>
      <c r="AK25" s="221"/>
      <c r="AL25" s="222">
        <v>44927</v>
      </c>
      <c r="AM25" s="222">
        <v>45291</v>
      </c>
      <c r="AN25" s="188" t="s">
        <v>500</v>
      </c>
    </row>
    <row r="26" spans="1:40" ht="57" customHeight="1">
      <c r="A26" s="299"/>
      <c r="B26" s="299"/>
      <c r="C26" s="299"/>
      <c r="D26" s="219" t="s">
        <v>519</v>
      </c>
      <c r="E26" s="446"/>
      <c r="F26" s="446"/>
      <c r="G26" s="299"/>
      <c r="H26" s="299"/>
      <c r="I26" s="320"/>
      <c r="J26" s="322"/>
      <c r="K26" s="297"/>
      <c r="L26" s="297"/>
      <c r="M26" s="297"/>
      <c r="N26" s="297"/>
      <c r="O26" s="193">
        <v>3</v>
      </c>
      <c r="P26" s="189" t="s">
        <v>520</v>
      </c>
      <c r="Q26" s="193" t="str">
        <f t="shared" si="0"/>
        <v>Probabilidad</v>
      </c>
      <c r="R26" s="193" t="s">
        <v>269</v>
      </c>
      <c r="S26" s="193" t="s">
        <v>270</v>
      </c>
      <c r="T26" s="194">
        <f>VLOOKUP(R26&amp;S26,Hoja1!$Q$4:$R$9,2,0)</f>
        <v>0.45</v>
      </c>
      <c r="U26" s="193" t="s">
        <v>271</v>
      </c>
      <c r="V26" s="193" t="s">
        <v>272</v>
      </c>
      <c r="W26" s="193" t="s">
        <v>273</v>
      </c>
      <c r="X26" s="194">
        <f t="shared" si="2"/>
        <v>0.18000000000000002</v>
      </c>
      <c r="Y26" s="194" t="str">
        <f>IF(Z26&lt;=20%,'Tabla probabilidad'!$B$5,IF(Z26&lt;=40%,'Tabla probabilidad'!$B$6,IF(Z26&lt;=60%,'Tabla probabilidad'!$B$7,IF(Z26&lt;=80%,'Tabla probabilidad'!$B$8,IF(Z26&lt;=100%,'Tabla probabilidad'!$B$9)))))</f>
        <v>Muy Baja</v>
      </c>
      <c r="Z26" s="194">
        <f t="shared" si="3"/>
        <v>0</v>
      </c>
      <c r="AA26" s="322"/>
      <c r="AB26" s="322"/>
      <c r="AC26" s="194" t="str">
        <f t="shared" si="1"/>
        <v>Leve</v>
      </c>
      <c r="AD26" s="194">
        <f t="shared" si="4"/>
        <v>0.2</v>
      </c>
      <c r="AE26" s="322"/>
      <c r="AF26" s="322"/>
      <c r="AG26" s="297"/>
      <c r="AH26" s="297"/>
      <c r="AI26" s="189" t="s">
        <v>520</v>
      </c>
      <c r="AJ26" s="220" t="s">
        <v>482</v>
      </c>
      <c r="AK26" s="221"/>
      <c r="AL26" s="222">
        <v>44927</v>
      </c>
      <c r="AM26" s="222">
        <v>45291</v>
      </c>
      <c r="AN26" s="188" t="s">
        <v>521</v>
      </c>
    </row>
    <row r="27" spans="1:40" ht="118.5" customHeight="1">
      <c r="A27" s="299"/>
      <c r="B27" s="299"/>
      <c r="C27" s="299"/>
      <c r="D27" s="219" t="s">
        <v>522</v>
      </c>
      <c r="E27" s="446"/>
      <c r="F27" s="446"/>
      <c r="G27" s="299"/>
      <c r="H27" s="299"/>
      <c r="I27" s="320"/>
      <c r="J27" s="322"/>
      <c r="K27" s="297"/>
      <c r="L27" s="297"/>
      <c r="M27" s="297"/>
      <c r="N27" s="297"/>
      <c r="O27" s="193">
        <v>4</v>
      </c>
      <c r="P27" s="189" t="s">
        <v>511</v>
      </c>
      <c r="Q27" s="193" t="str">
        <f t="shared" si="0"/>
        <v>Probabilidad</v>
      </c>
      <c r="R27" s="193" t="s">
        <v>269</v>
      </c>
      <c r="S27" s="193" t="s">
        <v>270</v>
      </c>
      <c r="T27" s="194">
        <f>VLOOKUP(R27&amp;S27,Hoja1!$Q$4:$R$9,2,0)</f>
        <v>0.45</v>
      </c>
      <c r="U27" s="193" t="s">
        <v>271</v>
      </c>
      <c r="V27" s="193" t="s">
        <v>272</v>
      </c>
      <c r="W27" s="193" t="s">
        <v>273</v>
      </c>
      <c r="X27" s="194">
        <f t="shared" si="2"/>
        <v>0.18000000000000002</v>
      </c>
      <c r="Y27" s="194" t="str">
        <f>IF(Z27&lt;=20%,'Tabla probabilidad'!$B$5,IF(Z27&lt;=40%,'Tabla probabilidad'!$B$6,IF(Z27&lt;=60%,'Tabla probabilidad'!$B$7,IF(Z27&lt;=80%,'Tabla probabilidad'!$B$8,IF(Z27&lt;=100%,'Tabla probabilidad'!$B$9)))))</f>
        <v>Muy Baja</v>
      </c>
      <c r="Z27" s="194"/>
      <c r="AA27" s="322"/>
      <c r="AB27" s="322"/>
      <c r="AC27" s="194" t="str">
        <f t="shared" si="1"/>
        <v>Leve</v>
      </c>
      <c r="AD27" s="194">
        <v>0.2</v>
      </c>
      <c r="AE27" s="322"/>
      <c r="AF27" s="322"/>
      <c r="AG27" s="297"/>
      <c r="AH27" s="297"/>
      <c r="AI27" s="189" t="s">
        <v>511</v>
      </c>
      <c r="AJ27" s="220" t="s">
        <v>482</v>
      </c>
      <c r="AK27" s="221"/>
      <c r="AL27" s="222">
        <v>44927</v>
      </c>
      <c r="AM27" s="222">
        <v>45291</v>
      </c>
      <c r="AN27" s="188" t="s">
        <v>523</v>
      </c>
    </row>
    <row r="28" spans="1:40" ht="111" customHeight="1">
      <c r="A28" s="299"/>
      <c r="B28" s="299"/>
      <c r="C28" s="299"/>
      <c r="D28" s="219" t="s">
        <v>524</v>
      </c>
      <c r="E28" s="446"/>
      <c r="F28" s="446"/>
      <c r="G28" s="299"/>
      <c r="H28" s="299"/>
      <c r="I28" s="320"/>
      <c r="J28" s="322"/>
      <c r="K28" s="297"/>
      <c r="L28" s="317"/>
      <c r="M28" s="317"/>
      <c r="N28" s="297"/>
      <c r="O28" s="193">
        <v>5</v>
      </c>
      <c r="P28" s="189" t="s">
        <v>525</v>
      </c>
      <c r="Q28" s="193" t="str">
        <f t="shared" si="0"/>
        <v>Probabilidad</v>
      </c>
      <c r="R28" s="193" t="s">
        <v>269</v>
      </c>
      <c r="S28" s="193" t="s">
        <v>270</v>
      </c>
      <c r="T28" s="194">
        <f>VLOOKUP(R28&amp;S28,Hoja1!$Q$4:$R$9,2,0)</f>
        <v>0.45</v>
      </c>
      <c r="U28" s="193" t="s">
        <v>271</v>
      </c>
      <c r="V28" s="193" t="s">
        <v>272</v>
      </c>
      <c r="W28" s="193" t="s">
        <v>273</v>
      </c>
      <c r="X28" s="194">
        <f>IF(Q28="Probabilidad",($J$24*T28),IF(Q28="Impacto"," "))</f>
        <v>0.18000000000000002</v>
      </c>
      <c r="Y28" s="194" t="str">
        <f>IF(Z28&lt;=20%,'Tabla probabilidad'!$B$5,IF(Z28&lt;=40%,'Tabla probabilidad'!$B$6,IF(Z28&lt;=60%,'Tabla probabilidad'!$B$7,IF(Z28&lt;=80%,'Tabla probabilidad'!$B$8,IF(Z28&lt;=100%,'Tabla probabilidad'!$B$9)))))</f>
        <v>Baja</v>
      </c>
      <c r="Z28" s="194">
        <f>IF(R28="Preventivo",(J24-(J24*T28)),IF(R28="Detectivo",(J24-(J24*T28)),IF(R28="Correctivo",(J24))))</f>
        <v>0.22</v>
      </c>
      <c r="AA28" s="322"/>
      <c r="AB28" s="322"/>
      <c r="AC28" s="194" t="str">
        <f t="shared" si="1"/>
        <v>Leve</v>
      </c>
      <c r="AD28" s="194">
        <f>IF(Q28="Probabilidad",(($M$24-0)),IF(Q28="Impacto",($M$24-($M$24*T28))))</f>
        <v>0.2</v>
      </c>
      <c r="AE28" s="322"/>
      <c r="AF28" s="322"/>
      <c r="AG28" s="297"/>
      <c r="AH28" s="297"/>
      <c r="AI28" s="189" t="s">
        <v>526</v>
      </c>
      <c r="AJ28" s="220" t="s">
        <v>482</v>
      </c>
      <c r="AK28" s="221"/>
      <c r="AL28" s="222">
        <v>44927</v>
      </c>
      <c r="AM28" s="222">
        <v>45291</v>
      </c>
      <c r="AN28" s="188" t="s">
        <v>500</v>
      </c>
    </row>
    <row r="29" spans="1:40" ht="60">
      <c r="A29" s="297">
        <v>6</v>
      </c>
      <c r="B29" s="297" t="s">
        <v>331</v>
      </c>
      <c r="C29" s="297" t="s">
        <v>332</v>
      </c>
      <c r="D29" s="130" t="s">
        <v>333</v>
      </c>
      <c r="E29" s="297" t="s">
        <v>334</v>
      </c>
      <c r="F29" s="297" t="s">
        <v>335</v>
      </c>
      <c r="G29" s="297" t="s">
        <v>336</v>
      </c>
      <c r="H29" s="297">
        <v>4</v>
      </c>
      <c r="I29" s="320" t="str">
        <f>IF(H29&lt;=2,'Tabla probabilidad'!$B$5,IF(H29&lt;=24,'Tabla probabilidad'!$B$6,IF(H29&lt;=500,'Tabla probabilidad'!$B$7,IF(H29&lt;=5000,'Tabla probabilidad'!$B$8,IF(H29&gt;5000,'Tabla probabilidad'!$B$9)))))</f>
        <v>Baja</v>
      </c>
      <c r="J29" s="322">
        <f>IF(H29&lt;=2,'Tabla probabilidad'!$D$5,IF(H29&lt;=24,'Tabla probabilidad'!$D$6,IF(H29&lt;=500,'Tabla probabilidad'!$D$7,IF(H29&lt;=5000,'Tabla probabilidad'!$D$8,IF(H29&gt;5000,'Tabla probabilidad'!$D$9)))))</f>
        <v>0.4</v>
      </c>
      <c r="K29" s="297" t="s">
        <v>337</v>
      </c>
      <c r="L29" s="297" t="str">
        <f>IF(K29="El riesgo afecta la imagen de alguna área de la organización","Leve",IF(K29="El riesgo afecta la imagen de la entidad internamente, de conocimiento general, nivel interno, alta dirección, contratista y/o de provedores","Menor",IF(K29="El riesgo afecta la imagen de la entidad con algunos usuarios de relevancia frente al logro de los objetivos","Moderado",IF(K29="El riesgo afecta la imagen de de la entidad con efecto publicitario sostenido a nivel del sector justicia","Mayor",IF(K29="El riesgo afecta la imagen de la entidad a nivel nacional, con efecto publicitarios sostenible a nivel país","Catastrófico",IF(K29="Impacto que afecte la ejecución presupuestal en un valor ≥0,5%.","Leve",IF(K29="Impacto que afecte la ejecución presupuestal en un valor ≥1%.","Menor",IF(K29="Impacto que afecte la ejecución presupuestal en un valor ≥5%.","Moderado",IF(K29="Impacto que afecte la ejecución presupuestal en un valor ≥20%.","Mayor",IF(K29="Impacto que afecte la ejecución presupuestal en un valor ≥50%.","Catastrófico",IF(K29="Incumplimiento máximo del 5% de la meta planeada","Leve",IF(K29="Incumplimiento máximo del 15% de la meta planeada","Menor",IF(K29="Incumplimiento máximo del 20% de la meta planeada","Moderado",IF(K29="Incumplimiento máximo del 50% de la meta planeada","Mayor",IF(K29="Incumplimiento máximo del 80% de la meta planeada","Catastrófico",IF(K29="Cualquier afectación a la violacion de los derechos de los ciudadanos se considera con consecuencias altas","Mayor",IF(K29="Cualquier afectación a la violacion de los derechos de los ciudadanos se considera con consecuencias desastrosas","Catastrófico",IF(K29="Afecta la Prestación del Servicio de Administración de Justicia en 5%","Leve",IF(K29="Afecta la Prestación del Servicio de Administración de Justicia en 10%","Menor",IF(K29="Afecta la Prestación del Servicio de Administración de Justicia en 15%","Moderado",IF(K29="Afecta la Prestación del Servicio de Administración de Justicia en 20%","Mayor",IF(K29="Afecta la Prestación del Servicio de Administración de Justicia en más del 50%","Catastrófico",IF(K29="Cualquier acto indebido de los servidores judiciales genera altas consecuencias para la entidad","Mayor",IF(K29="Cualquier acto indebido de los servidores judiciales genera consecuencias desastrosas para la entidad","Catastrófico",IF(K29="Si el hecho llegara a presentarse, tendría consecuencias o efectos mínimos sobre la entidad","Leve",IF(K29="Si el hecho llegara a presentarse, tendría bajo impacto o efecto sobre la entidad","Menor",IF(K29="Si el hecho llegara a presentarse, tendría medianas consecuencias o efectos sobre la entidad","Moderado",IF(K29="Si el hecho llegara a presentarse, tendría altas consecuencias o efectos sobre la entidad","Mayor",IF(K29="Si el hecho llegara a presentarse, tendría desastrosas consecuencias o efectos sobre la entidad","Catastrófico")))))))))))))))))))))))))))))</f>
        <v>Moderado</v>
      </c>
      <c r="M29" s="297" t="str">
        <f>IF(K29="El riesgo afecta la imagen de alguna área de la organización","20%",IF(K29="El riesgo afecta la imagen de la entidad internamente, de conocimiento general, nivel interno, alta dirección, contratista y/o de provedores","40%",IF(K29="El riesgo afecta la imagen de la entidad con algunos usuarios de relevancia frente al logro de los objetivos","60%",IF(K29="El riesgo afecta la imagen de de la entidad con efecto publicitario sostenido a nivel del sector justicia","80%",IF(K29="El riesgo afecta la imagen de la entidad a nivel nacional, con efecto publicitarios sostenible a nivel país","100%",IF(K29="Impacto que afecte la ejecución presupuestal en un valor ≥0,5%.","20%",IF(K29="Impacto que afecte la ejecución presupuestal en un valor ≥1%.","40%",IF(K29="Impacto que afecte la ejecución presupuestal en un valor ≥5%.","60%",IF(K29="Impacto que afecte la ejecución presupuestal en un valor ≥20%.","80%",IF(K29="Impacto que afecte la ejecución presupuestal en un valor ≥50%.","100%",IF(K29="Incumplimiento máximo del 5% de la meta planeada","20%",IF(K29="Incumplimiento máximo del 15% de la meta planeada","40%",IF(K29="Incumplimiento máximo del 20% de la meta planeada","60%",IF(K29="Incumplimiento máximo del 50% de la meta planeada","80%",IF(K29="Incumplimiento máximo del 80% de la meta planeada","100%",IF(K29="Cualquier afectación a la violacion de los derechos de los ciudadanos se considera con consecuencias altas","80%",IF(K29="Cualquier afectación a la violacion de los derechos de los ciudadanos se considera con consecuencias desastrosas","100%",IF(K29="Afecta la Prestación del Servicio de Administración de Justicia en 5%","20%",IF(K29="Afecta la Prestación del Servicio de Administración de Justicia en 10%","40%",IF(K29="Afecta la Prestación del Servicio de Administración de Justicia en 15%","60%",IF(K29="Afecta la Prestación del Servicio de Administración de Justicia en 20%","80%",IF(K29="Afecta la Prestación del Servicio de Administración de Justicia en más del 50%","100%",IF(K29="Cualquier acto indebido de los servidores judiciales genera altas consecuencias para la entidad","80%",IF(K29="Cualquier acto indebido de los servidores judiciales genera consecuencias desastrosas para la entidad","100%",IF(K29="Si el hecho llegara a presentarse, tendría consecuencias o efectos mínimos sobre la entidad","20%",IF(K29="Si el hecho llegara a presentarse, tendría bajo impacto o efecto sobre la entidad","40%",IF(K29="Si el hecho llegara a presentarse, tendría medianas consecuencias o efectos sobre la entidad","60%",IF(K29="Si el hecho llegara a presentarse, tendría altas consecuencias o efectos sobre la entidad","80%",IF(K29="Si el hecho llegara a presentarse, tendría desastrosas consecuencias o efectos sobre la entidad","100%")))))))))))))))))))))))))))))</f>
        <v>60%</v>
      </c>
      <c r="N29" s="297" t="str">
        <f>VLOOKUP((I29&amp;L29),Hoja1!$B$4:$C$28,2,0)</f>
        <v>Moderado</v>
      </c>
      <c r="O29" s="193">
        <v>1</v>
      </c>
      <c r="P29" s="141" t="s">
        <v>338</v>
      </c>
      <c r="Q29" s="193" t="str">
        <f t="shared" si="0"/>
        <v>Probabilidad</v>
      </c>
      <c r="R29" s="193" t="s">
        <v>269</v>
      </c>
      <c r="S29" s="193" t="s">
        <v>270</v>
      </c>
      <c r="T29" s="194">
        <f>VLOOKUP(R29&amp;S29,Hoja1!$Q$4:$R$9,2,0)</f>
        <v>0.45</v>
      </c>
      <c r="U29" s="193" t="s">
        <v>271</v>
      </c>
      <c r="V29" s="193" t="s">
        <v>272</v>
      </c>
      <c r="W29" s="193" t="s">
        <v>273</v>
      </c>
      <c r="X29" s="194">
        <f>IF(Q29="Probabilidad",($J$29*T29),IF(Q29="Impacto"," "))</f>
        <v>0.18000000000000002</v>
      </c>
      <c r="Y29" s="194" t="str">
        <f>IF(Z29&lt;=20%,'Tabla probabilidad'!$B$5,IF(Z29&lt;=40%,'Tabla probabilidad'!$B$6,IF(Z29&lt;=60%,'Tabla probabilidad'!$B$7,IF(Z29&lt;=80%,'Tabla probabilidad'!$B$8,IF(Z29&lt;=100%,'Tabla probabilidad'!$B$9)))))</f>
        <v>Baja</v>
      </c>
      <c r="Z29" s="194">
        <f>IF(R29="Preventivo",(J29-(J29*T29)),IF(R29="Detectivo",(J29-(J29*T29)),IF(R29="Correctivo",(J29))))</f>
        <v>0.22</v>
      </c>
      <c r="AA29" s="322" t="str">
        <f>IF(AB29&lt;=20%,'Tabla probabilidad'!$B$5,IF(AB29&lt;=40%,'Tabla probabilidad'!$B$6,IF(AB29&lt;=60%,'Tabla probabilidad'!$B$7,IF(AB29&lt;=80%,'Tabla probabilidad'!$B$8,IF(AB29&lt;=100%,'Tabla probabilidad'!$B$9)))))</f>
        <v>Baja</v>
      </c>
      <c r="AB29" s="322">
        <f>AVERAGE(Z29:Z32)</f>
        <v>0.22999999999999998</v>
      </c>
      <c r="AC29" s="194" t="str">
        <f t="shared" si="1"/>
        <v>Moderado</v>
      </c>
      <c r="AD29" s="194">
        <f>IF(Q29="Probabilidad",(($M$29-0)),IF(Q29="Impacto",($M$29-($M$29*T29))))</f>
        <v>0.6</v>
      </c>
      <c r="AE29" s="322" t="str">
        <f>IF(AF29&lt;=20%,"Leve",IF(AF29&lt;=40%,"Menor",IF(AF29&lt;=60%,"Moderado",IF(AF29&lt;=80%,"Mayor",IF(AF29&lt;=100%,"Catastrófico")))))</f>
        <v>Moderado</v>
      </c>
      <c r="AF29" s="322">
        <f>AVERAGE(AD29:AD32)</f>
        <v>0.6</v>
      </c>
      <c r="AG29" s="297" t="str">
        <f>VLOOKUP(AA29&amp;AE29,Hoja1!$B$4:$C$28,2,0)</f>
        <v>Moderado</v>
      </c>
      <c r="AH29" s="297" t="s">
        <v>274</v>
      </c>
      <c r="AI29" s="141" t="s">
        <v>338</v>
      </c>
      <c r="AJ29" s="220" t="s">
        <v>482</v>
      </c>
      <c r="AK29" s="221"/>
      <c r="AL29" s="222">
        <v>44927</v>
      </c>
      <c r="AM29" s="222">
        <v>45291</v>
      </c>
      <c r="AN29" s="435" t="s">
        <v>500</v>
      </c>
    </row>
    <row r="30" spans="1:40" ht="45">
      <c r="A30" s="297"/>
      <c r="B30" s="297"/>
      <c r="C30" s="297"/>
      <c r="D30" s="130" t="s">
        <v>339</v>
      </c>
      <c r="E30" s="297"/>
      <c r="F30" s="297"/>
      <c r="G30" s="297"/>
      <c r="H30" s="297"/>
      <c r="I30" s="320"/>
      <c r="J30" s="322"/>
      <c r="K30" s="297"/>
      <c r="L30" s="317"/>
      <c r="M30" s="317"/>
      <c r="N30" s="297"/>
      <c r="O30" s="193">
        <v>2</v>
      </c>
      <c r="P30" s="141" t="s">
        <v>340</v>
      </c>
      <c r="Q30" s="193" t="str">
        <f t="shared" si="0"/>
        <v>Probabilidad</v>
      </c>
      <c r="R30" s="193" t="s">
        <v>269</v>
      </c>
      <c r="S30" s="193" t="s">
        <v>270</v>
      </c>
      <c r="T30" s="194">
        <f>VLOOKUP(R30&amp;S30,Hoja1!$Q$4:$R$9,2,0)</f>
        <v>0.45</v>
      </c>
      <c r="U30" s="193" t="s">
        <v>271</v>
      </c>
      <c r="V30" s="193" t="s">
        <v>272</v>
      </c>
      <c r="W30" s="193" t="s">
        <v>273</v>
      </c>
      <c r="X30" s="194">
        <f>IF(Q30="Probabilidad",($J$29*T30),IF(Q30="Impacto"," "))</f>
        <v>0.18000000000000002</v>
      </c>
      <c r="Y30" s="194" t="str">
        <f>IF(Z30&lt;=20%,'Tabla probabilidad'!$B$5,IF(Z30&lt;=40%,'Tabla probabilidad'!$B$6,IF(Z30&lt;=60%,'Tabla probabilidad'!$B$7,IF(Z30&lt;=80%,'Tabla probabilidad'!$B$8,IF(Z30&lt;=100%,'Tabla probabilidad'!$B$9)))))</f>
        <v>Baja</v>
      </c>
      <c r="Z30" s="194">
        <f>IF(R30="Preventivo",(J29-(J29*T30)),IF(R30="Detectivo",(J29-(J29*T30)),IF(R30="Correctivo",(J29))))</f>
        <v>0.22</v>
      </c>
      <c r="AA30" s="322"/>
      <c r="AB30" s="322"/>
      <c r="AC30" s="194" t="str">
        <f t="shared" si="1"/>
        <v>Moderado</v>
      </c>
      <c r="AD30" s="194">
        <f>IF(Q30="Probabilidad",(($M$29-0)),IF(Q30="Impacto",($M$29-($M$29*T30))))</f>
        <v>0.6</v>
      </c>
      <c r="AE30" s="322"/>
      <c r="AF30" s="322"/>
      <c r="AG30" s="297"/>
      <c r="AH30" s="297"/>
      <c r="AI30" s="141" t="s">
        <v>340</v>
      </c>
      <c r="AJ30" s="220" t="s">
        <v>482</v>
      </c>
      <c r="AK30" s="221"/>
      <c r="AL30" s="222">
        <v>44927</v>
      </c>
      <c r="AM30" s="222">
        <v>45291</v>
      </c>
      <c r="AN30" s="435"/>
    </row>
    <row r="31" spans="1:40" ht="60">
      <c r="A31" s="297"/>
      <c r="B31" s="297"/>
      <c r="C31" s="297"/>
      <c r="D31" s="130" t="s">
        <v>341</v>
      </c>
      <c r="E31" s="297"/>
      <c r="F31" s="297"/>
      <c r="G31" s="297"/>
      <c r="H31" s="297"/>
      <c r="I31" s="320"/>
      <c r="J31" s="322"/>
      <c r="K31" s="297"/>
      <c r="L31" s="317"/>
      <c r="M31" s="317"/>
      <c r="N31" s="297"/>
      <c r="O31" s="193">
        <v>3</v>
      </c>
      <c r="P31" s="224" t="s">
        <v>527</v>
      </c>
      <c r="Q31" s="193" t="str">
        <f t="shared" si="0"/>
        <v>Probabilidad</v>
      </c>
      <c r="R31" s="193" t="s">
        <v>319</v>
      </c>
      <c r="S31" s="193" t="s">
        <v>270</v>
      </c>
      <c r="T31" s="194">
        <f>VLOOKUP(R31&amp;S31,Hoja1!$Q$4:$R$9,2,0)</f>
        <v>0.35</v>
      </c>
      <c r="U31" s="193" t="s">
        <v>271</v>
      </c>
      <c r="V31" s="193" t="s">
        <v>272</v>
      </c>
      <c r="W31" s="193" t="s">
        <v>273</v>
      </c>
      <c r="X31" s="194">
        <f>IF(Q31="Probabilidad",($J$29*T31),IF(Q31="Impacto"," "))</f>
        <v>0.13999999999999999</v>
      </c>
      <c r="Y31" s="194" t="str">
        <f>IF(Z31&lt;=20%,'Tabla probabilidad'!$B$5,IF(Z31&lt;=40%,'Tabla probabilidad'!$B$6,IF(Z31&lt;=60%,'Tabla probabilidad'!$B$7,IF(Z31&lt;=80%,'Tabla probabilidad'!$B$8,IF(Z31&lt;=100%,'Tabla probabilidad'!$B$9)))))</f>
        <v>Baja</v>
      </c>
      <c r="Z31" s="194">
        <f>IF(R31="Preventivo",(J29-(J29*T31)),IF(R31="Detectivo",(J29-(J29*T31)),IF(R31="Correctivo",(J29))))</f>
        <v>0.26</v>
      </c>
      <c r="AA31" s="322"/>
      <c r="AB31" s="322"/>
      <c r="AC31" s="194" t="str">
        <f t="shared" si="1"/>
        <v>Moderado</v>
      </c>
      <c r="AD31" s="194">
        <f>IF(Q31="Probabilidad",(($M$29-0)),IF(Q31="Impacto",($M$29-($M$29*T31))))</f>
        <v>0.6</v>
      </c>
      <c r="AE31" s="322"/>
      <c r="AF31" s="322"/>
      <c r="AG31" s="297"/>
      <c r="AH31" s="297"/>
      <c r="AI31" s="224" t="s">
        <v>527</v>
      </c>
      <c r="AJ31" s="220" t="s">
        <v>482</v>
      </c>
      <c r="AK31" s="221"/>
      <c r="AL31" s="222">
        <v>44927</v>
      </c>
      <c r="AM31" s="222">
        <v>45291</v>
      </c>
      <c r="AN31" s="435"/>
    </row>
    <row r="32" spans="1:40" ht="45.75" customHeight="1">
      <c r="A32" s="297"/>
      <c r="B32" s="297"/>
      <c r="C32" s="297"/>
      <c r="D32" s="130" t="s">
        <v>343</v>
      </c>
      <c r="E32" s="297"/>
      <c r="F32" s="297"/>
      <c r="G32" s="297"/>
      <c r="H32" s="297"/>
      <c r="I32" s="320"/>
      <c r="J32" s="322"/>
      <c r="K32" s="297"/>
      <c r="L32" s="317"/>
      <c r="M32" s="317"/>
      <c r="N32" s="297"/>
      <c r="O32" s="193">
        <v>4</v>
      </c>
      <c r="P32" s="141" t="s">
        <v>344</v>
      </c>
      <c r="Q32" s="193" t="str">
        <f t="shared" si="0"/>
        <v>Probabilidad</v>
      </c>
      <c r="R32" s="193" t="s">
        <v>269</v>
      </c>
      <c r="S32" s="193" t="s">
        <v>270</v>
      </c>
      <c r="T32" s="194">
        <f>VLOOKUP(R32&amp;S32,Hoja1!$Q$4:$R$9,2,0)</f>
        <v>0.45</v>
      </c>
      <c r="U32" s="193" t="s">
        <v>271</v>
      </c>
      <c r="V32" s="193" t="s">
        <v>272</v>
      </c>
      <c r="W32" s="193" t="s">
        <v>273</v>
      </c>
      <c r="X32" s="194">
        <f>IF(Q32="Probabilidad",($J$29*T32),IF(Q32="Impacto"," "))</f>
        <v>0.18000000000000002</v>
      </c>
      <c r="Y32" s="194" t="str">
        <f>IF(Z32&lt;=20%,'Tabla probabilidad'!$B$5,IF(Z32&lt;=40%,'Tabla probabilidad'!$B$6,IF(Z32&lt;=60%,'Tabla probabilidad'!$B$7,IF(Z32&lt;=80%,'Tabla probabilidad'!$B$8,IF(Z32&lt;=100%,'Tabla probabilidad'!$B$9)))))</f>
        <v>Baja</v>
      </c>
      <c r="Z32" s="194">
        <f>IF(R32="Preventivo",(J29-(J29*T32)),IF(R32="Detectivo",(J29-(J29*T32)),IF(R32="Correctivo",(J29))))</f>
        <v>0.22</v>
      </c>
      <c r="AA32" s="322"/>
      <c r="AB32" s="322"/>
      <c r="AC32" s="194" t="str">
        <f t="shared" si="1"/>
        <v>Moderado</v>
      </c>
      <c r="AD32" s="194">
        <f>IF(Q32="Probabilidad",(($M$29-0)),IF(Q32="Impacto",($M$29-($M$29*T32))))</f>
        <v>0.6</v>
      </c>
      <c r="AE32" s="322"/>
      <c r="AF32" s="322"/>
      <c r="AG32" s="297"/>
      <c r="AH32" s="297"/>
      <c r="AI32" s="141" t="s">
        <v>503</v>
      </c>
      <c r="AJ32" s="220" t="s">
        <v>482</v>
      </c>
      <c r="AK32" s="221"/>
      <c r="AL32" s="222">
        <v>44927</v>
      </c>
      <c r="AM32" s="222">
        <v>45291</v>
      </c>
      <c r="AN32" s="435"/>
    </row>
    <row r="33" spans="1:34">
      <c r="A33"/>
      <c r="B33"/>
      <c r="C33"/>
      <c r="E33"/>
      <c r="F33"/>
      <c r="G33"/>
      <c r="H33"/>
      <c r="I33"/>
      <c r="J33"/>
      <c r="K33"/>
      <c r="L33"/>
      <c r="M33"/>
      <c r="N33"/>
      <c r="O33"/>
      <c r="Q33"/>
      <c r="R33"/>
      <c r="S33"/>
      <c r="T33"/>
      <c r="U33"/>
      <c r="V33"/>
      <c r="W33"/>
      <c r="X33"/>
      <c r="Y33"/>
      <c r="Z33"/>
      <c r="AA33"/>
      <c r="AB33"/>
      <c r="AC33"/>
      <c r="AD33"/>
      <c r="AE33"/>
      <c r="AF33"/>
      <c r="AG33"/>
      <c r="AH33"/>
    </row>
    <row r="34" spans="1:34">
      <c r="A34"/>
      <c r="B34"/>
      <c r="C34"/>
      <c r="E34"/>
      <c r="F34"/>
      <c r="G34"/>
      <c r="H34"/>
      <c r="I34"/>
      <c r="J34"/>
      <c r="K34"/>
      <c r="L34"/>
      <c r="M34"/>
      <c r="N34"/>
      <c r="O34"/>
      <c r="Q34"/>
      <c r="R34"/>
      <c r="S34"/>
      <c r="T34"/>
      <c r="U34"/>
      <c r="V34"/>
      <c r="W34"/>
      <c r="X34"/>
      <c r="Y34"/>
      <c r="Z34"/>
      <c r="AA34"/>
      <c r="AB34"/>
      <c r="AC34"/>
      <c r="AD34"/>
      <c r="AE34"/>
      <c r="AF34"/>
      <c r="AG34"/>
      <c r="AH34"/>
    </row>
    <row r="35" spans="1:34">
      <c r="A35"/>
      <c r="B35"/>
      <c r="C35"/>
      <c r="E35"/>
      <c r="F35"/>
      <c r="G35"/>
      <c r="H35"/>
      <c r="I35"/>
      <c r="J35"/>
      <c r="K35"/>
      <c r="L35"/>
      <c r="M35"/>
      <c r="N35"/>
      <c r="O35"/>
      <c r="Q35"/>
      <c r="R35"/>
      <c r="S35"/>
      <c r="T35"/>
      <c r="U35"/>
      <c r="V35"/>
      <c r="W35"/>
      <c r="X35"/>
      <c r="Y35"/>
      <c r="Z35"/>
      <c r="AA35"/>
      <c r="AB35"/>
      <c r="AC35"/>
      <c r="AD35"/>
      <c r="AE35"/>
      <c r="AF35"/>
      <c r="AG35"/>
      <c r="AH35"/>
    </row>
    <row r="36" spans="1:34">
      <c r="A36"/>
      <c r="B36"/>
      <c r="C36"/>
      <c r="E36"/>
      <c r="F36"/>
      <c r="G36"/>
      <c r="H36"/>
      <c r="I36"/>
      <c r="J36"/>
      <c r="K36"/>
      <c r="L36"/>
      <c r="M36"/>
      <c r="N36"/>
      <c r="O36"/>
      <c r="Q36"/>
      <c r="R36"/>
      <c r="S36"/>
      <c r="T36"/>
      <c r="U36"/>
      <c r="V36"/>
      <c r="W36"/>
      <c r="X36"/>
      <c r="Y36"/>
      <c r="Z36"/>
      <c r="AA36"/>
      <c r="AB36"/>
      <c r="AC36"/>
      <c r="AD36"/>
      <c r="AE36"/>
      <c r="AF36"/>
      <c r="AG36"/>
      <c r="AH36"/>
    </row>
    <row r="37" spans="1:34">
      <c r="A37"/>
      <c r="B37"/>
      <c r="C37"/>
      <c r="E37"/>
      <c r="F37"/>
      <c r="G37"/>
      <c r="H37"/>
      <c r="I37"/>
      <c r="J37"/>
      <c r="K37"/>
      <c r="L37"/>
      <c r="M37"/>
      <c r="N37"/>
      <c r="O37"/>
      <c r="Q37"/>
      <c r="R37"/>
      <c r="S37"/>
      <c r="T37"/>
      <c r="U37"/>
      <c r="V37"/>
      <c r="W37"/>
      <c r="X37"/>
      <c r="Y37"/>
      <c r="Z37"/>
      <c r="AA37"/>
      <c r="AB37"/>
      <c r="AC37"/>
      <c r="AD37"/>
      <c r="AE37"/>
      <c r="AF37"/>
      <c r="AG37"/>
      <c r="AH37"/>
    </row>
    <row r="38" spans="1:34">
      <c r="A38"/>
      <c r="B38"/>
      <c r="C38"/>
      <c r="E38"/>
      <c r="F38"/>
      <c r="G38"/>
      <c r="H38"/>
      <c r="I38"/>
      <c r="J38"/>
      <c r="K38"/>
      <c r="L38"/>
      <c r="M38"/>
      <c r="N38"/>
      <c r="O38"/>
      <c r="Q38"/>
      <c r="R38"/>
      <c r="S38"/>
      <c r="T38"/>
      <c r="U38"/>
      <c r="V38"/>
      <c r="W38"/>
      <c r="X38"/>
      <c r="Y38"/>
      <c r="Z38"/>
      <c r="AA38"/>
      <c r="AB38"/>
      <c r="AC38"/>
      <c r="AD38"/>
      <c r="AE38"/>
      <c r="AF38"/>
      <c r="AG38"/>
      <c r="AH38"/>
    </row>
    <row r="39" spans="1:34">
      <c r="A39"/>
      <c r="B39"/>
      <c r="C39"/>
      <c r="E39"/>
      <c r="F39"/>
      <c r="G39"/>
      <c r="H39"/>
      <c r="I39"/>
      <c r="J39"/>
      <c r="K39"/>
      <c r="L39"/>
      <c r="M39"/>
      <c r="N39"/>
      <c r="O39"/>
      <c r="Q39"/>
      <c r="R39"/>
      <c r="S39"/>
      <c r="T39"/>
      <c r="U39"/>
      <c r="V39"/>
      <c r="W39"/>
      <c r="X39"/>
      <c r="Y39"/>
      <c r="Z39"/>
      <c r="AA39"/>
      <c r="AB39"/>
      <c r="AC39"/>
      <c r="AD39"/>
      <c r="AE39"/>
      <c r="AF39"/>
      <c r="AG39"/>
      <c r="AH39"/>
    </row>
    <row r="40" spans="1:34">
      <c r="A40"/>
      <c r="B40"/>
      <c r="C40"/>
      <c r="E40"/>
      <c r="F40"/>
      <c r="G40"/>
      <c r="H40"/>
      <c r="I40"/>
      <c r="J40"/>
      <c r="K40"/>
      <c r="L40"/>
      <c r="M40"/>
      <c r="N40"/>
      <c r="O40"/>
      <c r="Q40"/>
      <c r="R40"/>
      <c r="S40"/>
      <c r="T40"/>
      <c r="U40"/>
      <c r="V40"/>
      <c r="W40"/>
      <c r="X40"/>
      <c r="Y40"/>
      <c r="Z40"/>
      <c r="AA40"/>
      <c r="AB40"/>
      <c r="AC40"/>
      <c r="AD40"/>
      <c r="AE40"/>
      <c r="AF40"/>
      <c r="AG40"/>
      <c r="AH40"/>
    </row>
    <row r="41" spans="1:34">
      <c r="A41"/>
      <c r="B41"/>
      <c r="C41"/>
      <c r="E41"/>
      <c r="F41"/>
      <c r="G41"/>
      <c r="H41"/>
      <c r="I41"/>
      <c r="J41"/>
      <c r="K41"/>
      <c r="L41"/>
      <c r="M41"/>
      <c r="N41"/>
      <c r="O41"/>
      <c r="Q41"/>
      <c r="R41"/>
      <c r="S41"/>
      <c r="T41"/>
      <c r="U41"/>
      <c r="V41"/>
      <c r="W41"/>
      <c r="X41"/>
      <c r="Y41"/>
      <c r="Z41"/>
      <c r="AA41"/>
      <c r="AB41"/>
      <c r="AC41"/>
      <c r="AD41"/>
      <c r="AE41"/>
      <c r="AF41"/>
      <c r="AG41"/>
      <c r="AH41"/>
    </row>
    <row r="42" spans="1:34">
      <c r="A42"/>
      <c r="B42"/>
      <c r="C42"/>
      <c r="E42"/>
      <c r="F42"/>
      <c r="G42"/>
      <c r="H42"/>
      <c r="I42"/>
      <c r="J42"/>
      <c r="K42"/>
      <c r="L42"/>
      <c r="M42"/>
      <c r="N42"/>
      <c r="O42"/>
      <c r="Q42"/>
      <c r="R42"/>
      <c r="S42"/>
      <c r="T42"/>
      <c r="U42"/>
      <c r="V42"/>
      <c r="W42"/>
      <c r="X42"/>
      <c r="Y42"/>
      <c r="Z42"/>
      <c r="AA42"/>
      <c r="AB42"/>
      <c r="AC42"/>
      <c r="AD42"/>
      <c r="AE42"/>
      <c r="AF42"/>
      <c r="AG42"/>
      <c r="AH42"/>
    </row>
    <row r="43" spans="1:34">
      <c r="A43"/>
      <c r="B43"/>
      <c r="C43"/>
      <c r="E43"/>
      <c r="F43"/>
      <c r="G43"/>
      <c r="H43"/>
      <c r="I43"/>
      <c r="J43"/>
      <c r="K43"/>
      <c r="L43"/>
      <c r="M43"/>
      <c r="N43"/>
      <c r="O43"/>
      <c r="Q43"/>
      <c r="R43"/>
      <c r="S43"/>
      <c r="T43"/>
      <c r="U43"/>
      <c r="V43"/>
      <c r="W43"/>
      <c r="X43"/>
      <c r="Y43"/>
      <c r="Z43"/>
      <c r="AA43"/>
      <c r="AB43"/>
      <c r="AC43"/>
      <c r="AD43"/>
      <c r="AE43"/>
      <c r="AF43"/>
      <c r="AG43"/>
      <c r="AH43"/>
    </row>
    <row r="44" spans="1:34">
      <c r="A44"/>
      <c r="B44"/>
      <c r="C44"/>
      <c r="E44"/>
      <c r="F44"/>
      <c r="G44"/>
      <c r="H44"/>
      <c r="I44"/>
      <c r="J44"/>
      <c r="K44"/>
      <c r="L44"/>
      <c r="M44"/>
      <c r="N44"/>
      <c r="O44"/>
      <c r="Q44"/>
      <c r="R44"/>
      <c r="S44"/>
      <c r="T44"/>
      <c r="U44"/>
      <c r="V44"/>
      <c r="W44"/>
      <c r="X44"/>
      <c r="Y44"/>
      <c r="Z44"/>
      <c r="AA44"/>
      <c r="AB44"/>
      <c r="AC44"/>
      <c r="AD44"/>
      <c r="AE44"/>
      <c r="AF44"/>
      <c r="AG44"/>
      <c r="AH44"/>
    </row>
    <row r="45" spans="1:34">
      <c r="A45"/>
      <c r="B45"/>
      <c r="C45"/>
      <c r="E45"/>
      <c r="F45"/>
      <c r="G45"/>
      <c r="H45"/>
      <c r="I45"/>
      <c r="J45"/>
      <c r="K45"/>
      <c r="L45"/>
      <c r="M45"/>
      <c r="N45"/>
      <c r="O45"/>
      <c r="Q45"/>
      <c r="R45"/>
      <c r="S45"/>
      <c r="T45"/>
      <c r="U45"/>
      <c r="V45"/>
      <c r="W45"/>
      <c r="X45"/>
      <c r="Y45"/>
      <c r="Z45"/>
      <c r="AA45"/>
      <c r="AB45"/>
      <c r="AC45"/>
      <c r="AD45"/>
      <c r="AE45"/>
      <c r="AF45"/>
      <c r="AG45"/>
      <c r="AH45"/>
    </row>
    <row r="46" spans="1:34">
      <c r="A46"/>
      <c r="B46"/>
      <c r="C46"/>
      <c r="E46"/>
      <c r="F46"/>
      <c r="G46"/>
      <c r="H46"/>
      <c r="I46"/>
      <c r="J46"/>
      <c r="K46"/>
      <c r="L46"/>
      <c r="M46"/>
      <c r="N46"/>
      <c r="O46"/>
      <c r="Q46"/>
      <c r="R46"/>
      <c r="S46"/>
      <c r="T46"/>
      <c r="U46"/>
      <c r="V46"/>
      <c r="W46"/>
      <c r="X46"/>
      <c r="Y46"/>
      <c r="Z46"/>
      <c r="AA46"/>
      <c r="AB46"/>
      <c r="AC46"/>
      <c r="AD46"/>
      <c r="AE46"/>
      <c r="AF46"/>
      <c r="AG46"/>
      <c r="AH46"/>
    </row>
    <row r="47" spans="1:34">
      <c r="A47"/>
      <c r="B47"/>
      <c r="C47"/>
      <c r="E47"/>
      <c r="F47"/>
      <c r="G47"/>
      <c r="H47"/>
      <c r="I47"/>
      <c r="J47"/>
      <c r="K47"/>
      <c r="L47"/>
      <c r="M47"/>
      <c r="N47"/>
      <c r="O47"/>
      <c r="Q47"/>
      <c r="R47"/>
      <c r="S47"/>
      <c r="T47"/>
      <c r="U47"/>
      <c r="V47"/>
      <c r="W47"/>
      <c r="X47"/>
      <c r="Y47"/>
      <c r="Z47"/>
      <c r="AA47"/>
      <c r="AB47"/>
      <c r="AC47"/>
      <c r="AD47"/>
      <c r="AE47"/>
      <c r="AF47"/>
      <c r="AG47"/>
      <c r="AH47"/>
    </row>
    <row r="48" spans="1:34">
      <c r="A48"/>
      <c r="B48"/>
      <c r="C48"/>
      <c r="E48"/>
      <c r="F48"/>
      <c r="G48"/>
      <c r="H48"/>
      <c r="I48"/>
      <c r="J48"/>
      <c r="K48"/>
      <c r="L48"/>
      <c r="M48"/>
      <c r="N48"/>
      <c r="O48"/>
      <c r="Q48"/>
      <c r="R48"/>
      <c r="S48"/>
      <c r="T48"/>
      <c r="U48"/>
      <c r="V48"/>
      <c r="W48"/>
      <c r="X48"/>
      <c r="Y48"/>
      <c r="Z48"/>
      <c r="AA48"/>
      <c r="AB48"/>
      <c r="AC48"/>
      <c r="AD48"/>
      <c r="AE48"/>
      <c r="AF48"/>
      <c r="AG48"/>
      <c r="AH48"/>
    </row>
    <row r="49" spans="1:34">
      <c r="A49"/>
      <c r="B49"/>
      <c r="C49"/>
      <c r="E49"/>
      <c r="F49"/>
      <c r="G49"/>
      <c r="H49"/>
      <c r="I49"/>
      <c r="J49"/>
      <c r="K49"/>
      <c r="L49"/>
      <c r="M49"/>
      <c r="N49"/>
      <c r="O49"/>
      <c r="Q49"/>
      <c r="R49"/>
      <c r="S49"/>
      <c r="T49"/>
      <c r="U49"/>
      <c r="V49"/>
      <c r="W49"/>
      <c r="X49"/>
      <c r="Y49"/>
      <c r="Z49"/>
      <c r="AA49"/>
      <c r="AB49"/>
      <c r="AC49"/>
      <c r="AD49"/>
      <c r="AE49"/>
      <c r="AF49"/>
      <c r="AG49"/>
      <c r="AH49"/>
    </row>
    <row r="50" spans="1:34">
      <c r="A50"/>
      <c r="B50"/>
      <c r="C50"/>
      <c r="E50"/>
      <c r="F50"/>
      <c r="G50"/>
      <c r="H50"/>
      <c r="I50"/>
      <c r="J50"/>
      <c r="K50"/>
      <c r="L50"/>
      <c r="M50"/>
      <c r="N50"/>
      <c r="O50"/>
      <c r="Q50"/>
      <c r="R50"/>
      <c r="S50"/>
      <c r="T50"/>
      <c r="U50"/>
      <c r="V50"/>
      <c r="W50"/>
      <c r="X50"/>
      <c r="Y50"/>
      <c r="Z50"/>
      <c r="AA50"/>
      <c r="AB50"/>
      <c r="AC50"/>
      <c r="AD50"/>
      <c r="AE50"/>
      <c r="AF50"/>
      <c r="AG50"/>
      <c r="AH50"/>
    </row>
    <row r="51" spans="1:34">
      <c r="A51"/>
      <c r="B51"/>
      <c r="C51"/>
      <c r="E51"/>
      <c r="F51"/>
      <c r="G51"/>
      <c r="H51"/>
      <c r="I51"/>
      <c r="J51"/>
      <c r="K51"/>
      <c r="L51"/>
      <c r="M51"/>
      <c r="N51"/>
      <c r="O51"/>
      <c r="Q51"/>
      <c r="R51"/>
      <c r="S51"/>
      <c r="T51"/>
      <c r="U51"/>
      <c r="V51"/>
      <c r="W51"/>
      <c r="X51"/>
      <c r="Y51"/>
      <c r="Z51"/>
      <c r="AA51"/>
      <c r="AB51"/>
      <c r="AC51"/>
      <c r="AD51"/>
      <c r="AE51"/>
      <c r="AF51"/>
      <c r="AG51"/>
      <c r="AH51"/>
    </row>
    <row r="52" spans="1:34">
      <c r="A52"/>
      <c r="B52"/>
      <c r="C52"/>
      <c r="E52"/>
      <c r="F52"/>
      <c r="G52"/>
      <c r="H52"/>
      <c r="I52"/>
      <c r="J52"/>
      <c r="K52"/>
      <c r="L52"/>
      <c r="M52"/>
      <c r="N52"/>
      <c r="O52"/>
      <c r="Q52"/>
      <c r="R52"/>
      <c r="S52"/>
      <c r="T52"/>
      <c r="U52"/>
      <c r="V52"/>
      <c r="W52"/>
      <c r="X52"/>
      <c r="Y52"/>
      <c r="Z52"/>
      <c r="AA52"/>
      <c r="AB52"/>
      <c r="AC52"/>
      <c r="AD52"/>
      <c r="AE52"/>
      <c r="AF52"/>
      <c r="AG52"/>
      <c r="AH52"/>
    </row>
    <row r="53" spans="1:34">
      <c r="A53"/>
      <c r="B53"/>
      <c r="C53"/>
      <c r="E53"/>
      <c r="F53"/>
      <c r="G53"/>
      <c r="H53"/>
      <c r="I53"/>
      <c r="J53"/>
      <c r="K53"/>
      <c r="L53"/>
      <c r="M53"/>
      <c r="N53"/>
      <c r="O53"/>
      <c r="Q53"/>
      <c r="R53"/>
      <c r="S53"/>
      <c r="T53"/>
      <c r="U53"/>
      <c r="V53"/>
      <c r="W53"/>
      <c r="X53"/>
      <c r="Y53"/>
      <c r="Z53"/>
      <c r="AA53"/>
      <c r="AB53"/>
      <c r="AC53"/>
      <c r="AD53"/>
      <c r="AE53"/>
      <c r="AF53"/>
      <c r="AG53"/>
      <c r="AH53"/>
    </row>
    <row r="54" spans="1:34">
      <c r="A54"/>
      <c r="B54"/>
      <c r="C54"/>
      <c r="E54"/>
      <c r="F54"/>
      <c r="G54"/>
      <c r="H54"/>
      <c r="I54"/>
      <c r="J54"/>
      <c r="K54"/>
      <c r="L54"/>
      <c r="M54"/>
      <c r="N54"/>
      <c r="O54"/>
      <c r="Q54"/>
      <c r="R54"/>
      <c r="S54"/>
      <c r="T54"/>
      <c r="U54"/>
      <c r="V54"/>
      <c r="W54"/>
      <c r="X54"/>
      <c r="Y54"/>
      <c r="Z54"/>
      <c r="AA54"/>
      <c r="AB54"/>
      <c r="AC54"/>
      <c r="AD54"/>
      <c r="AE54"/>
      <c r="AF54"/>
      <c r="AG54"/>
      <c r="AH54"/>
    </row>
    <row r="55" spans="1:34">
      <c r="A55"/>
      <c r="B55"/>
      <c r="C55"/>
      <c r="E55"/>
      <c r="F55"/>
      <c r="G55"/>
      <c r="H55"/>
      <c r="I55"/>
      <c r="J55"/>
      <c r="K55"/>
      <c r="L55"/>
      <c r="M55"/>
      <c r="N55"/>
      <c r="O55"/>
      <c r="Q55"/>
      <c r="R55"/>
      <c r="S55"/>
      <c r="T55"/>
      <c r="U55"/>
      <c r="V55"/>
      <c r="W55"/>
      <c r="X55"/>
      <c r="Y55"/>
      <c r="Z55"/>
      <c r="AA55"/>
      <c r="AB55"/>
      <c r="AC55"/>
      <c r="AD55"/>
      <c r="AE55"/>
      <c r="AF55"/>
      <c r="AG55"/>
      <c r="AH55"/>
    </row>
    <row r="56" spans="1:34">
      <c r="A56"/>
      <c r="B56"/>
      <c r="C56"/>
      <c r="E56"/>
      <c r="F56"/>
      <c r="G56"/>
      <c r="H56"/>
      <c r="I56"/>
      <c r="J56"/>
      <c r="K56"/>
      <c r="L56"/>
      <c r="M56"/>
      <c r="N56"/>
      <c r="O56"/>
      <c r="Q56"/>
      <c r="R56"/>
      <c r="S56"/>
      <c r="T56"/>
      <c r="U56"/>
      <c r="V56"/>
      <c r="W56"/>
      <c r="X56"/>
      <c r="Y56"/>
      <c r="Z56"/>
      <c r="AA56"/>
      <c r="AB56"/>
      <c r="AC56"/>
      <c r="AD56"/>
      <c r="AE56"/>
      <c r="AF56"/>
      <c r="AG56"/>
      <c r="AH56"/>
    </row>
    <row r="57" spans="1:34">
      <c r="A57"/>
      <c r="B57"/>
      <c r="C57"/>
      <c r="E57"/>
      <c r="F57"/>
      <c r="G57"/>
      <c r="H57"/>
      <c r="I57"/>
      <c r="J57"/>
      <c r="K57"/>
      <c r="L57"/>
      <c r="M57"/>
      <c r="N57"/>
      <c r="O57"/>
      <c r="Q57"/>
      <c r="R57"/>
      <c r="S57"/>
      <c r="T57"/>
      <c r="U57"/>
      <c r="V57"/>
      <c r="W57"/>
      <c r="X57"/>
      <c r="Y57"/>
      <c r="Z57"/>
      <c r="AA57"/>
      <c r="AB57"/>
      <c r="AC57"/>
      <c r="AD57"/>
      <c r="AE57"/>
      <c r="AF57"/>
      <c r="AG57"/>
      <c r="AH57"/>
    </row>
    <row r="58" spans="1:34">
      <c r="A58"/>
      <c r="B58"/>
      <c r="C58"/>
      <c r="E58"/>
      <c r="F58"/>
      <c r="G58"/>
      <c r="H58"/>
      <c r="I58"/>
      <c r="J58"/>
      <c r="K58"/>
      <c r="L58"/>
      <c r="M58"/>
      <c r="N58"/>
      <c r="O58"/>
      <c r="Q58"/>
      <c r="R58"/>
      <c r="S58"/>
      <c r="T58"/>
      <c r="U58"/>
      <c r="V58"/>
      <c r="W58"/>
      <c r="X58"/>
      <c r="Y58"/>
      <c r="Z58"/>
      <c r="AA58"/>
      <c r="AB58"/>
      <c r="AC58"/>
      <c r="AD58"/>
      <c r="AE58"/>
      <c r="AF58"/>
      <c r="AG58"/>
      <c r="AH58"/>
    </row>
    <row r="59" spans="1:34">
      <c r="A59"/>
      <c r="B59"/>
      <c r="C59"/>
      <c r="E59"/>
      <c r="F59"/>
      <c r="G59"/>
      <c r="H59"/>
      <c r="I59"/>
      <c r="J59"/>
      <c r="K59"/>
      <c r="L59"/>
      <c r="M59"/>
      <c r="N59"/>
      <c r="O59"/>
      <c r="Q59"/>
      <c r="R59"/>
      <c r="S59"/>
      <c r="T59"/>
      <c r="U59"/>
      <c r="V59"/>
      <c r="W59"/>
      <c r="X59"/>
      <c r="Y59"/>
      <c r="Z59"/>
      <c r="AA59"/>
      <c r="AB59"/>
      <c r="AC59"/>
      <c r="AD59"/>
      <c r="AE59"/>
      <c r="AF59"/>
      <c r="AG59"/>
      <c r="AH59"/>
    </row>
    <row r="60" spans="1:34">
      <c r="A60"/>
      <c r="B60"/>
      <c r="C60"/>
      <c r="E60"/>
      <c r="F60"/>
      <c r="G60"/>
      <c r="H60"/>
      <c r="I60"/>
      <c r="J60"/>
      <c r="K60"/>
      <c r="L60"/>
      <c r="M60"/>
      <c r="N60"/>
      <c r="O60"/>
      <c r="Q60"/>
      <c r="R60"/>
      <c r="S60"/>
      <c r="T60"/>
      <c r="U60"/>
      <c r="V60"/>
      <c r="W60"/>
      <c r="X60"/>
      <c r="Y60"/>
      <c r="Z60"/>
      <c r="AA60"/>
      <c r="AB60"/>
      <c r="AC60"/>
      <c r="AD60"/>
      <c r="AE60"/>
      <c r="AF60"/>
      <c r="AG60"/>
      <c r="AH60"/>
    </row>
    <row r="61" spans="1:34">
      <c r="A61"/>
      <c r="B61"/>
      <c r="C61"/>
      <c r="E61"/>
      <c r="F61"/>
      <c r="G61"/>
      <c r="H61"/>
      <c r="I61"/>
      <c r="J61"/>
      <c r="K61"/>
      <c r="L61"/>
      <c r="M61"/>
      <c r="N61"/>
      <c r="O61"/>
      <c r="Q61"/>
      <c r="R61"/>
      <c r="S61"/>
      <c r="T61"/>
      <c r="U61"/>
      <c r="V61"/>
      <c r="W61"/>
      <c r="X61"/>
      <c r="Y61"/>
      <c r="Z61"/>
      <c r="AA61"/>
      <c r="AB61"/>
      <c r="AC61"/>
      <c r="AD61"/>
      <c r="AE61"/>
      <c r="AF61"/>
      <c r="AG61"/>
      <c r="AH61"/>
    </row>
    <row r="62" spans="1:34">
      <c r="A62"/>
      <c r="B62"/>
      <c r="C62"/>
      <c r="E62"/>
      <c r="F62"/>
      <c r="G62"/>
      <c r="H62"/>
      <c r="I62"/>
      <c r="J62"/>
      <c r="K62"/>
      <c r="L62"/>
      <c r="M62"/>
      <c r="N62"/>
      <c r="O62"/>
      <c r="Q62"/>
      <c r="R62"/>
      <c r="S62"/>
      <c r="T62"/>
      <c r="U62"/>
      <c r="V62"/>
      <c r="W62"/>
      <c r="X62"/>
      <c r="Y62"/>
      <c r="Z62"/>
      <c r="AA62"/>
      <c r="AB62"/>
      <c r="AC62"/>
      <c r="AD62"/>
      <c r="AE62"/>
      <c r="AF62"/>
      <c r="AG62"/>
      <c r="AH62"/>
    </row>
  </sheetData>
  <mergeCells count="159">
    <mergeCell ref="A6:C6"/>
    <mergeCell ref="D6:N6"/>
    <mergeCell ref="A7:H7"/>
    <mergeCell ref="I7:N7"/>
    <mergeCell ref="O7:W7"/>
    <mergeCell ref="X7:AH7"/>
    <mergeCell ref="A1:C2"/>
    <mergeCell ref="D1:AH3"/>
    <mergeCell ref="A4:C4"/>
    <mergeCell ref="D4:N4"/>
    <mergeCell ref="O4:Q4"/>
    <mergeCell ref="A5:C5"/>
    <mergeCell ref="D5:N5"/>
    <mergeCell ref="I8:I9"/>
    <mergeCell ref="J8:J9"/>
    <mergeCell ref="K8:K9"/>
    <mergeCell ref="L8:L9"/>
    <mergeCell ref="A8:A9"/>
    <mergeCell ref="B8:B9"/>
    <mergeCell ref="C8:C9"/>
    <mergeCell ref="D8:D9"/>
    <mergeCell ref="E8:E9"/>
    <mergeCell ref="F8:F9"/>
    <mergeCell ref="AH8:AH9"/>
    <mergeCell ref="AI8:AI9"/>
    <mergeCell ref="AJ8:AK8"/>
    <mergeCell ref="AL8:AM8"/>
    <mergeCell ref="AN8:AN9"/>
    <mergeCell ref="A10:A12"/>
    <mergeCell ref="B10:B12"/>
    <mergeCell ref="C10:C12"/>
    <mergeCell ref="E10:E12"/>
    <mergeCell ref="F10:F12"/>
    <mergeCell ref="X8:X9"/>
    <mergeCell ref="Y8:Y9"/>
    <mergeCell ref="Z8:Z9"/>
    <mergeCell ref="AC8:AC9"/>
    <mergeCell ref="AD8:AD9"/>
    <mergeCell ref="AG8:AG9"/>
    <mergeCell ref="M8:M9"/>
    <mergeCell ref="N8:N9"/>
    <mergeCell ref="O8:O9"/>
    <mergeCell ref="P8:P9"/>
    <mergeCell ref="Q8:Q9"/>
    <mergeCell ref="R8:W8"/>
    <mergeCell ref="G8:G9"/>
    <mergeCell ref="H8:H9"/>
    <mergeCell ref="AG10:AG12"/>
    <mergeCell ref="AH10:AH12"/>
    <mergeCell ref="AN10:AN12"/>
    <mergeCell ref="A13:A15"/>
    <mergeCell ref="B13:B15"/>
    <mergeCell ref="C13:C15"/>
    <mergeCell ref="E13:E15"/>
    <mergeCell ref="F13:F15"/>
    <mergeCell ref="G13:G15"/>
    <mergeCell ref="H13:H15"/>
    <mergeCell ref="M10:M12"/>
    <mergeCell ref="N10:N12"/>
    <mergeCell ref="AA10:AA12"/>
    <mergeCell ref="AB10:AB12"/>
    <mergeCell ref="AE10:AE12"/>
    <mergeCell ref="AF10:AF12"/>
    <mergeCell ref="G10:G12"/>
    <mergeCell ref="H10:H12"/>
    <mergeCell ref="I10:I12"/>
    <mergeCell ref="J10:J12"/>
    <mergeCell ref="K10:K12"/>
    <mergeCell ref="L10:L12"/>
    <mergeCell ref="AN14:AN15"/>
    <mergeCell ref="AA13:AA15"/>
    <mergeCell ref="A16:A19"/>
    <mergeCell ref="B16:B19"/>
    <mergeCell ref="C16:C19"/>
    <mergeCell ref="E16:E19"/>
    <mergeCell ref="F16:F19"/>
    <mergeCell ref="G16:G19"/>
    <mergeCell ref="H16:H19"/>
    <mergeCell ref="I16:I19"/>
    <mergeCell ref="J16:J19"/>
    <mergeCell ref="AB13:AB15"/>
    <mergeCell ref="AE13:AE15"/>
    <mergeCell ref="AF13:AF15"/>
    <mergeCell ref="AG13:AG15"/>
    <mergeCell ref="AH13:AH15"/>
    <mergeCell ref="I13:I15"/>
    <mergeCell ref="J13:J15"/>
    <mergeCell ref="K13:K15"/>
    <mergeCell ref="L13:L15"/>
    <mergeCell ref="M13:M15"/>
    <mergeCell ref="N13:N15"/>
    <mergeCell ref="AE16:AE19"/>
    <mergeCell ref="AF16:AF19"/>
    <mergeCell ref="AG16:AG19"/>
    <mergeCell ref="AH16:AH19"/>
    <mergeCell ref="A20:A23"/>
    <mergeCell ref="B20:B23"/>
    <mergeCell ref="C20:C23"/>
    <mergeCell ref="E20:E23"/>
    <mergeCell ref="F20:F23"/>
    <mergeCell ref="G20:G23"/>
    <mergeCell ref="K16:K19"/>
    <mergeCell ref="L16:L19"/>
    <mergeCell ref="M16:M19"/>
    <mergeCell ref="N16:N19"/>
    <mergeCell ref="AA16:AA19"/>
    <mergeCell ref="AB16:AB19"/>
    <mergeCell ref="AH20:AH23"/>
    <mergeCell ref="N20:N23"/>
    <mergeCell ref="AA20:AA23"/>
    <mergeCell ref="AB20:AB23"/>
    <mergeCell ref="AE20:AE23"/>
    <mergeCell ref="AF20:AF23"/>
    <mergeCell ref="AG20:AG23"/>
    <mergeCell ref="H20:H23"/>
    <mergeCell ref="I20:I23"/>
    <mergeCell ref="J20:J23"/>
    <mergeCell ref="K20:K23"/>
    <mergeCell ref="L20:L23"/>
    <mergeCell ref="M20:M23"/>
    <mergeCell ref="AE24:AE28"/>
    <mergeCell ref="AF24:AF28"/>
    <mergeCell ref="AG24:AG28"/>
    <mergeCell ref="AH24:AH28"/>
    <mergeCell ref="N24:N28"/>
    <mergeCell ref="AA24:AA28"/>
    <mergeCell ref="AB24:AB28"/>
    <mergeCell ref="I24:I28"/>
    <mergeCell ref="J24:J28"/>
    <mergeCell ref="A29:A32"/>
    <mergeCell ref="B29:B32"/>
    <mergeCell ref="C29:C32"/>
    <mergeCell ref="E29:E32"/>
    <mergeCell ref="F29:F32"/>
    <mergeCell ref="G29:G32"/>
    <mergeCell ref="K24:K28"/>
    <mergeCell ref="L24:L28"/>
    <mergeCell ref="M24:M28"/>
    <mergeCell ref="A24:A28"/>
    <mergeCell ref="B24:B28"/>
    <mergeCell ref="C24:C28"/>
    <mergeCell ref="E24:E28"/>
    <mergeCell ref="F24:F28"/>
    <mergeCell ref="G24:G28"/>
    <mergeCell ref="H24:H28"/>
    <mergeCell ref="AH29:AH32"/>
    <mergeCell ref="AN29:AN32"/>
    <mergeCell ref="N29:N32"/>
    <mergeCell ref="AA29:AA32"/>
    <mergeCell ref="AB29:AB32"/>
    <mergeCell ref="AE29:AE32"/>
    <mergeCell ref="AF29:AF32"/>
    <mergeCell ref="AG29:AG32"/>
    <mergeCell ref="H29:H32"/>
    <mergeCell ref="I29:I32"/>
    <mergeCell ref="J29:J32"/>
    <mergeCell ref="K29:K32"/>
    <mergeCell ref="L29:L32"/>
    <mergeCell ref="M29:M32"/>
  </mergeCells>
  <conditionalFormatting sqref="I10">
    <cfRule type="containsText" dxfId="662" priority="199" operator="containsText" text="Muy Baja">
      <formula>NOT(ISERROR(SEARCH("Muy Baja",I10)))</formula>
    </cfRule>
    <cfRule type="containsText" dxfId="661" priority="200" operator="containsText" text="Baja">
      <formula>NOT(ISERROR(SEARCH("Baja",I10)))</formula>
    </cfRule>
    <cfRule type="containsText" dxfId="660" priority="202" operator="containsText" text="Muy Alta">
      <formula>NOT(ISERROR(SEARCH("Muy Alta",I10)))</formula>
    </cfRule>
    <cfRule type="containsText" dxfId="659" priority="203" operator="containsText" text="Alta">
      <formula>NOT(ISERROR(SEARCH("Alta",I10)))</formula>
    </cfRule>
    <cfRule type="containsText" dxfId="658" priority="204" operator="containsText" text="Media">
      <formula>NOT(ISERROR(SEARCH("Media",I10)))</formula>
    </cfRule>
    <cfRule type="containsText" dxfId="657" priority="205" operator="containsText" text="Media">
      <formula>NOT(ISERROR(SEARCH("Media",I10)))</formula>
    </cfRule>
    <cfRule type="containsText" dxfId="656" priority="206" operator="containsText" text="Media">
      <formula>NOT(ISERROR(SEARCH("Media",I10)))</formula>
    </cfRule>
    <cfRule type="containsText" dxfId="655" priority="207" operator="containsText" text="Muy Baja">
      <formula>NOT(ISERROR(SEARCH("Muy Baja",I10)))</formula>
    </cfRule>
    <cfRule type="containsText" dxfId="654" priority="208" operator="containsText" text="Baja">
      <formula>NOT(ISERROR(SEARCH("Baja",I10)))</formula>
    </cfRule>
    <cfRule type="containsText" dxfId="653" priority="209" operator="containsText" text="Muy Baja">
      <formula>NOT(ISERROR(SEARCH("Muy Baja",I10)))</formula>
    </cfRule>
    <cfRule type="containsText" dxfId="652" priority="210" operator="containsText" text="Muy Baja">
      <formula>NOT(ISERROR(SEARCH("Muy Baja",I10)))</formula>
    </cfRule>
    <cfRule type="containsText" dxfId="651" priority="211" operator="containsText" text="Muy Baja">
      <formula>NOT(ISERROR(SEARCH("Muy Baja",I10)))</formula>
    </cfRule>
    <cfRule type="containsText" dxfId="650" priority="212" operator="containsText" text="Muy Baja'Tabla probabilidad'!">
      <formula>NOT(ISERROR(SEARCH("Muy Baja'Tabla probabilidad'!",I10)))</formula>
    </cfRule>
    <cfRule type="containsText" dxfId="649" priority="213" operator="containsText" text="Muy bajo">
      <formula>NOT(ISERROR(SEARCH("Muy bajo",I10)))</formula>
    </cfRule>
    <cfRule type="containsText" dxfId="648" priority="214" operator="containsText" text="Alta">
      <formula>NOT(ISERROR(SEARCH("Alta",I10)))</formula>
    </cfRule>
    <cfRule type="containsText" dxfId="647" priority="215" operator="containsText" text="Media">
      <formula>NOT(ISERROR(SEARCH("Media",I10)))</formula>
    </cfRule>
    <cfRule type="containsText" dxfId="646" priority="216" operator="containsText" text="Baja">
      <formula>NOT(ISERROR(SEARCH("Baja",I10)))</formula>
    </cfRule>
    <cfRule type="containsText" dxfId="645" priority="217" operator="containsText" text="Muy baja">
      <formula>NOT(ISERROR(SEARCH("Muy baja",I10)))</formula>
    </cfRule>
    <cfRule type="cellIs" dxfId="644" priority="220" operator="between">
      <formula>1</formula>
      <formula>2</formula>
    </cfRule>
    <cfRule type="cellIs" dxfId="643" priority="221" operator="between">
      <formula>0</formula>
      <formula>2</formula>
    </cfRule>
  </conditionalFormatting>
  <conditionalFormatting sqref="I10">
    <cfRule type="containsText" dxfId="642" priority="201" operator="containsText" text="Muy Alta">
      <formula>NOT(ISERROR(SEARCH("Muy Alta",I10)))</formula>
    </cfRule>
  </conditionalFormatting>
  <conditionalFormatting sqref="L10 L16 L20 L24:L27 L29">
    <cfRule type="containsText" dxfId="641" priority="193" operator="containsText" text="Catastrófico">
      <formula>NOT(ISERROR(SEARCH("Catastrófico",L10)))</formula>
    </cfRule>
    <cfRule type="containsText" dxfId="640" priority="194" operator="containsText" text="Mayor">
      <formula>NOT(ISERROR(SEARCH("Mayor",L10)))</formula>
    </cfRule>
    <cfRule type="containsText" dxfId="639" priority="195" operator="containsText" text="Alta">
      <formula>NOT(ISERROR(SEARCH("Alta",L10)))</formula>
    </cfRule>
    <cfRule type="containsText" dxfId="638" priority="196" operator="containsText" text="Moderado">
      <formula>NOT(ISERROR(SEARCH("Moderado",L10)))</formula>
    </cfRule>
    <cfRule type="containsText" dxfId="637" priority="197" operator="containsText" text="Menor">
      <formula>NOT(ISERROR(SEARCH("Menor",L10)))</formula>
    </cfRule>
    <cfRule type="containsText" dxfId="636" priority="198" operator="containsText" text="Leve">
      <formula>NOT(ISERROR(SEARCH("Leve",L10)))</formula>
    </cfRule>
  </conditionalFormatting>
  <conditionalFormatting sqref="N10 N13 N16 N20">
    <cfRule type="containsText" dxfId="635" priority="188" operator="containsText" text="Extremo">
      <formula>NOT(ISERROR(SEARCH("Extremo",N10)))</formula>
    </cfRule>
    <cfRule type="containsText" dxfId="634" priority="189" operator="containsText" text="Alto">
      <formula>NOT(ISERROR(SEARCH("Alto",N10)))</formula>
    </cfRule>
    <cfRule type="containsText" dxfId="633" priority="190" operator="containsText" text="Bajo">
      <formula>NOT(ISERROR(SEARCH("Bajo",N10)))</formula>
    </cfRule>
    <cfRule type="containsText" dxfId="632" priority="191" operator="containsText" text="Moderado">
      <formula>NOT(ISERROR(SEARCH("Moderado",N10)))</formula>
    </cfRule>
    <cfRule type="containsText" dxfId="631" priority="192" operator="containsText" text="Extremo">
      <formula>NOT(ISERROR(SEARCH("Extremo",N10)))</formula>
    </cfRule>
  </conditionalFormatting>
  <conditionalFormatting sqref="M10 M13 M16 M20 M24:M27 M29">
    <cfRule type="containsText" dxfId="630" priority="182" operator="containsText" text="Catastrófico">
      <formula>NOT(ISERROR(SEARCH("Catastrófico",M10)))</formula>
    </cfRule>
    <cfRule type="containsText" dxfId="629" priority="183" operator="containsText" text="Mayor">
      <formula>NOT(ISERROR(SEARCH("Mayor",M10)))</formula>
    </cfRule>
    <cfRule type="containsText" dxfId="628" priority="184" operator="containsText" text="Alta">
      <formula>NOT(ISERROR(SEARCH("Alta",M10)))</formula>
    </cfRule>
    <cfRule type="containsText" dxfId="627" priority="185" operator="containsText" text="Moderado">
      <formula>NOT(ISERROR(SEARCH("Moderado",M10)))</formula>
    </cfRule>
    <cfRule type="containsText" dxfId="626" priority="186" operator="containsText" text="Menor">
      <formula>NOT(ISERROR(SEARCH("Menor",M10)))</formula>
    </cfRule>
    <cfRule type="containsText" dxfId="625" priority="187" operator="containsText" text="Leve">
      <formula>NOT(ISERROR(SEARCH("Leve",M10)))</formula>
    </cfRule>
  </conditionalFormatting>
  <conditionalFormatting sqref="Y10:Y12 Y16:Y19 Y29:Y32">
    <cfRule type="containsText" dxfId="624" priority="176" operator="containsText" text="Muy Alta">
      <formula>NOT(ISERROR(SEARCH("Muy Alta",Y10)))</formula>
    </cfRule>
    <cfRule type="containsText" dxfId="623" priority="177" operator="containsText" text="Alta">
      <formula>NOT(ISERROR(SEARCH("Alta",Y10)))</formula>
    </cfRule>
    <cfRule type="containsText" dxfId="622" priority="178" operator="containsText" text="Media">
      <formula>NOT(ISERROR(SEARCH("Media",Y10)))</formula>
    </cfRule>
    <cfRule type="containsText" dxfId="621" priority="179" operator="containsText" text="Muy Baja">
      <formula>NOT(ISERROR(SEARCH("Muy Baja",Y10)))</formula>
    </cfRule>
    <cfRule type="containsText" dxfId="620" priority="180" operator="containsText" text="Baja">
      <formula>NOT(ISERROR(SEARCH("Baja",Y10)))</formula>
    </cfRule>
    <cfRule type="containsText" dxfId="619" priority="181" operator="containsText" text="Muy Baja">
      <formula>NOT(ISERROR(SEARCH("Muy Baja",Y10)))</formula>
    </cfRule>
  </conditionalFormatting>
  <conditionalFormatting sqref="AC10:AC12 AC16:AC19 AC29:AC32">
    <cfRule type="containsText" dxfId="618" priority="171" operator="containsText" text="Catastrófico">
      <formula>NOT(ISERROR(SEARCH("Catastrófico",AC10)))</formula>
    </cfRule>
    <cfRule type="containsText" dxfId="617" priority="172" operator="containsText" text="Mayor">
      <formula>NOT(ISERROR(SEARCH("Mayor",AC10)))</formula>
    </cfRule>
    <cfRule type="containsText" dxfId="616" priority="173" operator="containsText" text="Moderado">
      <formula>NOT(ISERROR(SEARCH("Moderado",AC10)))</formula>
    </cfRule>
    <cfRule type="containsText" dxfId="615" priority="174" operator="containsText" text="Menor">
      <formula>NOT(ISERROR(SEARCH("Menor",AC10)))</formula>
    </cfRule>
    <cfRule type="containsText" dxfId="614" priority="175" operator="containsText" text="Leve">
      <formula>NOT(ISERROR(SEARCH("Leve",AC10)))</formula>
    </cfRule>
  </conditionalFormatting>
  <conditionalFormatting sqref="AG10">
    <cfRule type="containsText" dxfId="613" priority="162" operator="containsText" text="Extremo">
      <formula>NOT(ISERROR(SEARCH("Extremo",AG10)))</formula>
    </cfRule>
    <cfRule type="containsText" dxfId="612" priority="163" operator="containsText" text="Alto">
      <formula>NOT(ISERROR(SEARCH("Alto",AG10)))</formula>
    </cfRule>
    <cfRule type="containsText" dxfId="611" priority="164" operator="containsText" text="Moderado">
      <formula>NOT(ISERROR(SEARCH("Moderado",AG10)))</formula>
    </cfRule>
    <cfRule type="containsText" dxfId="610" priority="165" operator="containsText" text="Menor">
      <formula>NOT(ISERROR(SEARCH("Menor",AG10)))</formula>
    </cfRule>
    <cfRule type="containsText" dxfId="609" priority="166" operator="containsText" text="Bajo">
      <formula>NOT(ISERROR(SEARCH("Bajo",AG10)))</formula>
    </cfRule>
    <cfRule type="containsText" dxfId="608" priority="167" operator="containsText" text="Moderado">
      <formula>NOT(ISERROR(SEARCH("Moderado",AG10)))</formula>
    </cfRule>
    <cfRule type="containsText" dxfId="607" priority="168" operator="containsText" text="Extremo">
      <formula>NOT(ISERROR(SEARCH("Extremo",AG10)))</formula>
    </cfRule>
    <cfRule type="containsText" dxfId="606" priority="169" operator="containsText" text="Baja">
      <formula>NOT(ISERROR(SEARCH("Baja",AG10)))</formula>
    </cfRule>
    <cfRule type="containsText" dxfId="605" priority="170" operator="containsText" text="Alto">
      <formula>NOT(ISERROR(SEARCH("Alto",AG10)))</formula>
    </cfRule>
  </conditionalFormatting>
  <conditionalFormatting sqref="AA10:AA32">
    <cfRule type="containsText" dxfId="604" priority="7" operator="containsText" text="Muy Baja">
      <formula>NOT(ISERROR(SEARCH("Muy Baja",AA10)))</formula>
    </cfRule>
    <cfRule type="containsText" dxfId="603" priority="157" operator="containsText" text="Muy Alta">
      <formula>NOT(ISERROR(SEARCH("Muy Alta",AA10)))</formula>
    </cfRule>
    <cfRule type="containsText" dxfId="602" priority="158" operator="containsText" text="Alta">
      <formula>NOT(ISERROR(SEARCH("Alta",AA10)))</formula>
    </cfRule>
    <cfRule type="containsText" dxfId="601" priority="159" operator="containsText" text="Media">
      <formula>NOT(ISERROR(SEARCH("Media",AA10)))</formula>
    </cfRule>
    <cfRule type="containsText" dxfId="600" priority="160" operator="containsText" text="Baja">
      <formula>NOT(ISERROR(SEARCH("Baja",AA10)))</formula>
    </cfRule>
    <cfRule type="containsText" dxfId="599" priority="161" operator="containsText" text="Muy Baja">
      <formula>NOT(ISERROR(SEARCH("Muy Baja",AA10)))</formula>
    </cfRule>
  </conditionalFormatting>
  <conditionalFormatting sqref="AE10:AE12 AE16:AE19 AE29:AE32">
    <cfRule type="containsText" dxfId="598" priority="152" operator="containsText" text="Catastrófico">
      <formula>NOT(ISERROR(SEARCH("Catastrófico",AE10)))</formula>
    </cfRule>
    <cfRule type="containsText" dxfId="597" priority="153" operator="containsText" text="Moderado">
      <formula>NOT(ISERROR(SEARCH("Moderado",AE10)))</formula>
    </cfRule>
    <cfRule type="containsText" dxfId="596" priority="154" operator="containsText" text="Menor">
      <formula>NOT(ISERROR(SEARCH("Menor",AE10)))</formula>
    </cfRule>
    <cfRule type="containsText" dxfId="595" priority="155" operator="containsText" text="Leve">
      <formula>NOT(ISERROR(SEARCH("Leve",AE10)))</formula>
    </cfRule>
    <cfRule type="containsText" dxfId="594" priority="156" operator="containsText" text="Mayor">
      <formula>NOT(ISERROR(SEARCH("Mayor",AE10)))</formula>
    </cfRule>
  </conditionalFormatting>
  <conditionalFormatting sqref="I13 I16 I20">
    <cfRule type="containsText" dxfId="593" priority="129" operator="containsText" text="Muy Baja">
      <formula>NOT(ISERROR(SEARCH("Muy Baja",I13)))</formula>
    </cfRule>
    <cfRule type="containsText" dxfId="592" priority="130" operator="containsText" text="Baja">
      <formula>NOT(ISERROR(SEARCH("Baja",I13)))</formula>
    </cfRule>
    <cfRule type="containsText" dxfId="591" priority="132" operator="containsText" text="Muy Alta">
      <formula>NOT(ISERROR(SEARCH("Muy Alta",I13)))</formula>
    </cfRule>
    <cfRule type="containsText" dxfId="590" priority="133" operator="containsText" text="Alta">
      <formula>NOT(ISERROR(SEARCH("Alta",I13)))</formula>
    </cfRule>
    <cfRule type="containsText" dxfId="589" priority="134" operator="containsText" text="Media">
      <formula>NOT(ISERROR(SEARCH("Media",I13)))</formula>
    </cfRule>
    <cfRule type="containsText" dxfId="588" priority="135" operator="containsText" text="Media">
      <formula>NOT(ISERROR(SEARCH("Media",I13)))</formula>
    </cfRule>
    <cfRule type="containsText" dxfId="587" priority="136" operator="containsText" text="Media">
      <formula>NOT(ISERROR(SEARCH("Media",I13)))</formula>
    </cfRule>
    <cfRule type="containsText" dxfId="586" priority="137" operator="containsText" text="Muy Baja">
      <formula>NOT(ISERROR(SEARCH("Muy Baja",I13)))</formula>
    </cfRule>
    <cfRule type="containsText" dxfId="585" priority="138" operator="containsText" text="Baja">
      <formula>NOT(ISERROR(SEARCH("Baja",I13)))</formula>
    </cfRule>
    <cfRule type="containsText" dxfId="584" priority="139" operator="containsText" text="Muy Baja">
      <formula>NOT(ISERROR(SEARCH("Muy Baja",I13)))</formula>
    </cfRule>
    <cfRule type="containsText" dxfId="583" priority="140" operator="containsText" text="Muy Baja">
      <formula>NOT(ISERROR(SEARCH("Muy Baja",I13)))</formula>
    </cfRule>
    <cfRule type="containsText" dxfId="582" priority="141" operator="containsText" text="Muy Baja">
      <formula>NOT(ISERROR(SEARCH("Muy Baja",I13)))</formula>
    </cfRule>
    <cfRule type="containsText" dxfId="581" priority="142" operator="containsText" text="Muy Baja'Tabla probabilidad'!">
      <formula>NOT(ISERROR(SEARCH("Muy Baja'Tabla probabilidad'!",I13)))</formula>
    </cfRule>
    <cfRule type="containsText" dxfId="580" priority="143" operator="containsText" text="Muy bajo">
      <formula>NOT(ISERROR(SEARCH("Muy bajo",I13)))</formula>
    </cfRule>
    <cfRule type="containsText" dxfId="579" priority="144" operator="containsText" text="Alta">
      <formula>NOT(ISERROR(SEARCH("Alta",I13)))</formula>
    </cfRule>
    <cfRule type="containsText" dxfId="578" priority="145" operator="containsText" text="Media">
      <formula>NOT(ISERROR(SEARCH("Media",I13)))</formula>
    </cfRule>
    <cfRule type="containsText" dxfId="577" priority="146" operator="containsText" text="Baja">
      <formula>NOT(ISERROR(SEARCH("Baja",I13)))</formula>
    </cfRule>
    <cfRule type="containsText" dxfId="576" priority="147" operator="containsText" text="Muy baja">
      <formula>NOT(ISERROR(SEARCH("Muy baja",I13)))</formula>
    </cfRule>
    <cfRule type="cellIs" dxfId="575" priority="150" operator="between">
      <formula>1</formula>
      <formula>2</formula>
    </cfRule>
    <cfRule type="cellIs" dxfId="574" priority="151" operator="between">
      <formula>0</formula>
      <formula>2</formula>
    </cfRule>
  </conditionalFormatting>
  <conditionalFormatting sqref="I13 I16 I20">
    <cfRule type="containsText" dxfId="573" priority="131" operator="containsText" text="Muy Alta">
      <formula>NOT(ISERROR(SEARCH("Muy Alta",I13)))</formula>
    </cfRule>
  </conditionalFormatting>
  <conditionalFormatting sqref="Y13:Y15">
    <cfRule type="containsText" dxfId="572" priority="123" operator="containsText" text="Muy Alta">
      <formula>NOT(ISERROR(SEARCH("Muy Alta",Y13)))</formula>
    </cfRule>
    <cfRule type="containsText" dxfId="571" priority="124" operator="containsText" text="Alta">
      <formula>NOT(ISERROR(SEARCH("Alta",Y13)))</formula>
    </cfRule>
    <cfRule type="containsText" dxfId="570" priority="125" operator="containsText" text="Media">
      <formula>NOT(ISERROR(SEARCH("Media",Y13)))</formula>
    </cfRule>
    <cfRule type="containsText" dxfId="569" priority="126" operator="containsText" text="Muy Baja">
      <formula>NOT(ISERROR(SEARCH("Muy Baja",Y13)))</formula>
    </cfRule>
    <cfRule type="containsText" dxfId="568" priority="127" operator="containsText" text="Baja">
      <formula>NOT(ISERROR(SEARCH("Baja",Y13)))</formula>
    </cfRule>
    <cfRule type="containsText" dxfId="567" priority="128" operator="containsText" text="Muy Baja">
      <formula>NOT(ISERROR(SEARCH("Muy Baja",Y13)))</formula>
    </cfRule>
  </conditionalFormatting>
  <conditionalFormatting sqref="AC13:AC15">
    <cfRule type="containsText" dxfId="566" priority="118" operator="containsText" text="Catastrófico">
      <formula>NOT(ISERROR(SEARCH("Catastrófico",AC13)))</formula>
    </cfRule>
    <cfRule type="containsText" dxfId="565" priority="119" operator="containsText" text="Mayor">
      <formula>NOT(ISERROR(SEARCH("Mayor",AC13)))</formula>
    </cfRule>
    <cfRule type="containsText" dxfId="564" priority="120" operator="containsText" text="Moderado">
      <formula>NOT(ISERROR(SEARCH("Moderado",AC13)))</formula>
    </cfRule>
    <cfRule type="containsText" dxfId="563" priority="121" operator="containsText" text="Menor">
      <formula>NOT(ISERROR(SEARCH("Menor",AC13)))</formula>
    </cfRule>
    <cfRule type="containsText" dxfId="562" priority="122" operator="containsText" text="Leve">
      <formula>NOT(ISERROR(SEARCH("Leve",AC13)))</formula>
    </cfRule>
  </conditionalFormatting>
  <conditionalFormatting sqref="AG13">
    <cfRule type="containsText" dxfId="561" priority="109" operator="containsText" text="Extremo">
      <formula>NOT(ISERROR(SEARCH("Extremo",AG13)))</formula>
    </cfRule>
    <cfRule type="containsText" dxfId="560" priority="110" operator="containsText" text="Alto">
      <formula>NOT(ISERROR(SEARCH("Alto",AG13)))</formula>
    </cfRule>
    <cfRule type="containsText" dxfId="559" priority="111" operator="containsText" text="Moderado">
      <formula>NOT(ISERROR(SEARCH("Moderado",AG13)))</formula>
    </cfRule>
    <cfRule type="containsText" dxfId="558" priority="112" operator="containsText" text="Menor">
      <formula>NOT(ISERROR(SEARCH("Menor",AG13)))</formula>
    </cfRule>
    <cfRule type="containsText" dxfId="557" priority="113" operator="containsText" text="Bajo">
      <formula>NOT(ISERROR(SEARCH("Bajo",AG13)))</formula>
    </cfRule>
    <cfRule type="containsText" dxfId="556" priority="114" operator="containsText" text="Moderado">
      <formula>NOT(ISERROR(SEARCH("Moderado",AG13)))</formula>
    </cfRule>
    <cfRule type="containsText" dxfId="555" priority="115" operator="containsText" text="Extremo">
      <formula>NOT(ISERROR(SEARCH("Extremo",AG13)))</formula>
    </cfRule>
    <cfRule type="containsText" dxfId="554" priority="116" operator="containsText" text="Baja">
      <formula>NOT(ISERROR(SEARCH("Baja",AG13)))</formula>
    </cfRule>
    <cfRule type="containsText" dxfId="553" priority="117" operator="containsText" text="Alto">
      <formula>NOT(ISERROR(SEARCH("Alto",AG13)))</formula>
    </cfRule>
  </conditionalFormatting>
  <conditionalFormatting sqref="AE13:AE15">
    <cfRule type="containsText" dxfId="552" priority="104" operator="containsText" text="Catastrófico">
      <formula>NOT(ISERROR(SEARCH("Catastrófico",AE13)))</formula>
    </cfRule>
    <cfRule type="containsText" dxfId="551" priority="105" operator="containsText" text="Moderado">
      <formula>NOT(ISERROR(SEARCH("Moderado",AE13)))</formula>
    </cfRule>
    <cfRule type="containsText" dxfId="550" priority="106" operator="containsText" text="Menor">
      <formula>NOT(ISERROR(SEARCH("Menor",AE13)))</formula>
    </cfRule>
    <cfRule type="containsText" dxfId="549" priority="107" operator="containsText" text="Leve">
      <formula>NOT(ISERROR(SEARCH("Leve",AE13)))</formula>
    </cfRule>
    <cfRule type="containsText" dxfId="548" priority="108" operator="containsText" text="Mayor">
      <formula>NOT(ISERROR(SEARCH("Mayor",AE13)))</formula>
    </cfRule>
  </conditionalFormatting>
  <conditionalFormatting sqref="AG16">
    <cfRule type="containsText" dxfId="547" priority="95" operator="containsText" text="Extremo">
      <formula>NOT(ISERROR(SEARCH("Extremo",AG16)))</formula>
    </cfRule>
    <cfRule type="containsText" dxfId="546" priority="96" operator="containsText" text="Alto">
      <formula>NOT(ISERROR(SEARCH("Alto",AG16)))</formula>
    </cfRule>
    <cfRule type="containsText" dxfId="545" priority="97" operator="containsText" text="Moderado">
      <formula>NOT(ISERROR(SEARCH("Moderado",AG16)))</formula>
    </cfRule>
    <cfRule type="containsText" dxfId="544" priority="98" operator="containsText" text="Menor">
      <formula>NOT(ISERROR(SEARCH("Menor",AG16)))</formula>
    </cfRule>
    <cfRule type="containsText" dxfId="543" priority="99" operator="containsText" text="Bajo">
      <formula>NOT(ISERROR(SEARCH("Bajo",AG16)))</formula>
    </cfRule>
    <cfRule type="containsText" dxfId="542" priority="100" operator="containsText" text="Moderado">
      <formula>NOT(ISERROR(SEARCH("Moderado",AG16)))</formula>
    </cfRule>
    <cfRule type="containsText" dxfId="541" priority="101" operator="containsText" text="Extremo">
      <formula>NOT(ISERROR(SEARCH("Extremo",AG16)))</formula>
    </cfRule>
    <cfRule type="containsText" dxfId="540" priority="102" operator="containsText" text="Baja">
      <formula>NOT(ISERROR(SEARCH("Baja",AG16)))</formula>
    </cfRule>
    <cfRule type="containsText" dxfId="539" priority="103" operator="containsText" text="Alto">
      <formula>NOT(ISERROR(SEARCH("Alto",AG16)))</formula>
    </cfRule>
  </conditionalFormatting>
  <conditionalFormatting sqref="Y20:Y23">
    <cfRule type="containsText" dxfId="538" priority="89" operator="containsText" text="Muy Alta">
      <formula>NOT(ISERROR(SEARCH("Muy Alta",Y20)))</formula>
    </cfRule>
    <cfRule type="containsText" dxfId="537" priority="90" operator="containsText" text="Alta">
      <formula>NOT(ISERROR(SEARCH("Alta",Y20)))</formula>
    </cfRule>
    <cfRule type="containsText" dxfId="536" priority="91" operator="containsText" text="Media">
      <formula>NOT(ISERROR(SEARCH("Media",Y20)))</formula>
    </cfRule>
    <cfRule type="containsText" dxfId="535" priority="92" operator="containsText" text="Muy Baja">
      <formula>NOT(ISERROR(SEARCH("Muy Baja",Y20)))</formula>
    </cfRule>
    <cfRule type="containsText" dxfId="534" priority="93" operator="containsText" text="Baja">
      <formula>NOT(ISERROR(SEARCH("Baja",Y20)))</formula>
    </cfRule>
    <cfRule type="containsText" dxfId="533" priority="94" operator="containsText" text="Muy Baja">
      <formula>NOT(ISERROR(SEARCH("Muy Baja",Y20)))</formula>
    </cfRule>
  </conditionalFormatting>
  <conditionalFormatting sqref="AC20:AC23">
    <cfRule type="containsText" dxfId="532" priority="84" operator="containsText" text="Catastrófico">
      <formula>NOT(ISERROR(SEARCH("Catastrófico",AC20)))</formula>
    </cfRule>
    <cfRule type="containsText" dxfId="531" priority="85" operator="containsText" text="Mayor">
      <formula>NOT(ISERROR(SEARCH("Mayor",AC20)))</formula>
    </cfRule>
    <cfRule type="containsText" dxfId="530" priority="86" operator="containsText" text="Moderado">
      <formula>NOT(ISERROR(SEARCH("Moderado",AC20)))</formula>
    </cfRule>
    <cfRule type="containsText" dxfId="529" priority="87" operator="containsText" text="Menor">
      <formula>NOT(ISERROR(SEARCH("Menor",AC20)))</formula>
    </cfRule>
    <cfRule type="containsText" dxfId="528" priority="88" operator="containsText" text="Leve">
      <formula>NOT(ISERROR(SEARCH("Leve",AC20)))</formula>
    </cfRule>
  </conditionalFormatting>
  <conditionalFormatting sqref="AG20">
    <cfRule type="containsText" dxfId="527" priority="75" operator="containsText" text="Extremo">
      <formula>NOT(ISERROR(SEARCH("Extremo",AG20)))</formula>
    </cfRule>
    <cfRule type="containsText" dxfId="526" priority="76" operator="containsText" text="Alto">
      <formula>NOT(ISERROR(SEARCH("Alto",AG20)))</formula>
    </cfRule>
    <cfRule type="containsText" dxfId="525" priority="77" operator="containsText" text="Moderado">
      <formula>NOT(ISERROR(SEARCH("Moderado",AG20)))</formula>
    </cfRule>
    <cfRule type="containsText" dxfId="524" priority="78" operator="containsText" text="Menor">
      <formula>NOT(ISERROR(SEARCH("Menor",AG20)))</formula>
    </cfRule>
    <cfRule type="containsText" dxfId="523" priority="79" operator="containsText" text="Bajo">
      <formula>NOT(ISERROR(SEARCH("Bajo",AG20)))</formula>
    </cfRule>
    <cfRule type="containsText" dxfId="522" priority="80" operator="containsText" text="Moderado">
      <formula>NOT(ISERROR(SEARCH("Moderado",AG20)))</formula>
    </cfRule>
    <cfRule type="containsText" dxfId="521" priority="81" operator="containsText" text="Extremo">
      <formula>NOT(ISERROR(SEARCH("Extremo",AG20)))</formula>
    </cfRule>
    <cfRule type="containsText" dxfId="520" priority="82" operator="containsText" text="Baja">
      <formula>NOT(ISERROR(SEARCH("Baja",AG20)))</formula>
    </cfRule>
    <cfRule type="containsText" dxfId="519" priority="83" operator="containsText" text="Alto">
      <formula>NOT(ISERROR(SEARCH("Alto",AG20)))</formula>
    </cfRule>
  </conditionalFormatting>
  <conditionalFormatting sqref="AE20:AE23">
    <cfRule type="containsText" dxfId="518" priority="70" operator="containsText" text="Catastrófico">
      <formula>NOT(ISERROR(SEARCH("Catastrófico",AE20)))</formula>
    </cfRule>
    <cfRule type="containsText" dxfId="517" priority="71" operator="containsText" text="Moderado">
      <formula>NOT(ISERROR(SEARCH("Moderado",AE20)))</formula>
    </cfRule>
    <cfRule type="containsText" dxfId="516" priority="72" operator="containsText" text="Menor">
      <formula>NOT(ISERROR(SEARCH("Menor",AE20)))</formula>
    </cfRule>
    <cfRule type="containsText" dxfId="515" priority="73" operator="containsText" text="Leve">
      <formula>NOT(ISERROR(SEARCH("Leve",AE20)))</formula>
    </cfRule>
    <cfRule type="containsText" dxfId="514" priority="74" operator="containsText" text="Mayor">
      <formula>NOT(ISERROR(SEARCH("Mayor",AE20)))</formula>
    </cfRule>
  </conditionalFormatting>
  <conditionalFormatting sqref="N24:N27 N29">
    <cfRule type="containsText" dxfId="513" priority="65" operator="containsText" text="Extremo">
      <formula>NOT(ISERROR(SEARCH("Extremo",N24)))</formula>
    </cfRule>
    <cfRule type="containsText" dxfId="512" priority="66" operator="containsText" text="Alto">
      <formula>NOT(ISERROR(SEARCH("Alto",N24)))</formula>
    </cfRule>
    <cfRule type="containsText" dxfId="511" priority="67" operator="containsText" text="Bajo">
      <formula>NOT(ISERROR(SEARCH("Bajo",N24)))</formula>
    </cfRule>
    <cfRule type="containsText" dxfId="510" priority="68" operator="containsText" text="Moderado">
      <formula>NOT(ISERROR(SEARCH("Moderado",N24)))</formula>
    </cfRule>
    <cfRule type="containsText" dxfId="509" priority="69" operator="containsText" text="Extremo">
      <formula>NOT(ISERROR(SEARCH("Extremo",N24)))</formula>
    </cfRule>
  </conditionalFormatting>
  <conditionalFormatting sqref="I24:I27 I29">
    <cfRule type="containsText" dxfId="508" priority="42" operator="containsText" text="Muy Baja">
      <formula>NOT(ISERROR(SEARCH("Muy Baja",I24)))</formula>
    </cfRule>
    <cfRule type="containsText" dxfId="507" priority="43" operator="containsText" text="Baja">
      <formula>NOT(ISERROR(SEARCH("Baja",I24)))</formula>
    </cfRule>
    <cfRule type="containsText" dxfId="506" priority="45" operator="containsText" text="Muy Alta">
      <formula>NOT(ISERROR(SEARCH("Muy Alta",I24)))</formula>
    </cfRule>
    <cfRule type="containsText" dxfId="505" priority="46" operator="containsText" text="Alta">
      <formula>NOT(ISERROR(SEARCH("Alta",I24)))</formula>
    </cfRule>
    <cfRule type="containsText" dxfId="504" priority="47" operator="containsText" text="Media">
      <formula>NOT(ISERROR(SEARCH("Media",I24)))</formula>
    </cfRule>
    <cfRule type="containsText" dxfId="503" priority="48" operator="containsText" text="Media">
      <formula>NOT(ISERROR(SEARCH("Media",I24)))</formula>
    </cfRule>
    <cfRule type="containsText" dxfId="502" priority="49" operator="containsText" text="Media">
      <formula>NOT(ISERROR(SEARCH("Media",I24)))</formula>
    </cfRule>
    <cfRule type="containsText" dxfId="501" priority="50" operator="containsText" text="Muy Baja">
      <formula>NOT(ISERROR(SEARCH("Muy Baja",I24)))</formula>
    </cfRule>
    <cfRule type="containsText" dxfId="500" priority="51" operator="containsText" text="Baja">
      <formula>NOT(ISERROR(SEARCH("Baja",I24)))</formula>
    </cfRule>
    <cfRule type="containsText" dxfId="499" priority="52" operator="containsText" text="Muy Baja">
      <formula>NOT(ISERROR(SEARCH("Muy Baja",I24)))</formula>
    </cfRule>
    <cfRule type="containsText" dxfId="498" priority="53" operator="containsText" text="Muy Baja">
      <formula>NOT(ISERROR(SEARCH("Muy Baja",I24)))</formula>
    </cfRule>
    <cfRule type="containsText" dxfId="497" priority="54" operator="containsText" text="Muy Baja">
      <formula>NOT(ISERROR(SEARCH("Muy Baja",I24)))</formula>
    </cfRule>
    <cfRule type="containsText" dxfId="496" priority="55" operator="containsText" text="Muy Baja'Tabla probabilidad'!">
      <formula>NOT(ISERROR(SEARCH("Muy Baja'Tabla probabilidad'!",I24)))</formula>
    </cfRule>
    <cfRule type="containsText" dxfId="495" priority="56" operator="containsText" text="Muy bajo">
      <formula>NOT(ISERROR(SEARCH("Muy bajo",I24)))</formula>
    </cfRule>
    <cfRule type="containsText" dxfId="494" priority="57" operator="containsText" text="Alta">
      <formula>NOT(ISERROR(SEARCH("Alta",I24)))</formula>
    </cfRule>
    <cfRule type="containsText" dxfId="493" priority="58" operator="containsText" text="Media">
      <formula>NOT(ISERROR(SEARCH("Media",I24)))</formula>
    </cfRule>
    <cfRule type="containsText" dxfId="492" priority="59" operator="containsText" text="Baja">
      <formula>NOT(ISERROR(SEARCH("Baja",I24)))</formula>
    </cfRule>
    <cfRule type="containsText" dxfId="491" priority="60" operator="containsText" text="Muy baja">
      <formula>NOT(ISERROR(SEARCH("Muy baja",I24)))</formula>
    </cfRule>
    <cfRule type="cellIs" dxfId="490" priority="63" operator="between">
      <formula>1</formula>
      <formula>2</formula>
    </cfRule>
    <cfRule type="cellIs" dxfId="489" priority="64" operator="between">
      <formula>0</formula>
      <formula>2</formula>
    </cfRule>
  </conditionalFormatting>
  <conditionalFormatting sqref="I24:I27 I29">
    <cfRule type="containsText" dxfId="488" priority="44" operator="containsText" text="Muy Alta">
      <formula>NOT(ISERROR(SEARCH("Muy Alta",I24)))</formula>
    </cfRule>
  </conditionalFormatting>
  <conditionalFormatting sqref="Y24:Y28">
    <cfRule type="containsText" dxfId="487" priority="36" operator="containsText" text="Muy Alta">
      <formula>NOT(ISERROR(SEARCH("Muy Alta",Y24)))</formula>
    </cfRule>
    <cfRule type="containsText" dxfId="486" priority="37" operator="containsText" text="Alta">
      <formula>NOT(ISERROR(SEARCH("Alta",Y24)))</formula>
    </cfRule>
    <cfRule type="containsText" dxfId="485" priority="38" operator="containsText" text="Media">
      <formula>NOT(ISERROR(SEARCH("Media",Y24)))</formula>
    </cfRule>
    <cfRule type="containsText" dxfId="484" priority="39" operator="containsText" text="Muy Baja">
      <formula>NOT(ISERROR(SEARCH("Muy Baja",Y24)))</formula>
    </cfRule>
    <cfRule type="containsText" dxfId="483" priority="40" operator="containsText" text="Baja">
      <formula>NOT(ISERROR(SEARCH("Baja",Y24)))</formula>
    </cfRule>
    <cfRule type="containsText" dxfId="482" priority="41" operator="containsText" text="Muy Baja">
      <formula>NOT(ISERROR(SEARCH("Muy Baja",Y24)))</formula>
    </cfRule>
  </conditionalFormatting>
  <conditionalFormatting sqref="AC24:AC28">
    <cfRule type="containsText" dxfId="481" priority="31" operator="containsText" text="Catastrófico">
      <formula>NOT(ISERROR(SEARCH("Catastrófico",AC24)))</formula>
    </cfRule>
    <cfRule type="containsText" dxfId="480" priority="32" operator="containsText" text="Mayor">
      <formula>NOT(ISERROR(SEARCH("Mayor",AC24)))</formula>
    </cfRule>
    <cfRule type="containsText" dxfId="479" priority="33" operator="containsText" text="Moderado">
      <formula>NOT(ISERROR(SEARCH("Moderado",AC24)))</formula>
    </cfRule>
    <cfRule type="containsText" dxfId="478" priority="34" operator="containsText" text="Menor">
      <formula>NOT(ISERROR(SEARCH("Menor",AC24)))</formula>
    </cfRule>
    <cfRule type="containsText" dxfId="477" priority="35" operator="containsText" text="Leve">
      <formula>NOT(ISERROR(SEARCH("Leve",AC24)))</formula>
    </cfRule>
  </conditionalFormatting>
  <conditionalFormatting sqref="AG24:AG27">
    <cfRule type="containsText" dxfId="476" priority="22" operator="containsText" text="Extremo">
      <formula>NOT(ISERROR(SEARCH("Extremo",AG24)))</formula>
    </cfRule>
    <cfRule type="containsText" dxfId="475" priority="23" operator="containsText" text="Alto">
      <formula>NOT(ISERROR(SEARCH("Alto",AG24)))</formula>
    </cfRule>
    <cfRule type="containsText" dxfId="474" priority="24" operator="containsText" text="Moderado">
      <formula>NOT(ISERROR(SEARCH("Moderado",AG24)))</formula>
    </cfRule>
    <cfRule type="containsText" dxfId="473" priority="25" operator="containsText" text="Menor">
      <formula>NOT(ISERROR(SEARCH("Menor",AG24)))</formula>
    </cfRule>
    <cfRule type="containsText" dxfId="472" priority="26" operator="containsText" text="Bajo">
      <formula>NOT(ISERROR(SEARCH("Bajo",AG24)))</formula>
    </cfRule>
    <cfRule type="containsText" dxfId="471" priority="27" operator="containsText" text="Moderado">
      <formula>NOT(ISERROR(SEARCH("Moderado",AG24)))</formula>
    </cfRule>
    <cfRule type="containsText" dxfId="470" priority="28" operator="containsText" text="Extremo">
      <formula>NOT(ISERROR(SEARCH("Extremo",AG24)))</formula>
    </cfRule>
    <cfRule type="containsText" dxfId="469" priority="29" operator="containsText" text="Baja">
      <formula>NOT(ISERROR(SEARCH("Baja",AG24)))</formula>
    </cfRule>
    <cfRule type="containsText" dxfId="468" priority="30" operator="containsText" text="Alto">
      <formula>NOT(ISERROR(SEARCH("Alto",AG24)))</formula>
    </cfRule>
  </conditionalFormatting>
  <conditionalFormatting sqref="AE24:AE28">
    <cfRule type="containsText" dxfId="467" priority="17" operator="containsText" text="Catastrófico">
      <formula>NOT(ISERROR(SEARCH("Catastrófico",AE24)))</formula>
    </cfRule>
    <cfRule type="containsText" dxfId="466" priority="18" operator="containsText" text="Moderado">
      <formula>NOT(ISERROR(SEARCH("Moderado",AE24)))</formula>
    </cfRule>
    <cfRule type="containsText" dxfId="465" priority="19" operator="containsText" text="Menor">
      <formula>NOT(ISERROR(SEARCH("Menor",AE24)))</formula>
    </cfRule>
    <cfRule type="containsText" dxfId="464" priority="20" operator="containsText" text="Leve">
      <formula>NOT(ISERROR(SEARCH("Leve",AE24)))</formula>
    </cfRule>
    <cfRule type="containsText" dxfId="463" priority="21" operator="containsText" text="Mayor">
      <formula>NOT(ISERROR(SEARCH("Mayor",AE24)))</formula>
    </cfRule>
  </conditionalFormatting>
  <conditionalFormatting sqref="AG29">
    <cfRule type="containsText" dxfId="462" priority="8" operator="containsText" text="Extremo">
      <formula>NOT(ISERROR(SEARCH("Extremo",AG29)))</formula>
    </cfRule>
    <cfRule type="containsText" dxfId="461" priority="9" operator="containsText" text="Alto">
      <formula>NOT(ISERROR(SEARCH("Alto",AG29)))</formula>
    </cfRule>
    <cfRule type="containsText" dxfId="460" priority="10" operator="containsText" text="Moderado">
      <formula>NOT(ISERROR(SEARCH("Moderado",AG29)))</formula>
    </cfRule>
    <cfRule type="containsText" dxfId="459" priority="11" operator="containsText" text="Menor">
      <formula>NOT(ISERROR(SEARCH("Menor",AG29)))</formula>
    </cfRule>
    <cfRule type="containsText" dxfId="458" priority="12" operator="containsText" text="Bajo">
      <formula>NOT(ISERROR(SEARCH("Bajo",AG29)))</formula>
    </cfRule>
    <cfRule type="containsText" dxfId="457" priority="13" operator="containsText" text="Moderado">
      <formula>NOT(ISERROR(SEARCH("Moderado",AG29)))</formula>
    </cfRule>
    <cfRule type="containsText" dxfId="456" priority="14" operator="containsText" text="Extremo">
      <formula>NOT(ISERROR(SEARCH("Extremo",AG29)))</formula>
    </cfRule>
    <cfRule type="containsText" dxfId="455" priority="15" operator="containsText" text="Baja">
      <formula>NOT(ISERROR(SEARCH("Baja",AG29)))</formula>
    </cfRule>
    <cfRule type="containsText" dxfId="454" priority="16" operator="containsText" text="Alto">
      <formula>NOT(ISERROR(SEARCH("Alto",AG29)))</formula>
    </cfRule>
  </conditionalFormatting>
  <conditionalFormatting sqref="L13">
    <cfRule type="containsText" dxfId="453" priority="1" operator="containsText" text="Catastrófico">
      <formula>NOT(ISERROR(SEARCH("Catastrófico",L13)))</formula>
    </cfRule>
    <cfRule type="containsText" dxfId="452" priority="2" operator="containsText" text="Mayor">
      <formula>NOT(ISERROR(SEARCH("Mayor",L13)))</formula>
    </cfRule>
    <cfRule type="containsText" dxfId="451" priority="3" operator="containsText" text="Alta">
      <formula>NOT(ISERROR(SEARCH("Alta",L13)))</formula>
    </cfRule>
    <cfRule type="containsText" dxfId="450" priority="4" operator="containsText" text="Moderado">
      <formula>NOT(ISERROR(SEARCH("Moderado",L13)))</formula>
    </cfRule>
    <cfRule type="containsText" dxfId="449" priority="5" operator="containsText" text="Menor">
      <formula>NOT(ISERROR(SEARCH("Menor",L13)))</formula>
    </cfRule>
    <cfRule type="containsText" dxfId="448" priority="6" operator="containsText" text="Leve">
      <formula>NOT(ISERROR(SEARCH("Leve",L13)))</formula>
    </cfRule>
  </conditionalFormatting>
  <dataValidations count="4">
    <dataValidation allowBlank="1" showInputMessage="1" showErrorMessage="1" prompt="Enunciar cuál es el control" sqref="P10:P12 P16 AI10:AI12 AI18:AI20 AI16 P18:P20 P22:P28 AI22:AI28" xr:uid="{00000000-0002-0000-0B00-000000000000}"/>
    <dataValidation allowBlank="1" showInputMessage="1" showErrorMessage="1" prompt="Describir las actividades que se van a desarrollar para el proyecto" sqref="AI8" xr:uid="{00000000-0002-0000-0B00-000001000000}"/>
    <dataValidation allowBlank="1" showInputMessage="1" showErrorMessage="1" prompt="seleccionar si el responsable de ejecutar las acciones es el nivel central" sqref="AK9" xr:uid="{00000000-0002-0000-0B00-000002000000}"/>
    <dataValidation allowBlank="1" showInputMessage="1" showErrorMessage="1" prompt="Seleccionar si el responsable es el responsable de las acciones es el nivel central" sqref="AJ8:AJ9" xr:uid="{00000000-0002-0000-0B00-000003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18" operator="containsText" id="{55C9AC2D-FA51-4227-A23C-06DB21D10C6C}">
            <xm:f>NOT(ISERROR(SEARCH('Tabla probabilidad'!$B$5,I10)))</xm:f>
            <xm:f>'Tabla probabilidad'!$B$5</xm:f>
            <x14:dxf>
              <font>
                <color rgb="FF006100"/>
              </font>
              <fill>
                <patternFill>
                  <bgColor rgb="FFC6EFCE"/>
                </patternFill>
              </fill>
            </x14:dxf>
          </x14:cfRule>
          <x14:cfRule type="containsText" priority="219" operator="containsText" id="{7E151F12-7787-4DDC-A44A-4F2DF4C2315A}">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148" operator="containsText" id="{294872B7-1D5A-42BD-AD4A-FA2D1CE92C0B}">
            <xm:f>NOT(ISERROR(SEARCH('Tabla probabilidad'!$B$5,I13)))</xm:f>
            <xm:f>'Tabla probabilidad'!$B$5</xm:f>
            <x14:dxf>
              <font>
                <color rgb="FF006100"/>
              </font>
              <fill>
                <patternFill>
                  <bgColor rgb="FFC6EFCE"/>
                </patternFill>
              </fill>
            </x14:dxf>
          </x14:cfRule>
          <x14:cfRule type="containsText" priority="149" operator="containsText" id="{F94D0071-7618-436F-9B81-F642F80304A0}">
            <xm:f>NOT(ISERROR(SEARCH('Tabla probabilidad'!$B$5,I13)))</xm:f>
            <xm:f>'Tabla probabilidad'!$B$5</xm:f>
            <x14:dxf>
              <font>
                <color rgb="FF9C0006"/>
              </font>
              <fill>
                <patternFill>
                  <bgColor rgb="FFFFC7CE"/>
                </patternFill>
              </fill>
            </x14:dxf>
          </x14:cfRule>
          <xm:sqref>I13 I16 I20</xm:sqref>
        </x14:conditionalFormatting>
        <x14:conditionalFormatting xmlns:xm="http://schemas.microsoft.com/office/excel/2006/main">
          <x14:cfRule type="containsText" priority="61" operator="containsText" id="{740A5BB8-D06F-49FB-86AB-E6BE50426795}">
            <xm:f>NOT(ISERROR(SEARCH('Tabla probabilidad'!$B$5,I24)))</xm:f>
            <xm:f>'Tabla probabilidad'!$B$5</xm:f>
            <x14:dxf>
              <font>
                <color rgb="FF006100"/>
              </font>
              <fill>
                <patternFill>
                  <bgColor rgb="FFC6EFCE"/>
                </patternFill>
              </fill>
            </x14:dxf>
          </x14:cfRule>
          <x14:cfRule type="containsText" priority="62" operator="containsText" id="{A6A08A6A-A42E-4B14-A667-850E3F72CE29}">
            <xm:f>NOT(ISERROR(SEARCH('Tabla probabilidad'!$B$5,I24)))</xm:f>
            <xm:f>'Tabla probabilidad'!$B$5</xm:f>
            <x14:dxf>
              <font>
                <color rgb="FF9C0006"/>
              </font>
              <fill>
                <patternFill>
                  <bgColor rgb="FFFFC7CE"/>
                </patternFill>
              </fill>
            </x14:dxf>
          </x14:cfRule>
          <xm:sqref>I24:I27 I29</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B00-000004000000}">
          <x14:formula1>
            <xm:f>LISTA!$K$3:$K$6</xm:f>
          </x14:formula1>
          <xm:sqref>AH10 AH13 AH16 AH20 AH24:AH27 AH29</xm:sqref>
        </x14:dataValidation>
        <x14:dataValidation type="list" allowBlank="1" showInputMessage="1" showErrorMessage="1" xr:uid="{00000000-0002-0000-0B00-000005000000}">
          <x14:formula1>
            <xm:f>LISTA!$E$3:$E$5</xm:f>
          </x14:formula1>
          <xm:sqref>R10:R32</xm:sqref>
        </x14:dataValidation>
        <x14:dataValidation type="list" allowBlank="1" showInputMessage="1" showErrorMessage="1" xr:uid="{00000000-0002-0000-0B00-000006000000}">
          <x14:formula1>
            <xm:f>LISTA!$F$3:$F$4</xm:f>
          </x14:formula1>
          <xm:sqref>S10:S32</xm:sqref>
        </x14:dataValidation>
        <x14:dataValidation type="list" allowBlank="1" showInputMessage="1" showErrorMessage="1" xr:uid="{00000000-0002-0000-0B00-000007000000}">
          <x14:formula1>
            <xm:f>LISTA!$G$3:$G$4</xm:f>
          </x14:formula1>
          <xm:sqref>U10:U32</xm:sqref>
        </x14:dataValidation>
        <x14:dataValidation type="list" allowBlank="1" showInputMessage="1" showErrorMessage="1" xr:uid="{00000000-0002-0000-0B00-000008000000}">
          <x14:formula1>
            <xm:f>LISTA!$H$3:$H$4</xm:f>
          </x14:formula1>
          <xm:sqref>V10:V32</xm:sqref>
        </x14:dataValidation>
        <x14:dataValidation type="list" allowBlank="1" showInputMessage="1" showErrorMessage="1" xr:uid="{00000000-0002-0000-0B00-000009000000}">
          <x14:formula1>
            <xm:f>LISTA!$I$3:$I$4</xm:f>
          </x14:formula1>
          <xm:sqref>W10:W32</xm:sqref>
        </x14:dataValidation>
        <x14:dataValidation type="list" allowBlank="1" showInputMessage="1" showErrorMessage="1" xr:uid="{00000000-0002-0000-0B00-00000A000000}">
          <x14:formula1>
            <xm:f>LISTA!$C$3:$C$10</xm:f>
          </x14:formula1>
          <xm:sqref>G10:G32</xm:sqref>
        </x14:dataValidation>
        <x14:dataValidation type="list" allowBlank="1" showInputMessage="1" showErrorMessage="1" xr:uid="{00000000-0002-0000-0B00-00000B000000}">
          <x14:formula1>
            <xm:f>LISTA!$D$3:$D$31</xm:f>
          </x14:formula1>
          <xm:sqref>K10:K32</xm:sqref>
        </x14:dataValidation>
        <x14:dataValidation type="list" allowBlank="1" showInputMessage="1" showErrorMessage="1" xr:uid="{00000000-0002-0000-0B00-00000C000000}">
          <x14:formula1>
            <xm:f>LISTA!$B$3:$B$9</xm:f>
          </x14:formula1>
          <xm:sqref>C10:C32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F62"/>
  <sheetViews>
    <sheetView zoomScale="85" zoomScaleNormal="85" workbookViewId="0">
      <pane xSplit="3" ySplit="9" topLeftCell="AG10" activePane="bottomRight" state="frozen"/>
      <selection pane="bottomRight" activeCell="C10" sqref="C10:C12"/>
      <selection pane="bottomLeft"/>
      <selection pane="topRight"/>
    </sheetView>
  </sheetViews>
  <sheetFormatPr defaultColWidth="11.42578125" defaultRowHeight="15"/>
  <cols>
    <col min="1" max="1" width="11.42578125" style="29"/>
    <col min="2" max="2" width="24" style="29" customWidth="1"/>
    <col min="3" max="3" width="25.7109375" style="29" customWidth="1"/>
    <col min="4" max="4" width="28.28515625" style="191" customWidth="1"/>
    <col min="5" max="5" width="21.5703125" style="29" customWidth="1"/>
    <col min="6" max="6" width="30.7109375" style="29" customWidth="1"/>
    <col min="7" max="7" width="23.28515625" style="29" customWidth="1"/>
    <col min="8" max="8" width="12.140625" style="29" customWidth="1"/>
    <col min="9" max="9" width="13.28515625" style="29" customWidth="1"/>
    <col min="10" max="10" width="9.140625" style="29" customWidth="1"/>
    <col min="11" max="11" width="24.28515625" style="29" customWidth="1"/>
    <col min="12" max="12" width="22.85546875" style="29" customWidth="1"/>
    <col min="13" max="15" width="9.140625" style="29" customWidth="1"/>
    <col min="16" max="16" width="33.42578125" style="191" customWidth="1"/>
    <col min="17" max="17" width="13.140625" style="29" customWidth="1"/>
    <col min="18" max="20" width="9.140625" style="29" customWidth="1"/>
    <col min="21" max="21" width="14.5703125" style="29" customWidth="1"/>
    <col min="22" max="22" width="9.140625" style="29" customWidth="1"/>
    <col min="23" max="23" width="14" style="29" customWidth="1"/>
    <col min="24" max="24" width="38.5703125" style="29" customWidth="1"/>
    <col min="25" max="25" width="44.85546875" style="29" customWidth="1"/>
    <col min="26" max="26" width="6.5703125" style="29" customWidth="1"/>
    <col min="27" max="27" width="11.85546875" style="29" customWidth="1"/>
    <col min="28" max="28" width="10.85546875" style="29" customWidth="1"/>
    <col min="29" max="29" width="39.42578125" style="29" customWidth="1"/>
    <col min="30" max="30" width="6.5703125" style="29" customWidth="1"/>
    <col min="31" max="31" width="13.42578125" style="29" customWidth="1"/>
    <col min="32" max="32" width="9.140625" style="29" customWidth="1"/>
    <col min="33" max="33" width="13.42578125" style="29" customWidth="1"/>
    <col min="34" max="34" width="20.5703125" style="29" customWidth="1"/>
    <col min="35" max="35" width="35.7109375" style="26" customWidth="1"/>
    <col min="36" max="36" width="14.85546875" style="26" customWidth="1"/>
    <col min="37" max="37" width="9.140625" style="26" customWidth="1"/>
    <col min="38" max="39" width="14" style="26" customWidth="1"/>
    <col min="40" max="40" width="109.5703125" style="26" customWidth="1"/>
    <col min="41" max="292" width="11.42578125" style="26"/>
    <col min="293" max="16384" width="11.42578125" style="29"/>
  </cols>
  <sheetData>
    <row r="1" spans="1:292" s="214" customFormat="1" ht="6.6" customHeight="1">
      <c r="A1" s="355"/>
      <c r="B1" s="356"/>
      <c r="C1" s="356"/>
      <c r="D1" s="445" t="s">
        <v>504</v>
      </c>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row>
    <row r="2" spans="1:292" s="214" customFormat="1" ht="12" customHeight="1">
      <c r="A2" s="357"/>
      <c r="B2" s="358"/>
      <c r="C2" s="358"/>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row>
    <row r="3" spans="1:292" s="214" customFormat="1" ht="4.9000000000000004" customHeight="1">
      <c r="A3" s="2"/>
      <c r="B3" s="2"/>
      <c r="C3" s="3"/>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row>
    <row r="4" spans="1:292" s="214" customFormat="1" ht="16.899999999999999" customHeight="1">
      <c r="A4" s="349" t="s">
        <v>227</v>
      </c>
      <c r="B4" s="350"/>
      <c r="C4" s="351"/>
      <c r="D4" s="352" t="s">
        <v>228</v>
      </c>
      <c r="E4" s="353"/>
      <c r="F4" s="353"/>
      <c r="G4" s="353"/>
      <c r="H4" s="353"/>
      <c r="I4" s="353"/>
      <c r="J4" s="353"/>
      <c r="K4" s="353"/>
      <c r="L4" s="353"/>
      <c r="M4" s="353"/>
      <c r="N4" s="353"/>
      <c r="O4" s="354"/>
      <c r="P4" s="354"/>
      <c r="Q4" s="354"/>
      <c r="R4" s="1"/>
      <c r="S4" s="1"/>
      <c r="T4" s="1"/>
      <c r="U4" s="1"/>
      <c r="V4" s="1"/>
      <c r="W4" s="1"/>
      <c r="X4" s="1"/>
      <c r="Y4" s="1"/>
      <c r="Z4" s="1"/>
      <c r="AA4" s="1"/>
      <c r="AB4" s="1"/>
      <c r="AC4" s="1"/>
      <c r="AD4" s="1"/>
      <c r="AE4" s="1"/>
      <c r="AF4" s="1"/>
      <c r="AG4" s="1"/>
      <c r="AH4" s="1"/>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row>
    <row r="5" spans="1:292" s="214" customFormat="1" ht="58.5" customHeight="1">
      <c r="A5" s="349" t="s">
        <v>229</v>
      </c>
      <c r="B5" s="350"/>
      <c r="C5" s="351"/>
      <c r="D5" s="359" t="s">
        <v>22</v>
      </c>
      <c r="E5" s="360"/>
      <c r="F5" s="360"/>
      <c r="G5" s="360"/>
      <c r="H5" s="360"/>
      <c r="I5" s="360"/>
      <c r="J5" s="360"/>
      <c r="K5" s="360"/>
      <c r="L5" s="360"/>
      <c r="M5" s="360"/>
      <c r="N5" s="360"/>
      <c r="O5" s="1"/>
      <c r="P5" s="192"/>
      <c r="Q5" s="1"/>
      <c r="R5" s="1"/>
      <c r="S5" s="1"/>
      <c r="T5" s="1"/>
      <c r="U5" s="1"/>
      <c r="V5" s="1"/>
      <c r="W5" s="1"/>
      <c r="X5" s="1"/>
      <c r="Y5" s="1"/>
      <c r="Z5" s="1"/>
      <c r="AA5" s="1"/>
      <c r="AB5" s="1"/>
      <c r="AC5" s="1"/>
      <c r="AD5" s="1"/>
      <c r="AE5" s="1"/>
      <c r="AF5" s="1"/>
      <c r="AG5" s="1"/>
      <c r="AH5" s="1"/>
      <c r="AI5" s="138"/>
      <c r="AJ5" s="138"/>
      <c r="AK5" s="138"/>
      <c r="AL5" s="138"/>
      <c r="AM5" s="138"/>
      <c r="AN5" s="138"/>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row>
    <row r="6" spans="1:292" s="214" customFormat="1" ht="18">
      <c r="A6" s="349" t="s">
        <v>230</v>
      </c>
      <c r="B6" s="350"/>
      <c r="C6" s="351"/>
      <c r="D6" s="352" t="s">
        <v>231</v>
      </c>
      <c r="E6" s="353"/>
      <c r="F6" s="353"/>
      <c r="G6" s="353"/>
      <c r="H6" s="353"/>
      <c r="I6" s="353"/>
      <c r="J6" s="353"/>
      <c r="K6" s="353"/>
      <c r="L6" s="353"/>
      <c r="M6" s="353"/>
      <c r="N6" s="353"/>
      <c r="O6" s="1"/>
      <c r="P6" s="192"/>
      <c r="Q6" s="1"/>
      <c r="R6" s="1"/>
      <c r="S6" s="1"/>
      <c r="T6" s="1"/>
      <c r="U6" s="1"/>
      <c r="V6" s="1"/>
      <c r="W6" s="1"/>
      <c r="X6" s="1"/>
      <c r="Y6" s="1"/>
      <c r="Z6" s="1"/>
      <c r="AA6" s="1"/>
      <c r="AB6" s="1"/>
      <c r="AC6" s="1"/>
      <c r="AD6" s="1"/>
      <c r="AE6" s="1"/>
      <c r="AF6" s="1"/>
      <c r="AG6" s="1"/>
      <c r="AH6" s="1"/>
      <c r="AI6" s="138"/>
      <c r="AJ6" s="138"/>
      <c r="AK6" s="138"/>
      <c r="AL6" s="138"/>
      <c r="AM6" s="138"/>
      <c r="AN6" s="138"/>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row>
    <row r="7" spans="1:292" s="214" customFormat="1" ht="14.25" customHeight="1" thickBot="1">
      <c r="A7" s="343" t="s">
        <v>232</v>
      </c>
      <c r="B7" s="344"/>
      <c r="C7" s="344"/>
      <c r="D7" s="344"/>
      <c r="E7" s="344"/>
      <c r="F7" s="344"/>
      <c r="G7" s="344"/>
      <c r="H7" s="345"/>
      <c r="I7" s="343" t="s">
        <v>233</v>
      </c>
      <c r="J7" s="344"/>
      <c r="K7" s="344"/>
      <c r="L7" s="344"/>
      <c r="M7" s="344"/>
      <c r="N7" s="345"/>
      <c r="O7" s="343" t="s">
        <v>234</v>
      </c>
      <c r="P7" s="344"/>
      <c r="Q7" s="344"/>
      <c r="R7" s="344"/>
      <c r="S7" s="344"/>
      <c r="T7" s="344"/>
      <c r="U7" s="344"/>
      <c r="V7" s="344"/>
      <c r="W7" s="345"/>
      <c r="X7" s="343" t="s">
        <v>235</v>
      </c>
      <c r="Y7" s="344"/>
      <c r="Z7" s="344"/>
      <c r="AA7" s="344"/>
      <c r="AB7" s="344"/>
      <c r="AC7" s="344"/>
      <c r="AD7" s="344"/>
      <c r="AE7" s="344"/>
      <c r="AF7" s="344"/>
      <c r="AG7" s="344"/>
      <c r="AH7" s="345"/>
      <c r="AI7" s="208"/>
      <c r="AJ7" s="208"/>
      <c r="AK7" s="208"/>
      <c r="AL7" s="208"/>
      <c r="AM7" s="208"/>
      <c r="AN7" s="208"/>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row>
    <row r="8" spans="1:292" s="214" customFormat="1" ht="16.5" customHeight="1" thickTop="1" thickBot="1">
      <c r="A8" s="313" t="s">
        <v>237</v>
      </c>
      <c r="B8" s="306" t="s">
        <v>238</v>
      </c>
      <c r="C8" s="334" t="s">
        <v>179</v>
      </c>
      <c r="D8" s="335" t="s">
        <v>181</v>
      </c>
      <c r="E8" s="335" t="s">
        <v>183</v>
      </c>
      <c r="F8" s="336" t="s">
        <v>185</v>
      </c>
      <c r="G8" s="331" t="s">
        <v>187</v>
      </c>
      <c r="H8" s="335" t="s">
        <v>239</v>
      </c>
      <c r="I8" s="332" t="s">
        <v>240</v>
      </c>
      <c r="J8" s="333" t="s">
        <v>241</v>
      </c>
      <c r="K8" s="331" t="s">
        <v>242</v>
      </c>
      <c r="L8" s="331" t="s">
        <v>243</v>
      </c>
      <c r="M8" s="333" t="s">
        <v>241</v>
      </c>
      <c r="N8" s="335" t="s">
        <v>193</v>
      </c>
      <c r="O8" s="337" t="s">
        <v>244</v>
      </c>
      <c r="P8" s="330" t="s">
        <v>195</v>
      </c>
      <c r="Q8" s="331" t="s">
        <v>197</v>
      </c>
      <c r="R8" s="330" t="s">
        <v>245</v>
      </c>
      <c r="S8" s="330"/>
      <c r="T8" s="330"/>
      <c r="U8" s="330"/>
      <c r="V8" s="330"/>
      <c r="W8" s="330"/>
      <c r="X8" s="341" t="s">
        <v>246</v>
      </c>
      <c r="Y8" s="337" t="s">
        <v>247</v>
      </c>
      <c r="Z8" s="337" t="s">
        <v>241</v>
      </c>
      <c r="AA8" s="200"/>
      <c r="AB8" s="200"/>
      <c r="AC8" s="337" t="s">
        <v>248</v>
      </c>
      <c r="AD8" s="337" t="s">
        <v>241</v>
      </c>
      <c r="AE8" s="200"/>
      <c r="AF8" s="200"/>
      <c r="AG8" s="341" t="s">
        <v>249</v>
      </c>
      <c r="AH8" s="337" t="s">
        <v>213</v>
      </c>
      <c r="AI8" s="439" t="s">
        <v>474</v>
      </c>
      <c r="AJ8" s="441" t="s">
        <v>475</v>
      </c>
      <c r="AK8" s="442"/>
      <c r="AL8" s="441" t="s">
        <v>476</v>
      </c>
      <c r="AM8" s="442"/>
      <c r="AN8" s="443" t="s">
        <v>528</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row>
    <row r="9" spans="1:292" s="215" customFormat="1" ht="63" customHeight="1" thickTop="1">
      <c r="A9" s="314"/>
      <c r="B9" s="449"/>
      <c r="C9" s="306"/>
      <c r="D9" s="331"/>
      <c r="E9" s="331"/>
      <c r="F9" s="306"/>
      <c r="G9" s="332"/>
      <c r="H9" s="331"/>
      <c r="I9" s="332"/>
      <c r="J9" s="333"/>
      <c r="K9" s="332"/>
      <c r="L9" s="332"/>
      <c r="M9" s="333"/>
      <c r="N9" s="331"/>
      <c r="O9" s="338"/>
      <c r="P9" s="331"/>
      <c r="Q9" s="332"/>
      <c r="R9" s="127" t="s">
        <v>254</v>
      </c>
      <c r="S9" s="127" t="s">
        <v>255</v>
      </c>
      <c r="T9" s="127" t="s">
        <v>256</v>
      </c>
      <c r="U9" s="127" t="s">
        <v>257</v>
      </c>
      <c r="V9" s="127" t="s">
        <v>258</v>
      </c>
      <c r="W9" s="127" t="s">
        <v>259</v>
      </c>
      <c r="X9" s="337"/>
      <c r="Y9" s="338"/>
      <c r="Z9" s="338"/>
      <c r="AA9" s="201" t="s">
        <v>260</v>
      </c>
      <c r="AB9" s="201" t="s">
        <v>241</v>
      </c>
      <c r="AC9" s="338"/>
      <c r="AD9" s="338"/>
      <c r="AE9" s="201" t="s">
        <v>248</v>
      </c>
      <c r="AF9" s="201" t="s">
        <v>241</v>
      </c>
      <c r="AG9" s="337"/>
      <c r="AH9" s="338"/>
      <c r="AI9" s="448"/>
      <c r="AJ9" s="212" t="s">
        <v>478</v>
      </c>
      <c r="AK9" s="212" t="s">
        <v>479</v>
      </c>
      <c r="AL9" s="212" t="s">
        <v>480</v>
      </c>
      <c r="AM9" s="212" t="s">
        <v>481</v>
      </c>
      <c r="AN9" s="444"/>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row>
    <row r="10" spans="1:292" ht="51" customHeight="1">
      <c r="A10" s="299">
        <v>1</v>
      </c>
      <c r="B10" s="299" t="s">
        <v>261</v>
      </c>
      <c r="C10" s="299" t="s">
        <v>262</v>
      </c>
      <c r="D10" s="219" t="s">
        <v>263</v>
      </c>
      <c r="E10" s="446" t="s">
        <v>264</v>
      </c>
      <c r="F10" s="446" t="s">
        <v>265</v>
      </c>
      <c r="G10" s="299" t="s">
        <v>266</v>
      </c>
      <c r="H10" s="297">
        <v>24</v>
      </c>
      <c r="I10" s="320" t="str">
        <f>IF(H10&lt;=2,'Tabla probabilidad'!$B$5,IF(H10&lt;=24,'Tabla probabilidad'!$B$6,IF(H10&lt;=500,'Tabla probabilidad'!$B$7,IF(H10&lt;=5000,'Tabla probabilidad'!$B$8,IF(H10&gt;5000,'Tabla probabilidad'!$B$9)))))</f>
        <v>Baja</v>
      </c>
      <c r="J10" s="322">
        <f>IF(H10&lt;=2,'Tabla probabilidad'!$D$5,IF(H10&lt;=24,'Tabla probabilidad'!$D$6,IF(H10&lt;=500,'Tabla probabilidad'!$D$7,IF(H10&lt;=5000,'Tabla probabilidad'!$D$8,IF(H10&gt;5000,'Tabla probabilidad'!$D$9)))))</f>
        <v>0.4</v>
      </c>
      <c r="K10" s="297" t="s">
        <v>267</v>
      </c>
      <c r="L10" s="297"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97"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97" t="str">
        <f>VLOOKUP((I10&amp;L10),Hoja1!$B$4:$C$28,2,0)</f>
        <v>Moderado</v>
      </c>
      <c r="O10" s="193">
        <v>1</v>
      </c>
      <c r="P10" s="189" t="s">
        <v>268</v>
      </c>
      <c r="Q10" s="193" t="str">
        <f t="shared" ref="Q10:Q32" si="0">IF(R10="Preventivo","Probabilidad",IF(R10="Detectivo","Probabilidad", IF(R10="Correctivo","Impacto")))</f>
        <v>Probabilidad</v>
      </c>
      <c r="R10" s="193" t="s">
        <v>269</v>
      </c>
      <c r="S10" s="193" t="s">
        <v>270</v>
      </c>
      <c r="T10" s="194">
        <f>VLOOKUP(R10&amp;S10,Hoja1!$Q$4:$R$9,2,0)</f>
        <v>0.45</v>
      </c>
      <c r="U10" s="193" t="s">
        <v>271</v>
      </c>
      <c r="V10" s="193" t="s">
        <v>272</v>
      </c>
      <c r="W10" s="193" t="s">
        <v>273</v>
      </c>
      <c r="X10" s="194">
        <f>IF(Q10="Probabilidad",($J$10*T10),IF(Q10="Impacto"," "))</f>
        <v>0.18000000000000002</v>
      </c>
      <c r="Y10" s="194" t="str">
        <f>IF(Z10&lt;=20%,'Tabla probabilidad'!$B$5,IF(Z10&lt;=40%,'Tabla probabilidad'!$B$6,IF(Z10&lt;=60%,'Tabla probabilidad'!$B$7,IF(Z10&lt;=80%,'Tabla probabilidad'!$B$8,IF(Z10&lt;=100%,'Tabla probabilidad'!$B$9)))))</f>
        <v>Baja</v>
      </c>
      <c r="Z10" s="194">
        <f>IF(R10="Preventivo",(J10-(J10*T10)),IF(R10="Detectivo",(J10-(J10*T10)),IF(R10="Correctivo",(J10))))</f>
        <v>0.22</v>
      </c>
      <c r="AA10" s="322" t="str">
        <f>IF(AB10&lt;=20%,'Tabla probabilidad'!$B$5,IF(AB10&lt;=40%,'Tabla probabilidad'!$B$6,IF(AB10&lt;=60%,'Tabla probabilidad'!$B$7,IF(AB10&lt;=80%,'Tabla probabilidad'!$B$8,IF(AB10&lt;=100%,'Tabla probabilidad'!$B$9)))))</f>
        <v>Baja</v>
      </c>
      <c r="AB10" s="322">
        <f>AVERAGE(Z10:Z12)</f>
        <v>0.22</v>
      </c>
      <c r="AC10" s="194" t="str">
        <f t="shared" ref="AC10:AC32" si="1">IF(AD10&lt;=20%,"Leve",IF(AD10&lt;=40%,"Menor",IF(AD10&lt;=60%,"Moderado",IF(AD10&lt;=80%,"Mayor",IF(AD10&lt;=100%,"Catastrófico")))))</f>
        <v>Menor</v>
      </c>
      <c r="AD10" s="194">
        <f>IF(Q10="Probabilidad",(($M$10-0)),IF(Q10="Impacto",($M$10-($M$10*T10))))</f>
        <v>0.4</v>
      </c>
      <c r="AE10" s="322" t="str">
        <f>IF(AF10&lt;=20%,"Leve",IF(AF10&lt;=40%,"Menor",IF(AF10&lt;=60%,"Moderado",IF(AF10&lt;=80%,"Mayor",IF(AF10&lt;=100%,"Catastrófico")))))</f>
        <v>Menor</v>
      </c>
      <c r="AF10" s="322">
        <f>AVERAGE(AD10:AD12)</f>
        <v>0.40000000000000008</v>
      </c>
      <c r="AG10" s="297" t="str">
        <f>VLOOKUP(AA10&amp;AE10,Hoja1!$B$4:$C$28,2,0)</f>
        <v>Moderado</v>
      </c>
      <c r="AH10" s="297" t="s">
        <v>274</v>
      </c>
      <c r="AI10" s="189" t="s">
        <v>268</v>
      </c>
      <c r="AJ10" s="220" t="s">
        <v>482</v>
      </c>
      <c r="AK10" s="221"/>
      <c r="AL10" s="222">
        <v>44927</v>
      </c>
      <c r="AM10" s="222">
        <v>45291</v>
      </c>
      <c r="AN10" s="451" t="s">
        <v>529</v>
      </c>
    </row>
    <row r="11" spans="1:292" ht="45">
      <c r="A11" s="299"/>
      <c r="B11" s="299"/>
      <c r="C11" s="299"/>
      <c r="D11" s="219" t="s">
        <v>280</v>
      </c>
      <c r="E11" s="446"/>
      <c r="F11" s="446"/>
      <c r="G11" s="299"/>
      <c r="H11" s="297"/>
      <c r="I11" s="320"/>
      <c r="J11" s="322"/>
      <c r="K11" s="297"/>
      <c r="L11" s="317"/>
      <c r="M11" s="317"/>
      <c r="N11" s="297"/>
      <c r="O11" s="193">
        <v>2</v>
      </c>
      <c r="P11" s="189" t="s">
        <v>281</v>
      </c>
      <c r="Q11" s="193" t="str">
        <f t="shared" si="0"/>
        <v>Probabilidad</v>
      </c>
      <c r="R11" s="193" t="s">
        <v>269</v>
      </c>
      <c r="S11" s="193" t="s">
        <v>270</v>
      </c>
      <c r="T11" s="194">
        <f>VLOOKUP(R11&amp;S11,Hoja1!$Q$4:$R$9,2,0)</f>
        <v>0.45</v>
      </c>
      <c r="U11" s="193" t="s">
        <v>271</v>
      </c>
      <c r="V11" s="193" t="s">
        <v>272</v>
      </c>
      <c r="W11" s="193" t="s">
        <v>273</v>
      </c>
      <c r="X11" s="194">
        <f>IF(Q11="Probabilidad",($J$10*T11),IF(Q11="Impacto"," "))</f>
        <v>0.18000000000000002</v>
      </c>
      <c r="Y11" s="194" t="str">
        <f>IF(Z11&lt;=20%,'Tabla probabilidad'!$B$5,IF(Z11&lt;=40%,'Tabla probabilidad'!$B$6,IF(Z11&lt;=60%,'Tabla probabilidad'!$B$7,IF(Z11&lt;=80%,'Tabla probabilidad'!$B$8,IF(Z11&lt;=100%,'Tabla probabilidad'!$B$9)))))</f>
        <v>Baja</v>
      </c>
      <c r="Z11" s="194">
        <f>IF(R11="Preventivo",(J10-(J10*T11)),IF(R11="Detectivo",(J10-(J10*T11)),IF(R11="Correctivo",(J10))))</f>
        <v>0.22</v>
      </c>
      <c r="AA11" s="322"/>
      <c r="AB11" s="322"/>
      <c r="AC11" s="194" t="str">
        <f t="shared" si="1"/>
        <v>Menor</v>
      </c>
      <c r="AD11" s="194">
        <f>IF(Q11="Probabilidad",(($M$10-0)),IF(Q11="Impacto",($M$10-($M$10*T11))))</f>
        <v>0.4</v>
      </c>
      <c r="AE11" s="322"/>
      <c r="AF11" s="322"/>
      <c r="AG11" s="297"/>
      <c r="AH11" s="297"/>
      <c r="AI11" s="189" t="s">
        <v>281</v>
      </c>
      <c r="AJ11" s="220" t="s">
        <v>482</v>
      </c>
      <c r="AK11" s="221"/>
      <c r="AL11" s="222">
        <v>44927</v>
      </c>
      <c r="AM11" s="222">
        <v>45291</v>
      </c>
      <c r="AN11" s="451"/>
    </row>
    <row r="12" spans="1:292" ht="210.75" customHeight="1">
      <c r="A12" s="299"/>
      <c r="B12" s="299"/>
      <c r="C12" s="299"/>
      <c r="D12" s="219" t="s">
        <v>282</v>
      </c>
      <c r="E12" s="446"/>
      <c r="F12" s="446"/>
      <c r="G12" s="299"/>
      <c r="H12" s="297"/>
      <c r="I12" s="320"/>
      <c r="J12" s="322"/>
      <c r="K12" s="297"/>
      <c r="L12" s="317"/>
      <c r="M12" s="317"/>
      <c r="N12" s="297"/>
      <c r="O12" s="193">
        <v>3</v>
      </c>
      <c r="P12" s="189" t="s">
        <v>484</v>
      </c>
      <c r="Q12" s="193" t="str">
        <f t="shared" si="0"/>
        <v>Probabilidad</v>
      </c>
      <c r="R12" s="193" t="s">
        <v>269</v>
      </c>
      <c r="S12" s="193" t="s">
        <v>270</v>
      </c>
      <c r="T12" s="194">
        <f>VLOOKUP(R12&amp;S12,Hoja1!$Q$4:$R$9,2,0)</f>
        <v>0.45</v>
      </c>
      <c r="U12" s="193" t="s">
        <v>271</v>
      </c>
      <c r="V12" s="193" t="s">
        <v>272</v>
      </c>
      <c r="W12" s="193" t="s">
        <v>273</v>
      </c>
      <c r="X12" s="194">
        <f>IF(Q12="Probabilidad",($J$10*T12),IF(Q12="Impacto"," "))</f>
        <v>0.18000000000000002</v>
      </c>
      <c r="Y12" s="194" t="str">
        <f>IF(Z12&lt;=20%,'Tabla probabilidad'!$B$5,IF(Z12&lt;=40%,'Tabla probabilidad'!$B$6,IF(Z12&lt;=60%,'Tabla probabilidad'!$B$7,IF(Z12&lt;=80%,'Tabla probabilidad'!$B$8,IF(Z12&lt;=100%,'Tabla probabilidad'!$B$9)))))</f>
        <v>Baja</v>
      </c>
      <c r="Z12" s="194">
        <f>IF(R12="Preventivo",(J10-(J10*T12)),IF(R12="Detectivo",(J10-(J10*T12)),IF(R12="Correctivo",(J10))))</f>
        <v>0.22</v>
      </c>
      <c r="AA12" s="322"/>
      <c r="AB12" s="322"/>
      <c r="AC12" s="194" t="str">
        <f t="shared" si="1"/>
        <v>Menor</v>
      </c>
      <c r="AD12" s="194">
        <f>IF(Q12="Probabilidad",(($M$10-0)),IF(Q12="Impacto",($M$10-($M$10*T12))))</f>
        <v>0.4</v>
      </c>
      <c r="AE12" s="322"/>
      <c r="AF12" s="322"/>
      <c r="AG12" s="297"/>
      <c r="AH12" s="297"/>
      <c r="AI12" s="189" t="s">
        <v>485</v>
      </c>
      <c r="AJ12" s="220" t="s">
        <v>482</v>
      </c>
      <c r="AK12" s="221"/>
      <c r="AL12" s="222">
        <v>44927</v>
      </c>
      <c r="AM12" s="222">
        <v>45291</v>
      </c>
      <c r="AN12" s="451"/>
    </row>
    <row r="13" spans="1:292" ht="49.9" customHeight="1">
      <c r="A13" s="297">
        <v>2</v>
      </c>
      <c r="B13" s="299" t="s">
        <v>284</v>
      </c>
      <c r="C13" s="297" t="s">
        <v>285</v>
      </c>
      <c r="D13" s="219" t="s">
        <v>486</v>
      </c>
      <c r="E13" s="447" t="s">
        <v>287</v>
      </c>
      <c r="F13" s="446" t="s">
        <v>288</v>
      </c>
      <c r="G13" s="297" t="s">
        <v>289</v>
      </c>
      <c r="H13" s="299">
        <v>6</v>
      </c>
      <c r="I13" s="320" t="str">
        <f>IF(H13&lt;=2,'Tabla probabilidad'!$B$5,IF(H13&lt;=24,'Tabla probabilidad'!$B$6,IF(H13&lt;=500,'Tabla probabilidad'!$B$7,IF(H13&lt;=5000,'Tabla probabilidad'!$B$8,IF(H13&gt;5000,'Tabla probabilidad'!$B$9)))))</f>
        <v>Baja</v>
      </c>
      <c r="J13" s="322">
        <f>IF(H13&lt;=2,'Tabla probabilidad'!$D$5,IF(H13&lt;=24,'Tabla probabilidad'!$D$6,IF(H13&lt;=500,'Tabla probabilidad'!$D$7,IF(H13&lt;=5000,'Tabla probabilidad'!$D$8,IF(H13&gt;5000,'Tabla probabilidad'!$D$9)))))</f>
        <v>0.4</v>
      </c>
      <c r="K13" s="297" t="s">
        <v>290</v>
      </c>
      <c r="L13" s="297"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297"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297" t="str">
        <f>VLOOKUP((I13&amp;L13),Hoja1!$B$4:$C$28,2,0)</f>
        <v>Bajo</v>
      </c>
      <c r="O13" s="193">
        <v>1</v>
      </c>
      <c r="P13" s="189" t="s">
        <v>506</v>
      </c>
      <c r="Q13" s="193" t="str">
        <f t="shared" si="0"/>
        <v>Probabilidad</v>
      </c>
      <c r="R13" s="193" t="s">
        <v>269</v>
      </c>
      <c r="S13" s="193" t="s">
        <v>270</v>
      </c>
      <c r="T13" s="194">
        <f>VLOOKUP(R13&amp;S13,Hoja1!$Q$4:$R$9,2,0)</f>
        <v>0.45</v>
      </c>
      <c r="U13" s="193" t="s">
        <v>271</v>
      </c>
      <c r="V13" s="193" t="s">
        <v>272</v>
      </c>
      <c r="W13" s="193" t="s">
        <v>273</v>
      </c>
      <c r="X13" s="194">
        <f>IF(Q13="Probabilidad",($J$13*T13),IF(Q13="Impacto"," "))</f>
        <v>0.18000000000000002</v>
      </c>
      <c r="Y13" s="194" t="str">
        <f>IF(Z13&lt;=20%,'Tabla probabilidad'!$B$5,IF(Z13&lt;=40%,'Tabla probabilidad'!$B$6,IF(Z13&lt;=60%,'Tabla probabilidad'!$B$7,IF(Z13&lt;=80%,'Tabla probabilidad'!$B$8,IF(Z13&lt;=100%,'Tabla probabilidad'!$B$9)))))</f>
        <v>Baja</v>
      </c>
      <c r="Z13" s="194">
        <f>IF(R13="Preventivo",(J13-(J13*T13)),IF(R13="Detectivo",(J13-(J13*T13)),IF(R13="Correctivo",(J13))))</f>
        <v>0.22</v>
      </c>
      <c r="AA13" s="322" t="str">
        <f>IF(AB13&lt;=20%,'Tabla probabilidad'!$B$5,IF(AB13&lt;=40%,'Tabla probabilidad'!$B$6,IF(AB13&lt;=60%,'Tabla probabilidad'!$B$7,IF(AB13&lt;=80%,'Tabla probabilidad'!$B$8,IF(AB13&lt;=100%,'Tabla probabilidad'!$B$9)))))</f>
        <v>Baja</v>
      </c>
      <c r="AB13" s="322">
        <f>AVERAGE(Z13:Z15)</f>
        <v>0.22</v>
      </c>
      <c r="AC13" s="194" t="str">
        <f t="shared" si="1"/>
        <v>Leve</v>
      </c>
      <c r="AD13" s="194">
        <f>IF(Q13="Probabilidad",(($M$13-0)),IF(Q13="Impacto",($M$13-($M$13*T13))))</f>
        <v>0.2</v>
      </c>
      <c r="AE13" s="322" t="str">
        <f>IF(AF13&lt;=20%,"Leve",IF(AF13&lt;=40%,"Menor",IF(AF13&lt;=60%,"Moderado",IF(AF13&lt;=80%,"Mayor",IF(AF13&lt;=100%,"Catastrófico")))))</f>
        <v>Leve</v>
      </c>
      <c r="AF13" s="322">
        <f>AVERAGE(AD13:AD15)</f>
        <v>0.20000000000000004</v>
      </c>
      <c r="AG13" s="297" t="str">
        <f>VLOOKUP(AA13&amp;AE13,Hoja1!$B$4:$C$28,2,0)</f>
        <v>Bajo</v>
      </c>
      <c r="AH13" s="297" t="s">
        <v>274</v>
      </c>
      <c r="AI13" s="189" t="s">
        <v>507</v>
      </c>
      <c r="AJ13" s="220" t="s">
        <v>482</v>
      </c>
      <c r="AK13" s="221"/>
      <c r="AL13" s="222">
        <v>44927</v>
      </c>
      <c r="AM13" s="222">
        <v>45291</v>
      </c>
      <c r="AN13" s="226" t="s">
        <v>530</v>
      </c>
    </row>
    <row r="14" spans="1:292" ht="81.75" customHeight="1">
      <c r="A14" s="297"/>
      <c r="B14" s="299"/>
      <c r="C14" s="297"/>
      <c r="D14" s="130" t="s">
        <v>292</v>
      </c>
      <c r="E14" s="447"/>
      <c r="F14" s="447"/>
      <c r="G14" s="297"/>
      <c r="H14" s="299"/>
      <c r="I14" s="320"/>
      <c r="J14" s="322"/>
      <c r="K14" s="297"/>
      <c r="L14" s="317"/>
      <c r="M14" s="317"/>
      <c r="N14" s="297"/>
      <c r="O14" s="193">
        <v>2</v>
      </c>
      <c r="P14" s="189" t="s">
        <v>489</v>
      </c>
      <c r="Q14" s="193" t="str">
        <f t="shared" si="0"/>
        <v>Probabilidad</v>
      </c>
      <c r="R14" s="193" t="s">
        <v>269</v>
      </c>
      <c r="S14" s="193" t="s">
        <v>270</v>
      </c>
      <c r="T14" s="194">
        <f>VLOOKUP(R14&amp;S14,Hoja1!$Q$4:$R$9,2,0)</f>
        <v>0.45</v>
      </c>
      <c r="U14" s="193" t="s">
        <v>271</v>
      </c>
      <c r="V14" s="193" t="s">
        <v>272</v>
      </c>
      <c r="W14" s="193" t="s">
        <v>273</v>
      </c>
      <c r="X14" s="194">
        <f>IF(Q14="Probabilidad",($J$13*T14),IF(Q14="Impacto"," "))</f>
        <v>0.18000000000000002</v>
      </c>
      <c r="Y14" s="194" t="str">
        <f>IF(Z14&lt;=20%,'Tabla probabilidad'!$B$5,IF(Z14&lt;=40%,'Tabla probabilidad'!$B$6,IF(Z14&lt;=60%,'Tabla probabilidad'!$B$7,IF(Z14&lt;=80%,'Tabla probabilidad'!$B$8,IF(Z14&lt;=100%,'Tabla probabilidad'!$B$9)))))</f>
        <v>Baja</v>
      </c>
      <c r="Z14" s="194">
        <f>IF(R14="Preventivo",(J13-(J13*T14)),IF(R14="Detectivo",(J13-(J13*T14)),IF(R14="Correctivo",(J13))))</f>
        <v>0.22</v>
      </c>
      <c r="AA14" s="322"/>
      <c r="AB14" s="322"/>
      <c r="AC14" s="194" t="str">
        <f t="shared" si="1"/>
        <v>Leve</v>
      </c>
      <c r="AD14" s="194">
        <f>IF(Q14="Probabilidad",(($M$13-0)),IF(Q14="Impacto",($M$13-($M$13*T14))))</f>
        <v>0.2</v>
      </c>
      <c r="AE14" s="322"/>
      <c r="AF14" s="322"/>
      <c r="AG14" s="297"/>
      <c r="AH14" s="297"/>
      <c r="AI14" s="189" t="s">
        <v>489</v>
      </c>
      <c r="AJ14" s="220" t="s">
        <v>482</v>
      </c>
      <c r="AK14" s="221"/>
      <c r="AL14" s="222">
        <v>44927</v>
      </c>
      <c r="AM14" s="222">
        <v>45291</v>
      </c>
      <c r="AN14" s="452" t="s">
        <v>531</v>
      </c>
    </row>
    <row r="15" spans="1:292" ht="60">
      <c r="A15" s="297"/>
      <c r="B15" s="299"/>
      <c r="C15" s="297"/>
      <c r="D15" s="130" t="s">
        <v>294</v>
      </c>
      <c r="E15" s="447"/>
      <c r="F15" s="447"/>
      <c r="G15" s="297"/>
      <c r="H15" s="299"/>
      <c r="I15" s="320"/>
      <c r="J15" s="322"/>
      <c r="K15" s="297"/>
      <c r="L15" s="317"/>
      <c r="M15" s="317"/>
      <c r="N15" s="297"/>
      <c r="O15" s="193">
        <v>3</v>
      </c>
      <c r="P15" s="189" t="s">
        <v>295</v>
      </c>
      <c r="Q15" s="193" t="str">
        <f t="shared" si="0"/>
        <v>Probabilidad</v>
      </c>
      <c r="R15" s="193" t="s">
        <v>269</v>
      </c>
      <c r="S15" s="193" t="s">
        <v>270</v>
      </c>
      <c r="T15" s="194">
        <f>VLOOKUP(R15&amp;S15,Hoja1!$Q$4:$R$9,2,0)</f>
        <v>0.45</v>
      </c>
      <c r="U15" s="193" t="s">
        <v>271</v>
      </c>
      <c r="V15" s="193" t="s">
        <v>272</v>
      </c>
      <c r="W15" s="193" t="s">
        <v>273</v>
      </c>
      <c r="X15" s="194">
        <f>IF(Q15="Probabilidad",($J$13*T15),IF(Q15="Impacto"," "))</f>
        <v>0.18000000000000002</v>
      </c>
      <c r="Y15" s="194" t="str">
        <f>IF(Z15&lt;=20%,'Tabla probabilidad'!$B$5,IF(Z15&lt;=40%,'Tabla probabilidad'!$B$6,IF(Z15&lt;=60%,'Tabla probabilidad'!$B$7,IF(Z15&lt;=80%,'Tabla probabilidad'!$B$8,IF(Z15&lt;=100%,'Tabla probabilidad'!$B$9)))))</f>
        <v>Baja</v>
      </c>
      <c r="Z15" s="194">
        <f>IF(R15="Preventivo",(J13-(J13*T15)),IF(R15="Detectivo",(J13-(J13*T15)),IF(R15="Correctivo",(J13))))</f>
        <v>0.22</v>
      </c>
      <c r="AA15" s="322"/>
      <c r="AB15" s="322"/>
      <c r="AC15" s="194" t="str">
        <f t="shared" si="1"/>
        <v>Leve</v>
      </c>
      <c r="AD15" s="194">
        <f>IF(Q15="Probabilidad",(($M$13-0)),IF(Q15="Impacto",($M$13-($M$13*T15))))</f>
        <v>0.2</v>
      </c>
      <c r="AE15" s="322"/>
      <c r="AF15" s="322"/>
      <c r="AG15" s="297"/>
      <c r="AH15" s="297"/>
      <c r="AI15" s="189" t="s">
        <v>295</v>
      </c>
      <c r="AJ15" s="220" t="s">
        <v>482</v>
      </c>
      <c r="AK15" s="221"/>
      <c r="AL15" s="222">
        <v>44927</v>
      </c>
      <c r="AM15" s="222">
        <v>45291</v>
      </c>
      <c r="AN15" s="453"/>
    </row>
    <row r="16" spans="1:292" ht="66.75" customHeight="1">
      <c r="A16" s="299">
        <v>3</v>
      </c>
      <c r="B16" s="299" t="s">
        <v>296</v>
      </c>
      <c r="C16" s="299" t="s">
        <v>285</v>
      </c>
      <c r="D16" s="219" t="s">
        <v>297</v>
      </c>
      <c r="E16" s="446" t="s">
        <v>298</v>
      </c>
      <c r="F16" s="446" t="s">
        <v>299</v>
      </c>
      <c r="G16" s="299" t="s">
        <v>266</v>
      </c>
      <c r="H16" s="297">
        <v>4</v>
      </c>
      <c r="I16" s="320" t="str">
        <f>IF(H16&lt;=2,'Tabla probabilidad'!$B$5,IF(H16&lt;=24,'Tabla probabilidad'!$B$6,IF(H16&lt;=500,'Tabla probabilidad'!$B$7,IF(H16&lt;=5000,'Tabla probabilidad'!$B$8,IF(H16&gt;5000,'Tabla probabilidad'!$B$9)))))</f>
        <v>Baja</v>
      </c>
      <c r="J16" s="322">
        <f>IF(H16&lt;=2,'Tabla probabilidad'!$D$5,IF(H16&lt;=24,'Tabla probabilidad'!$D$6,IF(H16&lt;=500,'Tabla probabilidad'!$D$7,IF(H16&lt;=5000,'Tabla probabilidad'!$D$8,IF(H16&gt;5000,'Tabla probabilidad'!$D$9)))))</f>
        <v>0.4</v>
      </c>
      <c r="K16" s="297" t="s">
        <v>300</v>
      </c>
      <c r="L16" s="297"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Leve</v>
      </c>
      <c r="M16" s="297"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20%</v>
      </c>
      <c r="N16" s="297" t="str">
        <f>VLOOKUP((I16&amp;L16),Hoja1!$B$4:$C$28,2,0)</f>
        <v>Bajo</v>
      </c>
      <c r="O16" s="193">
        <v>1</v>
      </c>
      <c r="P16" s="189" t="s">
        <v>301</v>
      </c>
      <c r="Q16" s="193" t="str">
        <f t="shared" si="0"/>
        <v>Probabilidad</v>
      </c>
      <c r="R16" s="193" t="s">
        <v>269</v>
      </c>
      <c r="S16" s="193" t="s">
        <v>270</v>
      </c>
      <c r="T16" s="194">
        <f>VLOOKUP(R16&amp;S16,Hoja1!$Q$4:$R$9,2,0)</f>
        <v>0.45</v>
      </c>
      <c r="U16" s="193" t="s">
        <v>271</v>
      </c>
      <c r="V16" s="193" t="s">
        <v>272</v>
      </c>
      <c r="W16" s="193" t="s">
        <v>273</v>
      </c>
      <c r="X16" s="194">
        <f>IF(Q16="Probabilidad",($J$16*T16),IF(Q16="Impacto"," "))</f>
        <v>0.18000000000000002</v>
      </c>
      <c r="Y16" s="194" t="str">
        <f>IF(Z16&lt;=20%,'Tabla probabilidad'!$B$5,IF(Z16&lt;=40%,'Tabla probabilidad'!$B$6,IF(Z16&lt;=60%,'Tabla probabilidad'!$B$7,IF(Z16&lt;=80%,'Tabla probabilidad'!$B$8,IF(Z16&lt;=100%,'Tabla probabilidad'!$B$9)))))</f>
        <v>Baja</v>
      </c>
      <c r="Z16" s="194">
        <f>IF(R16="Preventivo",(J16-(J16*T16)),IF(R16="Detectivo",(J16-(J16*T16)),IF(R16="Correctivo",(J16))))</f>
        <v>0.22</v>
      </c>
      <c r="AA16" s="322" t="str">
        <f>IF(AB16&lt;=20%,'Tabla probabilidad'!$B$5,IF(AB16&lt;=40%,'Tabla probabilidad'!$B$6,IF(AB16&lt;=60%,'Tabla probabilidad'!$B$7,IF(AB16&lt;=80%,'Tabla probabilidad'!$B$8,IF(AB16&lt;=100%,'Tabla probabilidad'!$B$9)))))</f>
        <v>Baja</v>
      </c>
      <c r="AB16" s="322">
        <f>AVERAGE(Z16:Z19)</f>
        <v>0.22</v>
      </c>
      <c r="AC16" s="194" t="str">
        <f t="shared" si="1"/>
        <v>Leve</v>
      </c>
      <c r="AD16" s="194">
        <f>IF(Q16="Probabilidad",(($M$16-0)),IF(Q16="Impacto",($M$16-($M$16*T16))))</f>
        <v>0.2</v>
      </c>
      <c r="AE16" s="322" t="str">
        <f>IF(AF16&lt;=20%,"Leve",IF(AF16&lt;=40%,"Menor",IF(AF16&lt;=60%,"Moderado",IF(AF16&lt;=80%,"Mayor",IF(AF16&lt;=100%,"Catastrófico")))))</f>
        <v>Leve</v>
      </c>
      <c r="AF16" s="322">
        <f>AVERAGE(AD16:AD19)</f>
        <v>0.2</v>
      </c>
      <c r="AG16" s="297" t="str">
        <f>VLOOKUP(AA16&amp;AE16,Hoja1!$B$4:$C$28,2,0)</f>
        <v>Bajo</v>
      </c>
      <c r="AH16" s="297" t="s">
        <v>274</v>
      </c>
      <c r="AI16" s="189" t="s">
        <v>301</v>
      </c>
      <c r="AJ16" s="220" t="s">
        <v>482</v>
      </c>
      <c r="AK16" s="221"/>
      <c r="AL16" s="222">
        <v>44927</v>
      </c>
      <c r="AM16" s="222">
        <v>45291</v>
      </c>
      <c r="AN16" s="227" t="s">
        <v>532</v>
      </c>
    </row>
    <row r="17" spans="1:40" ht="69" customHeight="1">
      <c r="A17" s="299"/>
      <c r="B17" s="299"/>
      <c r="C17" s="299"/>
      <c r="D17" s="141" t="s">
        <v>302</v>
      </c>
      <c r="E17" s="446"/>
      <c r="F17" s="446"/>
      <c r="G17" s="299"/>
      <c r="H17" s="297"/>
      <c r="I17" s="320"/>
      <c r="J17" s="322"/>
      <c r="K17" s="297"/>
      <c r="L17" s="317"/>
      <c r="M17" s="317"/>
      <c r="N17" s="297"/>
      <c r="O17" s="193">
        <v>2</v>
      </c>
      <c r="P17" s="188" t="s">
        <v>303</v>
      </c>
      <c r="Q17" s="193" t="str">
        <f t="shared" si="0"/>
        <v>Probabilidad</v>
      </c>
      <c r="R17" s="193" t="s">
        <v>269</v>
      </c>
      <c r="S17" s="193" t="s">
        <v>270</v>
      </c>
      <c r="T17" s="194">
        <f>VLOOKUP(R17&amp;S17,Hoja1!$Q$4:$R$9,2,0)</f>
        <v>0.45</v>
      </c>
      <c r="U17" s="193" t="s">
        <v>271</v>
      </c>
      <c r="V17" s="193" t="s">
        <v>272</v>
      </c>
      <c r="W17" s="193" t="s">
        <v>273</v>
      </c>
      <c r="X17" s="194">
        <f>IF(Q17="Probabilidad",($J$16*T17),IF(Q17="Impacto"," "))</f>
        <v>0.18000000000000002</v>
      </c>
      <c r="Y17" s="194" t="str">
        <f>IF(Z17&lt;=20%,'Tabla probabilidad'!$B$5,IF(Z17&lt;=40%,'Tabla probabilidad'!$B$6,IF(Z17&lt;=60%,'Tabla probabilidad'!$B$7,IF(Z17&lt;=80%,'Tabla probabilidad'!$B$8,IF(Z17&lt;=100%,'Tabla probabilidad'!$B$9)))))</f>
        <v>Baja</v>
      </c>
      <c r="Z17" s="194">
        <f>IF(R17="Preventivo",(J16-(J16*T17)),IF(R17="Detectivo",(J16-(J16*T17)),IF(R17="Correctivo",(J16))))</f>
        <v>0.22</v>
      </c>
      <c r="AA17" s="322"/>
      <c r="AB17" s="322"/>
      <c r="AC17" s="194" t="str">
        <f t="shared" si="1"/>
        <v>Leve</v>
      </c>
      <c r="AD17" s="194">
        <f>IF(Q17="Probabilidad",(($M$16-0)),IF(Q17="Impacto",($M$16-($M$16*T17))))</f>
        <v>0.2</v>
      </c>
      <c r="AE17" s="322"/>
      <c r="AF17" s="322"/>
      <c r="AG17" s="297"/>
      <c r="AH17" s="297"/>
      <c r="AI17" s="188" t="s">
        <v>303</v>
      </c>
      <c r="AJ17" s="220" t="s">
        <v>482</v>
      </c>
      <c r="AK17" s="221"/>
      <c r="AL17" s="222">
        <v>44927</v>
      </c>
      <c r="AM17" s="222">
        <v>45291</v>
      </c>
      <c r="AN17" s="227" t="s">
        <v>533</v>
      </c>
    </row>
    <row r="18" spans="1:40" ht="126" customHeight="1">
      <c r="A18" s="299"/>
      <c r="B18" s="299"/>
      <c r="C18" s="299"/>
      <c r="D18" s="141" t="s">
        <v>304</v>
      </c>
      <c r="E18" s="446"/>
      <c r="F18" s="446"/>
      <c r="G18" s="299"/>
      <c r="H18" s="297"/>
      <c r="I18" s="320"/>
      <c r="J18" s="322"/>
      <c r="K18" s="297"/>
      <c r="L18" s="317"/>
      <c r="M18" s="317"/>
      <c r="N18" s="297"/>
      <c r="O18" s="193">
        <v>3</v>
      </c>
      <c r="P18" s="189" t="s">
        <v>305</v>
      </c>
      <c r="Q18" s="193" t="str">
        <f t="shared" si="0"/>
        <v>Probabilidad</v>
      </c>
      <c r="R18" s="193" t="s">
        <v>269</v>
      </c>
      <c r="S18" s="193" t="s">
        <v>270</v>
      </c>
      <c r="T18" s="194">
        <f>VLOOKUP(R18&amp;S18,Hoja1!$Q$4:$R$9,2,0)</f>
        <v>0.45</v>
      </c>
      <c r="U18" s="193" t="s">
        <v>271</v>
      </c>
      <c r="V18" s="193" t="s">
        <v>272</v>
      </c>
      <c r="W18" s="193" t="s">
        <v>273</v>
      </c>
      <c r="X18" s="194">
        <f>IF(Q18="Probabilidad",($J$16*T18),IF(Q18="Impacto"," "))</f>
        <v>0.18000000000000002</v>
      </c>
      <c r="Y18" s="194" t="str">
        <f>IF(Z18&lt;=20%,'Tabla probabilidad'!$B$5,IF(Z18&lt;=40%,'Tabla probabilidad'!$B$6,IF(Z18&lt;=60%,'Tabla probabilidad'!$B$7,IF(Z18&lt;=80%,'Tabla probabilidad'!$B$8,IF(Z18&lt;=100%,'Tabla probabilidad'!$B$9)))))</f>
        <v>Baja</v>
      </c>
      <c r="Z18" s="194">
        <f>IF(R18="Preventivo",(J16-(J16*T18)),IF(R18="Detectivo",(J16-(J16*T18)),IF(R18="Correctivo",(J16))))</f>
        <v>0.22</v>
      </c>
      <c r="AA18" s="322"/>
      <c r="AB18" s="322"/>
      <c r="AC18" s="194" t="str">
        <f t="shared" si="1"/>
        <v>Leve</v>
      </c>
      <c r="AD18" s="194">
        <f>IF(Q18="Probabilidad",(($M$16-0)),IF(Q18="Impacto",($M$16-($M$16*T18))))</f>
        <v>0.2</v>
      </c>
      <c r="AE18" s="322"/>
      <c r="AF18" s="322"/>
      <c r="AG18" s="297"/>
      <c r="AH18" s="297"/>
      <c r="AI18" s="189" t="s">
        <v>305</v>
      </c>
      <c r="AJ18" s="220" t="s">
        <v>482</v>
      </c>
      <c r="AK18" s="221"/>
      <c r="AL18" s="222">
        <v>44927</v>
      </c>
      <c r="AM18" s="222">
        <v>45291</v>
      </c>
      <c r="AN18" s="228" t="s">
        <v>534</v>
      </c>
    </row>
    <row r="19" spans="1:40" ht="219" customHeight="1">
      <c r="A19" s="299"/>
      <c r="B19" s="299"/>
      <c r="C19" s="299"/>
      <c r="D19" s="219" t="s">
        <v>494</v>
      </c>
      <c r="E19" s="446"/>
      <c r="F19" s="446"/>
      <c r="G19" s="299"/>
      <c r="H19" s="297"/>
      <c r="I19" s="320"/>
      <c r="J19" s="322"/>
      <c r="K19" s="297"/>
      <c r="L19" s="317"/>
      <c r="M19" s="317"/>
      <c r="N19" s="297"/>
      <c r="O19" s="193">
        <v>4</v>
      </c>
      <c r="P19" s="189" t="s">
        <v>307</v>
      </c>
      <c r="Q19" s="193" t="str">
        <f t="shared" si="0"/>
        <v>Probabilidad</v>
      </c>
      <c r="R19" s="193" t="s">
        <v>269</v>
      </c>
      <c r="S19" s="193" t="s">
        <v>270</v>
      </c>
      <c r="T19" s="194">
        <f>VLOOKUP(R19&amp;S19,Hoja1!$Q$4:$R$9,2,0)</f>
        <v>0.45</v>
      </c>
      <c r="U19" s="193" t="s">
        <v>271</v>
      </c>
      <c r="V19" s="193" t="s">
        <v>272</v>
      </c>
      <c r="W19" s="193" t="s">
        <v>273</v>
      </c>
      <c r="X19" s="194">
        <f>IF(Q19="Probabilidad",($J$16*T19),IF(Q19="Impacto"," "))</f>
        <v>0.18000000000000002</v>
      </c>
      <c r="Y19" s="194" t="str">
        <f>IF(Z19&lt;=20%,'Tabla probabilidad'!$B$5,IF(Z19&lt;=40%,'Tabla probabilidad'!$B$6,IF(Z19&lt;=60%,'Tabla probabilidad'!$B$7,IF(Z19&lt;=80%,'Tabla probabilidad'!$B$8,IF(Z19&lt;=100%,'Tabla probabilidad'!$B$9)))))</f>
        <v>Baja</v>
      </c>
      <c r="Z19" s="194">
        <f>IF(R19="Preventivo",(J16-(J16*T19)),IF(R19="Detectivo",(J16-(J16*T19)),IF(R19="Correctivo",(J16))))</f>
        <v>0.22</v>
      </c>
      <c r="AA19" s="322"/>
      <c r="AB19" s="322"/>
      <c r="AC19" s="194" t="str">
        <f t="shared" si="1"/>
        <v>Leve</v>
      </c>
      <c r="AD19" s="194">
        <f>IF(Q19="Probabilidad",(($M$16-0)),IF(Q19="Impacto",($M$16-($M$16*T19))))</f>
        <v>0.2</v>
      </c>
      <c r="AE19" s="322"/>
      <c r="AF19" s="322"/>
      <c r="AG19" s="297"/>
      <c r="AH19" s="297"/>
      <c r="AI19" s="189" t="s">
        <v>307</v>
      </c>
      <c r="AJ19" s="220" t="s">
        <v>482</v>
      </c>
      <c r="AK19" s="221"/>
      <c r="AL19" s="222">
        <v>44927</v>
      </c>
      <c r="AM19" s="222">
        <v>45291</v>
      </c>
      <c r="AN19" s="229" t="s">
        <v>535</v>
      </c>
    </row>
    <row r="20" spans="1:40" ht="122.25" customHeight="1">
      <c r="A20" s="299">
        <v>4</v>
      </c>
      <c r="B20" s="299" t="s">
        <v>308</v>
      </c>
      <c r="C20" s="299" t="s">
        <v>285</v>
      </c>
      <c r="D20" s="219" t="s">
        <v>309</v>
      </c>
      <c r="E20" s="446" t="s">
        <v>310</v>
      </c>
      <c r="F20" s="446" t="s">
        <v>311</v>
      </c>
      <c r="G20" s="299" t="s">
        <v>266</v>
      </c>
      <c r="H20" s="299">
        <v>4</v>
      </c>
      <c r="I20" s="320" t="str">
        <f>IF(H20&lt;=2,'Tabla probabilidad'!$B$5,IF(H20&lt;=24,'Tabla probabilidad'!$B$6,IF(H20&lt;=500,'Tabla probabilidad'!$B$7,IF(H20&lt;=5000,'Tabla probabilidad'!$B$8,IF(H20&gt;5000,'Tabla probabilidad'!$B$9)))))</f>
        <v>Baja</v>
      </c>
      <c r="J20" s="322">
        <f>IF(H20&lt;=2,'Tabla probabilidad'!$D$5,IF(H20&lt;=24,'Tabla probabilidad'!$D$6,IF(H20&lt;=500,'Tabla probabilidad'!$D$7,IF(H20&lt;=5000,'Tabla probabilidad'!$D$8,IF(H20&gt;5000,'Tabla probabilidad'!$D$9)))))</f>
        <v>0.4</v>
      </c>
      <c r="K20" s="297" t="s">
        <v>402</v>
      </c>
      <c r="L20" s="297"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297"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297" t="str">
        <f>VLOOKUP((I20&amp;L20),Hoja1!$B$4:$C$28,2,0)</f>
        <v>Moderado</v>
      </c>
      <c r="O20" s="193">
        <v>1</v>
      </c>
      <c r="P20" s="189" t="s">
        <v>312</v>
      </c>
      <c r="Q20" s="193" t="str">
        <f t="shared" si="0"/>
        <v>Probabilidad</v>
      </c>
      <c r="R20" s="193" t="s">
        <v>269</v>
      </c>
      <c r="S20" s="193" t="s">
        <v>270</v>
      </c>
      <c r="T20" s="194">
        <f>VLOOKUP(R20&amp;S20,Hoja1!$Q$4:$R$9,2,0)</f>
        <v>0.45</v>
      </c>
      <c r="U20" s="193" t="s">
        <v>271</v>
      </c>
      <c r="V20" s="193" t="s">
        <v>272</v>
      </c>
      <c r="W20" s="193" t="s">
        <v>273</v>
      </c>
      <c r="X20" s="194">
        <f>IF(Q20="Probabilidad",($J$20*T20),IF(Q20="Impacto"," "))</f>
        <v>0.18000000000000002</v>
      </c>
      <c r="Y20" s="194" t="str">
        <f>IF(Z20&lt;=20%,'Tabla probabilidad'!$B$5,IF(Z20&lt;=40%,'Tabla probabilidad'!$B$6,IF(Z20&lt;=60%,'Tabla probabilidad'!$B$7,IF(Z20&lt;=80%,'Tabla probabilidad'!$B$8,IF(Z20&lt;=100%,'Tabla probabilidad'!$B$9)))))</f>
        <v>Baja</v>
      </c>
      <c r="Z20" s="194">
        <f>IF(R20="Preventivo",(J20-(J20*T20)),IF(R20="Detectivo",(J20-(J20*T20)),IF(R20="Correctivo",(J20))))</f>
        <v>0.22</v>
      </c>
      <c r="AA20" s="322" t="str">
        <f>IF(AB20&lt;=20%,'Tabla probabilidad'!$B$5,IF(AB20&lt;=40%,'Tabla probabilidad'!$B$6,IF(AB20&lt;=60%,'Tabla probabilidad'!$B$7,IF(AB20&lt;=80%,'Tabla probabilidad'!$B$8,IF(AB20&lt;=100%,'Tabla probabilidad'!$B$9)))))</f>
        <v>Baja</v>
      </c>
      <c r="AB20" s="322">
        <f>AVERAGE(Z20:Z23)</f>
        <v>0.23</v>
      </c>
      <c r="AC20" s="194" t="str">
        <f t="shared" si="1"/>
        <v>Moderado</v>
      </c>
      <c r="AD20" s="194">
        <f>IF(Q20="Probabilidad",(($M$20-0)),IF(Q20="Impacto",($M$20-($M$20*T20))))</f>
        <v>0.6</v>
      </c>
      <c r="AE20" s="322" t="str">
        <f>IF(AF20&lt;=20%,"Leve",IF(AF20&lt;=40%,"Menor",IF(AF20&lt;=60%,"Moderado",IF(AF20&lt;=80%,"Mayor",IF(AF20&lt;=100%,"Catastrófico")))))</f>
        <v>Moderado</v>
      </c>
      <c r="AF20" s="322">
        <f>AVERAGE(AD20:AD23)</f>
        <v>0.6</v>
      </c>
      <c r="AG20" s="297" t="str">
        <f>VLOOKUP(AA20&amp;AE20,Hoja1!$B$4:$C$28,2,0)</f>
        <v>Moderado</v>
      </c>
      <c r="AH20" s="297" t="s">
        <v>274</v>
      </c>
      <c r="AI20" s="189" t="s">
        <v>312</v>
      </c>
      <c r="AJ20" s="220" t="s">
        <v>482</v>
      </c>
      <c r="AK20" s="221"/>
      <c r="AL20" s="222">
        <v>44927</v>
      </c>
      <c r="AM20" s="222">
        <v>45291</v>
      </c>
      <c r="AN20" s="232" t="s">
        <v>536</v>
      </c>
    </row>
    <row r="21" spans="1:40" ht="302.25" customHeight="1">
      <c r="A21" s="299"/>
      <c r="B21" s="299"/>
      <c r="C21" s="299"/>
      <c r="D21" s="219" t="s">
        <v>313</v>
      </c>
      <c r="E21" s="446"/>
      <c r="F21" s="446"/>
      <c r="G21" s="299"/>
      <c r="H21" s="299"/>
      <c r="I21" s="320"/>
      <c r="J21" s="322"/>
      <c r="K21" s="297"/>
      <c r="L21" s="317"/>
      <c r="M21" s="317"/>
      <c r="N21" s="297"/>
      <c r="O21" s="193">
        <v>2</v>
      </c>
      <c r="P21" s="189" t="s">
        <v>314</v>
      </c>
      <c r="Q21" s="193" t="str">
        <f t="shared" si="0"/>
        <v>Probabilidad</v>
      </c>
      <c r="R21" s="193" t="s">
        <v>269</v>
      </c>
      <c r="S21" s="193" t="s">
        <v>270</v>
      </c>
      <c r="T21" s="194">
        <f>VLOOKUP(R21&amp;S21,Hoja1!$Q$4:$R$9,2,0)</f>
        <v>0.45</v>
      </c>
      <c r="U21" s="193" t="s">
        <v>271</v>
      </c>
      <c r="V21" s="193" t="s">
        <v>272</v>
      </c>
      <c r="W21" s="193" t="s">
        <v>273</v>
      </c>
      <c r="X21" s="194">
        <f>IF(Q21="Probabilidad",($J$20*T21),IF(Q21="Impacto"," "))</f>
        <v>0.18000000000000002</v>
      </c>
      <c r="Y21" s="194" t="str">
        <f>IF(Z21&lt;=20%,'Tabla probabilidad'!$B$5,IF(Z21&lt;=40%,'Tabla probabilidad'!$B$6,IF(Z21&lt;=60%,'Tabla probabilidad'!$B$7,IF(Z21&lt;=80%,'Tabla probabilidad'!$B$8,IF(Z21&lt;=100%,'Tabla probabilidad'!$B$9)))))</f>
        <v>Baja</v>
      </c>
      <c r="Z21" s="194">
        <f>IF(R21="Preventivo",(J20-(J20*T21)),IF(R21="Detectivo",(J20-(J20*T21)),IF(R21="Correctivo",(J20))))</f>
        <v>0.22</v>
      </c>
      <c r="AA21" s="322"/>
      <c r="AB21" s="322"/>
      <c r="AC21" s="194" t="str">
        <f t="shared" si="1"/>
        <v>Moderado</v>
      </c>
      <c r="AD21" s="194">
        <f>IF(Q21="Probabilidad",(($M$20-0)),IF(Q21="Impacto",($M$20-($M$20*T21))))</f>
        <v>0.6</v>
      </c>
      <c r="AE21" s="322"/>
      <c r="AF21" s="322"/>
      <c r="AG21" s="297"/>
      <c r="AH21" s="297"/>
      <c r="AI21" s="189" t="s">
        <v>314</v>
      </c>
      <c r="AJ21" s="220" t="s">
        <v>482</v>
      </c>
      <c r="AK21" s="221"/>
      <c r="AL21" s="222">
        <v>44927</v>
      </c>
      <c r="AM21" s="222">
        <v>45291</v>
      </c>
      <c r="AN21" s="228" t="s">
        <v>537</v>
      </c>
    </row>
    <row r="22" spans="1:40" ht="389.25" customHeight="1">
      <c r="A22" s="299"/>
      <c r="B22" s="299"/>
      <c r="C22" s="299"/>
      <c r="D22" s="219" t="s">
        <v>315</v>
      </c>
      <c r="E22" s="446"/>
      <c r="F22" s="446"/>
      <c r="G22" s="299"/>
      <c r="H22" s="299"/>
      <c r="I22" s="320"/>
      <c r="J22" s="322"/>
      <c r="K22" s="297"/>
      <c r="L22" s="317"/>
      <c r="M22" s="317"/>
      <c r="N22" s="297"/>
      <c r="O22" s="193">
        <v>3</v>
      </c>
      <c r="P22" s="189" t="s">
        <v>511</v>
      </c>
      <c r="Q22" s="193" t="str">
        <f t="shared" si="0"/>
        <v>Probabilidad</v>
      </c>
      <c r="R22" s="193" t="s">
        <v>269</v>
      </c>
      <c r="S22" s="193" t="s">
        <v>270</v>
      </c>
      <c r="T22" s="194">
        <f>VLOOKUP(R22&amp;S22,Hoja1!$Q$4:$R$9,2,0)</f>
        <v>0.45</v>
      </c>
      <c r="U22" s="193" t="s">
        <v>271</v>
      </c>
      <c r="V22" s="193" t="s">
        <v>272</v>
      </c>
      <c r="W22" s="193" t="s">
        <v>273</v>
      </c>
      <c r="X22" s="194">
        <f>IF(Q22="Probabilidad",($J$20*T22),IF(Q22="Impacto"," "))</f>
        <v>0.18000000000000002</v>
      </c>
      <c r="Y22" s="194" t="str">
        <f>IF(Z22&lt;=20%,'Tabla probabilidad'!$B$5,IF(Z22&lt;=40%,'Tabla probabilidad'!$B$6,IF(Z22&lt;=60%,'Tabla probabilidad'!$B$7,IF(Z22&lt;=80%,'Tabla probabilidad'!$B$8,IF(Z22&lt;=100%,'Tabla probabilidad'!$B$9)))))</f>
        <v>Baja</v>
      </c>
      <c r="Z22" s="194">
        <f>IF(R22="Preventivo",(J20-(J20*T22)),IF(R22="Detectivo",(J20-(J20*T22)),IF(R22="Correctivo",(J20))))</f>
        <v>0.22</v>
      </c>
      <c r="AA22" s="322"/>
      <c r="AB22" s="322"/>
      <c r="AC22" s="194" t="str">
        <f t="shared" si="1"/>
        <v>Moderado</v>
      </c>
      <c r="AD22" s="194">
        <f>IF(Q22="Probabilidad",(($M$20-0)),IF(Q22="Impacto",($M$20-($M$20*T22))))</f>
        <v>0.6</v>
      </c>
      <c r="AE22" s="322"/>
      <c r="AF22" s="322"/>
      <c r="AG22" s="297"/>
      <c r="AH22" s="297"/>
      <c r="AI22" s="189" t="s">
        <v>511</v>
      </c>
      <c r="AJ22" s="220" t="s">
        <v>482</v>
      </c>
      <c r="AK22" s="221"/>
      <c r="AL22" s="222">
        <v>44927</v>
      </c>
      <c r="AM22" s="222">
        <v>45291</v>
      </c>
      <c r="AN22" s="227" t="s">
        <v>538</v>
      </c>
    </row>
    <row r="23" spans="1:40" ht="203.25" customHeight="1">
      <c r="A23" s="299"/>
      <c r="B23" s="299"/>
      <c r="C23" s="299"/>
      <c r="D23" s="219" t="s">
        <v>317</v>
      </c>
      <c r="E23" s="446"/>
      <c r="F23" s="446"/>
      <c r="G23" s="299"/>
      <c r="H23" s="299"/>
      <c r="I23" s="320"/>
      <c r="J23" s="322"/>
      <c r="K23" s="297"/>
      <c r="L23" s="317"/>
      <c r="M23" s="317"/>
      <c r="N23" s="297"/>
      <c r="O23" s="193">
        <v>4</v>
      </c>
      <c r="P23" s="188" t="s">
        <v>512</v>
      </c>
      <c r="Q23" s="193" t="str">
        <f t="shared" si="0"/>
        <v>Probabilidad</v>
      </c>
      <c r="R23" s="193" t="s">
        <v>319</v>
      </c>
      <c r="S23" s="193" t="s">
        <v>270</v>
      </c>
      <c r="T23" s="194">
        <f>VLOOKUP(R23&amp;S23,Hoja1!$Q$4:$R$9,2,0)</f>
        <v>0.35</v>
      </c>
      <c r="U23" s="193" t="s">
        <v>271</v>
      </c>
      <c r="V23" s="193" t="s">
        <v>272</v>
      </c>
      <c r="W23" s="193" t="s">
        <v>273</v>
      </c>
      <c r="X23" s="194">
        <f>IF(Q23="Probabilidad",($J$20*T23),IF(Q23="Impacto"," "))</f>
        <v>0.13999999999999999</v>
      </c>
      <c r="Y23" s="194" t="str">
        <f>IF(Z23&lt;=20%,'Tabla probabilidad'!$B$5,IF(Z23&lt;=40%,'Tabla probabilidad'!$B$6,IF(Z23&lt;=60%,'Tabla probabilidad'!$B$7,IF(Z23&lt;=80%,'Tabla probabilidad'!$B$8,IF(Z23&lt;=100%,'Tabla probabilidad'!$B$9)))))</f>
        <v>Baja</v>
      </c>
      <c r="Z23" s="194">
        <f>IF(R23="Preventivo",(J20-(J20*T23)),IF(R23="Detectivo",(J20-(J20*T23)),IF(R23="Correctivo",(J20))))</f>
        <v>0.26</v>
      </c>
      <c r="AA23" s="322"/>
      <c r="AB23" s="322"/>
      <c r="AC23" s="194" t="str">
        <f t="shared" si="1"/>
        <v>Moderado</v>
      </c>
      <c r="AD23" s="194">
        <f>IF(Q23="Probabilidad",(($M$20-0)),IF(Q23="Impacto",($M$20-($M$20*T23))))</f>
        <v>0.6</v>
      </c>
      <c r="AE23" s="322"/>
      <c r="AF23" s="322"/>
      <c r="AG23" s="297"/>
      <c r="AH23" s="297"/>
      <c r="AI23" s="188" t="s">
        <v>513</v>
      </c>
      <c r="AJ23" s="220" t="s">
        <v>482</v>
      </c>
      <c r="AK23" s="221"/>
      <c r="AL23" s="222">
        <v>44927</v>
      </c>
      <c r="AM23" s="222">
        <v>45291</v>
      </c>
      <c r="AN23" s="227" t="s">
        <v>539</v>
      </c>
    </row>
    <row r="24" spans="1:40" ht="38.25" customHeight="1">
      <c r="A24" s="299">
        <v>5</v>
      </c>
      <c r="B24" s="299" t="s">
        <v>320</v>
      </c>
      <c r="C24" s="299" t="s">
        <v>285</v>
      </c>
      <c r="D24" s="219" t="s">
        <v>321</v>
      </c>
      <c r="E24" s="446" t="s">
        <v>514</v>
      </c>
      <c r="F24" s="446" t="s">
        <v>515</v>
      </c>
      <c r="G24" s="299" t="s">
        <v>324</v>
      </c>
      <c r="H24" s="299">
        <v>4</v>
      </c>
      <c r="I24" s="320" t="str">
        <f>IF(H24&lt;=2,'Tabla probabilidad'!$B$5,IF(H24&lt;=24,'Tabla probabilidad'!$B$6,IF(H24&lt;=500,'Tabla probabilidad'!$B$7,IF(H24&lt;=5000,'Tabla probabilidad'!$B$8,IF(H24&gt;5000,'Tabla probabilidad'!$B$9)))))</f>
        <v>Baja</v>
      </c>
      <c r="J24" s="322">
        <f>IF(H24&lt;=2,'Tabla probabilidad'!$D$5,IF(H24&lt;=24,'Tabla probabilidad'!$D$6,IF(H24&lt;=500,'Tabla probabilidad'!$D$7,IF(H24&lt;=5000,'Tabla probabilidad'!$D$8,IF(H24&gt;5000,'Tabla probabilidad'!$D$9)))))</f>
        <v>0.4</v>
      </c>
      <c r="K24" s="297" t="s">
        <v>300</v>
      </c>
      <c r="L24" s="297"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Leve</v>
      </c>
      <c r="M24" s="297"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20%</v>
      </c>
      <c r="N24" s="297" t="str">
        <f>VLOOKUP((I24&amp;L24),Hoja1!$B$4:$C$28,2,0)</f>
        <v>Bajo</v>
      </c>
      <c r="O24" s="193">
        <v>1</v>
      </c>
      <c r="P24" s="189" t="s">
        <v>325</v>
      </c>
      <c r="Q24" s="193" t="str">
        <f t="shared" si="0"/>
        <v>Probabilidad</v>
      </c>
      <c r="R24" s="193" t="s">
        <v>269</v>
      </c>
      <c r="S24" s="193" t="s">
        <v>270</v>
      </c>
      <c r="T24" s="194">
        <f>VLOOKUP(R24&amp;S24,Hoja1!$Q$4:$R$9,2,0)</f>
        <v>0.45</v>
      </c>
      <c r="U24" s="193" t="s">
        <v>271</v>
      </c>
      <c r="V24" s="193" t="s">
        <v>272</v>
      </c>
      <c r="W24" s="193" t="s">
        <v>273</v>
      </c>
      <c r="X24" s="194">
        <f>IF(Q24="Probabilidad",($J$24*T24),IF(Q24="Impacto"," "))</f>
        <v>0.18000000000000002</v>
      </c>
      <c r="Y24" s="194" t="str">
        <f>IF(Z24&lt;=20%,'Tabla probabilidad'!$B$5,IF(Z24&lt;=40%,'Tabla probabilidad'!$B$6,IF(Z24&lt;=60%,'Tabla probabilidad'!$B$7,IF(Z24&lt;=80%,'Tabla probabilidad'!$B$8,IF(Z24&lt;=100%,'Tabla probabilidad'!$B$9)))))</f>
        <v>Baja</v>
      </c>
      <c r="Z24" s="194">
        <f>IF(R24="Preventivo",(J24-(J24*T24)),IF(R24="Detectivo",(J24-(J24*T24)),IF(R24="Correctivo",(J24))))</f>
        <v>0.22</v>
      </c>
      <c r="AA24" s="322" t="str">
        <f>IF(AB24&lt;=20%,'Tabla probabilidad'!$B$5,IF(AB24&lt;=40%,'Tabla probabilidad'!$B$6,IF(AB24&lt;=60%,'Tabla probabilidad'!$B$7,IF(AB24&lt;=80%,'Tabla probabilidad'!$B$8,IF(AB24&lt;=100%,'Tabla probabilidad'!$B$9)))))</f>
        <v>Muy Baja</v>
      </c>
      <c r="AB24" s="322">
        <f>AVERAGE(Z24:Z28)</f>
        <v>0.11</v>
      </c>
      <c r="AC24" s="194" t="str">
        <f t="shared" si="1"/>
        <v>Leve</v>
      </c>
      <c r="AD24" s="194">
        <f>IF(Q24="Probabilidad",(($M$24-0)),IF(Q24="Impacto",($M$24-($M$24*T24))))</f>
        <v>0.2</v>
      </c>
      <c r="AE24" s="322" t="str">
        <f>IF(AF24&lt;=20%,"Leve",IF(AF24&lt;=40%,"Menor",IF(AF24&lt;=60%,"Moderado",IF(AF24&lt;=80%,"Mayor",IF(AF24&lt;=100%,"Catastrófico")))))</f>
        <v>Leve</v>
      </c>
      <c r="AF24" s="322">
        <f>AVERAGE(AD24:AD28)</f>
        <v>0.2</v>
      </c>
      <c r="AG24" s="297" t="str">
        <f>VLOOKUP(AA24&amp;AE24,Hoja1!$B$4:$C$28,2,0)</f>
        <v>Bajo</v>
      </c>
      <c r="AH24" s="297" t="s">
        <v>326</v>
      </c>
      <c r="AI24" s="189" t="s">
        <v>325</v>
      </c>
      <c r="AJ24" s="220" t="s">
        <v>482</v>
      </c>
      <c r="AK24" s="221"/>
      <c r="AL24" s="222">
        <v>44927</v>
      </c>
      <c r="AM24" s="222">
        <v>45291</v>
      </c>
      <c r="AN24" s="227" t="s">
        <v>500</v>
      </c>
    </row>
    <row r="25" spans="1:40" ht="66.75" customHeight="1">
      <c r="A25" s="299"/>
      <c r="B25" s="299"/>
      <c r="C25" s="299"/>
      <c r="D25" s="219" t="s">
        <v>516</v>
      </c>
      <c r="E25" s="446"/>
      <c r="F25" s="446"/>
      <c r="G25" s="299"/>
      <c r="H25" s="299"/>
      <c r="I25" s="320"/>
      <c r="J25" s="322"/>
      <c r="K25" s="297"/>
      <c r="L25" s="297"/>
      <c r="M25" s="297"/>
      <c r="N25" s="297"/>
      <c r="O25" s="193">
        <v>2</v>
      </c>
      <c r="P25" s="189" t="s">
        <v>517</v>
      </c>
      <c r="Q25" s="193" t="str">
        <f t="shared" si="0"/>
        <v>Probabilidad</v>
      </c>
      <c r="R25" s="193" t="s">
        <v>269</v>
      </c>
      <c r="S25" s="193" t="s">
        <v>270</v>
      </c>
      <c r="T25" s="194">
        <f>VLOOKUP(R25&amp;S25,Hoja1!$Q$4:$R$9,2,0)</f>
        <v>0.45</v>
      </c>
      <c r="U25" s="193" t="s">
        <v>271</v>
      </c>
      <c r="V25" s="193" t="s">
        <v>272</v>
      </c>
      <c r="W25" s="193" t="s">
        <v>273</v>
      </c>
      <c r="X25" s="194">
        <f t="shared" ref="X25:X27" si="2">IF(Q25="Probabilidad",($J$24*T25),IF(Q25="Impacto"," "))</f>
        <v>0.18000000000000002</v>
      </c>
      <c r="Y25" s="194" t="str">
        <f>IF(Z25&lt;=20%,'Tabla probabilidad'!$B$5,IF(Z25&lt;=40%,'Tabla probabilidad'!$B$6,IF(Z25&lt;=60%,'Tabla probabilidad'!$B$7,IF(Z25&lt;=80%,'Tabla probabilidad'!$B$8,IF(Z25&lt;=100%,'Tabla probabilidad'!$B$9)))))</f>
        <v>Muy Baja</v>
      </c>
      <c r="Z25" s="194">
        <f t="shared" ref="Z25:Z26" si="3">IF(R25="Preventivo",(J25-(J25*T25)),IF(R25="Detectivo",(J25-(J25*T25)),IF(R25="Correctivo",(J25))))</f>
        <v>0</v>
      </c>
      <c r="AA25" s="322"/>
      <c r="AB25" s="322"/>
      <c r="AC25" s="194" t="str">
        <f t="shared" si="1"/>
        <v>Leve</v>
      </c>
      <c r="AD25" s="194">
        <f t="shared" ref="AD25:AD26" si="4">IF(Q25="Probabilidad",(($M$24-0)),IF(Q25="Impacto",($M$24-($M$24*T25))))</f>
        <v>0.2</v>
      </c>
      <c r="AE25" s="322"/>
      <c r="AF25" s="322"/>
      <c r="AG25" s="297"/>
      <c r="AH25" s="297"/>
      <c r="AI25" s="230" t="s">
        <v>518</v>
      </c>
      <c r="AJ25" s="220" t="s">
        <v>482</v>
      </c>
      <c r="AK25" s="221"/>
      <c r="AL25" s="222">
        <v>44927</v>
      </c>
      <c r="AM25" s="222">
        <v>45291</v>
      </c>
      <c r="AN25" s="227" t="s">
        <v>500</v>
      </c>
    </row>
    <row r="26" spans="1:40" ht="57" customHeight="1">
      <c r="A26" s="299"/>
      <c r="B26" s="299"/>
      <c r="C26" s="299"/>
      <c r="D26" s="219" t="s">
        <v>519</v>
      </c>
      <c r="E26" s="446"/>
      <c r="F26" s="446"/>
      <c r="G26" s="299"/>
      <c r="H26" s="299"/>
      <c r="I26" s="320"/>
      <c r="J26" s="322"/>
      <c r="K26" s="297"/>
      <c r="L26" s="297"/>
      <c r="M26" s="297"/>
      <c r="N26" s="297"/>
      <c r="O26" s="193">
        <v>3</v>
      </c>
      <c r="P26" s="189" t="s">
        <v>520</v>
      </c>
      <c r="Q26" s="193" t="str">
        <f t="shared" si="0"/>
        <v>Probabilidad</v>
      </c>
      <c r="R26" s="193" t="s">
        <v>269</v>
      </c>
      <c r="S26" s="193" t="s">
        <v>270</v>
      </c>
      <c r="T26" s="194">
        <f>VLOOKUP(R26&amp;S26,Hoja1!$Q$4:$R$9,2,0)</f>
        <v>0.45</v>
      </c>
      <c r="U26" s="193" t="s">
        <v>271</v>
      </c>
      <c r="V26" s="193" t="s">
        <v>272</v>
      </c>
      <c r="W26" s="193" t="s">
        <v>273</v>
      </c>
      <c r="X26" s="194">
        <f t="shared" si="2"/>
        <v>0.18000000000000002</v>
      </c>
      <c r="Y26" s="194" t="str">
        <f>IF(Z26&lt;=20%,'Tabla probabilidad'!$B$5,IF(Z26&lt;=40%,'Tabla probabilidad'!$B$6,IF(Z26&lt;=60%,'Tabla probabilidad'!$B$7,IF(Z26&lt;=80%,'Tabla probabilidad'!$B$8,IF(Z26&lt;=100%,'Tabla probabilidad'!$B$9)))))</f>
        <v>Muy Baja</v>
      </c>
      <c r="Z26" s="194">
        <f t="shared" si="3"/>
        <v>0</v>
      </c>
      <c r="AA26" s="322"/>
      <c r="AB26" s="322"/>
      <c r="AC26" s="194" t="str">
        <f t="shared" si="1"/>
        <v>Leve</v>
      </c>
      <c r="AD26" s="194">
        <f t="shared" si="4"/>
        <v>0.2</v>
      </c>
      <c r="AE26" s="322"/>
      <c r="AF26" s="322"/>
      <c r="AG26" s="297"/>
      <c r="AH26" s="297"/>
      <c r="AI26" s="189" t="s">
        <v>520</v>
      </c>
      <c r="AJ26" s="220" t="s">
        <v>482</v>
      </c>
      <c r="AK26" s="221"/>
      <c r="AL26" s="222">
        <v>44927</v>
      </c>
      <c r="AM26" s="222">
        <v>45291</v>
      </c>
      <c r="AN26" s="227" t="s">
        <v>521</v>
      </c>
    </row>
    <row r="27" spans="1:40" ht="118.5" customHeight="1">
      <c r="A27" s="299"/>
      <c r="B27" s="299"/>
      <c r="C27" s="299"/>
      <c r="D27" s="219" t="s">
        <v>522</v>
      </c>
      <c r="E27" s="446"/>
      <c r="F27" s="446"/>
      <c r="G27" s="299"/>
      <c r="H27" s="299"/>
      <c r="I27" s="320"/>
      <c r="J27" s="322"/>
      <c r="K27" s="297"/>
      <c r="L27" s="297"/>
      <c r="M27" s="297"/>
      <c r="N27" s="297"/>
      <c r="O27" s="193">
        <v>4</v>
      </c>
      <c r="P27" s="189" t="s">
        <v>511</v>
      </c>
      <c r="Q27" s="193" t="str">
        <f t="shared" si="0"/>
        <v>Probabilidad</v>
      </c>
      <c r="R27" s="193" t="s">
        <v>269</v>
      </c>
      <c r="S27" s="193" t="s">
        <v>270</v>
      </c>
      <c r="T27" s="194">
        <f>VLOOKUP(R27&amp;S27,Hoja1!$Q$4:$R$9,2,0)</f>
        <v>0.45</v>
      </c>
      <c r="U27" s="193" t="s">
        <v>271</v>
      </c>
      <c r="V27" s="193" t="s">
        <v>272</v>
      </c>
      <c r="W27" s="193" t="s">
        <v>273</v>
      </c>
      <c r="X27" s="194">
        <f t="shared" si="2"/>
        <v>0.18000000000000002</v>
      </c>
      <c r="Y27" s="194" t="str">
        <f>IF(Z27&lt;=20%,'Tabla probabilidad'!$B$5,IF(Z27&lt;=40%,'Tabla probabilidad'!$B$6,IF(Z27&lt;=60%,'Tabla probabilidad'!$B$7,IF(Z27&lt;=80%,'Tabla probabilidad'!$B$8,IF(Z27&lt;=100%,'Tabla probabilidad'!$B$9)))))</f>
        <v>Muy Baja</v>
      </c>
      <c r="Z27" s="194"/>
      <c r="AA27" s="322"/>
      <c r="AB27" s="322"/>
      <c r="AC27" s="194" t="str">
        <f t="shared" si="1"/>
        <v>Leve</v>
      </c>
      <c r="AD27" s="194">
        <v>0.2</v>
      </c>
      <c r="AE27" s="322"/>
      <c r="AF27" s="322"/>
      <c r="AG27" s="297"/>
      <c r="AH27" s="297"/>
      <c r="AI27" s="189" t="s">
        <v>511</v>
      </c>
      <c r="AJ27" s="220" t="s">
        <v>482</v>
      </c>
      <c r="AK27" s="221"/>
      <c r="AL27" s="222">
        <v>44927</v>
      </c>
      <c r="AM27" s="222">
        <v>45291</v>
      </c>
      <c r="AN27" s="228" t="s">
        <v>540</v>
      </c>
    </row>
    <row r="28" spans="1:40" ht="111" customHeight="1">
      <c r="A28" s="299"/>
      <c r="B28" s="299"/>
      <c r="C28" s="299"/>
      <c r="D28" s="219" t="s">
        <v>524</v>
      </c>
      <c r="E28" s="446"/>
      <c r="F28" s="446"/>
      <c r="G28" s="299"/>
      <c r="H28" s="299"/>
      <c r="I28" s="320"/>
      <c r="J28" s="322"/>
      <c r="K28" s="297"/>
      <c r="L28" s="317"/>
      <c r="M28" s="317"/>
      <c r="N28" s="297"/>
      <c r="O28" s="193">
        <v>5</v>
      </c>
      <c r="P28" s="189" t="s">
        <v>525</v>
      </c>
      <c r="Q28" s="193" t="str">
        <f t="shared" si="0"/>
        <v>Probabilidad</v>
      </c>
      <c r="R28" s="193" t="s">
        <v>269</v>
      </c>
      <c r="S28" s="193" t="s">
        <v>270</v>
      </c>
      <c r="T28" s="194">
        <f>VLOOKUP(R28&amp;S28,Hoja1!$Q$4:$R$9,2,0)</f>
        <v>0.45</v>
      </c>
      <c r="U28" s="193" t="s">
        <v>271</v>
      </c>
      <c r="V28" s="193" t="s">
        <v>272</v>
      </c>
      <c r="W28" s="193" t="s">
        <v>273</v>
      </c>
      <c r="X28" s="194">
        <f>IF(Q28="Probabilidad",($J$24*T28),IF(Q28="Impacto"," "))</f>
        <v>0.18000000000000002</v>
      </c>
      <c r="Y28" s="194" t="str">
        <f>IF(Z28&lt;=20%,'Tabla probabilidad'!$B$5,IF(Z28&lt;=40%,'Tabla probabilidad'!$B$6,IF(Z28&lt;=60%,'Tabla probabilidad'!$B$7,IF(Z28&lt;=80%,'Tabla probabilidad'!$B$8,IF(Z28&lt;=100%,'Tabla probabilidad'!$B$9)))))</f>
        <v>Baja</v>
      </c>
      <c r="Z28" s="194">
        <f>IF(R28="Preventivo",(J24-(J24*T28)),IF(R28="Detectivo",(J24-(J24*T28)),IF(R28="Correctivo",(J24))))</f>
        <v>0.22</v>
      </c>
      <c r="AA28" s="322"/>
      <c r="AB28" s="322"/>
      <c r="AC28" s="194" t="str">
        <f t="shared" si="1"/>
        <v>Leve</v>
      </c>
      <c r="AD28" s="194">
        <f>IF(Q28="Probabilidad",(($M$24-0)),IF(Q28="Impacto",($M$24-($M$24*T28))))</f>
        <v>0.2</v>
      </c>
      <c r="AE28" s="322"/>
      <c r="AF28" s="322"/>
      <c r="AG28" s="297"/>
      <c r="AH28" s="297"/>
      <c r="AI28" s="189" t="s">
        <v>526</v>
      </c>
      <c r="AJ28" s="220" t="s">
        <v>482</v>
      </c>
      <c r="AK28" s="221"/>
      <c r="AL28" s="222">
        <v>44927</v>
      </c>
      <c r="AM28" s="222">
        <v>45291</v>
      </c>
      <c r="AN28" s="227" t="s">
        <v>500</v>
      </c>
    </row>
    <row r="29" spans="1:40" ht="60">
      <c r="A29" s="297">
        <v>6</v>
      </c>
      <c r="B29" s="299" t="s">
        <v>331</v>
      </c>
      <c r="C29" s="297" t="s">
        <v>332</v>
      </c>
      <c r="D29" s="130" t="s">
        <v>333</v>
      </c>
      <c r="E29" s="297" t="s">
        <v>334</v>
      </c>
      <c r="F29" s="297" t="s">
        <v>335</v>
      </c>
      <c r="G29" s="297" t="s">
        <v>336</v>
      </c>
      <c r="H29" s="297">
        <v>4</v>
      </c>
      <c r="I29" s="320" t="str">
        <f>IF(H29&lt;=2,'Tabla probabilidad'!$B$5,IF(H29&lt;=24,'Tabla probabilidad'!$B$6,IF(H29&lt;=500,'Tabla probabilidad'!$B$7,IF(H29&lt;=5000,'Tabla probabilidad'!$B$8,IF(H29&gt;5000,'Tabla probabilidad'!$B$9)))))</f>
        <v>Baja</v>
      </c>
      <c r="J29" s="322">
        <f>IF(H29&lt;=2,'Tabla probabilidad'!$D$5,IF(H29&lt;=24,'Tabla probabilidad'!$D$6,IF(H29&lt;=500,'Tabla probabilidad'!$D$7,IF(H29&lt;=5000,'Tabla probabilidad'!$D$8,IF(H29&gt;5000,'Tabla probabilidad'!$D$9)))))</f>
        <v>0.4</v>
      </c>
      <c r="K29" s="297" t="s">
        <v>337</v>
      </c>
      <c r="L29" s="297" t="str">
        <f>IF(K29="El riesgo afecta la imagen de alguna área de la organización","Leve",IF(K29="El riesgo afecta la imagen de la entidad internamente, de conocimiento general, nivel interno, alta dirección, contratista y/o de provedores","Menor",IF(K29="El riesgo afecta la imagen de la entidad con algunos usuarios de relevancia frente al logro de los objetivos","Moderado",IF(K29="El riesgo afecta la imagen de de la entidad con efecto publicitario sostenido a nivel del sector justicia","Mayor",IF(K29="El riesgo afecta la imagen de la entidad a nivel nacional, con efecto publicitarios sostenible a nivel país","Catastrófico",IF(K29="Impacto que afecte la ejecución presupuestal en un valor ≥0,5%.","Leve",IF(K29="Impacto que afecte la ejecución presupuestal en un valor ≥1%.","Menor",IF(K29="Impacto que afecte la ejecución presupuestal en un valor ≥5%.","Moderado",IF(K29="Impacto que afecte la ejecución presupuestal en un valor ≥20%.","Mayor",IF(K29="Impacto que afecte la ejecución presupuestal en un valor ≥50%.","Catastrófico",IF(K29="Incumplimiento máximo del 5% de la meta planeada","Leve",IF(K29="Incumplimiento máximo del 15% de la meta planeada","Menor",IF(K29="Incumplimiento máximo del 20% de la meta planeada","Moderado",IF(K29="Incumplimiento máximo del 50% de la meta planeada","Mayor",IF(K29="Incumplimiento máximo del 80% de la meta planeada","Catastrófico",IF(K29="Cualquier afectación a la violacion de los derechos de los ciudadanos se considera con consecuencias altas","Mayor",IF(K29="Cualquier afectación a la violacion de los derechos de los ciudadanos se considera con consecuencias desastrosas","Catastrófico",IF(K29="Afecta la Prestación del Servicio de Administración de Justicia en 5%","Leve",IF(K29="Afecta la Prestación del Servicio de Administración de Justicia en 10%","Menor",IF(K29="Afecta la Prestación del Servicio de Administración de Justicia en 15%","Moderado",IF(K29="Afecta la Prestación del Servicio de Administración de Justicia en 20%","Mayor",IF(K29="Afecta la Prestación del Servicio de Administración de Justicia en más del 50%","Catastrófico",IF(K29="Cualquier acto indebido de los servidores judiciales genera altas consecuencias para la entidad","Mayor",IF(K29="Cualquier acto indebido de los servidores judiciales genera consecuencias desastrosas para la entidad","Catastrófico",IF(K29="Si el hecho llegara a presentarse, tendría consecuencias o efectos mínimos sobre la entidad","Leve",IF(K29="Si el hecho llegara a presentarse, tendría bajo impacto o efecto sobre la entidad","Menor",IF(K29="Si el hecho llegara a presentarse, tendría medianas consecuencias o efectos sobre la entidad","Moderado",IF(K29="Si el hecho llegara a presentarse, tendría altas consecuencias o efectos sobre la entidad","Mayor",IF(K29="Si el hecho llegara a presentarse, tendría desastrosas consecuencias o efectos sobre la entidad","Catastrófico")))))))))))))))))))))))))))))</f>
        <v>Moderado</v>
      </c>
      <c r="M29" s="297" t="str">
        <f>IF(K29="El riesgo afecta la imagen de alguna área de la organización","20%",IF(K29="El riesgo afecta la imagen de la entidad internamente, de conocimiento general, nivel interno, alta dirección, contratista y/o de provedores","40%",IF(K29="El riesgo afecta la imagen de la entidad con algunos usuarios de relevancia frente al logro de los objetivos","60%",IF(K29="El riesgo afecta la imagen de de la entidad con efecto publicitario sostenido a nivel del sector justicia","80%",IF(K29="El riesgo afecta la imagen de la entidad a nivel nacional, con efecto publicitarios sostenible a nivel país","100%",IF(K29="Impacto que afecte la ejecución presupuestal en un valor ≥0,5%.","20%",IF(K29="Impacto que afecte la ejecución presupuestal en un valor ≥1%.","40%",IF(K29="Impacto que afecte la ejecución presupuestal en un valor ≥5%.","60%",IF(K29="Impacto que afecte la ejecución presupuestal en un valor ≥20%.","80%",IF(K29="Impacto que afecte la ejecución presupuestal en un valor ≥50%.","100%",IF(K29="Incumplimiento máximo del 5% de la meta planeada","20%",IF(K29="Incumplimiento máximo del 15% de la meta planeada","40%",IF(K29="Incumplimiento máximo del 20% de la meta planeada","60%",IF(K29="Incumplimiento máximo del 50% de la meta planeada","80%",IF(K29="Incumplimiento máximo del 80% de la meta planeada","100%",IF(K29="Cualquier afectación a la violacion de los derechos de los ciudadanos se considera con consecuencias altas","80%",IF(K29="Cualquier afectación a la violacion de los derechos de los ciudadanos se considera con consecuencias desastrosas","100%",IF(K29="Afecta la Prestación del Servicio de Administración de Justicia en 5%","20%",IF(K29="Afecta la Prestación del Servicio de Administración de Justicia en 10%","40%",IF(K29="Afecta la Prestación del Servicio de Administración de Justicia en 15%","60%",IF(K29="Afecta la Prestación del Servicio de Administración de Justicia en 20%","80%",IF(K29="Afecta la Prestación del Servicio de Administración de Justicia en más del 50%","100%",IF(K29="Cualquier acto indebido de los servidores judiciales genera altas consecuencias para la entidad","80%",IF(K29="Cualquier acto indebido de los servidores judiciales genera consecuencias desastrosas para la entidad","100%",IF(K29="Si el hecho llegara a presentarse, tendría consecuencias o efectos mínimos sobre la entidad","20%",IF(K29="Si el hecho llegara a presentarse, tendría bajo impacto o efecto sobre la entidad","40%",IF(K29="Si el hecho llegara a presentarse, tendría medianas consecuencias o efectos sobre la entidad","60%",IF(K29="Si el hecho llegara a presentarse, tendría altas consecuencias o efectos sobre la entidad","80%",IF(K29="Si el hecho llegara a presentarse, tendría desastrosas consecuencias o efectos sobre la entidad","100%")))))))))))))))))))))))))))))</f>
        <v>60%</v>
      </c>
      <c r="N29" s="297" t="str">
        <f>VLOOKUP((I29&amp;L29),Hoja1!$B$4:$C$28,2,0)</f>
        <v>Moderado</v>
      </c>
      <c r="O29" s="193">
        <v>1</v>
      </c>
      <c r="P29" s="141" t="s">
        <v>338</v>
      </c>
      <c r="Q29" s="193" t="str">
        <f t="shared" si="0"/>
        <v>Probabilidad</v>
      </c>
      <c r="R29" s="193" t="s">
        <v>269</v>
      </c>
      <c r="S29" s="193" t="s">
        <v>270</v>
      </c>
      <c r="T29" s="194">
        <f>VLOOKUP(R29&amp;S29,Hoja1!$Q$4:$R$9,2,0)</f>
        <v>0.45</v>
      </c>
      <c r="U29" s="193" t="s">
        <v>271</v>
      </c>
      <c r="V29" s="193" t="s">
        <v>272</v>
      </c>
      <c r="W29" s="193" t="s">
        <v>273</v>
      </c>
      <c r="X29" s="194">
        <f>IF(Q29="Probabilidad",($J$29*T29),IF(Q29="Impacto"," "))</f>
        <v>0.18000000000000002</v>
      </c>
      <c r="Y29" s="194" t="str">
        <f>IF(Z29&lt;=20%,'Tabla probabilidad'!$B$5,IF(Z29&lt;=40%,'Tabla probabilidad'!$B$6,IF(Z29&lt;=60%,'Tabla probabilidad'!$B$7,IF(Z29&lt;=80%,'Tabla probabilidad'!$B$8,IF(Z29&lt;=100%,'Tabla probabilidad'!$B$9)))))</f>
        <v>Baja</v>
      </c>
      <c r="Z29" s="194">
        <f>IF(R29="Preventivo",(J29-(J29*T29)),IF(R29="Detectivo",(J29-(J29*T29)),IF(R29="Correctivo",(J29))))</f>
        <v>0.22</v>
      </c>
      <c r="AA29" s="322" t="str">
        <f>IF(AB29&lt;=20%,'Tabla probabilidad'!$B$5,IF(AB29&lt;=40%,'Tabla probabilidad'!$B$6,IF(AB29&lt;=60%,'Tabla probabilidad'!$B$7,IF(AB29&lt;=80%,'Tabla probabilidad'!$B$8,IF(AB29&lt;=100%,'Tabla probabilidad'!$B$9)))))</f>
        <v>Baja</v>
      </c>
      <c r="AB29" s="322">
        <f>AVERAGE(Z29:Z32)</f>
        <v>0.22999999999999998</v>
      </c>
      <c r="AC29" s="194" t="str">
        <f t="shared" si="1"/>
        <v>Moderado</v>
      </c>
      <c r="AD29" s="194">
        <f>IF(Q29="Probabilidad",(($M$29-0)),IF(Q29="Impacto",($M$29-($M$29*T29))))</f>
        <v>0.6</v>
      </c>
      <c r="AE29" s="322" t="str">
        <f>IF(AF29&lt;=20%,"Leve",IF(AF29&lt;=40%,"Menor",IF(AF29&lt;=60%,"Moderado",IF(AF29&lt;=80%,"Mayor",IF(AF29&lt;=100%,"Catastrófico")))))</f>
        <v>Moderado</v>
      </c>
      <c r="AF29" s="322">
        <f>AVERAGE(AD29:AD32)</f>
        <v>0.6</v>
      </c>
      <c r="AG29" s="297" t="str">
        <f>VLOOKUP(AA29&amp;AE29,Hoja1!$B$4:$C$28,2,0)</f>
        <v>Moderado</v>
      </c>
      <c r="AH29" s="297" t="s">
        <v>274</v>
      </c>
      <c r="AI29" s="141" t="s">
        <v>338</v>
      </c>
      <c r="AJ29" s="220" t="s">
        <v>482</v>
      </c>
      <c r="AK29" s="221"/>
      <c r="AL29" s="222">
        <v>44927</v>
      </c>
      <c r="AM29" s="222">
        <v>45291</v>
      </c>
      <c r="AN29" s="450" t="s">
        <v>541</v>
      </c>
    </row>
    <row r="30" spans="1:40" ht="45">
      <c r="A30" s="297"/>
      <c r="B30" s="299"/>
      <c r="C30" s="297"/>
      <c r="D30" s="130" t="s">
        <v>339</v>
      </c>
      <c r="E30" s="297"/>
      <c r="F30" s="297"/>
      <c r="G30" s="297"/>
      <c r="H30" s="297"/>
      <c r="I30" s="320"/>
      <c r="J30" s="322"/>
      <c r="K30" s="297"/>
      <c r="L30" s="317"/>
      <c r="M30" s="317"/>
      <c r="N30" s="297"/>
      <c r="O30" s="193">
        <v>2</v>
      </c>
      <c r="P30" s="141" t="s">
        <v>340</v>
      </c>
      <c r="Q30" s="193" t="str">
        <f t="shared" si="0"/>
        <v>Probabilidad</v>
      </c>
      <c r="R30" s="193" t="s">
        <v>269</v>
      </c>
      <c r="S30" s="193" t="s">
        <v>270</v>
      </c>
      <c r="T30" s="194">
        <f>VLOOKUP(R30&amp;S30,Hoja1!$Q$4:$R$9,2,0)</f>
        <v>0.45</v>
      </c>
      <c r="U30" s="193" t="s">
        <v>271</v>
      </c>
      <c r="V30" s="193" t="s">
        <v>272</v>
      </c>
      <c r="W30" s="193" t="s">
        <v>273</v>
      </c>
      <c r="X30" s="194">
        <f>IF(Q30="Probabilidad",($J$29*T30),IF(Q30="Impacto"," "))</f>
        <v>0.18000000000000002</v>
      </c>
      <c r="Y30" s="194" t="str">
        <f>IF(Z30&lt;=20%,'Tabla probabilidad'!$B$5,IF(Z30&lt;=40%,'Tabla probabilidad'!$B$6,IF(Z30&lt;=60%,'Tabla probabilidad'!$B$7,IF(Z30&lt;=80%,'Tabla probabilidad'!$B$8,IF(Z30&lt;=100%,'Tabla probabilidad'!$B$9)))))</f>
        <v>Baja</v>
      </c>
      <c r="Z30" s="194">
        <f>IF(R30="Preventivo",(J29-(J29*T30)),IF(R30="Detectivo",(J29-(J29*T30)),IF(R30="Correctivo",(J29))))</f>
        <v>0.22</v>
      </c>
      <c r="AA30" s="322"/>
      <c r="AB30" s="322"/>
      <c r="AC30" s="194" t="str">
        <f t="shared" si="1"/>
        <v>Moderado</v>
      </c>
      <c r="AD30" s="194">
        <f>IF(Q30="Probabilidad",(($M$29-0)),IF(Q30="Impacto",($M$29-($M$29*T30))))</f>
        <v>0.6</v>
      </c>
      <c r="AE30" s="322"/>
      <c r="AF30" s="322"/>
      <c r="AG30" s="297"/>
      <c r="AH30" s="297"/>
      <c r="AI30" s="141" t="s">
        <v>340</v>
      </c>
      <c r="AJ30" s="220" t="s">
        <v>482</v>
      </c>
      <c r="AK30" s="221"/>
      <c r="AL30" s="222">
        <v>44927</v>
      </c>
      <c r="AM30" s="222">
        <v>45291</v>
      </c>
      <c r="AN30" s="450"/>
    </row>
    <row r="31" spans="1:40" ht="60">
      <c r="A31" s="297"/>
      <c r="B31" s="299"/>
      <c r="C31" s="297"/>
      <c r="D31" s="130" t="s">
        <v>341</v>
      </c>
      <c r="E31" s="297"/>
      <c r="F31" s="297"/>
      <c r="G31" s="297"/>
      <c r="H31" s="297"/>
      <c r="I31" s="320"/>
      <c r="J31" s="322"/>
      <c r="K31" s="297"/>
      <c r="L31" s="317"/>
      <c r="M31" s="317"/>
      <c r="N31" s="297"/>
      <c r="O31" s="193">
        <v>3</v>
      </c>
      <c r="P31" s="226" t="s">
        <v>527</v>
      </c>
      <c r="Q31" s="193" t="str">
        <f t="shared" si="0"/>
        <v>Probabilidad</v>
      </c>
      <c r="R31" s="193" t="s">
        <v>319</v>
      </c>
      <c r="S31" s="193" t="s">
        <v>270</v>
      </c>
      <c r="T31" s="194">
        <f>VLOOKUP(R31&amp;S31,Hoja1!$Q$4:$R$9,2,0)</f>
        <v>0.35</v>
      </c>
      <c r="U31" s="193" t="s">
        <v>271</v>
      </c>
      <c r="V31" s="193" t="s">
        <v>272</v>
      </c>
      <c r="W31" s="193" t="s">
        <v>273</v>
      </c>
      <c r="X31" s="194">
        <f>IF(Q31="Probabilidad",($J$29*T31),IF(Q31="Impacto"," "))</f>
        <v>0.13999999999999999</v>
      </c>
      <c r="Y31" s="194" t="str">
        <f>IF(Z31&lt;=20%,'Tabla probabilidad'!$B$5,IF(Z31&lt;=40%,'Tabla probabilidad'!$B$6,IF(Z31&lt;=60%,'Tabla probabilidad'!$B$7,IF(Z31&lt;=80%,'Tabla probabilidad'!$B$8,IF(Z31&lt;=100%,'Tabla probabilidad'!$B$9)))))</f>
        <v>Baja</v>
      </c>
      <c r="Z31" s="194">
        <f>IF(R31="Preventivo",(J29-(J29*T31)),IF(R31="Detectivo",(J29-(J29*T31)),IF(R31="Correctivo",(J29))))</f>
        <v>0.26</v>
      </c>
      <c r="AA31" s="322"/>
      <c r="AB31" s="322"/>
      <c r="AC31" s="194" t="str">
        <f t="shared" si="1"/>
        <v>Moderado</v>
      </c>
      <c r="AD31" s="194">
        <f>IF(Q31="Probabilidad",(($M$29-0)),IF(Q31="Impacto",($M$29-($M$29*T31))))</f>
        <v>0.6</v>
      </c>
      <c r="AE31" s="322"/>
      <c r="AF31" s="322"/>
      <c r="AG31" s="297"/>
      <c r="AH31" s="297"/>
      <c r="AI31" s="226" t="s">
        <v>527</v>
      </c>
      <c r="AJ31" s="220" t="s">
        <v>482</v>
      </c>
      <c r="AK31" s="221"/>
      <c r="AL31" s="222">
        <v>44927</v>
      </c>
      <c r="AM31" s="222">
        <v>45291</v>
      </c>
      <c r="AN31" s="450"/>
    </row>
    <row r="32" spans="1:40" ht="45.75" customHeight="1">
      <c r="A32" s="297"/>
      <c r="B32" s="299"/>
      <c r="C32" s="297"/>
      <c r="D32" s="130" t="s">
        <v>343</v>
      </c>
      <c r="E32" s="297"/>
      <c r="F32" s="297"/>
      <c r="G32" s="297"/>
      <c r="H32" s="297"/>
      <c r="I32" s="320"/>
      <c r="J32" s="322"/>
      <c r="K32" s="297"/>
      <c r="L32" s="317"/>
      <c r="M32" s="317"/>
      <c r="N32" s="297"/>
      <c r="O32" s="193">
        <v>4</v>
      </c>
      <c r="P32" s="141" t="s">
        <v>344</v>
      </c>
      <c r="Q32" s="193" t="str">
        <f t="shared" si="0"/>
        <v>Probabilidad</v>
      </c>
      <c r="R32" s="193" t="s">
        <v>269</v>
      </c>
      <c r="S32" s="193" t="s">
        <v>270</v>
      </c>
      <c r="T32" s="194">
        <f>VLOOKUP(R32&amp;S32,Hoja1!$Q$4:$R$9,2,0)</f>
        <v>0.45</v>
      </c>
      <c r="U32" s="193" t="s">
        <v>271</v>
      </c>
      <c r="V32" s="193" t="s">
        <v>272</v>
      </c>
      <c r="W32" s="193" t="s">
        <v>273</v>
      </c>
      <c r="X32" s="194">
        <f>IF(Q32="Probabilidad",($J$29*T32),IF(Q32="Impacto"," "))</f>
        <v>0.18000000000000002</v>
      </c>
      <c r="Y32" s="194" t="str">
        <f>IF(Z32&lt;=20%,'Tabla probabilidad'!$B$5,IF(Z32&lt;=40%,'Tabla probabilidad'!$B$6,IF(Z32&lt;=60%,'Tabla probabilidad'!$B$7,IF(Z32&lt;=80%,'Tabla probabilidad'!$B$8,IF(Z32&lt;=100%,'Tabla probabilidad'!$B$9)))))</f>
        <v>Baja</v>
      </c>
      <c r="Z32" s="194">
        <f>IF(R32="Preventivo",(J29-(J29*T32)),IF(R32="Detectivo",(J29-(J29*T32)),IF(R32="Correctivo",(J29))))</f>
        <v>0.22</v>
      </c>
      <c r="AA32" s="322"/>
      <c r="AB32" s="322"/>
      <c r="AC32" s="194" t="str">
        <f t="shared" si="1"/>
        <v>Moderado</v>
      </c>
      <c r="AD32" s="194">
        <f>IF(Q32="Probabilidad",(($M$29-0)),IF(Q32="Impacto",($M$29-($M$29*T32))))</f>
        <v>0.6</v>
      </c>
      <c r="AE32" s="322"/>
      <c r="AF32" s="322"/>
      <c r="AG32" s="297"/>
      <c r="AH32" s="297"/>
      <c r="AI32" s="141" t="s">
        <v>503</v>
      </c>
      <c r="AJ32" s="220" t="s">
        <v>482</v>
      </c>
      <c r="AK32" s="221"/>
      <c r="AL32" s="222">
        <v>44927</v>
      </c>
      <c r="AM32" s="222">
        <v>45291</v>
      </c>
      <c r="AN32" s="450"/>
    </row>
    <row r="33" spans="1:34">
      <c r="A33"/>
      <c r="B33"/>
      <c r="C33"/>
      <c r="E33"/>
      <c r="F33"/>
      <c r="G33"/>
      <c r="H33"/>
      <c r="I33"/>
      <c r="J33"/>
      <c r="K33"/>
      <c r="L33"/>
      <c r="M33"/>
      <c r="N33"/>
      <c r="O33"/>
      <c r="Q33"/>
      <c r="R33"/>
      <c r="S33"/>
      <c r="T33"/>
      <c r="U33"/>
      <c r="V33"/>
      <c r="W33"/>
      <c r="X33"/>
      <c r="Y33"/>
      <c r="Z33"/>
      <c r="AA33"/>
      <c r="AB33"/>
      <c r="AC33"/>
      <c r="AD33"/>
      <c r="AE33"/>
      <c r="AF33"/>
      <c r="AG33"/>
      <c r="AH33"/>
    </row>
    <row r="34" spans="1:34">
      <c r="A34"/>
      <c r="B34"/>
      <c r="C34"/>
      <c r="E34"/>
      <c r="F34"/>
      <c r="G34"/>
      <c r="H34"/>
      <c r="I34"/>
      <c r="J34"/>
      <c r="K34"/>
      <c r="L34"/>
      <c r="M34"/>
      <c r="N34"/>
      <c r="O34"/>
      <c r="Q34"/>
      <c r="R34"/>
      <c r="S34"/>
      <c r="T34"/>
      <c r="U34"/>
      <c r="V34"/>
      <c r="W34"/>
      <c r="X34"/>
      <c r="Y34"/>
      <c r="Z34"/>
      <c r="AA34"/>
      <c r="AB34"/>
      <c r="AC34"/>
      <c r="AD34"/>
      <c r="AE34"/>
      <c r="AF34"/>
      <c r="AG34"/>
      <c r="AH34"/>
    </row>
    <row r="35" spans="1:34">
      <c r="A35"/>
      <c r="B35"/>
      <c r="C35"/>
      <c r="E35"/>
      <c r="F35"/>
      <c r="G35"/>
      <c r="H35"/>
      <c r="I35"/>
      <c r="J35"/>
      <c r="K35"/>
      <c r="L35"/>
      <c r="M35"/>
      <c r="N35"/>
      <c r="O35"/>
      <c r="Q35"/>
      <c r="R35"/>
      <c r="S35"/>
      <c r="T35"/>
      <c r="U35"/>
      <c r="V35"/>
      <c r="W35"/>
      <c r="X35"/>
      <c r="Y35"/>
      <c r="Z35"/>
      <c r="AA35"/>
      <c r="AB35"/>
      <c r="AC35"/>
      <c r="AD35"/>
      <c r="AE35"/>
      <c r="AF35"/>
      <c r="AG35"/>
      <c r="AH35"/>
    </row>
    <row r="36" spans="1:34">
      <c r="A36"/>
      <c r="B36"/>
      <c r="C36"/>
      <c r="E36"/>
      <c r="F36"/>
      <c r="G36"/>
      <c r="H36"/>
      <c r="I36"/>
      <c r="J36"/>
      <c r="K36"/>
      <c r="L36"/>
      <c r="M36"/>
      <c r="N36"/>
      <c r="O36"/>
      <c r="Q36"/>
      <c r="R36"/>
      <c r="S36"/>
      <c r="T36"/>
      <c r="U36"/>
      <c r="V36"/>
      <c r="W36"/>
      <c r="X36"/>
      <c r="Y36"/>
      <c r="Z36"/>
      <c r="AA36"/>
      <c r="AB36"/>
      <c r="AC36"/>
      <c r="AD36"/>
      <c r="AE36"/>
      <c r="AF36"/>
      <c r="AG36"/>
      <c r="AH36"/>
    </row>
    <row r="37" spans="1:34">
      <c r="A37"/>
      <c r="B37"/>
      <c r="C37"/>
      <c r="E37"/>
      <c r="F37"/>
      <c r="G37"/>
      <c r="H37"/>
      <c r="I37"/>
      <c r="J37"/>
      <c r="K37"/>
      <c r="L37"/>
      <c r="M37"/>
      <c r="N37"/>
      <c r="O37"/>
      <c r="Q37"/>
      <c r="R37"/>
      <c r="S37"/>
      <c r="T37"/>
      <c r="U37"/>
      <c r="V37"/>
      <c r="W37"/>
      <c r="X37"/>
      <c r="Y37"/>
      <c r="Z37"/>
      <c r="AA37"/>
      <c r="AB37"/>
      <c r="AC37"/>
      <c r="AD37"/>
      <c r="AE37"/>
      <c r="AF37"/>
      <c r="AG37"/>
      <c r="AH37"/>
    </row>
    <row r="38" spans="1:34">
      <c r="A38"/>
      <c r="B38"/>
      <c r="C38"/>
      <c r="E38"/>
      <c r="F38"/>
      <c r="G38"/>
      <c r="H38"/>
      <c r="I38"/>
      <c r="J38"/>
      <c r="K38"/>
      <c r="L38"/>
      <c r="M38"/>
      <c r="N38"/>
      <c r="O38"/>
      <c r="Q38"/>
      <c r="R38"/>
      <c r="S38"/>
      <c r="T38"/>
      <c r="U38"/>
      <c r="V38"/>
      <c r="W38"/>
      <c r="X38"/>
      <c r="Y38"/>
      <c r="Z38"/>
      <c r="AA38"/>
      <c r="AB38"/>
      <c r="AC38"/>
      <c r="AD38"/>
      <c r="AE38"/>
      <c r="AF38"/>
      <c r="AG38"/>
      <c r="AH38"/>
    </row>
    <row r="39" spans="1:34">
      <c r="A39"/>
      <c r="B39"/>
      <c r="C39"/>
      <c r="E39"/>
      <c r="F39"/>
      <c r="G39"/>
      <c r="H39"/>
      <c r="I39"/>
      <c r="J39"/>
      <c r="K39"/>
      <c r="L39"/>
      <c r="M39"/>
      <c r="N39"/>
      <c r="O39"/>
      <c r="Q39"/>
      <c r="R39"/>
      <c r="S39"/>
      <c r="T39"/>
      <c r="U39"/>
      <c r="V39"/>
      <c r="W39"/>
      <c r="X39"/>
      <c r="Y39"/>
      <c r="Z39"/>
      <c r="AA39"/>
      <c r="AB39"/>
      <c r="AC39"/>
      <c r="AD39"/>
      <c r="AE39"/>
      <c r="AF39"/>
      <c r="AG39"/>
      <c r="AH39"/>
    </row>
    <row r="40" spans="1:34">
      <c r="A40"/>
      <c r="B40"/>
      <c r="C40"/>
      <c r="E40"/>
      <c r="F40"/>
      <c r="G40"/>
      <c r="H40"/>
      <c r="I40"/>
      <c r="J40"/>
      <c r="K40"/>
      <c r="L40"/>
      <c r="M40"/>
      <c r="N40"/>
      <c r="O40"/>
      <c r="Q40"/>
      <c r="R40"/>
      <c r="S40"/>
      <c r="T40"/>
      <c r="U40"/>
      <c r="V40"/>
      <c r="W40"/>
      <c r="X40"/>
      <c r="Y40"/>
      <c r="Z40"/>
      <c r="AA40"/>
      <c r="AB40"/>
      <c r="AC40"/>
      <c r="AD40"/>
      <c r="AE40"/>
      <c r="AF40"/>
      <c r="AG40"/>
      <c r="AH40"/>
    </row>
    <row r="41" spans="1:34">
      <c r="A41"/>
      <c r="B41"/>
      <c r="C41"/>
      <c r="E41"/>
      <c r="F41"/>
      <c r="G41"/>
      <c r="H41"/>
      <c r="I41"/>
      <c r="J41"/>
      <c r="K41"/>
      <c r="L41"/>
      <c r="M41"/>
      <c r="N41"/>
      <c r="O41"/>
      <c r="Q41"/>
      <c r="R41"/>
      <c r="S41"/>
      <c r="T41"/>
      <c r="U41"/>
      <c r="V41"/>
      <c r="W41"/>
      <c r="X41"/>
      <c r="Y41"/>
      <c r="Z41"/>
      <c r="AA41"/>
      <c r="AB41"/>
      <c r="AC41"/>
      <c r="AD41"/>
      <c r="AE41"/>
      <c r="AF41"/>
      <c r="AG41"/>
      <c r="AH41"/>
    </row>
    <row r="42" spans="1:34">
      <c r="A42"/>
      <c r="B42"/>
      <c r="C42"/>
      <c r="E42"/>
      <c r="F42"/>
      <c r="G42"/>
      <c r="H42"/>
      <c r="I42"/>
      <c r="J42"/>
      <c r="K42"/>
      <c r="L42"/>
      <c r="M42"/>
      <c r="N42"/>
      <c r="O42"/>
      <c r="Q42"/>
      <c r="R42"/>
      <c r="S42"/>
      <c r="T42"/>
      <c r="U42"/>
      <c r="V42"/>
      <c r="W42"/>
      <c r="X42"/>
      <c r="Y42"/>
      <c r="Z42"/>
      <c r="AA42"/>
      <c r="AB42"/>
      <c r="AC42"/>
      <c r="AD42"/>
      <c r="AE42"/>
      <c r="AF42"/>
      <c r="AG42"/>
      <c r="AH42"/>
    </row>
    <row r="43" spans="1:34">
      <c r="A43"/>
      <c r="B43"/>
      <c r="C43"/>
      <c r="E43"/>
      <c r="F43"/>
      <c r="G43"/>
      <c r="H43"/>
      <c r="I43"/>
      <c r="J43"/>
      <c r="K43"/>
      <c r="L43"/>
      <c r="M43"/>
      <c r="N43"/>
      <c r="O43"/>
      <c r="Q43"/>
      <c r="R43"/>
      <c r="S43"/>
      <c r="T43"/>
      <c r="U43"/>
      <c r="V43"/>
      <c r="W43"/>
      <c r="X43"/>
      <c r="Y43"/>
      <c r="Z43"/>
      <c r="AA43"/>
      <c r="AB43"/>
      <c r="AC43"/>
      <c r="AD43"/>
      <c r="AE43"/>
      <c r="AF43"/>
      <c r="AG43"/>
      <c r="AH43"/>
    </row>
    <row r="44" spans="1:34">
      <c r="A44"/>
      <c r="B44"/>
      <c r="C44"/>
      <c r="E44"/>
      <c r="F44"/>
      <c r="G44"/>
      <c r="H44"/>
      <c r="I44"/>
      <c r="J44"/>
      <c r="K44"/>
      <c r="L44"/>
      <c r="M44"/>
      <c r="N44"/>
      <c r="O44"/>
      <c r="Q44"/>
      <c r="R44"/>
      <c r="S44"/>
      <c r="T44"/>
      <c r="U44"/>
      <c r="V44"/>
      <c r="W44"/>
      <c r="X44"/>
      <c r="Y44"/>
      <c r="Z44"/>
      <c r="AA44"/>
      <c r="AB44"/>
      <c r="AC44"/>
      <c r="AD44"/>
      <c r="AE44"/>
      <c r="AF44"/>
      <c r="AG44"/>
      <c r="AH44"/>
    </row>
    <row r="45" spans="1:34">
      <c r="A45"/>
      <c r="B45"/>
      <c r="C45"/>
      <c r="E45"/>
      <c r="F45"/>
      <c r="G45"/>
      <c r="H45"/>
      <c r="I45"/>
      <c r="J45"/>
      <c r="K45"/>
      <c r="L45"/>
      <c r="M45"/>
      <c r="N45"/>
      <c r="O45"/>
      <c r="Q45"/>
      <c r="R45"/>
      <c r="S45"/>
      <c r="T45"/>
      <c r="U45"/>
      <c r="V45"/>
      <c r="W45"/>
      <c r="X45"/>
      <c r="Y45"/>
      <c r="Z45"/>
      <c r="AA45"/>
      <c r="AB45"/>
      <c r="AC45"/>
      <c r="AD45"/>
      <c r="AE45"/>
      <c r="AF45"/>
      <c r="AG45"/>
      <c r="AH45"/>
    </row>
    <row r="46" spans="1:34">
      <c r="A46"/>
      <c r="B46"/>
      <c r="C46"/>
      <c r="E46"/>
      <c r="F46"/>
      <c r="G46"/>
      <c r="H46"/>
      <c r="I46"/>
      <c r="J46"/>
      <c r="K46"/>
      <c r="L46"/>
      <c r="M46"/>
      <c r="N46"/>
      <c r="O46"/>
      <c r="Q46"/>
      <c r="R46"/>
      <c r="S46"/>
      <c r="T46"/>
      <c r="U46"/>
      <c r="V46"/>
      <c r="W46"/>
      <c r="X46"/>
      <c r="Y46"/>
      <c r="Z46"/>
      <c r="AA46"/>
      <c r="AB46"/>
      <c r="AC46"/>
      <c r="AD46"/>
      <c r="AE46"/>
      <c r="AF46"/>
      <c r="AG46"/>
      <c r="AH46"/>
    </row>
    <row r="47" spans="1:34">
      <c r="A47"/>
      <c r="B47"/>
      <c r="C47"/>
      <c r="E47"/>
      <c r="F47"/>
      <c r="G47"/>
      <c r="H47"/>
      <c r="I47"/>
      <c r="J47"/>
      <c r="K47"/>
      <c r="L47"/>
      <c r="M47"/>
      <c r="N47"/>
      <c r="O47"/>
      <c r="Q47"/>
      <c r="R47"/>
      <c r="S47"/>
      <c r="T47"/>
      <c r="U47"/>
      <c r="V47"/>
      <c r="W47"/>
      <c r="X47"/>
      <c r="Y47"/>
      <c r="Z47"/>
      <c r="AA47"/>
      <c r="AB47"/>
      <c r="AC47"/>
      <c r="AD47"/>
      <c r="AE47"/>
      <c r="AF47"/>
      <c r="AG47"/>
      <c r="AH47"/>
    </row>
    <row r="48" spans="1:34">
      <c r="A48"/>
      <c r="B48"/>
      <c r="C48"/>
      <c r="E48"/>
      <c r="F48"/>
      <c r="G48"/>
      <c r="H48"/>
      <c r="I48"/>
      <c r="J48"/>
      <c r="K48"/>
      <c r="L48"/>
      <c r="M48"/>
      <c r="N48"/>
      <c r="O48"/>
      <c r="Q48"/>
      <c r="R48"/>
      <c r="S48"/>
      <c r="T48"/>
      <c r="U48"/>
      <c r="V48"/>
      <c r="W48"/>
      <c r="X48"/>
      <c r="Y48"/>
      <c r="Z48"/>
      <c r="AA48"/>
      <c r="AB48"/>
      <c r="AC48"/>
      <c r="AD48"/>
      <c r="AE48"/>
      <c r="AF48"/>
      <c r="AG48"/>
      <c r="AH48"/>
    </row>
    <row r="49" spans="1:34">
      <c r="A49"/>
      <c r="B49"/>
      <c r="C49"/>
      <c r="E49"/>
      <c r="F49"/>
      <c r="G49"/>
      <c r="H49"/>
      <c r="I49"/>
      <c r="J49"/>
      <c r="K49"/>
      <c r="L49"/>
      <c r="M49"/>
      <c r="N49"/>
      <c r="O49"/>
      <c r="Q49"/>
      <c r="R49"/>
      <c r="S49"/>
      <c r="T49"/>
      <c r="U49"/>
      <c r="V49"/>
      <c r="W49"/>
      <c r="X49"/>
      <c r="Y49"/>
      <c r="Z49"/>
      <c r="AA49"/>
      <c r="AB49"/>
      <c r="AC49"/>
      <c r="AD49"/>
      <c r="AE49"/>
      <c r="AF49"/>
      <c r="AG49"/>
      <c r="AH49"/>
    </row>
    <row r="50" spans="1:34">
      <c r="A50"/>
      <c r="B50"/>
      <c r="C50"/>
      <c r="E50"/>
      <c r="F50"/>
      <c r="G50"/>
      <c r="H50"/>
      <c r="I50"/>
      <c r="J50"/>
      <c r="K50"/>
      <c r="L50"/>
      <c r="M50"/>
      <c r="N50"/>
      <c r="O50"/>
      <c r="Q50"/>
      <c r="R50"/>
      <c r="S50"/>
      <c r="T50"/>
      <c r="U50"/>
      <c r="V50"/>
      <c r="W50"/>
      <c r="X50"/>
      <c r="Y50"/>
      <c r="Z50"/>
      <c r="AA50"/>
      <c r="AB50"/>
      <c r="AC50"/>
      <c r="AD50"/>
      <c r="AE50"/>
      <c r="AF50"/>
      <c r="AG50"/>
      <c r="AH50"/>
    </row>
    <row r="51" spans="1:34">
      <c r="A51"/>
      <c r="B51"/>
      <c r="C51"/>
      <c r="E51"/>
      <c r="F51"/>
      <c r="G51"/>
      <c r="H51"/>
      <c r="I51"/>
      <c r="J51"/>
      <c r="K51"/>
      <c r="L51"/>
      <c r="M51"/>
      <c r="N51"/>
      <c r="O51"/>
      <c r="Q51"/>
      <c r="R51"/>
      <c r="S51"/>
      <c r="T51"/>
      <c r="U51"/>
      <c r="V51"/>
      <c r="W51"/>
      <c r="X51"/>
      <c r="Y51"/>
      <c r="Z51"/>
      <c r="AA51"/>
      <c r="AB51"/>
      <c r="AC51"/>
      <c r="AD51"/>
      <c r="AE51"/>
      <c r="AF51"/>
      <c r="AG51"/>
      <c r="AH51"/>
    </row>
    <row r="52" spans="1:34">
      <c r="A52"/>
      <c r="B52"/>
      <c r="C52"/>
      <c r="E52"/>
      <c r="F52"/>
      <c r="G52"/>
      <c r="H52"/>
      <c r="I52"/>
      <c r="J52"/>
      <c r="K52"/>
      <c r="L52"/>
      <c r="M52"/>
      <c r="N52"/>
      <c r="O52"/>
      <c r="Q52"/>
      <c r="R52"/>
      <c r="S52"/>
      <c r="T52"/>
      <c r="U52"/>
      <c r="V52"/>
      <c r="W52"/>
      <c r="X52"/>
      <c r="Y52"/>
      <c r="Z52"/>
      <c r="AA52"/>
      <c r="AB52"/>
      <c r="AC52"/>
      <c r="AD52"/>
      <c r="AE52"/>
      <c r="AF52"/>
      <c r="AG52"/>
      <c r="AH52"/>
    </row>
    <row r="53" spans="1:34">
      <c r="A53"/>
      <c r="B53"/>
      <c r="C53"/>
      <c r="E53"/>
      <c r="F53"/>
      <c r="G53"/>
      <c r="H53"/>
      <c r="I53"/>
      <c r="J53"/>
      <c r="K53"/>
      <c r="L53"/>
      <c r="M53"/>
      <c r="N53"/>
      <c r="O53"/>
      <c r="Q53"/>
      <c r="R53"/>
      <c r="S53"/>
      <c r="T53"/>
      <c r="U53"/>
      <c r="V53"/>
      <c r="W53"/>
      <c r="X53"/>
      <c r="Y53"/>
      <c r="Z53"/>
      <c r="AA53"/>
      <c r="AB53"/>
      <c r="AC53"/>
      <c r="AD53"/>
      <c r="AE53"/>
      <c r="AF53"/>
      <c r="AG53"/>
      <c r="AH53"/>
    </row>
    <row r="54" spans="1:34">
      <c r="A54"/>
      <c r="B54"/>
      <c r="C54"/>
      <c r="E54"/>
      <c r="F54"/>
      <c r="G54"/>
      <c r="H54"/>
      <c r="I54"/>
      <c r="J54"/>
      <c r="K54"/>
      <c r="L54"/>
      <c r="M54"/>
      <c r="N54"/>
      <c r="O54"/>
      <c r="Q54"/>
      <c r="R54"/>
      <c r="S54"/>
      <c r="T54"/>
      <c r="U54"/>
      <c r="V54"/>
      <c r="W54"/>
      <c r="X54"/>
      <c r="Y54"/>
      <c r="Z54"/>
      <c r="AA54"/>
      <c r="AB54"/>
      <c r="AC54"/>
      <c r="AD54"/>
      <c r="AE54"/>
      <c r="AF54"/>
      <c r="AG54"/>
      <c r="AH54"/>
    </row>
    <row r="55" spans="1:34">
      <c r="A55"/>
      <c r="B55"/>
      <c r="C55"/>
      <c r="E55"/>
      <c r="F55"/>
      <c r="G55"/>
      <c r="H55"/>
      <c r="I55"/>
      <c r="J55"/>
      <c r="K55"/>
      <c r="L55"/>
      <c r="M55"/>
      <c r="N55"/>
      <c r="O55"/>
      <c r="Q55"/>
      <c r="R55"/>
      <c r="S55"/>
      <c r="T55"/>
      <c r="U55"/>
      <c r="V55"/>
      <c r="W55"/>
      <c r="X55"/>
      <c r="Y55"/>
      <c r="Z55"/>
      <c r="AA55"/>
      <c r="AB55"/>
      <c r="AC55"/>
      <c r="AD55"/>
      <c r="AE55"/>
      <c r="AF55"/>
      <c r="AG55"/>
      <c r="AH55"/>
    </row>
    <row r="56" spans="1:34">
      <c r="A56"/>
      <c r="B56"/>
      <c r="C56"/>
      <c r="E56"/>
      <c r="F56"/>
      <c r="G56"/>
      <c r="H56"/>
      <c r="I56"/>
      <c r="J56"/>
      <c r="K56"/>
      <c r="L56"/>
      <c r="M56"/>
      <c r="N56"/>
      <c r="O56"/>
      <c r="Q56"/>
      <c r="R56"/>
      <c r="S56"/>
      <c r="T56"/>
      <c r="U56"/>
      <c r="V56"/>
      <c r="W56"/>
      <c r="X56"/>
      <c r="Y56"/>
      <c r="Z56"/>
      <c r="AA56"/>
      <c r="AB56"/>
      <c r="AC56"/>
      <c r="AD56"/>
      <c r="AE56"/>
      <c r="AF56"/>
      <c r="AG56"/>
      <c r="AH56"/>
    </row>
    <row r="57" spans="1:34">
      <c r="A57"/>
      <c r="B57"/>
      <c r="C57"/>
      <c r="E57"/>
      <c r="F57"/>
      <c r="G57"/>
      <c r="H57"/>
      <c r="I57"/>
      <c r="J57"/>
      <c r="K57"/>
      <c r="L57"/>
      <c r="M57"/>
      <c r="N57"/>
      <c r="O57"/>
      <c r="Q57"/>
      <c r="R57"/>
      <c r="S57"/>
      <c r="T57"/>
      <c r="U57"/>
      <c r="V57"/>
      <c r="W57"/>
      <c r="X57"/>
      <c r="Y57"/>
      <c r="Z57"/>
      <c r="AA57"/>
      <c r="AB57"/>
      <c r="AC57"/>
      <c r="AD57"/>
      <c r="AE57"/>
      <c r="AF57"/>
      <c r="AG57"/>
      <c r="AH57"/>
    </row>
    <row r="58" spans="1:34">
      <c r="A58"/>
      <c r="B58"/>
      <c r="C58"/>
      <c r="E58"/>
      <c r="F58"/>
      <c r="G58"/>
      <c r="H58"/>
      <c r="I58"/>
      <c r="J58"/>
      <c r="K58"/>
      <c r="L58"/>
      <c r="M58"/>
      <c r="N58"/>
      <c r="O58"/>
      <c r="Q58"/>
      <c r="R58"/>
      <c r="S58"/>
      <c r="T58"/>
      <c r="U58"/>
      <c r="V58"/>
      <c r="W58"/>
      <c r="X58"/>
      <c r="Y58"/>
      <c r="Z58"/>
      <c r="AA58"/>
      <c r="AB58"/>
      <c r="AC58"/>
      <c r="AD58"/>
      <c r="AE58"/>
      <c r="AF58"/>
      <c r="AG58"/>
      <c r="AH58"/>
    </row>
    <row r="59" spans="1:34">
      <c r="A59"/>
      <c r="B59"/>
      <c r="C59"/>
      <c r="E59"/>
      <c r="F59"/>
      <c r="G59"/>
      <c r="H59"/>
      <c r="I59"/>
      <c r="J59"/>
      <c r="K59"/>
      <c r="L59"/>
      <c r="M59"/>
      <c r="N59"/>
      <c r="O59"/>
      <c r="Q59"/>
      <c r="R59"/>
      <c r="S59"/>
      <c r="T59"/>
      <c r="U59"/>
      <c r="V59"/>
      <c r="W59"/>
      <c r="X59"/>
      <c r="Y59"/>
      <c r="Z59"/>
      <c r="AA59"/>
      <c r="AB59"/>
      <c r="AC59"/>
      <c r="AD59"/>
      <c r="AE59"/>
      <c r="AF59"/>
      <c r="AG59"/>
      <c r="AH59"/>
    </row>
    <row r="60" spans="1:34">
      <c r="A60"/>
      <c r="B60"/>
      <c r="C60"/>
      <c r="E60"/>
      <c r="F60"/>
      <c r="G60"/>
      <c r="H60"/>
      <c r="I60"/>
      <c r="J60"/>
      <c r="K60"/>
      <c r="L60"/>
      <c r="M60"/>
      <c r="N60"/>
      <c r="O60"/>
      <c r="Q60"/>
      <c r="R60"/>
      <c r="S60"/>
      <c r="T60"/>
      <c r="U60"/>
      <c r="V60"/>
      <c r="W60"/>
      <c r="X60"/>
      <c r="Y60"/>
      <c r="Z60"/>
      <c r="AA60"/>
      <c r="AB60"/>
      <c r="AC60"/>
      <c r="AD60"/>
      <c r="AE60"/>
      <c r="AF60"/>
      <c r="AG60"/>
      <c r="AH60"/>
    </row>
    <row r="61" spans="1:34">
      <c r="A61"/>
      <c r="B61"/>
      <c r="C61"/>
      <c r="E61"/>
      <c r="F61"/>
      <c r="G61"/>
      <c r="H61"/>
      <c r="I61"/>
      <c r="J61"/>
      <c r="K61"/>
      <c r="L61"/>
      <c r="M61"/>
      <c r="N61"/>
      <c r="O61"/>
      <c r="Q61"/>
      <c r="R61"/>
      <c r="S61"/>
      <c r="T61"/>
      <c r="U61"/>
      <c r="V61"/>
      <c r="W61"/>
      <c r="X61"/>
      <c r="Y61"/>
      <c r="Z61"/>
      <c r="AA61"/>
      <c r="AB61"/>
      <c r="AC61"/>
      <c r="AD61"/>
      <c r="AE61"/>
      <c r="AF61"/>
      <c r="AG61"/>
      <c r="AH61"/>
    </row>
    <row r="62" spans="1:34">
      <c r="A62"/>
      <c r="B62"/>
      <c r="C62"/>
      <c r="E62"/>
      <c r="F62"/>
      <c r="G62"/>
      <c r="H62"/>
      <c r="I62"/>
      <c r="J62"/>
      <c r="K62"/>
      <c r="L62"/>
      <c r="M62"/>
      <c r="N62"/>
      <c r="O62"/>
      <c r="Q62"/>
      <c r="R62"/>
      <c r="S62"/>
      <c r="T62"/>
      <c r="U62"/>
      <c r="V62"/>
      <c r="W62"/>
      <c r="X62"/>
      <c r="Y62"/>
      <c r="Z62"/>
      <c r="AA62"/>
      <c r="AB62"/>
      <c r="AC62"/>
      <c r="AD62"/>
      <c r="AE62"/>
      <c r="AF62"/>
      <c r="AG62"/>
      <c r="AH62"/>
    </row>
  </sheetData>
  <mergeCells count="159">
    <mergeCell ref="A6:C6"/>
    <mergeCell ref="D6:N6"/>
    <mergeCell ref="A7:H7"/>
    <mergeCell ref="I7:N7"/>
    <mergeCell ref="O7:W7"/>
    <mergeCell ref="X7:AH7"/>
    <mergeCell ref="A1:C2"/>
    <mergeCell ref="D1:AH3"/>
    <mergeCell ref="A4:C4"/>
    <mergeCell ref="D4:N4"/>
    <mergeCell ref="O4:Q4"/>
    <mergeCell ref="A5:C5"/>
    <mergeCell ref="D5:N5"/>
    <mergeCell ref="I8:I9"/>
    <mergeCell ref="J8:J9"/>
    <mergeCell ref="K8:K9"/>
    <mergeCell ref="L8:L9"/>
    <mergeCell ref="A8:A9"/>
    <mergeCell ref="B8:B9"/>
    <mergeCell ref="C8:C9"/>
    <mergeCell ref="D8:D9"/>
    <mergeCell ref="E8:E9"/>
    <mergeCell ref="F8:F9"/>
    <mergeCell ref="AH8:AH9"/>
    <mergeCell ref="AI8:AI9"/>
    <mergeCell ref="AJ8:AK8"/>
    <mergeCell ref="AL8:AM8"/>
    <mergeCell ref="AN8:AN9"/>
    <mergeCell ref="A10:A12"/>
    <mergeCell ref="B10:B12"/>
    <mergeCell ref="C10:C12"/>
    <mergeCell ref="E10:E12"/>
    <mergeCell ref="F10:F12"/>
    <mergeCell ref="X8:X9"/>
    <mergeCell ref="Y8:Y9"/>
    <mergeCell ref="Z8:Z9"/>
    <mergeCell ref="AC8:AC9"/>
    <mergeCell ref="AD8:AD9"/>
    <mergeCell ref="AG8:AG9"/>
    <mergeCell ref="M8:M9"/>
    <mergeCell ref="N8:N9"/>
    <mergeCell ref="O8:O9"/>
    <mergeCell ref="P8:P9"/>
    <mergeCell ref="Q8:Q9"/>
    <mergeCell ref="R8:W8"/>
    <mergeCell ref="G8:G9"/>
    <mergeCell ref="H8:H9"/>
    <mergeCell ref="AG10:AG12"/>
    <mergeCell ref="AH10:AH12"/>
    <mergeCell ref="AN10:AN12"/>
    <mergeCell ref="A13:A15"/>
    <mergeCell ref="B13:B15"/>
    <mergeCell ref="C13:C15"/>
    <mergeCell ref="E13:E15"/>
    <mergeCell ref="F13:F15"/>
    <mergeCell ref="G13:G15"/>
    <mergeCell ref="H13:H15"/>
    <mergeCell ref="M10:M12"/>
    <mergeCell ref="N10:N12"/>
    <mergeCell ref="AA10:AA12"/>
    <mergeCell ref="AB10:AB12"/>
    <mergeCell ref="AE10:AE12"/>
    <mergeCell ref="AF10:AF12"/>
    <mergeCell ref="G10:G12"/>
    <mergeCell ref="H10:H12"/>
    <mergeCell ref="I10:I12"/>
    <mergeCell ref="J10:J12"/>
    <mergeCell ref="K10:K12"/>
    <mergeCell ref="L10:L12"/>
    <mergeCell ref="AN14:AN15"/>
    <mergeCell ref="AA13:AA15"/>
    <mergeCell ref="A16:A19"/>
    <mergeCell ref="B16:B19"/>
    <mergeCell ref="C16:C19"/>
    <mergeCell ref="E16:E19"/>
    <mergeCell ref="F16:F19"/>
    <mergeCell ref="G16:G19"/>
    <mergeCell ref="H16:H19"/>
    <mergeCell ref="I16:I19"/>
    <mergeCell ref="J16:J19"/>
    <mergeCell ref="AB13:AB15"/>
    <mergeCell ref="AE13:AE15"/>
    <mergeCell ref="AF13:AF15"/>
    <mergeCell ref="AG13:AG15"/>
    <mergeCell ref="AH13:AH15"/>
    <mergeCell ref="I13:I15"/>
    <mergeCell ref="J13:J15"/>
    <mergeCell ref="K13:K15"/>
    <mergeCell ref="L13:L15"/>
    <mergeCell ref="M13:M15"/>
    <mergeCell ref="N13:N15"/>
    <mergeCell ref="AE16:AE19"/>
    <mergeCell ref="AF16:AF19"/>
    <mergeCell ref="AG16:AG19"/>
    <mergeCell ref="AH16:AH19"/>
    <mergeCell ref="A20:A23"/>
    <mergeCell ref="B20:B23"/>
    <mergeCell ref="C20:C23"/>
    <mergeCell ref="E20:E23"/>
    <mergeCell ref="F20:F23"/>
    <mergeCell ref="G20:G23"/>
    <mergeCell ref="K16:K19"/>
    <mergeCell ref="L16:L19"/>
    <mergeCell ref="M16:M19"/>
    <mergeCell ref="N16:N19"/>
    <mergeCell ref="AA16:AA19"/>
    <mergeCell ref="AB16:AB19"/>
    <mergeCell ref="AH20:AH23"/>
    <mergeCell ref="N20:N23"/>
    <mergeCell ref="AA20:AA23"/>
    <mergeCell ref="AB20:AB23"/>
    <mergeCell ref="AE20:AE23"/>
    <mergeCell ref="AF20:AF23"/>
    <mergeCell ref="AG20:AG23"/>
    <mergeCell ref="H20:H23"/>
    <mergeCell ref="I20:I23"/>
    <mergeCell ref="J20:J23"/>
    <mergeCell ref="K20:K23"/>
    <mergeCell ref="L20:L23"/>
    <mergeCell ref="M20:M23"/>
    <mergeCell ref="AE24:AE28"/>
    <mergeCell ref="AF24:AF28"/>
    <mergeCell ref="AG24:AG28"/>
    <mergeCell ref="AH24:AH28"/>
    <mergeCell ref="N24:N28"/>
    <mergeCell ref="AA24:AA28"/>
    <mergeCell ref="AB24:AB28"/>
    <mergeCell ref="I24:I28"/>
    <mergeCell ref="J24:J28"/>
    <mergeCell ref="A29:A32"/>
    <mergeCell ref="B29:B32"/>
    <mergeCell ref="C29:C32"/>
    <mergeCell ref="E29:E32"/>
    <mergeCell ref="F29:F32"/>
    <mergeCell ref="G29:G32"/>
    <mergeCell ref="K24:K28"/>
    <mergeCell ref="L24:L28"/>
    <mergeCell ref="M24:M28"/>
    <mergeCell ref="A24:A28"/>
    <mergeCell ref="B24:B28"/>
    <mergeCell ref="C24:C28"/>
    <mergeCell ref="E24:E28"/>
    <mergeCell ref="F24:F28"/>
    <mergeCell ref="G24:G28"/>
    <mergeCell ref="H24:H28"/>
    <mergeCell ref="AH29:AH32"/>
    <mergeCell ref="AN29:AN32"/>
    <mergeCell ref="N29:N32"/>
    <mergeCell ref="AA29:AA32"/>
    <mergeCell ref="AB29:AB32"/>
    <mergeCell ref="AE29:AE32"/>
    <mergeCell ref="AF29:AF32"/>
    <mergeCell ref="AG29:AG32"/>
    <mergeCell ref="H29:H32"/>
    <mergeCell ref="I29:I32"/>
    <mergeCell ref="J29:J32"/>
    <mergeCell ref="K29:K32"/>
    <mergeCell ref="L29:L32"/>
    <mergeCell ref="M29:M32"/>
  </mergeCells>
  <conditionalFormatting sqref="I10">
    <cfRule type="containsText" dxfId="441" priority="199" operator="containsText" text="Muy Baja">
      <formula>NOT(ISERROR(SEARCH("Muy Baja",I10)))</formula>
    </cfRule>
    <cfRule type="containsText" dxfId="440" priority="200" operator="containsText" text="Baja">
      <formula>NOT(ISERROR(SEARCH("Baja",I10)))</formula>
    </cfRule>
    <cfRule type="containsText" dxfId="439" priority="202" operator="containsText" text="Muy Alta">
      <formula>NOT(ISERROR(SEARCH("Muy Alta",I10)))</formula>
    </cfRule>
    <cfRule type="containsText" dxfId="438" priority="203" operator="containsText" text="Alta">
      <formula>NOT(ISERROR(SEARCH("Alta",I10)))</formula>
    </cfRule>
    <cfRule type="containsText" dxfId="437" priority="204" operator="containsText" text="Media">
      <formula>NOT(ISERROR(SEARCH("Media",I10)))</formula>
    </cfRule>
    <cfRule type="containsText" dxfId="436" priority="205" operator="containsText" text="Media">
      <formula>NOT(ISERROR(SEARCH("Media",I10)))</formula>
    </cfRule>
    <cfRule type="containsText" dxfId="435" priority="206" operator="containsText" text="Media">
      <formula>NOT(ISERROR(SEARCH("Media",I10)))</formula>
    </cfRule>
    <cfRule type="containsText" dxfId="434" priority="207" operator="containsText" text="Muy Baja">
      <formula>NOT(ISERROR(SEARCH("Muy Baja",I10)))</formula>
    </cfRule>
    <cfRule type="containsText" dxfId="433" priority="208" operator="containsText" text="Baja">
      <formula>NOT(ISERROR(SEARCH("Baja",I10)))</formula>
    </cfRule>
    <cfRule type="containsText" dxfId="432" priority="209" operator="containsText" text="Muy Baja">
      <formula>NOT(ISERROR(SEARCH("Muy Baja",I10)))</formula>
    </cfRule>
    <cfRule type="containsText" dxfId="431" priority="210" operator="containsText" text="Muy Baja">
      <formula>NOT(ISERROR(SEARCH("Muy Baja",I10)))</formula>
    </cfRule>
    <cfRule type="containsText" dxfId="430" priority="211" operator="containsText" text="Muy Baja">
      <formula>NOT(ISERROR(SEARCH("Muy Baja",I10)))</formula>
    </cfRule>
    <cfRule type="containsText" dxfId="429" priority="212" operator="containsText" text="Muy Baja'Tabla probabilidad'!">
      <formula>NOT(ISERROR(SEARCH("Muy Baja'Tabla probabilidad'!",I10)))</formula>
    </cfRule>
    <cfRule type="containsText" dxfId="428" priority="213" operator="containsText" text="Muy bajo">
      <formula>NOT(ISERROR(SEARCH("Muy bajo",I10)))</formula>
    </cfRule>
    <cfRule type="containsText" dxfId="427" priority="214" operator="containsText" text="Alta">
      <formula>NOT(ISERROR(SEARCH("Alta",I10)))</formula>
    </cfRule>
    <cfRule type="containsText" dxfId="426" priority="215" operator="containsText" text="Media">
      <formula>NOT(ISERROR(SEARCH("Media",I10)))</formula>
    </cfRule>
    <cfRule type="containsText" dxfId="425" priority="216" operator="containsText" text="Baja">
      <formula>NOT(ISERROR(SEARCH("Baja",I10)))</formula>
    </cfRule>
    <cfRule type="containsText" dxfId="424" priority="217" operator="containsText" text="Muy baja">
      <formula>NOT(ISERROR(SEARCH("Muy baja",I10)))</formula>
    </cfRule>
    <cfRule type="cellIs" dxfId="423" priority="220" operator="between">
      <formula>1</formula>
      <formula>2</formula>
    </cfRule>
    <cfRule type="cellIs" dxfId="422" priority="221" operator="between">
      <formula>0</formula>
      <formula>2</formula>
    </cfRule>
  </conditionalFormatting>
  <conditionalFormatting sqref="I10">
    <cfRule type="containsText" dxfId="421" priority="201" operator="containsText" text="Muy Alta">
      <formula>NOT(ISERROR(SEARCH("Muy Alta",I10)))</formula>
    </cfRule>
  </conditionalFormatting>
  <conditionalFormatting sqref="L10 L16 L20 L24:L27 L29">
    <cfRule type="containsText" dxfId="420" priority="193" operator="containsText" text="Catastrófico">
      <formula>NOT(ISERROR(SEARCH("Catastrófico",L10)))</formula>
    </cfRule>
    <cfRule type="containsText" dxfId="419" priority="194" operator="containsText" text="Mayor">
      <formula>NOT(ISERROR(SEARCH("Mayor",L10)))</formula>
    </cfRule>
    <cfRule type="containsText" dxfId="418" priority="195" operator="containsText" text="Alta">
      <formula>NOT(ISERROR(SEARCH("Alta",L10)))</formula>
    </cfRule>
    <cfRule type="containsText" dxfId="417" priority="196" operator="containsText" text="Moderado">
      <formula>NOT(ISERROR(SEARCH("Moderado",L10)))</formula>
    </cfRule>
    <cfRule type="containsText" dxfId="416" priority="197" operator="containsText" text="Menor">
      <formula>NOT(ISERROR(SEARCH("Menor",L10)))</formula>
    </cfRule>
    <cfRule type="containsText" dxfId="415" priority="198" operator="containsText" text="Leve">
      <formula>NOT(ISERROR(SEARCH("Leve",L10)))</formula>
    </cfRule>
  </conditionalFormatting>
  <conditionalFormatting sqref="N10 N13 N16 N20">
    <cfRule type="containsText" dxfId="414" priority="188" operator="containsText" text="Extremo">
      <formula>NOT(ISERROR(SEARCH("Extremo",N10)))</formula>
    </cfRule>
    <cfRule type="containsText" dxfId="413" priority="189" operator="containsText" text="Alto">
      <formula>NOT(ISERROR(SEARCH("Alto",N10)))</formula>
    </cfRule>
    <cfRule type="containsText" dxfId="412" priority="190" operator="containsText" text="Bajo">
      <formula>NOT(ISERROR(SEARCH("Bajo",N10)))</formula>
    </cfRule>
    <cfRule type="containsText" dxfId="411" priority="191" operator="containsText" text="Moderado">
      <formula>NOT(ISERROR(SEARCH("Moderado",N10)))</formula>
    </cfRule>
    <cfRule type="containsText" dxfId="410" priority="192" operator="containsText" text="Extremo">
      <formula>NOT(ISERROR(SEARCH("Extremo",N10)))</formula>
    </cfRule>
  </conditionalFormatting>
  <conditionalFormatting sqref="M10 M13 M16 M20 M24:M27 M29">
    <cfRule type="containsText" dxfId="409" priority="182" operator="containsText" text="Catastrófico">
      <formula>NOT(ISERROR(SEARCH("Catastrófico",M10)))</formula>
    </cfRule>
    <cfRule type="containsText" dxfId="408" priority="183" operator="containsText" text="Mayor">
      <formula>NOT(ISERROR(SEARCH("Mayor",M10)))</formula>
    </cfRule>
    <cfRule type="containsText" dxfId="407" priority="184" operator="containsText" text="Alta">
      <formula>NOT(ISERROR(SEARCH("Alta",M10)))</formula>
    </cfRule>
    <cfRule type="containsText" dxfId="406" priority="185" operator="containsText" text="Moderado">
      <formula>NOT(ISERROR(SEARCH("Moderado",M10)))</formula>
    </cfRule>
    <cfRule type="containsText" dxfId="405" priority="186" operator="containsText" text="Menor">
      <formula>NOT(ISERROR(SEARCH("Menor",M10)))</formula>
    </cfRule>
    <cfRule type="containsText" dxfId="404" priority="187" operator="containsText" text="Leve">
      <formula>NOT(ISERROR(SEARCH("Leve",M10)))</formula>
    </cfRule>
  </conditionalFormatting>
  <conditionalFormatting sqref="Y10:Y12 Y16:Y19 Y29:Y32">
    <cfRule type="containsText" dxfId="403" priority="176" operator="containsText" text="Muy Alta">
      <formula>NOT(ISERROR(SEARCH("Muy Alta",Y10)))</formula>
    </cfRule>
    <cfRule type="containsText" dxfId="402" priority="177" operator="containsText" text="Alta">
      <formula>NOT(ISERROR(SEARCH("Alta",Y10)))</formula>
    </cfRule>
    <cfRule type="containsText" dxfId="401" priority="178" operator="containsText" text="Media">
      <formula>NOT(ISERROR(SEARCH("Media",Y10)))</formula>
    </cfRule>
    <cfRule type="containsText" dxfId="400" priority="179" operator="containsText" text="Muy Baja">
      <formula>NOT(ISERROR(SEARCH("Muy Baja",Y10)))</formula>
    </cfRule>
    <cfRule type="containsText" dxfId="399" priority="180" operator="containsText" text="Baja">
      <formula>NOT(ISERROR(SEARCH("Baja",Y10)))</formula>
    </cfRule>
    <cfRule type="containsText" dxfId="398" priority="181" operator="containsText" text="Muy Baja">
      <formula>NOT(ISERROR(SEARCH("Muy Baja",Y10)))</formula>
    </cfRule>
  </conditionalFormatting>
  <conditionalFormatting sqref="AC10:AC12 AC16:AC19 AC29:AC32">
    <cfRule type="containsText" dxfId="397" priority="171" operator="containsText" text="Catastrófico">
      <formula>NOT(ISERROR(SEARCH("Catastrófico",AC10)))</formula>
    </cfRule>
    <cfRule type="containsText" dxfId="396" priority="172" operator="containsText" text="Mayor">
      <formula>NOT(ISERROR(SEARCH("Mayor",AC10)))</formula>
    </cfRule>
    <cfRule type="containsText" dxfId="395" priority="173" operator="containsText" text="Moderado">
      <formula>NOT(ISERROR(SEARCH("Moderado",AC10)))</formula>
    </cfRule>
    <cfRule type="containsText" dxfId="394" priority="174" operator="containsText" text="Menor">
      <formula>NOT(ISERROR(SEARCH("Menor",AC10)))</formula>
    </cfRule>
    <cfRule type="containsText" dxfId="393" priority="175" operator="containsText" text="Leve">
      <formula>NOT(ISERROR(SEARCH("Leve",AC10)))</formula>
    </cfRule>
  </conditionalFormatting>
  <conditionalFormatting sqref="AG10">
    <cfRule type="containsText" dxfId="392" priority="162" operator="containsText" text="Extremo">
      <formula>NOT(ISERROR(SEARCH("Extremo",AG10)))</formula>
    </cfRule>
    <cfRule type="containsText" dxfId="391" priority="163" operator="containsText" text="Alto">
      <formula>NOT(ISERROR(SEARCH("Alto",AG10)))</formula>
    </cfRule>
    <cfRule type="containsText" dxfId="390" priority="164" operator="containsText" text="Moderado">
      <formula>NOT(ISERROR(SEARCH("Moderado",AG10)))</formula>
    </cfRule>
    <cfRule type="containsText" dxfId="389" priority="165" operator="containsText" text="Menor">
      <formula>NOT(ISERROR(SEARCH("Menor",AG10)))</formula>
    </cfRule>
    <cfRule type="containsText" dxfId="388" priority="166" operator="containsText" text="Bajo">
      <formula>NOT(ISERROR(SEARCH("Bajo",AG10)))</formula>
    </cfRule>
    <cfRule type="containsText" dxfId="387" priority="167" operator="containsText" text="Moderado">
      <formula>NOT(ISERROR(SEARCH("Moderado",AG10)))</formula>
    </cfRule>
    <cfRule type="containsText" dxfId="386" priority="168" operator="containsText" text="Extremo">
      <formula>NOT(ISERROR(SEARCH("Extremo",AG10)))</formula>
    </cfRule>
    <cfRule type="containsText" dxfId="385" priority="169" operator="containsText" text="Baja">
      <formula>NOT(ISERROR(SEARCH("Baja",AG10)))</formula>
    </cfRule>
    <cfRule type="containsText" dxfId="384" priority="170" operator="containsText" text="Alto">
      <formula>NOT(ISERROR(SEARCH("Alto",AG10)))</formula>
    </cfRule>
  </conditionalFormatting>
  <conditionalFormatting sqref="AA10:AA32">
    <cfRule type="containsText" dxfId="383" priority="7" operator="containsText" text="Muy Baja">
      <formula>NOT(ISERROR(SEARCH("Muy Baja",AA10)))</formula>
    </cfRule>
    <cfRule type="containsText" dxfId="382" priority="157" operator="containsText" text="Muy Alta">
      <formula>NOT(ISERROR(SEARCH("Muy Alta",AA10)))</formula>
    </cfRule>
    <cfRule type="containsText" dxfId="381" priority="158" operator="containsText" text="Alta">
      <formula>NOT(ISERROR(SEARCH("Alta",AA10)))</formula>
    </cfRule>
    <cfRule type="containsText" dxfId="380" priority="159" operator="containsText" text="Media">
      <formula>NOT(ISERROR(SEARCH("Media",AA10)))</formula>
    </cfRule>
    <cfRule type="containsText" dxfId="379" priority="160" operator="containsText" text="Baja">
      <formula>NOT(ISERROR(SEARCH("Baja",AA10)))</formula>
    </cfRule>
    <cfRule type="containsText" dxfId="378" priority="161" operator="containsText" text="Muy Baja">
      <formula>NOT(ISERROR(SEARCH("Muy Baja",AA10)))</formula>
    </cfRule>
  </conditionalFormatting>
  <conditionalFormatting sqref="AE10:AE12 AE16:AE19 AE29:AE32">
    <cfRule type="containsText" dxfId="377" priority="152" operator="containsText" text="Catastrófico">
      <formula>NOT(ISERROR(SEARCH("Catastrófico",AE10)))</formula>
    </cfRule>
    <cfRule type="containsText" dxfId="376" priority="153" operator="containsText" text="Moderado">
      <formula>NOT(ISERROR(SEARCH("Moderado",AE10)))</formula>
    </cfRule>
    <cfRule type="containsText" dxfId="375" priority="154" operator="containsText" text="Menor">
      <formula>NOT(ISERROR(SEARCH("Menor",AE10)))</formula>
    </cfRule>
    <cfRule type="containsText" dxfId="374" priority="155" operator="containsText" text="Leve">
      <formula>NOT(ISERROR(SEARCH("Leve",AE10)))</formula>
    </cfRule>
    <cfRule type="containsText" dxfId="373" priority="156" operator="containsText" text="Mayor">
      <formula>NOT(ISERROR(SEARCH("Mayor",AE10)))</formula>
    </cfRule>
  </conditionalFormatting>
  <conditionalFormatting sqref="I13 I16 I20">
    <cfRule type="containsText" dxfId="372" priority="129" operator="containsText" text="Muy Baja">
      <formula>NOT(ISERROR(SEARCH("Muy Baja",I13)))</formula>
    </cfRule>
    <cfRule type="containsText" dxfId="371" priority="130" operator="containsText" text="Baja">
      <formula>NOT(ISERROR(SEARCH("Baja",I13)))</formula>
    </cfRule>
    <cfRule type="containsText" dxfId="370" priority="132" operator="containsText" text="Muy Alta">
      <formula>NOT(ISERROR(SEARCH("Muy Alta",I13)))</formula>
    </cfRule>
    <cfRule type="containsText" dxfId="369" priority="133" operator="containsText" text="Alta">
      <formula>NOT(ISERROR(SEARCH("Alta",I13)))</formula>
    </cfRule>
    <cfRule type="containsText" dxfId="368" priority="134" operator="containsText" text="Media">
      <formula>NOT(ISERROR(SEARCH("Media",I13)))</formula>
    </cfRule>
    <cfRule type="containsText" dxfId="367" priority="135" operator="containsText" text="Media">
      <formula>NOT(ISERROR(SEARCH("Media",I13)))</formula>
    </cfRule>
    <cfRule type="containsText" dxfId="366" priority="136" operator="containsText" text="Media">
      <formula>NOT(ISERROR(SEARCH("Media",I13)))</formula>
    </cfRule>
    <cfRule type="containsText" dxfId="365" priority="137" operator="containsText" text="Muy Baja">
      <formula>NOT(ISERROR(SEARCH("Muy Baja",I13)))</formula>
    </cfRule>
    <cfRule type="containsText" dxfId="364" priority="138" operator="containsText" text="Baja">
      <formula>NOT(ISERROR(SEARCH("Baja",I13)))</formula>
    </cfRule>
    <cfRule type="containsText" dxfId="363" priority="139" operator="containsText" text="Muy Baja">
      <formula>NOT(ISERROR(SEARCH("Muy Baja",I13)))</formula>
    </cfRule>
    <cfRule type="containsText" dxfId="362" priority="140" operator="containsText" text="Muy Baja">
      <formula>NOT(ISERROR(SEARCH("Muy Baja",I13)))</formula>
    </cfRule>
    <cfRule type="containsText" dxfId="361" priority="141" operator="containsText" text="Muy Baja">
      <formula>NOT(ISERROR(SEARCH("Muy Baja",I13)))</formula>
    </cfRule>
    <cfRule type="containsText" dxfId="360" priority="142" operator="containsText" text="Muy Baja'Tabla probabilidad'!">
      <formula>NOT(ISERROR(SEARCH("Muy Baja'Tabla probabilidad'!",I13)))</formula>
    </cfRule>
    <cfRule type="containsText" dxfId="359" priority="143" operator="containsText" text="Muy bajo">
      <formula>NOT(ISERROR(SEARCH("Muy bajo",I13)))</formula>
    </cfRule>
    <cfRule type="containsText" dxfId="358" priority="144" operator="containsText" text="Alta">
      <formula>NOT(ISERROR(SEARCH("Alta",I13)))</formula>
    </cfRule>
    <cfRule type="containsText" dxfId="357" priority="145" operator="containsText" text="Media">
      <formula>NOT(ISERROR(SEARCH("Media",I13)))</formula>
    </cfRule>
    <cfRule type="containsText" dxfId="356" priority="146" operator="containsText" text="Baja">
      <formula>NOT(ISERROR(SEARCH("Baja",I13)))</formula>
    </cfRule>
    <cfRule type="containsText" dxfId="355" priority="147" operator="containsText" text="Muy baja">
      <formula>NOT(ISERROR(SEARCH("Muy baja",I13)))</formula>
    </cfRule>
    <cfRule type="cellIs" dxfId="354" priority="150" operator="between">
      <formula>1</formula>
      <formula>2</formula>
    </cfRule>
    <cfRule type="cellIs" dxfId="353" priority="151" operator="between">
      <formula>0</formula>
      <formula>2</formula>
    </cfRule>
  </conditionalFormatting>
  <conditionalFormatting sqref="I13 I16 I20">
    <cfRule type="containsText" dxfId="352" priority="131" operator="containsText" text="Muy Alta">
      <formula>NOT(ISERROR(SEARCH("Muy Alta",I13)))</formula>
    </cfRule>
  </conditionalFormatting>
  <conditionalFormatting sqref="Y13:Y15">
    <cfRule type="containsText" dxfId="351" priority="123" operator="containsText" text="Muy Alta">
      <formula>NOT(ISERROR(SEARCH("Muy Alta",Y13)))</formula>
    </cfRule>
    <cfRule type="containsText" dxfId="350" priority="124" operator="containsText" text="Alta">
      <formula>NOT(ISERROR(SEARCH("Alta",Y13)))</formula>
    </cfRule>
    <cfRule type="containsText" dxfId="349" priority="125" operator="containsText" text="Media">
      <formula>NOT(ISERROR(SEARCH("Media",Y13)))</formula>
    </cfRule>
    <cfRule type="containsText" dxfId="348" priority="126" operator="containsText" text="Muy Baja">
      <formula>NOT(ISERROR(SEARCH("Muy Baja",Y13)))</formula>
    </cfRule>
    <cfRule type="containsText" dxfId="347" priority="127" operator="containsText" text="Baja">
      <formula>NOT(ISERROR(SEARCH("Baja",Y13)))</formula>
    </cfRule>
    <cfRule type="containsText" dxfId="346" priority="128" operator="containsText" text="Muy Baja">
      <formula>NOT(ISERROR(SEARCH("Muy Baja",Y13)))</formula>
    </cfRule>
  </conditionalFormatting>
  <conditionalFormatting sqref="AC13:AC15">
    <cfRule type="containsText" dxfId="345" priority="118" operator="containsText" text="Catastrófico">
      <formula>NOT(ISERROR(SEARCH("Catastrófico",AC13)))</formula>
    </cfRule>
    <cfRule type="containsText" dxfId="344" priority="119" operator="containsText" text="Mayor">
      <formula>NOT(ISERROR(SEARCH("Mayor",AC13)))</formula>
    </cfRule>
    <cfRule type="containsText" dxfId="343" priority="120" operator="containsText" text="Moderado">
      <formula>NOT(ISERROR(SEARCH("Moderado",AC13)))</formula>
    </cfRule>
    <cfRule type="containsText" dxfId="342" priority="121" operator="containsText" text="Menor">
      <formula>NOT(ISERROR(SEARCH("Menor",AC13)))</formula>
    </cfRule>
    <cfRule type="containsText" dxfId="341" priority="122" operator="containsText" text="Leve">
      <formula>NOT(ISERROR(SEARCH("Leve",AC13)))</formula>
    </cfRule>
  </conditionalFormatting>
  <conditionalFormatting sqref="AG13">
    <cfRule type="containsText" dxfId="340" priority="109" operator="containsText" text="Extremo">
      <formula>NOT(ISERROR(SEARCH("Extremo",AG13)))</formula>
    </cfRule>
    <cfRule type="containsText" dxfId="339" priority="110" operator="containsText" text="Alto">
      <formula>NOT(ISERROR(SEARCH("Alto",AG13)))</formula>
    </cfRule>
    <cfRule type="containsText" dxfId="338" priority="111" operator="containsText" text="Moderado">
      <formula>NOT(ISERROR(SEARCH("Moderado",AG13)))</formula>
    </cfRule>
    <cfRule type="containsText" dxfId="337" priority="112" operator="containsText" text="Menor">
      <formula>NOT(ISERROR(SEARCH("Menor",AG13)))</formula>
    </cfRule>
    <cfRule type="containsText" dxfId="336" priority="113" operator="containsText" text="Bajo">
      <formula>NOT(ISERROR(SEARCH("Bajo",AG13)))</formula>
    </cfRule>
    <cfRule type="containsText" dxfId="335" priority="114" operator="containsText" text="Moderado">
      <formula>NOT(ISERROR(SEARCH("Moderado",AG13)))</formula>
    </cfRule>
    <cfRule type="containsText" dxfId="334" priority="115" operator="containsText" text="Extremo">
      <formula>NOT(ISERROR(SEARCH("Extremo",AG13)))</formula>
    </cfRule>
    <cfRule type="containsText" dxfId="333" priority="116" operator="containsText" text="Baja">
      <formula>NOT(ISERROR(SEARCH("Baja",AG13)))</formula>
    </cfRule>
    <cfRule type="containsText" dxfId="332" priority="117" operator="containsText" text="Alto">
      <formula>NOT(ISERROR(SEARCH("Alto",AG13)))</formula>
    </cfRule>
  </conditionalFormatting>
  <conditionalFormatting sqref="AE13:AE15">
    <cfRule type="containsText" dxfId="331" priority="104" operator="containsText" text="Catastrófico">
      <formula>NOT(ISERROR(SEARCH("Catastrófico",AE13)))</formula>
    </cfRule>
    <cfRule type="containsText" dxfId="330" priority="105" operator="containsText" text="Moderado">
      <formula>NOT(ISERROR(SEARCH("Moderado",AE13)))</formula>
    </cfRule>
    <cfRule type="containsText" dxfId="329" priority="106" operator="containsText" text="Menor">
      <formula>NOT(ISERROR(SEARCH("Menor",AE13)))</formula>
    </cfRule>
    <cfRule type="containsText" dxfId="328" priority="107" operator="containsText" text="Leve">
      <formula>NOT(ISERROR(SEARCH("Leve",AE13)))</formula>
    </cfRule>
    <cfRule type="containsText" dxfId="327" priority="108" operator="containsText" text="Mayor">
      <formula>NOT(ISERROR(SEARCH("Mayor",AE13)))</formula>
    </cfRule>
  </conditionalFormatting>
  <conditionalFormatting sqref="AG16">
    <cfRule type="containsText" dxfId="326" priority="95" operator="containsText" text="Extremo">
      <formula>NOT(ISERROR(SEARCH("Extremo",AG16)))</formula>
    </cfRule>
    <cfRule type="containsText" dxfId="325" priority="96" operator="containsText" text="Alto">
      <formula>NOT(ISERROR(SEARCH("Alto",AG16)))</formula>
    </cfRule>
    <cfRule type="containsText" dxfId="324" priority="97" operator="containsText" text="Moderado">
      <formula>NOT(ISERROR(SEARCH("Moderado",AG16)))</formula>
    </cfRule>
    <cfRule type="containsText" dxfId="323" priority="98" operator="containsText" text="Menor">
      <formula>NOT(ISERROR(SEARCH("Menor",AG16)))</formula>
    </cfRule>
    <cfRule type="containsText" dxfId="322" priority="99" operator="containsText" text="Bajo">
      <formula>NOT(ISERROR(SEARCH("Bajo",AG16)))</formula>
    </cfRule>
    <cfRule type="containsText" dxfId="321" priority="100" operator="containsText" text="Moderado">
      <formula>NOT(ISERROR(SEARCH("Moderado",AG16)))</formula>
    </cfRule>
    <cfRule type="containsText" dxfId="320" priority="101" operator="containsText" text="Extremo">
      <formula>NOT(ISERROR(SEARCH("Extremo",AG16)))</formula>
    </cfRule>
    <cfRule type="containsText" dxfId="319" priority="102" operator="containsText" text="Baja">
      <formula>NOT(ISERROR(SEARCH("Baja",AG16)))</formula>
    </cfRule>
    <cfRule type="containsText" dxfId="318" priority="103" operator="containsText" text="Alto">
      <formula>NOT(ISERROR(SEARCH("Alto",AG16)))</formula>
    </cfRule>
  </conditionalFormatting>
  <conditionalFormatting sqref="Y20:Y23">
    <cfRule type="containsText" dxfId="317" priority="89" operator="containsText" text="Muy Alta">
      <formula>NOT(ISERROR(SEARCH("Muy Alta",Y20)))</formula>
    </cfRule>
    <cfRule type="containsText" dxfId="316" priority="90" operator="containsText" text="Alta">
      <formula>NOT(ISERROR(SEARCH("Alta",Y20)))</formula>
    </cfRule>
    <cfRule type="containsText" dxfId="315" priority="91" operator="containsText" text="Media">
      <formula>NOT(ISERROR(SEARCH("Media",Y20)))</formula>
    </cfRule>
    <cfRule type="containsText" dxfId="314" priority="92" operator="containsText" text="Muy Baja">
      <formula>NOT(ISERROR(SEARCH("Muy Baja",Y20)))</formula>
    </cfRule>
    <cfRule type="containsText" dxfId="313" priority="93" operator="containsText" text="Baja">
      <formula>NOT(ISERROR(SEARCH("Baja",Y20)))</formula>
    </cfRule>
    <cfRule type="containsText" dxfId="312" priority="94" operator="containsText" text="Muy Baja">
      <formula>NOT(ISERROR(SEARCH("Muy Baja",Y20)))</formula>
    </cfRule>
  </conditionalFormatting>
  <conditionalFormatting sqref="AC20:AC23">
    <cfRule type="containsText" dxfId="311" priority="84" operator="containsText" text="Catastrófico">
      <formula>NOT(ISERROR(SEARCH("Catastrófico",AC20)))</formula>
    </cfRule>
    <cfRule type="containsText" dxfId="310" priority="85" operator="containsText" text="Mayor">
      <formula>NOT(ISERROR(SEARCH("Mayor",AC20)))</formula>
    </cfRule>
    <cfRule type="containsText" dxfId="309" priority="86" operator="containsText" text="Moderado">
      <formula>NOT(ISERROR(SEARCH("Moderado",AC20)))</formula>
    </cfRule>
    <cfRule type="containsText" dxfId="308" priority="87" operator="containsText" text="Menor">
      <formula>NOT(ISERROR(SEARCH("Menor",AC20)))</formula>
    </cfRule>
    <cfRule type="containsText" dxfId="307" priority="88" operator="containsText" text="Leve">
      <formula>NOT(ISERROR(SEARCH("Leve",AC20)))</formula>
    </cfRule>
  </conditionalFormatting>
  <conditionalFormatting sqref="AG20">
    <cfRule type="containsText" dxfId="306" priority="75" operator="containsText" text="Extremo">
      <formula>NOT(ISERROR(SEARCH("Extremo",AG20)))</formula>
    </cfRule>
    <cfRule type="containsText" dxfId="305" priority="76" operator="containsText" text="Alto">
      <formula>NOT(ISERROR(SEARCH("Alto",AG20)))</formula>
    </cfRule>
    <cfRule type="containsText" dxfId="304" priority="77" operator="containsText" text="Moderado">
      <formula>NOT(ISERROR(SEARCH("Moderado",AG20)))</formula>
    </cfRule>
    <cfRule type="containsText" dxfId="303" priority="78" operator="containsText" text="Menor">
      <formula>NOT(ISERROR(SEARCH("Menor",AG20)))</formula>
    </cfRule>
    <cfRule type="containsText" dxfId="302" priority="79" operator="containsText" text="Bajo">
      <formula>NOT(ISERROR(SEARCH("Bajo",AG20)))</formula>
    </cfRule>
    <cfRule type="containsText" dxfId="301" priority="80" operator="containsText" text="Moderado">
      <formula>NOT(ISERROR(SEARCH("Moderado",AG20)))</formula>
    </cfRule>
    <cfRule type="containsText" dxfId="300" priority="81" operator="containsText" text="Extremo">
      <formula>NOT(ISERROR(SEARCH("Extremo",AG20)))</formula>
    </cfRule>
    <cfRule type="containsText" dxfId="299" priority="82" operator="containsText" text="Baja">
      <formula>NOT(ISERROR(SEARCH("Baja",AG20)))</formula>
    </cfRule>
    <cfRule type="containsText" dxfId="298" priority="83" operator="containsText" text="Alto">
      <formula>NOT(ISERROR(SEARCH("Alto",AG20)))</formula>
    </cfRule>
  </conditionalFormatting>
  <conditionalFormatting sqref="AE20:AE23">
    <cfRule type="containsText" dxfId="297" priority="70" operator="containsText" text="Catastrófico">
      <formula>NOT(ISERROR(SEARCH("Catastrófico",AE20)))</formula>
    </cfRule>
    <cfRule type="containsText" dxfId="296" priority="71" operator="containsText" text="Moderado">
      <formula>NOT(ISERROR(SEARCH("Moderado",AE20)))</formula>
    </cfRule>
    <cfRule type="containsText" dxfId="295" priority="72" operator="containsText" text="Menor">
      <formula>NOT(ISERROR(SEARCH("Menor",AE20)))</formula>
    </cfRule>
    <cfRule type="containsText" dxfId="294" priority="73" operator="containsText" text="Leve">
      <formula>NOT(ISERROR(SEARCH("Leve",AE20)))</formula>
    </cfRule>
    <cfRule type="containsText" dxfId="293" priority="74" operator="containsText" text="Mayor">
      <formula>NOT(ISERROR(SEARCH("Mayor",AE20)))</formula>
    </cfRule>
  </conditionalFormatting>
  <conditionalFormatting sqref="N24:N27 N29">
    <cfRule type="containsText" dxfId="292" priority="65" operator="containsText" text="Extremo">
      <formula>NOT(ISERROR(SEARCH("Extremo",N24)))</formula>
    </cfRule>
    <cfRule type="containsText" dxfId="291" priority="66" operator="containsText" text="Alto">
      <formula>NOT(ISERROR(SEARCH("Alto",N24)))</formula>
    </cfRule>
    <cfRule type="containsText" dxfId="290" priority="67" operator="containsText" text="Bajo">
      <formula>NOT(ISERROR(SEARCH("Bajo",N24)))</formula>
    </cfRule>
    <cfRule type="containsText" dxfId="289" priority="68" operator="containsText" text="Moderado">
      <formula>NOT(ISERROR(SEARCH("Moderado",N24)))</formula>
    </cfRule>
    <cfRule type="containsText" dxfId="288" priority="69" operator="containsText" text="Extremo">
      <formula>NOT(ISERROR(SEARCH("Extremo",N24)))</formula>
    </cfRule>
  </conditionalFormatting>
  <conditionalFormatting sqref="I24:I27 I29">
    <cfRule type="containsText" dxfId="287" priority="42" operator="containsText" text="Muy Baja">
      <formula>NOT(ISERROR(SEARCH("Muy Baja",I24)))</formula>
    </cfRule>
    <cfRule type="containsText" dxfId="286" priority="43" operator="containsText" text="Baja">
      <formula>NOT(ISERROR(SEARCH("Baja",I24)))</formula>
    </cfRule>
    <cfRule type="containsText" dxfId="285" priority="45" operator="containsText" text="Muy Alta">
      <formula>NOT(ISERROR(SEARCH("Muy Alta",I24)))</formula>
    </cfRule>
    <cfRule type="containsText" dxfId="284" priority="46" operator="containsText" text="Alta">
      <formula>NOT(ISERROR(SEARCH("Alta",I24)))</formula>
    </cfRule>
    <cfRule type="containsText" dxfId="283" priority="47" operator="containsText" text="Media">
      <formula>NOT(ISERROR(SEARCH("Media",I24)))</formula>
    </cfRule>
    <cfRule type="containsText" dxfId="282" priority="48" operator="containsText" text="Media">
      <formula>NOT(ISERROR(SEARCH("Media",I24)))</formula>
    </cfRule>
    <cfRule type="containsText" dxfId="281" priority="49" operator="containsText" text="Media">
      <formula>NOT(ISERROR(SEARCH("Media",I24)))</formula>
    </cfRule>
    <cfRule type="containsText" dxfId="280" priority="50" operator="containsText" text="Muy Baja">
      <formula>NOT(ISERROR(SEARCH("Muy Baja",I24)))</formula>
    </cfRule>
    <cfRule type="containsText" dxfId="279" priority="51" operator="containsText" text="Baja">
      <formula>NOT(ISERROR(SEARCH("Baja",I24)))</formula>
    </cfRule>
    <cfRule type="containsText" dxfId="278" priority="52" operator="containsText" text="Muy Baja">
      <formula>NOT(ISERROR(SEARCH("Muy Baja",I24)))</formula>
    </cfRule>
    <cfRule type="containsText" dxfId="277" priority="53" operator="containsText" text="Muy Baja">
      <formula>NOT(ISERROR(SEARCH("Muy Baja",I24)))</formula>
    </cfRule>
    <cfRule type="containsText" dxfId="276" priority="54" operator="containsText" text="Muy Baja">
      <formula>NOT(ISERROR(SEARCH("Muy Baja",I24)))</formula>
    </cfRule>
    <cfRule type="containsText" dxfId="275" priority="55" operator="containsText" text="Muy Baja'Tabla probabilidad'!">
      <formula>NOT(ISERROR(SEARCH("Muy Baja'Tabla probabilidad'!",I24)))</formula>
    </cfRule>
    <cfRule type="containsText" dxfId="274" priority="56" operator="containsText" text="Muy bajo">
      <formula>NOT(ISERROR(SEARCH("Muy bajo",I24)))</formula>
    </cfRule>
    <cfRule type="containsText" dxfId="273" priority="57" operator="containsText" text="Alta">
      <formula>NOT(ISERROR(SEARCH("Alta",I24)))</formula>
    </cfRule>
    <cfRule type="containsText" dxfId="272" priority="58" operator="containsText" text="Media">
      <formula>NOT(ISERROR(SEARCH("Media",I24)))</formula>
    </cfRule>
    <cfRule type="containsText" dxfId="271" priority="59" operator="containsText" text="Baja">
      <formula>NOT(ISERROR(SEARCH("Baja",I24)))</formula>
    </cfRule>
    <cfRule type="containsText" dxfId="270" priority="60" operator="containsText" text="Muy baja">
      <formula>NOT(ISERROR(SEARCH("Muy baja",I24)))</formula>
    </cfRule>
    <cfRule type="cellIs" dxfId="269" priority="63" operator="between">
      <formula>1</formula>
      <formula>2</formula>
    </cfRule>
    <cfRule type="cellIs" dxfId="268" priority="64" operator="between">
      <formula>0</formula>
      <formula>2</formula>
    </cfRule>
  </conditionalFormatting>
  <conditionalFormatting sqref="I24:I27 I29">
    <cfRule type="containsText" dxfId="267" priority="44" operator="containsText" text="Muy Alta">
      <formula>NOT(ISERROR(SEARCH("Muy Alta",I24)))</formula>
    </cfRule>
  </conditionalFormatting>
  <conditionalFormatting sqref="Y24:Y28">
    <cfRule type="containsText" dxfId="266" priority="36" operator="containsText" text="Muy Alta">
      <formula>NOT(ISERROR(SEARCH("Muy Alta",Y24)))</formula>
    </cfRule>
    <cfRule type="containsText" dxfId="265" priority="37" operator="containsText" text="Alta">
      <formula>NOT(ISERROR(SEARCH("Alta",Y24)))</formula>
    </cfRule>
    <cfRule type="containsText" dxfId="264" priority="38" operator="containsText" text="Media">
      <formula>NOT(ISERROR(SEARCH("Media",Y24)))</formula>
    </cfRule>
    <cfRule type="containsText" dxfId="263" priority="39" operator="containsText" text="Muy Baja">
      <formula>NOT(ISERROR(SEARCH("Muy Baja",Y24)))</formula>
    </cfRule>
    <cfRule type="containsText" dxfId="262" priority="40" operator="containsText" text="Baja">
      <formula>NOT(ISERROR(SEARCH("Baja",Y24)))</formula>
    </cfRule>
    <cfRule type="containsText" dxfId="261" priority="41" operator="containsText" text="Muy Baja">
      <formula>NOT(ISERROR(SEARCH("Muy Baja",Y24)))</formula>
    </cfRule>
  </conditionalFormatting>
  <conditionalFormatting sqref="AC24:AC28">
    <cfRule type="containsText" dxfId="260" priority="31" operator="containsText" text="Catastrófico">
      <formula>NOT(ISERROR(SEARCH("Catastrófico",AC24)))</formula>
    </cfRule>
    <cfRule type="containsText" dxfId="259" priority="32" operator="containsText" text="Mayor">
      <formula>NOT(ISERROR(SEARCH("Mayor",AC24)))</formula>
    </cfRule>
    <cfRule type="containsText" dxfId="258" priority="33" operator="containsText" text="Moderado">
      <formula>NOT(ISERROR(SEARCH("Moderado",AC24)))</formula>
    </cfRule>
    <cfRule type="containsText" dxfId="257" priority="34" operator="containsText" text="Menor">
      <formula>NOT(ISERROR(SEARCH("Menor",AC24)))</formula>
    </cfRule>
    <cfRule type="containsText" dxfId="256" priority="35" operator="containsText" text="Leve">
      <formula>NOT(ISERROR(SEARCH("Leve",AC24)))</formula>
    </cfRule>
  </conditionalFormatting>
  <conditionalFormatting sqref="AG24:AG27">
    <cfRule type="containsText" dxfId="255" priority="22" operator="containsText" text="Extremo">
      <formula>NOT(ISERROR(SEARCH("Extremo",AG24)))</formula>
    </cfRule>
    <cfRule type="containsText" dxfId="254" priority="23" operator="containsText" text="Alto">
      <formula>NOT(ISERROR(SEARCH("Alto",AG24)))</formula>
    </cfRule>
    <cfRule type="containsText" dxfId="253" priority="24" operator="containsText" text="Moderado">
      <formula>NOT(ISERROR(SEARCH("Moderado",AG24)))</formula>
    </cfRule>
    <cfRule type="containsText" dxfId="252" priority="25" operator="containsText" text="Menor">
      <formula>NOT(ISERROR(SEARCH("Menor",AG24)))</formula>
    </cfRule>
    <cfRule type="containsText" dxfId="251" priority="26" operator="containsText" text="Bajo">
      <formula>NOT(ISERROR(SEARCH("Bajo",AG24)))</formula>
    </cfRule>
    <cfRule type="containsText" dxfId="250" priority="27" operator="containsText" text="Moderado">
      <formula>NOT(ISERROR(SEARCH("Moderado",AG24)))</formula>
    </cfRule>
    <cfRule type="containsText" dxfId="249" priority="28" operator="containsText" text="Extremo">
      <formula>NOT(ISERROR(SEARCH("Extremo",AG24)))</formula>
    </cfRule>
    <cfRule type="containsText" dxfId="248" priority="29" operator="containsText" text="Baja">
      <formula>NOT(ISERROR(SEARCH("Baja",AG24)))</formula>
    </cfRule>
    <cfRule type="containsText" dxfId="247" priority="30" operator="containsText" text="Alto">
      <formula>NOT(ISERROR(SEARCH("Alto",AG24)))</formula>
    </cfRule>
  </conditionalFormatting>
  <conditionalFormatting sqref="AE24:AE28">
    <cfRule type="containsText" dxfId="246" priority="17" operator="containsText" text="Catastrófico">
      <formula>NOT(ISERROR(SEARCH("Catastrófico",AE24)))</formula>
    </cfRule>
    <cfRule type="containsText" dxfId="245" priority="18" operator="containsText" text="Moderado">
      <formula>NOT(ISERROR(SEARCH("Moderado",AE24)))</formula>
    </cfRule>
    <cfRule type="containsText" dxfId="244" priority="19" operator="containsText" text="Menor">
      <formula>NOT(ISERROR(SEARCH("Menor",AE24)))</formula>
    </cfRule>
    <cfRule type="containsText" dxfId="243" priority="20" operator="containsText" text="Leve">
      <formula>NOT(ISERROR(SEARCH("Leve",AE24)))</formula>
    </cfRule>
    <cfRule type="containsText" dxfId="242" priority="21" operator="containsText" text="Mayor">
      <formula>NOT(ISERROR(SEARCH("Mayor",AE24)))</formula>
    </cfRule>
  </conditionalFormatting>
  <conditionalFormatting sqref="AG29">
    <cfRule type="containsText" dxfId="241" priority="8" operator="containsText" text="Extremo">
      <formula>NOT(ISERROR(SEARCH("Extremo",AG29)))</formula>
    </cfRule>
    <cfRule type="containsText" dxfId="240" priority="9" operator="containsText" text="Alto">
      <formula>NOT(ISERROR(SEARCH("Alto",AG29)))</formula>
    </cfRule>
    <cfRule type="containsText" dxfId="239" priority="10" operator="containsText" text="Moderado">
      <formula>NOT(ISERROR(SEARCH("Moderado",AG29)))</formula>
    </cfRule>
    <cfRule type="containsText" dxfId="238" priority="11" operator="containsText" text="Menor">
      <formula>NOT(ISERROR(SEARCH("Menor",AG29)))</formula>
    </cfRule>
    <cfRule type="containsText" dxfId="237" priority="12" operator="containsText" text="Bajo">
      <formula>NOT(ISERROR(SEARCH("Bajo",AG29)))</formula>
    </cfRule>
    <cfRule type="containsText" dxfId="236" priority="13" operator="containsText" text="Moderado">
      <formula>NOT(ISERROR(SEARCH("Moderado",AG29)))</formula>
    </cfRule>
    <cfRule type="containsText" dxfId="235" priority="14" operator="containsText" text="Extremo">
      <formula>NOT(ISERROR(SEARCH("Extremo",AG29)))</formula>
    </cfRule>
    <cfRule type="containsText" dxfId="234" priority="15" operator="containsText" text="Baja">
      <formula>NOT(ISERROR(SEARCH("Baja",AG29)))</formula>
    </cfRule>
    <cfRule type="containsText" dxfId="233" priority="16" operator="containsText" text="Alto">
      <formula>NOT(ISERROR(SEARCH("Alto",AG29)))</formula>
    </cfRule>
  </conditionalFormatting>
  <conditionalFormatting sqref="L13">
    <cfRule type="containsText" dxfId="232" priority="1" operator="containsText" text="Catastrófico">
      <formula>NOT(ISERROR(SEARCH("Catastrófico",L13)))</formula>
    </cfRule>
    <cfRule type="containsText" dxfId="231" priority="2" operator="containsText" text="Mayor">
      <formula>NOT(ISERROR(SEARCH("Mayor",L13)))</formula>
    </cfRule>
    <cfRule type="containsText" dxfId="230" priority="3" operator="containsText" text="Alta">
      <formula>NOT(ISERROR(SEARCH("Alta",L13)))</formula>
    </cfRule>
    <cfRule type="containsText" dxfId="229" priority="4" operator="containsText" text="Moderado">
      <formula>NOT(ISERROR(SEARCH("Moderado",L13)))</formula>
    </cfRule>
    <cfRule type="containsText" dxfId="228" priority="5" operator="containsText" text="Menor">
      <formula>NOT(ISERROR(SEARCH("Menor",L13)))</formula>
    </cfRule>
    <cfRule type="containsText" dxfId="227" priority="6" operator="containsText" text="Leve">
      <formula>NOT(ISERROR(SEARCH("Leve",L13)))</formula>
    </cfRule>
  </conditionalFormatting>
  <dataValidations count="4">
    <dataValidation allowBlank="1" showInputMessage="1" showErrorMessage="1" prompt="Seleccionar si el responsable es el responsable de las acciones es el nivel central" sqref="AJ8:AJ9" xr:uid="{00000000-0002-0000-0C00-000000000000}"/>
    <dataValidation allowBlank="1" showInputMessage="1" showErrorMessage="1" prompt="seleccionar si el responsable de ejecutar las acciones es el nivel central" sqref="AK9" xr:uid="{00000000-0002-0000-0C00-000001000000}"/>
    <dataValidation allowBlank="1" showInputMessage="1" showErrorMessage="1" prompt="Describir las actividades que se van a desarrollar para el proyecto" sqref="AI8" xr:uid="{00000000-0002-0000-0C00-000002000000}"/>
    <dataValidation allowBlank="1" showInputMessage="1" showErrorMessage="1" prompt="Enunciar cuál es el control" sqref="P10:P12 P16 AI10:AI12 AI18:AI20 AI16 P18:P20 P22:P28 AI22:AI28" xr:uid="{00000000-0002-0000-0C00-000003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18" operator="containsText" id="{5E9742D6-3393-47C9-B759-D0A775F394FE}">
            <xm:f>NOT(ISERROR(SEARCH('Tabla probabilidad'!$B$5,I10)))</xm:f>
            <xm:f>'Tabla probabilidad'!$B$5</xm:f>
            <x14:dxf>
              <font>
                <color rgb="FF006100"/>
              </font>
              <fill>
                <patternFill>
                  <bgColor rgb="FFC6EFCE"/>
                </patternFill>
              </fill>
            </x14:dxf>
          </x14:cfRule>
          <x14:cfRule type="containsText" priority="219" operator="containsText" id="{5267F576-4D00-4C0C-B84D-093222CE8B5E}">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148" operator="containsText" id="{65E33933-D890-48D1-BEF7-26CEC8B3ECB7}">
            <xm:f>NOT(ISERROR(SEARCH('Tabla probabilidad'!$B$5,I13)))</xm:f>
            <xm:f>'Tabla probabilidad'!$B$5</xm:f>
            <x14:dxf>
              <font>
                <color rgb="FF006100"/>
              </font>
              <fill>
                <patternFill>
                  <bgColor rgb="FFC6EFCE"/>
                </patternFill>
              </fill>
            </x14:dxf>
          </x14:cfRule>
          <x14:cfRule type="containsText" priority="149" operator="containsText" id="{E7BD0328-95E3-4367-98F5-18435547F78D}">
            <xm:f>NOT(ISERROR(SEARCH('Tabla probabilidad'!$B$5,I13)))</xm:f>
            <xm:f>'Tabla probabilidad'!$B$5</xm:f>
            <x14:dxf>
              <font>
                <color rgb="FF9C0006"/>
              </font>
              <fill>
                <patternFill>
                  <bgColor rgb="FFFFC7CE"/>
                </patternFill>
              </fill>
            </x14:dxf>
          </x14:cfRule>
          <xm:sqref>I13 I16 I20</xm:sqref>
        </x14:conditionalFormatting>
        <x14:conditionalFormatting xmlns:xm="http://schemas.microsoft.com/office/excel/2006/main">
          <x14:cfRule type="containsText" priority="61" operator="containsText" id="{2F7F9D5B-DCD3-4279-A003-0992CF454E42}">
            <xm:f>NOT(ISERROR(SEARCH('Tabla probabilidad'!$B$5,I24)))</xm:f>
            <xm:f>'Tabla probabilidad'!$B$5</xm:f>
            <x14:dxf>
              <font>
                <color rgb="FF006100"/>
              </font>
              <fill>
                <patternFill>
                  <bgColor rgb="FFC6EFCE"/>
                </patternFill>
              </fill>
            </x14:dxf>
          </x14:cfRule>
          <x14:cfRule type="containsText" priority="62" operator="containsText" id="{BD4C9670-52C1-407C-A36A-E5494CC61C29}">
            <xm:f>NOT(ISERROR(SEARCH('Tabla probabilidad'!$B$5,I24)))</xm:f>
            <xm:f>'Tabla probabilidad'!$B$5</xm:f>
            <x14:dxf>
              <font>
                <color rgb="FF9C0006"/>
              </font>
              <fill>
                <patternFill>
                  <bgColor rgb="FFFFC7CE"/>
                </patternFill>
              </fill>
            </x14:dxf>
          </x14:cfRule>
          <xm:sqref>I24:I27 I29</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C00-000004000000}">
          <x14:formula1>
            <xm:f>LISTA!$B$3:$B$9</xm:f>
          </x14:formula1>
          <xm:sqref>C10:C32</xm:sqref>
        </x14:dataValidation>
        <x14:dataValidation type="list" allowBlank="1" showInputMessage="1" showErrorMessage="1" xr:uid="{00000000-0002-0000-0C00-000005000000}">
          <x14:formula1>
            <xm:f>LISTA!$D$3:$D$31</xm:f>
          </x14:formula1>
          <xm:sqref>K10:K32</xm:sqref>
        </x14:dataValidation>
        <x14:dataValidation type="list" allowBlank="1" showInputMessage="1" showErrorMessage="1" xr:uid="{00000000-0002-0000-0C00-000006000000}">
          <x14:formula1>
            <xm:f>LISTA!$C$3:$C$10</xm:f>
          </x14:formula1>
          <xm:sqref>G10:G32</xm:sqref>
        </x14:dataValidation>
        <x14:dataValidation type="list" allowBlank="1" showInputMessage="1" showErrorMessage="1" xr:uid="{00000000-0002-0000-0C00-000007000000}">
          <x14:formula1>
            <xm:f>LISTA!$I$3:$I$4</xm:f>
          </x14:formula1>
          <xm:sqref>W10:W32</xm:sqref>
        </x14:dataValidation>
        <x14:dataValidation type="list" allowBlank="1" showInputMessage="1" showErrorMessage="1" xr:uid="{00000000-0002-0000-0C00-000008000000}">
          <x14:formula1>
            <xm:f>LISTA!$H$3:$H$4</xm:f>
          </x14:formula1>
          <xm:sqref>V10:V32</xm:sqref>
        </x14:dataValidation>
        <x14:dataValidation type="list" allowBlank="1" showInputMessage="1" showErrorMessage="1" xr:uid="{00000000-0002-0000-0C00-000009000000}">
          <x14:formula1>
            <xm:f>LISTA!$G$3:$G$4</xm:f>
          </x14:formula1>
          <xm:sqref>U10:U32</xm:sqref>
        </x14:dataValidation>
        <x14:dataValidation type="list" allowBlank="1" showInputMessage="1" showErrorMessage="1" xr:uid="{00000000-0002-0000-0C00-00000A000000}">
          <x14:formula1>
            <xm:f>LISTA!$F$3:$F$4</xm:f>
          </x14:formula1>
          <xm:sqref>S10:S32</xm:sqref>
        </x14:dataValidation>
        <x14:dataValidation type="list" allowBlank="1" showInputMessage="1" showErrorMessage="1" xr:uid="{00000000-0002-0000-0C00-00000B000000}">
          <x14:formula1>
            <xm:f>LISTA!$E$3:$E$5</xm:f>
          </x14:formula1>
          <xm:sqref>R10:R32</xm:sqref>
        </x14:dataValidation>
        <x14:dataValidation type="list" allowBlank="1" showInputMessage="1" showErrorMessage="1" xr:uid="{00000000-0002-0000-0C00-00000C000000}">
          <x14:formula1>
            <xm:f>LISTA!$K$3:$K$6</xm:f>
          </x14:formula1>
          <xm:sqref>AH10 AH13 AH16 AH20 AH24:AH27 AH29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F62"/>
  <sheetViews>
    <sheetView tabSelected="1" zoomScale="70" zoomScaleNormal="70" workbookViewId="0">
      <pane xSplit="3" ySplit="9" topLeftCell="AI18" activePane="bottomRight" state="frozen"/>
      <selection pane="bottomRight" activeCell="AN16" sqref="AN16"/>
      <selection pane="bottomLeft"/>
      <selection pane="topRight"/>
    </sheetView>
  </sheetViews>
  <sheetFormatPr defaultColWidth="11.42578125" defaultRowHeight="15"/>
  <cols>
    <col min="1" max="1" width="11.42578125" style="29"/>
    <col min="2" max="2" width="24" style="29" customWidth="1"/>
    <col min="3" max="3" width="25.7109375" style="29" customWidth="1"/>
    <col min="4" max="4" width="28.28515625" style="191" customWidth="1"/>
    <col min="5" max="5" width="21.5703125" style="29" customWidth="1"/>
    <col min="6" max="6" width="30.7109375" style="29" customWidth="1"/>
    <col min="7" max="7" width="23.28515625" style="29" customWidth="1"/>
    <col min="8" max="8" width="12.140625" style="29" customWidth="1"/>
    <col min="9" max="9" width="13.28515625" style="29" customWidth="1"/>
    <col min="10" max="10" width="9.140625" style="29" customWidth="1"/>
    <col min="11" max="11" width="24.28515625" style="29" customWidth="1"/>
    <col min="12" max="12" width="22.85546875" style="29" customWidth="1"/>
    <col min="13" max="15" width="9.140625" style="29" customWidth="1"/>
    <col min="16" max="16" width="33.42578125" style="191" customWidth="1"/>
    <col min="17" max="17" width="13.140625" style="29" customWidth="1"/>
    <col min="18" max="20" width="9.140625" style="29" customWidth="1"/>
    <col min="21" max="21" width="14.5703125" style="29" customWidth="1"/>
    <col min="22" max="22" width="9.140625" style="29" customWidth="1"/>
    <col min="23" max="23" width="14" style="29" customWidth="1"/>
    <col min="24" max="24" width="38.5703125" style="29" customWidth="1"/>
    <col min="25" max="25" width="44.85546875" style="29" customWidth="1"/>
    <col min="26" max="26" width="6.5703125" style="29" customWidth="1"/>
    <col min="27" max="27" width="11.85546875" style="29" customWidth="1"/>
    <col min="28" max="28" width="10.85546875" style="29" customWidth="1"/>
    <col min="29" max="29" width="39.42578125" style="29" customWidth="1"/>
    <col min="30" max="30" width="6.5703125" style="29" customWidth="1"/>
    <col min="31" max="31" width="13.42578125" style="29" customWidth="1"/>
    <col min="32" max="32" width="9.140625" style="29" customWidth="1"/>
    <col min="33" max="33" width="13.42578125" style="29" customWidth="1"/>
    <col min="34" max="34" width="20.5703125" style="29" customWidth="1"/>
    <col min="35" max="35" width="35.7109375" style="26" customWidth="1"/>
    <col min="36" max="36" width="14.85546875" style="26" customWidth="1"/>
    <col min="37" max="37" width="9.140625" style="26" customWidth="1"/>
    <col min="38" max="39" width="14" style="26" customWidth="1"/>
    <col min="40" max="40" width="147.5703125" style="26" customWidth="1"/>
    <col min="41" max="292" width="11.42578125" style="26"/>
    <col min="293" max="16384" width="11.42578125" style="29"/>
  </cols>
  <sheetData>
    <row r="1" spans="1:292" s="214" customFormat="1" ht="6.6" customHeight="1">
      <c r="A1" s="355"/>
      <c r="B1" s="356"/>
      <c r="C1" s="356"/>
      <c r="D1" s="445" t="s">
        <v>504</v>
      </c>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row>
    <row r="2" spans="1:292" s="214" customFormat="1" ht="12" customHeight="1">
      <c r="A2" s="357"/>
      <c r="B2" s="358"/>
      <c r="C2" s="358"/>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row>
    <row r="3" spans="1:292" s="214" customFormat="1" ht="4.9000000000000004" customHeight="1">
      <c r="A3" s="2"/>
      <c r="B3" s="2"/>
      <c r="C3" s="3"/>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row>
    <row r="4" spans="1:292" s="214" customFormat="1" ht="16.899999999999999" customHeight="1">
      <c r="A4" s="349" t="s">
        <v>227</v>
      </c>
      <c r="B4" s="350"/>
      <c r="C4" s="351"/>
      <c r="D4" s="352" t="s">
        <v>228</v>
      </c>
      <c r="E4" s="353"/>
      <c r="F4" s="353"/>
      <c r="G4" s="353"/>
      <c r="H4" s="353"/>
      <c r="I4" s="353"/>
      <c r="J4" s="353"/>
      <c r="K4" s="353"/>
      <c r="L4" s="353"/>
      <c r="M4" s="353"/>
      <c r="N4" s="353"/>
      <c r="O4" s="354"/>
      <c r="P4" s="354"/>
      <c r="Q4" s="354"/>
      <c r="R4" s="1"/>
      <c r="S4" s="1"/>
      <c r="T4" s="1"/>
      <c r="U4" s="1"/>
      <c r="V4" s="1"/>
      <c r="W4" s="1"/>
      <c r="X4" s="1"/>
      <c r="Y4" s="1"/>
      <c r="Z4" s="1"/>
      <c r="AA4" s="1"/>
      <c r="AB4" s="1"/>
      <c r="AC4" s="1"/>
      <c r="AD4" s="1"/>
      <c r="AE4" s="1"/>
      <c r="AF4" s="1"/>
      <c r="AG4" s="1"/>
      <c r="AH4" s="1"/>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row>
    <row r="5" spans="1:292" s="214" customFormat="1" ht="58.5" customHeight="1">
      <c r="A5" s="349" t="s">
        <v>229</v>
      </c>
      <c r="B5" s="350"/>
      <c r="C5" s="351"/>
      <c r="D5" s="359" t="s">
        <v>22</v>
      </c>
      <c r="E5" s="360"/>
      <c r="F5" s="360"/>
      <c r="G5" s="360"/>
      <c r="H5" s="360"/>
      <c r="I5" s="360"/>
      <c r="J5" s="360"/>
      <c r="K5" s="360"/>
      <c r="L5" s="360"/>
      <c r="M5" s="360"/>
      <c r="N5" s="360"/>
      <c r="O5" s="1"/>
      <c r="P5" s="192"/>
      <c r="Q5" s="1"/>
      <c r="R5" s="1"/>
      <c r="S5" s="1"/>
      <c r="T5" s="1"/>
      <c r="U5" s="1"/>
      <c r="V5" s="1"/>
      <c r="W5" s="1"/>
      <c r="X5" s="1"/>
      <c r="Y5" s="1"/>
      <c r="Z5" s="1"/>
      <c r="AA5" s="1"/>
      <c r="AB5" s="1"/>
      <c r="AC5" s="1"/>
      <c r="AD5" s="1"/>
      <c r="AE5" s="1"/>
      <c r="AF5" s="1"/>
      <c r="AG5" s="1"/>
      <c r="AH5" s="1"/>
      <c r="AI5" s="138"/>
      <c r="AJ5" s="138"/>
      <c r="AK5" s="138"/>
      <c r="AL5" s="138"/>
      <c r="AM5" s="138"/>
      <c r="AN5" s="138"/>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row>
    <row r="6" spans="1:292" s="214" customFormat="1" ht="18">
      <c r="A6" s="349" t="s">
        <v>230</v>
      </c>
      <c r="B6" s="350"/>
      <c r="C6" s="351"/>
      <c r="D6" s="352" t="s">
        <v>231</v>
      </c>
      <c r="E6" s="353"/>
      <c r="F6" s="353"/>
      <c r="G6" s="353"/>
      <c r="H6" s="353"/>
      <c r="I6" s="353"/>
      <c r="J6" s="353"/>
      <c r="K6" s="353"/>
      <c r="L6" s="353"/>
      <c r="M6" s="353"/>
      <c r="N6" s="353"/>
      <c r="O6" s="1"/>
      <c r="P6" s="192"/>
      <c r="Q6" s="1"/>
      <c r="R6" s="1"/>
      <c r="S6" s="1"/>
      <c r="T6" s="1"/>
      <c r="U6" s="1"/>
      <c r="V6" s="1"/>
      <c r="W6" s="1"/>
      <c r="X6" s="1"/>
      <c r="Y6" s="1"/>
      <c r="Z6" s="1"/>
      <c r="AA6" s="1"/>
      <c r="AB6" s="1"/>
      <c r="AC6" s="1"/>
      <c r="AD6" s="1"/>
      <c r="AE6" s="1"/>
      <c r="AF6" s="1"/>
      <c r="AG6" s="1"/>
      <c r="AH6" s="1"/>
      <c r="AI6" s="138"/>
      <c r="AJ6" s="138"/>
      <c r="AK6" s="138"/>
      <c r="AL6" s="138"/>
      <c r="AM6" s="138"/>
      <c r="AN6" s="138"/>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row>
    <row r="7" spans="1:292" s="214" customFormat="1" ht="14.25" customHeight="1" thickBot="1">
      <c r="A7" s="343" t="s">
        <v>232</v>
      </c>
      <c r="B7" s="344"/>
      <c r="C7" s="344"/>
      <c r="D7" s="344"/>
      <c r="E7" s="344"/>
      <c r="F7" s="344"/>
      <c r="G7" s="344"/>
      <c r="H7" s="345"/>
      <c r="I7" s="343" t="s">
        <v>233</v>
      </c>
      <c r="J7" s="344"/>
      <c r="K7" s="344"/>
      <c r="L7" s="344"/>
      <c r="M7" s="344"/>
      <c r="N7" s="345"/>
      <c r="O7" s="343" t="s">
        <v>234</v>
      </c>
      <c r="P7" s="344"/>
      <c r="Q7" s="344"/>
      <c r="R7" s="344"/>
      <c r="S7" s="344"/>
      <c r="T7" s="344"/>
      <c r="U7" s="344"/>
      <c r="V7" s="344"/>
      <c r="W7" s="345"/>
      <c r="X7" s="343" t="s">
        <v>235</v>
      </c>
      <c r="Y7" s="344"/>
      <c r="Z7" s="344"/>
      <c r="AA7" s="344"/>
      <c r="AB7" s="344"/>
      <c r="AC7" s="344"/>
      <c r="AD7" s="344"/>
      <c r="AE7" s="344"/>
      <c r="AF7" s="344"/>
      <c r="AG7" s="344"/>
      <c r="AH7" s="345"/>
      <c r="AI7" s="208"/>
      <c r="AJ7" s="208"/>
      <c r="AK7" s="208"/>
      <c r="AL7" s="208"/>
      <c r="AM7" s="208"/>
      <c r="AN7" s="208"/>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row>
    <row r="8" spans="1:292" s="214" customFormat="1" ht="16.5" customHeight="1" thickTop="1" thickBot="1">
      <c r="A8" s="313" t="s">
        <v>237</v>
      </c>
      <c r="B8" s="306" t="s">
        <v>238</v>
      </c>
      <c r="C8" s="334" t="s">
        <v>179</v>
      </c>
      <c r="D8" s="335" t="s">
        <v>181</v>
      </c>
      <c r="E8" s="335" t="s">
        <v>183</v>
      </c>
      <c r="F8" s="336" t="s">
        <v>185</v>
      </c>
      <c r="G8" s="331" t="s">
        <v>187</v>
      </c>
      <c r="H8" s="335" t="s">
        <v>239</v>
      </c>
      <c r="I8" s="332" t="s">
        <v>240</v>
      </c>
      <c r="J8" s="333" t="s">
        <v>241</v>
      </c>
      <c r="K8" s="331" t="s">
        <v>242</v>
      </c>
      <c r="L8" s="331" t="s">
        <v>243</v>
      </c>
      <c r="M8" s="333" t="s">
        <v>241</v>
      </c>
      <c r="N8" s="335" t="s">
        <v>193</v>
      </c>
      <c r="O8" s="337" t="s">
        <v>244</v>
      </c>
      <c r="P8" s="330" t="s">
        <v>195</v>
      </c>
      <c r="Q8" s="331" t="s">
        <v>197</v>
      </c>
      <c r="R8" s="330" t="s">
        <v>245</v>
      </c>
      <c r="S8" s="330"/>
      <c r="T8" s="330"/>
      <c r="U8" s="330"/>
      <c r="V8" s="330"/>
      <c r="W8" s="330"/>
      <c r="X8" s="341" t="s">
        <v>246</v>
      </c>
      <c r="Y8" s="337" t="s">
        <v>247</v>
      </c>
      <c r="Z8" s="337" t="s">
        <v>241</v>
      </c>
      <c r="AA8" s="200"/>
      <c r="AB8" s="200"/>
      <c r="AC8" s="337" t="s">
        <v>248</v>
      </c>
      <c r="AD8" s="337" t="s">
        <v>241</v>
      </c>
      <c r="AE8" s="200"/>
      <c r="AF8" s="200"/>
      <c r="AG8" s="341" t="s">
        <v>249</v>
      </c>
      <c r="AH8" s="337" t="s">
        <v>213</v>
      </c>
      <c r="AI8" s="439" t="s">
        <v>474</v>
      </c>
      <c r="AJ8" s="441" t="s">
        <v>475</v>
      </c>
      <c r="AK8" s="442"/>
      <c r="AL8" s="441" t="s">
        <v>476</v>
      </c>
      <c r="AM8" s="442"/>
      <c r="AN8" s="443" t="s">
        <v>542</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row>
    <row r="9" spans="1:292" s="215" customFormat="1" ht="63" customHeight="1" thickTop="1">
      <c r="A9" s="314"/>
      <c r="B9" s="449"/>
      <c r="C9" s="306"/>
      <c r="D9" s="331"/>
      <c r="E9" s="331"/>
      <c r="F9" s="306"/>
      <c r="G9" s="332"/>
      <c r="H9" s="331"/>
      <c r="I9" s="332"/>
      <c r="J9" s="333"/>
      <c r="K9" s="332"/>
      <c r="L9" s="332"/>
      <c r="M9" s="333"/>
      <c r="N9" s="331"/>
      <c r="O9" s="338"/>
      <c r="P9" s="331"/>
      <c r="Q9" s="332"/>
      <c r="R9" s="127" t="s">
        <v>254</v>
      </c>
      <c r="S9" s="127" t="s">
        <v>255</v>
      </c>
      <c r="T9" s="127" t="s">
        <v>256</v>
      </c>
      <c r="U9" s="127" t="s">
        <v>257</v>
      </c>
      <c r="V9" s="127" t="s">
        <v>258</v>
      </c>
      <c r="W9" s="127" t="s">
        <v>259</v>
      </c>
      <c r="X9" s="337"/>
      <c r="Y9" s="338"/>
      <c r="Z9" s="338"/>
      <c r="AA9" s="201" t="s">
        <v>260</v>
      </c>
      <c r="AB9" s="201" t="s">
        <v>241</v>
      </c>
      <c r="AC9" s="338"/>
      <c r="AD9" s="338"/>
      <c r="AE9" s="201" t="s">
        <v>248</v>
      </c>
      <c r="AF9" s="201" t="s">
        <v>241</v>
      </c>
      <c r="AG9" s="337"/>
      <c r="AH9" s="338"/>
      <c r="AI9" s="448"/>
      <c r="AJ9" s="212" t="s">
        <v>478</v>
      </c>
      <c r="AK9" s="212" t="s">
        <v>479</v>
      </c>
      <c r="AL9" s="212" t="s">
        <v>480</v>
      </c>
      <c r="AM9" s="212" t="s">
        <v>481</v>
      </c>
      <c r="AN9" s="444"/>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row>
    <row r="10" spans="1:292" ht="51" customHeight="1">
      <c r="A10" s="299">
        <v>1</v>
      </c>
      <c r="B10" s="299" t="s">
        <v>261</v>
      </c>
      <c r="C10" s="299" t="s">
        <v>262</v>
      </c>
      <c r="D10" s="219" t="s">
        <v>263</v>
      </c>
      <c r="E10" s="446" t="s">
        <v>264</v>
      </c>
      <c r="F10" s="446" t="s">
        <v>265</v>
      </c>
      <c r="G10" s="299" t="s">
        <v>266</v>
      </c>
      <c r="H10" s="297">
        <v>24</v>
      </c>
      <c r="I10" s="320" t="str">
        <f>IF(H10&lt;=2,'Tabla probabilidad'!$B$5,IF(H10&lt;=24,'Tabla probabilidad'!$B$6,IF(H10&lt;=500,'Tabla probabilidad'!$B$7,IF(H10&lt;=5000,'Tabla probabilidad'!$B$8,IF(H10&gt;5000,'Tabla probabilidad'!$B$9)))))</f>
        <v>Baja</v>
      </c>
      <c r="J10" s="322">
        <f>IF(H10&lt;=2,'Tabla probabilidad'!$D$5,IF(H10&lt;=24,'Tabla probabilidad'!$D$6,IF(H10&lt;=500,'Tabla probabilidad'!$D$7,IF(H10&lt;=5000,'Tabla probabilidad'!$D$8,IF(H10&gt;5000,'Tabla probabilidad'!$D$9)))))</f>
        <v>0.4</v>
      </c>
      <c r="K10" s="297" t="s">
        <v>267</v>
      </c>
      <c r="L10" s="297"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97"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97" t="str">
        <f>VLOOKUP((I10&amp;L10),Hoja1!$B$4:$C$28,2,0)</f>
        <v>Moderado</v>
      </c>
      <c r="O10" s="193">
        <v>1</v>
      </c>
      <c r="P10" s="189" t="s">
        <v>268</v>
      </c>
      <c r="Q10" s="193" t="str">
        <f t="shared" ref="Q10:Q32" si="0">IF(R10="Preventivo","Probabilidad",IF(R10="Detectivo","Probabilidad", IF(R10="Correctivo","Impacto")))</f>
        <v>Probabilidad</v>
      </c>
      <c r="R10" s="193" t="s">
        <v>269</v>
      </c>
      <c r="S10" s="193" t="s">
        <v>270</v>
      </c>
      <c r="T10" s="194">
        <f>VLOOKUP(R10&amp;S10,Hoja1!$Q$4:$R$9,2,0)</f>
        <v>0.45</v>
      </c>
      <c r="U10" s="193" t="s">
        <v>271</v>
      </c>
      <c r="V10" s="193" t="s">
        <v>272</v>
      </c>
      <c r="W10" s="193" t="s">
        <v>273</v>
      </c>
      <c r="X10" s="194">
        <f>IF(Q10="Probabilidad",($J$10*T10),IF(Q10="Impacto"," "))</f>
        <v>0.18000000000000002</v>
      </c>
      <c r="Y10" s="194" t="str">
        <f>IF(Z10&lt;=20%,'Tabla probabilidad'!$B$5,IF(Z10&lt;=40%,'Tabla probabilidad'!$B$6,IF(Z10&lt;=60%,'Tabla probabilidad'!$B$7,IF(Z10&lt;=80%,'Tabla probabilidad'!$B$8,IF(Z10&lt;=100%,'Tabla probabilidad'!$B$9)))))</f>
        <v>Baja</v>
      </c>
      <c r="Z10" s="194">
        <f>IF(R10="Preventivo",(J10-(J10*T10)),IF(R10="Detectivo",(J10-(J10*T10)),IF(R10="Correctivo",(J10))))</f>
        <v>0.22</v>
      </c>
      <c r="AA10" s="322" t="str">
        <f>IF(AB10&lt;=20%,'Tabla probabilidad'!$B$5,IF(AB10&lt;=40%,'Tabla probabilidad'!$B$6,IF(AB10&lt;=60%,'Tabla probabilidad'!$B$7,IF(AB10&lt;=80%,'Tabla probabilidad'!$B$8,IF(AB10&lt;=100%,'Tabla probabilidad'!$B$9)))))</f>
        <v>Baja</v>
      </c>
      <c r="AB10" s="322">
        <f>AVERAGE(Z10:Z12)</f>
        <v>0.22</v>
      </c>
      <c r="AC10" s="194" t="str">
        <f t="shared" ref="AC10:AC32" si="1">IF(AD10&lt;=20%,"Leve",IF(AD10&lt;=40%,"Menor",IF(AD10&lt;=60%,"Moderado",IF(AD10&lt;=80%,"Mayor",IF(AD10&lt;=100%,"Catastrófico")))))</f>
        <v>Menor</v>
      </c>
      <c r="AD10" s="194">
        <f>IF(Q10="Probabilidad",(($M$10-0)),IF(Q10="Impacto",($M$10-($M$10*T10))))</f>
        <v>0.4</v>
      </c>
      <c r="AE10" s="322" t="str">
        <f>IF(AF10&lt;=20%,"Leve",IF(AF10&lt;=40%,"Menor",IF(AF10&lt;=60%,"Moderado",IF(AF10&lt;=80%,"Mayor",IF(AF10&lt;=100%,"Catastrófico")))))</f>
        <v>Menor</v>
      </c>
      <c r="AF10" s="322">
        <f>AVERAGE(AD10:AD12)</f>
        <v>0.40000000000000008</v>
      </c>
      <c r="AG10" s="297" t="str">
        <f>VLOOKUP(AA10&amp;AE10,Hoja1!$B$4:$C$28,2,0)</f>
        <v>Moderado</v>
      </c>
      <c r="AH10" s="297" t="s">
        <v>274</v>
      </c>
      <c r="AI10" s="189" t="s">
        <v>268</v>
      </c>
      <c r="AJ10" s="220" t="s">
        <v>482</v>
      </c>
      <c r="AK10" s="221"/>
      <c r="AL10" s="222">
        <v>44927</v>
      </c>
      <c r="AM10" s="222">
        <v>45291</v>
      </c>
      <c r="AN10" s="454" t="s">
        <v>543</v>
      </c>
    </row>
    <row r="11" spans="1:292" ht="45">
      <c r="A11" s="299"/>
      <c r="B11" s="299"/>
      <c r="C11" s="299"/>
      <c r="D11" s="219" t="s">
        <v>280</v>
      </c>
      <c r="E11" s="446"/>
      <c r="F11" s="446"/>
      <c r="G11" s="299"/>
      <c r="H11" s="297"/>
      <c r="I11" s="320"/>
      <c r="J11" s="322"/>
      <c r="K11" s="297"/>
      <c r="L11" s="317"/>
      <c r="M11" s="317"/>
      <c r="N11" s="297"/>
      <c r="O11" s="193">
        <v>2</v>
      </c>
      <c r="P11" s="189" t="s">
        <v>281</v>
      </c>
      <c r="Q11" s="193" t="str">
        <f t="shared" si="0"/>
        <v>Probabilidad</v>
      </c>
      <c r="R11" s="193" t="s">
        <v>269</v>
      </c>
      <c r="S11" s="193" t="s">
        <v>270</v>
      </c>
      <c r="T11" s="194">
        <f>VLOOKUP(R11&amp;S11,Hoja1!$Q$4:$R$9,2,0)</f>
        <v>0.45</v>
      </c>
      <c r="U11" s="193" t="s">
        <v>271</v>
      </c>
      <c r="V11" s="193" t="s">
        <v>272</v>
      </c>
      <c r="W11" s="193" t="s">
        <v>273</v>
      </c>
      <c r="X11" s="194">
        <f>IF(Q11="Probabilidad",($J$10*T11),IF(Q11="Impacto"," "))</f>
        <v>0.18000000000000002</v>
      </c>
      <c r="Y11" s="194" t="str">
        <f>IF(Z11&lt;=20%,'Tabla probabilidad'!$B$5,IF(Z11&lt;=40%,'Tabla probabilidad'!$B$6,IF(Z11&lt;=60%,'Tabla probabilidad'!$B$7,IF(Z11&lt;=80%,'Tabla probabilidad'!$B$8,IF(Z11&lt;=100%,'Tabla probabilidad'!$B$9)))))</f>
        <v>Baja</v>
      </c>
      <c r="Z11" s="194">
        <f>IF(R11="Preventivo",(J10-(J10*T11)),IF(R11="Detectivo",(J10-(J10*T11)),IF(R11="Correctivo",(J10))))</f>
        <v>0.22</v>
      </c>
      <c r="AA11" s="322"/>
      <c r="AB11" s="322"/>
      <c r="AC11" s="194" t="str">
        <f t="shared" si="1"/>
        <v>Menor</v>
      </c>
      <c r="AD11" s="194">
        <f>IF(Q11="Probabilidad",(($M$10-0)),IF(Q11="Impacto",($M$10-($M$10*T11))))</f>
        <v>0.4</v>
      </c>
      <c r="AE11" s="322"/>
      <c r="AF11" s="322"/>
      <c r="AG11" s="297"/>
      <c r="AH11" s="297"/>
      <c r="AI11" s="189" t="s">
        <v>281</v>
      </c>
      <c r="AJ11" s="220" t="s">
        <v>482</v>
      </c>
      <c r="AK11" s="221"/>
      <c r="AL11" s="222">
        <v>44927</v>
      </c>
      <c r="AM11" s="222">
        <v>45291</v>
      </c>
      <c r="AN11" s="454"/>
    </row>
    <row r="12" spans="1:292" ht="109.5" customHeight="1">
      <c r="A12" s="299"/>
      <c r="B12" s="299"/>
      <c r="C12" s="299"/>
      <c r="D12" s="219" t="s">
        <v>282</v>
      </c>
      <c r="E12" s="446"/>
      <c r="F12" s="446"/>
      <c r="G12" s="299"/>
      <c r="H12" s="297"/>
      <c r="I12" s="320"/>
      <c r="J12" s="322"/>
      <c r="K12" s="297"/>
      <c r="L12" s="317"/>
      <c r="M12" s="317"/>
      <c r="N12" s="297"/>
      <c r="O12" s="193">
        <v>3</v>
      </c>
      <c r="P12" s="189" t="s">
        <v>484</v>
      </c>
      <c r="Q12" s="193" t="str">
        <f t="shared" si="0"/>
        <v>Probabilidad</v>
      </c>
      <c r="R12" s="193" t="s">
        <v>269</v>
      </c>
      <c r="S12" s="193" t="s">
        <v>270</v>
      </c>
      <c r="T12" s="194">
        <f>VLOOKUP(R12&amp;S12,Hoja1!$Q$4:$R$9,2,0)</f>
        <v>0.45</v>
      </c>
      <c r="U12" s="193" t="s">
        <v>271</v>
      </c>
      <c r="V12" s="193" t="s">
        <v>272</v>
      </c>
      <c r="W12" s="193" t="s">
        <v>273</v>
      </c>
      <c r="X12" s="194">
        <f>IF(Q12="Probabilidad",($J$10*T12),IF(Q12="Impacto"," "))</f>
        <v>0.18000000000000002</v>
      </c>
      <c r="Y12" s="194" t="str">
        <f>IF(Z12&lt;=20%,'Tabla probabilidad'!$B$5,IF(Z12&lt;=40%,'Tabla probabilidad'!$B$6,IF(Z12&lt;=60%,'Tabla probabilidad'!$B$7,IF(Z12&lt;=80%,'Tabla probabilidad'!$B$8,IF(Z12&lt;=100%,'Tabla probabilidad'!$B$9)))))</f>
        <v>Baja</v>
      </c>
      <c r="Z12" s="194">
        <f>IF(R12="Preventivo",(J10-(J10*T12)),IF(R12="Detectivo",(J10-(J10*T12)),IF(R12="Correctivo",(J10))))</f>
        <v>0.22</v>
      </c>
      <c r="AA12" s="322"/>
      <c r="AB12" s="322"/>
      <c r="AC12" s="194" t="str">
        <f t="shared" si="1"/>
        <v>Menor</v>
      </c>
      <c r="AD12" s="194">
        <f>IF(Q12="Probabilidad",(($M$10-0)),IF(Q12="Impacto",($M$10-($M$10*T12))))</f>
        <v>0.4</v>
      </c>
      <c r="AE12" s="322"/>
      <c r="AF12" s="322"/>
      <c r="AG12" s="297"/>
      <c r="AH12" s="297"/>
      <c r="AI12" s="189" t="s">
        <v>485</v>
      </c>
      <c r="AJ12" s="220" t="s">
        <v>482</v>
      </c>
      <c r="AK12" s="221"/>
      <c r="AL12" s="222">
        <v>44927</v>
      </c>
      <c r="AM12" s="222">
        <v>45291</v>
      </c>
      <c r="AN12" s="454"/>
    </row>
    <row r="13" spans="1:292" ht="49.9" customHeight="1">
      <c r="A13" s="297">
        <v>2</v>
      </c>
      <c r="B13" s="299" t="s">
        <v>284</v>
      </c>
      <c r="C13" s="297" t="s">
        <v>285</v>
      </c>
      <c r="D13" s="219" t="s">
        <v>486</v>
      </c>
      <c r="E13" s="447" t="s">
        <v>287</v>
      </c>
      <c r="F13" s="446" t="s">
        <v>288</v>
      </c>
      <c r="G13" s="297" t="s">
        <v>289</v>
      </c>
      <c r="H13" s="299">
        <v>6</v>
      </c>
      <c r="I13" s="320" t="str">
        <f>IF(H13&lt;=2,'Tabla probabilidad'!$B$5,IF(H13&lt;=24,'Tabla probabilidad'!$B$6,IF(H13&lt;=500,'Tabla probabilidad'!$B$7,IF(H13&lt;=5000,'Tabla probabilidad'!$B$8,IF(H13&gt;5000,'Tabla probabilidad'!$B$9)))))</f>
        <v>Baja</v>
      </c>
      <c r="J13" s="322">
        <f>IF(H13&lt;=2,'Tabla probabilidad'!$D$5,IF(H13&lt;=24,'Tabla probabilidad'!$D$6,IF(H13&lt;=500,'Tabla probabilidad'!$D$7,IF(H13&lt;=5000,'Tabla probabilidad'!$D$8,IF(H13&gt;5000,'Tabla probabilidad'!$D$9)))))</f>
        <v>0.4</v>
      </c>
      <c r="K13" s="297" t="s">
        <v>290</v>
      </c>
      <c r="L13" s="297"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297"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297" t="str">
        <f>VLOOKUP((I13&amp;L13),Hoja1!$B$4:$C$28,2,0)</f>
        <v>Bajo</v>
      </c>
      <c r="O13" s="193">
        <v>1</v>
      </c>
      <c r="P13" s="189" t="s">
        <v>506</v>
      </c>
      <c r="Q13" s="193" t="str">
        <f t="shared" si="0"/>
        <v>Probabilidad</v>
      </c>
      <c r="R13" s="193" t="s">
        <v>269</v>
      </c>
      <c r="S13" s="193" t="s">
        <v>270</v>
      </c>
      <c r="T13" s="194">
        <f>VLOOKUP(R13&amp;S13,Hoja1!$Q$4:$R$9,2,0)</f>
        <v>0.45</v>
      </c>
      <c r="U13" s="193" t="s">
        <v>271</v>
      </c>
      <c r="V13" s="193" t="s">
        <v>272</v>
      </c>
      <c r="W13" s="193" t="s">
        <v>273</v>
      </c>
      <c r="X13" s="194">
        <f>IF(Q13="Probabilidad",($J$13*T13),IF(Q13="Impacto"," "))</f>
        <v>0.18000000000000002</v>
      </c>
      <c r="Y13" s="194" t="str">
        <f>IF(Z13&lt;=20%,'Tabla probabilidad'!$B$5,IF(Z13&lt;=40%,'Tabla probabilidad'!$B$6,IF(Z13&lt;=60%,'Tabla probabilidad'!$B$7,IF(Z13&lt;=80%,'Tabla probabilidad'!$B$8,IF(Z13&lt;=100%,'Tabla probabilidad'!$B$9)))))</f>
        <v>Baja</v>
      </c>
      <c r="Z13" s="194">
        <f>IF(R13="Preventivo",(J13-(J13*T13)),IF(R13="Detectivo",(J13-(J13*T13)),IF(R13="Correctivo",(J13))))</f>
        <v>0.22</v>
      </c>
      <c r="AA13" s="322" t="str">
        <f>IF(AB13&lt;=20%,'Tabla probabilidad'!$B$5,IF(AB13&lt;=40%,'Tabla probabilidad'!$B$6,IF(AB13&lt;=60%,'Tabla probabilidad'!$B$7,IF(AB13&lt;=80%,'Tabla probabilidad'!$B$8,IF(AB13&lt;=100%,'Tabla probabilidad'!$B$9)))))</f>
        <v>Baja</v>
      </c>
      <c r="AB13" s="322">
        <f>AVERAGE(Z13:Z15)</f>
        <v>0.22</v>
      </c>
      <c r="AC13" s="194" t="str">
        <f t="shared" si="1"/>
        <v>Leve</v>
      </c>
      <c r="AD13" s="194">
        <f>IF(Q13="Probabilidad",(($M$13-0)),IF(Q13="Impacto",($M$13-($M$13*T13))))</f>
        <v>0.2</v>
      </c>
      <c r="AE13" s="322" t="str">
        <f>IF(AF13&lt;=20%,"Leve",IF(AF13&lt;=40%,"Menor",IF(AF13&lt;=60%,"Moderado",IF(AF13&lt;=80%,"Mayor",IF(AF13&lt;=100%,"Catastrófico")))))</f>
        <v>Leve</v>
      </c>
      <c r="AF13" s="322">
        <f>AVERAGE(AD13:AD15)</f>
        <v>0.20000000000000004</v>
      </c>
      <c r="AG13" s="297" t="str">
        <f>VLOOKUP(AA13&amp;AE13,Hoja1!$B$4:$C$28,2,0)</f>
        <v>Bajo</v>
      </c>
      <c r="AH13" s="297" t="s">
        <v>274</v>
      </c>
      <c r="AI13" s="189" t="s">
        <v>507</v>
      </c>
      <c r="AJ13" s="220" t="s">
        <v>482</v>
      </c>
      <c r="AK13" s="221"/>
      <c r="AL13" s="222">
        <v>44927</v>
      </c>
      <c r="AM13" s="222">
        <v>45291</v>
      </c>
      <c r="AN13" s="231" t="s">
        <v>530</v>
      </c>
    </row>
    <row r="14" spans="1:292" ht="81.75" customHeight="1">
      <c r="A14" s="297"/>
      <c r="B14" s="299"/>
      <c r="C14" s="297"/>
      <c r="D14" s="130" t="s">
        <v>292</v>
      </c>
      <c r="E14" s="447"/>
      <c r="F14" s="447"/>
      <c r="G14" s="297"/>
      <c r="H14" s="299"/>
      <c r="I14" s="320"/>
      <c r="J14" s="322"/>
      <c r="K14" s="297"/>
      <c r="L14" s="317"/>
      <c r="M14" s="317"/>
      <c r="N14" s="297"/>
      <c r="O14" s="193">
        <v>2</v>
      </c>
      <c r="P14" s="189" t="s">
        <v>489</v>
      </c>
      <c r="Q14" s="193" t="str">
        <f t="shared" si="0"/>
        <v>Probabilidad</v>
      </c>
      <c r="R14" s="193" t="s">
        <v>269</v>
      </c>
      <c r="S14" s="193" t="s">
        <v>270</v>
      </c>
      <c r="T14" s="194">
        <f>VLOOKUP(R14&amp;S14,Hoja1!$Q$4:$R$9,2,0)</f>
        <v>0.45</v>
      </c>
      <c r="U14" s="193" t="s">
        <v>271</v>
      </c>
      <c r="V14" s="193" t="s">
        <v>272</v>
      </c>
      <c r="W14" s="193" t="s">
        <v>273</v>
      </c>
      <c r="X14" s="194">
        <f>IF(Q14="Probabilidad",($J$13*T14),IF(Q14="Impacto"," "))</f>
        <v>0.18000000000000002</v>
      </c>
      <c r="Y14" s="194" t="str">
        <f>IF(Z14&lt;=20%,'Tabla probabilidad'!$B$5,IF(Z14&lt;=40%,'Tabla probabilidad'!$B$6,IF(Z14&lt;=60%,'Tabla probabilidad'!$B$7,IF(Z14&lt;=80%,'Tabla probabilidad'!$B$8,IF(Z14&lt;=100%,'Tabla probabilidad'!$B$9)))))</f>
        <v>Baja</v>
      </c>
      <c r="Z14" s="194">
        <f>IF(R14="Preventivo",(J13-(J13*T14)),IF(R14="Detectivo",(J13-(J13*T14)),IF(R14="Correctivo",(J13))))</f>
        <v>0.22</v>
      </c>
      <c r="AA14" s="322"/>
      <c r="AB14" s="322"/>
      <c r="AC14" s="194" t="str">
        <f t="shared" si="1"/>
        <v>Leve</v>
      </c>
      <c r="AD14" s="194">
        <f>IF(Q14="Probabilidad",(($M$13-0)),IF(Q14="Impacto",($M$13-($M$13*T14))))</f>
        <v>0.2</v>
      </c>
      <c r="AE14" s="322"/>
      <c r="AF14" s="322"/>
      <c r="AG14" s="297"/>
      <c r="AH14" s="297"/>
      <c r="AI14" s="189" t="s">
        <v>489</v>
      </c>
      <c r="AJ14" s="220" t="s">
        <v>482</v>
      </c>
      <c r="AK14" s="221"/>
      <c r="AL14" s="222">
        <v>44927</v>
      </c>
      <c r="AM14" s="222">
        <v>45291</v>
      </c>
      <c r="AN14" s="455" t="s">
        <v>544</v>
      </c>
    </row>
    <row r="15" spans="1:292" ht="60">
      <c r="A15" s="297"/>
      <c r="B15" s="299"/>
      <c r="C15" s="297"/>
      <c r="D15" s="130" t="s">
        <v>294</v>
      </c>
      <c r="E15" s="447"/>
      <c r="F15" s="447"/>
      <c r="G15" s="297"/>
      <c r="H15" s="299"/>
      <c r="I15" s="320"/>
      <c r="J15" s="322"/>
      <c r="K15" s="297"/>
      <c r="L15" s="317"/>
      <c r="M15" s="317"/>
      <c r="N15" s="297"/>
      <c r="O15" s="193">
        <v>3</v>
      </c>
      <c r="P15" s="189" t="s">
        <v>295</v>
      </c>
      <c r="Q15" s="193" t="str">
        <f t="shared" si="0"/>
        <v>Probabilidad</v>
      </c>
      <c r="R15" s="193" t="s">
        <v>269</v>
      </c>
      <c r="S15" s="193" t="s">
        <v>270</v>
      </c>
      <c r="T15" s="194">
        <f>VLOOKUP(R15&amp;S15,Hoja1!$Q$4:$R$9,2,0)</f>
        <v>0.45</v>
      </c>
      <c r="U15" s="193" t="s">
        <v>271</v>
      </c>
      <c r="V15" s="193" t="s">
        <v>272</v>
      </c>
      <c r="W15" s="193" t="s">
        <v>273</v>
      </c>
      <c r="X15" s="194">
        <f>IF(Q15="Probabilidad",($J$13*T15),IF(Q15="Impacto"," "))</f>
        <v>0.18000000000000002</v>
      </c>
      <c r="Y15" s="194" t="str">
        <f>IF(Z15&lt;=20%,'Tabla probabilidad'!$B$5,IF(Z15&lt;=40%,'Tabla probabilidad'!$B$6,IF(Z15&lt;=60%,'Tabla probabilidad'!$B$7,IF(Z15&lt;=80%,'Tabla probabilidad'!$B$8,IF(Z15&lt;=100%,'Tabla probabilidad'!$B$9)))))</f>
        <v>Baja</v>
      </c>
      <c r="Z15" s="194">
        <f>IF(R15="Preventivo",(J13-(J13*T15)),IF(R15="Detectivo",(J13-(J13*T15)),IF(R15="Correctivo",(J13))))</f>
        <v>0.22</v>
      </c>
      <c r="AA15" s="322"/>
      <c r="AB15" s="322"/>
      <c r="AC15" s="194" t="str">
        <f t="shared" si="1"/>
        <v>Leve</v>
      </c>
      <c r="AD15" s="194">
        <f>IF(Q15="Probabilidad",(($M$13-0)),IF(Q15="Impacto",($M$13-($M$13*T15))))</f>
        <v>0.2</v>
      </c>
      <c r="AE15" s="322"/>
      <c r="AF15" s="322"/>
      <c r="AG15" s="297"/>
      <c r="AH15" s="297"/>
      <c r="AI15" s="189" t="s">
        <v>295</v>
      </c>
      <c r="AJ15" s="220" t="s">
        <v>482</v>
      </c>
      <c r="AK15" s="221"/>
      <c r="AL15" s="222">
        <v>44927</v>
      </c>
      <c r="AM15" s="222">
        <v>45291</v>
      </c>
      <c r="AN15" s="456"/>
    </row>
    <row r="16" spans="1:292" ht="72" customHeight="1">
      <c r="A16" s="299">
        <v>3</v>
      </c>
      <c r="B16" s="299" t="s">
        <v>296</v>
      </c>
      <c r="C16" s="299" t="s">
        <v>285</v>
      </c>
      <c r="D16" s="219" t="s">
        <v>297</v>
      </c>
      <c r="E16" s="446" t="s">
        <v>298</v>
      </c>
      <c r="F16" s="446" t="s">
        <v>299</v>
      </c>
      <c r="G16" s="299" t="s">
        <v>266</v>
      </c>
      <c r="H16" s="297">
        <v>4</v>
      </c>
      <c r="I16" s="320" t="str">
        <f>IF(H16&lt;=2,'Tabla probabilidad'!$B$5,IF(H16&lt;=24,'Tabla probabilidad'!$B$6,IF(H16&lt;=500,'Tabla probabilidad'!$B$7,IF(H16&lt;=5000,'Tabla probabilidad'!$B$8,IF(H16&gt;5000,'Tabla probabilidad'!$B$9)))))</f>
        <v>Baja</v>
      </c>
      <c r="J16" s="322">
        <f>IF(H16&lt;=2,'Tabla probabilidad'!$D$5,IF(H16&lt;=24,'Tabla probabilidad'!$D$6,IF(H16&lt;=500,'Tabla probabilidad'!$D$7,IF(H16&lt;=5000,'Tabla probabilidad'!$D$8,IF(H16&gt;5000,'Tabla probabilidad'!$D$9)))))</f>
        <v>0.4</v>
      </c>
      <c r="K16" s="297" t="s">
        <v>300</v>
      </c>
      <c r="L16" s="297"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Leve</v>
      </c>
      <c r="M16" s="297"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20%</v>
      </c>
      <c r="N16" s="297" t="str">
        <f>VLOOKUP((I16&amp;L16),Hoja1!$B$4:$C$28,2,0)</f>
        <v>Bajo</v>
      </c>
      <c r="O16" s="193">
        <v>1</v>
      </c>
      <c r="P16" s="189" t="s">
        <v>301</v>
      </c>
      <c r="Q16" s="193" t="str">
        <f t="shared" si="0"/>
        <v>Probabilidad</v>
      </c>
      <c r="R16" s="193" t="s">
        <v>269</v>
      </c>
      <c r="S16" s="193" t="s">
        <v>270</v>
      </c>
      <c r="T16" s="194">
        <f>VLOOKUP(R16&amp;S16,Hoja1!$Q$4:$R$9,2,0)</f>
        <v>0.45</v>
      </c>
      <c r="U16" s="193" t="s">
        <v>271</v>
      </c>
      <c r="V16" s="193" t="s">
        <v>272</v>
      </c>
      <c r="W16" s="193" t="s">
        <v>273</v>
      </c>
      <c r="X16" s="194">
        <f>IF(Q16="Probabilidad",($J$16*T16),IF(Q16="Impacto"," "))</f>
        <v>0.18000000000000002</v>
      </c>
      <c r="Y16" s="194" t="str">
        <f>IF(Z16&lt;=20%,'Tabla probabilidad'!$B$5,IF(Z16&lt;=40%,'Tabla probabilidad'!$B$6,IF(Z16&lt;=60%,'Tabla probabilidad'!$B$7,IF(Z16&lt;=80%,'Tabla probabilidad'!$B$8,IF(Z16&lt;=100%,'Tabla probabilidad'!$B$9)))))</f>
        <v>Baja</v>
      </c>
      <c r="Z16" s="194">
        <f>IF(R16="Preventivo",(J16-(J16*T16)),IF(R16="Detectivo",(J16-(J16*T16)),IF(R16="Correctivo",(J16))))</f>
        <v>0.22</v>
      </c>
      <c r="AA16" s="322" t="str">
        <f>IF(AB16&lt;=20%,'Tabla probabilidad'!$B$5,IF(AB16&lt;=40%,'Tabla probabilidad'!$B$6,IF(AB16&lt;=60%,'Tabla probabilidad'!$B$7,IF(AB16&lt;=80%,'Tabla probabilidad'!$B$8,IF(AB16&lt;=100%,'Tabla probabilidad'!$B$9)))))</f>
        <v>Baja</v>
      </c>
      <c r="AB16" s="322">
        <f>AVERAGE(Z16:Z19)</f>
        <v>0.22</v>
      </c>
      <c r="AC16" s="194" t="str">
        <f t="shared" si="1"/>
        <v>Leve</v>
      </c>
      <c r="AD16" s="194">
        <f>IF(Q16="Probabilidad",(($M$16-0)),IF(Q16="Impacto",($M$16-($M$16*T16))))</f>
        <v>0.2</v>
      </c>
      <c r="AE16" s="322" t="str">
        <f>IF(AF16&lt;=20%,"Leve",IF(AF16&lt;=40%,"Menor",IF(AF16&lt;=60%,"Moderado",IF(AF16&lt;=80%,"Mayor",IF(AF16&lt;=100%,"Catastrófico")))))</f>
        <v>Leve</v>
      </c>
      <c r="AF16" s="322">
        <f>AVERAGE(AD16:AD19)</f>
        <v>0.2</v>
      </c>
      <c r="AG16" s="297" t="str">
        <f>VLOOKUP(AA16&amp;AE16,Hoja1!$B$4:$C$28,2,0)</f>
        <v>Bajo</v>
      </c>
      <c r="AH16" s="297" t="s">
        <v>274</v>
      </c>
      <c r="AI16" s="189" t="s">
        <v>301</v>
      </c>
      <c r="AJ16" s="220" t="s">
        <v>482</v>
      </c>
      <c r="AK16" s="221"/>
      <c r="AL16" s="222">
        <v>44927</v>
      </c>
      <c r="AM16" s="222">
        <v>45291</v>
      </c>
      <c r="AN16" s="227" t="s">
        <v>532</v>
      </c>
    </row>
    <row r="17" spans="1:40" ht="72" customHeight="1">
      <c r="A17" s="299"/>
      <c r="B17" s="299"/>
      <c r="C17" s="299"/>
      <c r="D17" s="141" t="s">
        <v>302</v>
      </c>
      <c r="E17" s="446"/>
      <c r="F17" s="446"/>
      <c r="G17" s="299"/>
      <c r="H17" s="297"/>
      <c r="I17" s="320"/>
      <c r="J17" s="322"/>
      <c r="K17" s="297"/>
      <c r="L17" s="317"/>
      <c r="M17" s="317"/>
      <c r="N17" s="297"/>
      <c r="O17" s="193">
        <v>2</v>
      </c>
      <c r="P17" s="188" t="s">
        <v>303</v>
      </c>
      <c r="Q17" s="193" t="str">
        <f t="shared" si="0"/>
        <v>Probabilidad</v>
      </c>
      <c r="R17" s="193" t="s">
        <v>269</v>
      </c>
      <c r="S17" s="193" t="s">
        <v>270</v>
      </c>
      <c r="T17" s="194">
        <f>VLOOKUP(R17&amp;S17,Hoja1!$Q$4:$R$9,2,0)</f>
        <v>0.45</v>
      </c>
      <c r="U17" s="193" t="s">
        <v>271</v>
      </c>
      <c r="V17" s="193" t="s">
        <v>272</v>
      </c>
      <c r="W17" s="193" t="s">
        <v>273</v>
      </c>
      <c r="X17" s="194">
        <f>IF(Q17="Probabilidad",($J$16*T17),IF(Q17="Impacto"," "))</f>
        <v>0.18000000000000002</v>
      </c>
      <c r="Y17" s="194" t="str">
        <f>IF(Z17&lt;=20%,'Tabla probabilidad'!$B$5,IF(Z17&lt;=40%,'Tabla probabilidad'!$B$6,IF(Z17&lt;=60%,'Tabla probabilidad'!$B$7,IF(Z17&lt;=80%,'Tabla probabilidad'!$B$8,IF(Z17&lt;=100%,'Tabla probabilidad'!$B$9)))))</f>
        <v>Baja</v>
      </c>
      <c r="Z17" s="194">
        <f>IF(R17="Preventivo",(J16-(J16*T17)),IF(R17="Detectivo",(J16-(J16*T17)),IF(R17="Correctivo",(J16))))</f>
        <v>0.22</v>
      </c>
      <c r="AA17" s="322"/>
      <c r="AB17" s="322"/>
      <c r="AC17" s="194" t="str">
        <f t="shared" si="1"/>
        <v>Leve</v>
      </c>
      <c r="AD17" s="194">
        <f>IF(Q17="Probabilidad",(($M$16-0)),IF(Q17="Impacto",($M$16-($M$16*T17))))</f>
        <v>0.2</v>
      </c>
      <c r="AE17" s="322"/>
      <c r="AF17" s="322"/>
      <c r="AG17" s="297"/>
      <c r="AH17" s="297"/>
      <c r="AI17" s="188" t="s">
        <v>303</v>
      </c>
      <c r="AJ17" s="220" t="s">
        <v>482</v>
      </c>
      <c r="AK17" s="221"/>
      <c r="AL17" s="222">
        <v>44927</v>
      </c>
      <c r="AM17" s="222">
        <v>45291</v>
      </c>
      <c r="AN17" s="227" t="s">
        <v>533</v>
      </c>
    </row>
    <row r="18" spans="1:40" ht="222" customHeight="1">
      <c r="A18" s="299"/>
      <c r="B18" s="299"/>
      <c r="C18" s="299"/>
      <c r="D18" s="141" t="s">
        <v>304</v>
      </c>
      <c r="E18" s="446"/>
      <c r="F18" s="446"/>
      <c r="G18" s="299"/>
      <c r="H18" s="297"/>
      <c r="I18" s="320"/>
      <c r="J18" s="322"/>
      <c r="K18" s="297"/>
      <c r="L18" s="317"/>
      <c r="M18" s="317"/>
      <c r="N18" s="297"/>
      <c r="O18" s="193">
        <v>3</v>
      </c>
      <c r="P18" s="189" t="s">
        <v>305</v>
      </c>
      <c r="Q18" s="193" t="str">
        <f t="shared" si="0"/>
        <v>Probabilidad</v>
      </c>
      <c r="R18" s="193" t="s">
        <v>269</v>
      </c>
      <c r="S18" s="193" t="s">
        <v>270</v>
      </c>
      <c r="T18" s="194">
        <f>VLOOKUP(R18&amp;S18,Hoja1!$Q$4:$R$9,2,0)</f>
        <v>0.45</v>
      </c>
      <c r="U18" s="193" t="s">
        <v>271</v>
      </c>
      <c r="V18" s="193" t="s">
        <v>272</v>
      </c>
      <c r="W18" s="193" t="s">
        <v>273</v>
      </c>
      <c r="X18" s="194">
        <f>IF(Q18="Probabilidad",($J$16*T18),IF(Q18="Impacto"," "))</f>
        <v>0.18000000000000002</v>
      </c>
      <c r="Y18" s="194" t="str">
        <f>IF(Z18&lt;=20%,'Tabla probabilidad'!$B$5,IF(Z18&lt;=40%,'Tabla probabilidad'!$B$6,IF(Z18&lt;=60%,'Tabla probabilidad'!$B$7,IF(Z18&lt;=80%,'Tabla probabilidad'!$B$8,IF(Z18&lt;=100%,'Tabla probabilidad'!$B$9)))))</f>
        <v>Baja</v>
      </c>
      <c r="Z18" s="194">
        <f>IF(R18="Preventivo",(J16-(J16*T18)),IF(R18="Detectivo",(J16-(J16*T18)),IF(R18="Correctivo",(J16))))</f>
        <v>0.22</v>
      </c>
      <c r="AA18" s="322"/>
      <c r="AB18" s="322"/>
      <c r="AC18" s="194" t="str">
        <f t="shared" si="1"/>
        <v>Leve</v>
      </c>
      <c r="AD18" s="194">
        <f>IF(Q18="Probabilidad",(($M$16-0)),IF(Q18="Impacto",($M$16-($M$16*T18))))</f>
        <v>0.2</v>
      </c>
      <c r="AE18" s="322"/>
      <c r="AF18" s="322"/>
      <c r="AG18" s="297"/>
      <c r="AH18" s="297"/>
      <c r="AI18" s="189" t="s">
        <v>305</v>
      </c>
      <c r="AJ18" s="220" t="s">
        <v>482</v>
      </c>
      <c r="AK18" s="221"/>
      <c r="AL18" s="222">
        <v>44927</v>
      </c>
      <c r="AM18" s="222">
        <v>45291</v>
      </c>
      <c r="AN18" s="227" t="s">
        <v>545</v>
      </c>
    </row>
    <row r="19" spans="1:40" ht="225">
      <c r="A19" s="299"/>
      <c r="B19" s="299"/>
      <c r="C19" s="299"/>
      <c r="D19" s="219" t="s">
        <v>494</v>
      </c>
      <c r="E19" s="446"/>
      <c r="F19" s="446"/>
      <c r="G19" s="299"/>
      <c r="H19" s="297"/>
      <c r="I19" s="320"/>
      <c r="J19" s="322"/>
      <c r="K19" s="297"/>
      <c r="L19" s="317"/>
      <c r="M19" s="317"/>
      <c r="N19" s="297"/>
      <c r="O19" s="193">
        <v>4</v>
      </c>
      <c r="P19" s="189" t="s">
        <v>307</v>
      </c>
      <c r="Q19" s="193" t="str">
        <f t="shared" si="0"/>
        <v>Probabilidad</v>
      </c>
      <c r="R19" s="193" t="s">
        <v>269</v>
      </c>
      <c r="S19" s="193" t="s">
        <v>270</v>
      </c>
      <c r="T19" s="194">
        <f>VLOOKUP(R19&amp;S19,Hoja1!$Q$4:$R$9,2,0)</f>
        <v>0.45</v>
      </c>
      <c r="U19" s="193" t="s">
        <v>271</v>
      </c>
      <c r="V19" s="193" t="s">
        <v>272</v>
      </c>
      <c r="W19" s="193" t="s">
        <v>273</v>
      </c>
      <c r="X19" s="194">
        <f>IF(Q19="Probabilidad",($J$16*T19),IF(Q19="Impacto"," "))</f>
        <v>0.18000000000000002</v>
      </c>
      <c r="Y19" s="194" t="str">
        <f>IF(Z19&lt;=20%,'Tabla probabilidad'!$B$5,IF(Z19&lt;=40%,'Tabla probabilidad'!$B$6,IF(Z19&lt;=60%,'Tabla probabilidad'!$B$7,IF(Z19&lt;=80%,'Tabla probabilidad'!$B$8,IF(Z19&lt;=100%,'Tabla probabilidad'!$B$9)))))</f>
        <v>Baja</v>
      </c>
      <c r="Z19" s="194">
        <f>IF(R19="Preventivo",(J16-(J16*T19)),IF(R19="Detectivo",(J16-(J16*T19)),IF(R19="Correctivo",(J16))))</f>
        <v>0.22</v>
      </c>
      <c r="AA19" s="322"/>
      <c r="AB19" s="322"/>
      <c r="AC19" s="194" t="str">
        <f t="shared" si="1"/>
        <v>Leve</v>
      </c>
      <c r="AD19" s="194">
        <f>IF(Q19="Probabilidad",(($M$16-0)),IF(Q19="Impacto",($M$16-($M$16*T19))))</f>
        <v>0.2</v>
      </c>
      <c r="AE19" s="322"/>
      <c r="AF19" s="322"/>
      <c r="AG19" s="297"/>
      <c r="AH19" s="297"/>
      <c r="AI19" s="189" t="s">
        <v>307</v>
      </c>
      <c r="AJ19" s="220" t="s">
        <v>482</v>
      </c>
      <c r="AK19" s="221"/>
      <c r="AL19" s="222">
        <v>44927</v>
      </c>
      <c r="AM19" s="222">
        <v>45291</v>
      </c>
      <c r="AN19" s="227" t="s">
        <v>546</v>
      </c>
    </row>
    <row r="20" spans="1:40" ht="110.25" customHeight="1">
      <c r="A20" s="299">
        <v>4</v>
      </c>
      <c r="B20" s="299" t="s">
        <v>308</v>
      </c>
      <c r="C20" s="299" t="s">
        <v>285</v>
      </c>
      <c r="D20" s="219" t="s">
        <v>309</v>
      </c>
      <c r="E20" s="446" t="s">
        <v>310</v>
      </c>
      <c r="F20" s="446" t="s">
        <v>311</v>
      </c>
      <c r="G20" s="299" t="s">
        <v>266</v>
      </c>
      <c r="H20" s="299">
        <v>4</v>
      </c>
      <c r="I20" s="320" t="str">
        <f>IF(H20&lt;=2,'Tabla probabilidad'!$B$5,IF(H20&lt;=24,'Tabla probabilidad'!$B$6,IF(H20&lt;=500,'Tabla probabilidad'!$B$7,IF(H20&lt;=5000,'Tabla probabilidad'!$B$8,IF(H20&gt;5000,'Tabla probabilidad'!$B$9)))))</f>
        <v>Baja</v>
      </c>
      <c r="J20" s="322">
        <f>IF(H20&lt;=2,'Tabla probabilidad'!$D$5,IF(H20&lt;=24,'Tabla probabilidad'!$D$6,IF(H20&lt;=500,'Tabla probabilidad'!$D$7,IF(H20&lt;=5000,'Tabla probabilidad'!$D$8,IF(H20&gt;5000,'Tabla probabilidad'!$D$9)))))</f>
        <v>0.4</v>
      </c>
      <c r="K20" s="297" t="s">
        <v>402</v>
      </c>
      <c r="L20" s="297"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297"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297" t="str">
        <f>VLOOKUP((I20&amp;L20),Hoja1!$B$4:$C$28,2,0)</f>
        <v>Moderado</v>
      </c>
      <c r="O20" s="193">
        <v>1</v>
      </c>
      <c r="P20" s="189" t="s">
        <v>312</v>
      </c>
      <c r="Q20" s="193" t="str">
        <f t="shared" si="0"/>
        <v>Probabilidad</v>
      </c>
      <c r="R20" s="193" t="s">
        <v>269</v>
      </c>
      <c r="S20" s="193" t="s">
        <v>270</v>
      </c>
      <c r="T20" s="194">
        <f>VLOOKUP(R20&amp;S20,Hoja1!$Q$4:$R$9,2,0)</f>
        <v>0.45</v>
      </c>
      <c r="U20" s="193" t="s">
        <v>271</v>
      </c>
      <c r="V20" s="193" t="s">
        <v>272</v>
      </c>
      <c r="W20" s="193" t="s">
        <v>273</v>
      </c>
      <c r="X20" s="194">
        <f>IF(Q20="Probabilidad",($J$20*T20),IF(Q20="Impacto"," "))</f>
        <v>0.18000000000000002</v>
      </c>
      <c r="Y20" s="194" t="str">
        <f>IF(Z20&lt;=20%,'Tabla probabilidad'!$B$5,IF(Z20&lt;=40%,'Tabla probabilidad'!$B$6,IF(Z20&lt;=60%,'Tabla probabilidad'!$B$7,IF(Z20&lt;=80%,'Tabla probabilidad'!$B$8,IF(Z20&lt;=100%,'Tabla probabilidad'!$B$9)))))</f>
        <v>Baja</v>
      </c>
      <c r="Z20" s="194">
        <f>IF(R20="Preventivo",(J20-(J20*T20)),IF(R20="Detectivo",(J20-(J20*T20)),IF(R20="Correctivo",(J20))))</f>
        <v>0.22</v>
      </c>
      <c r="AA20" s="322" t="str">
        <f>IF(AB20&lt;=20%,'Tabla probabilidad'!$B$5,IF(AB20&lt;=40%,'Tabla probabilidad'!$B$6,IF(AB20&lt;=60%,'Tabla probabilidad'!$B$7,IF(AB20&lt;=80%,'Tabla probabilidad'!$B$8,IF(AB20&lt;=100%,'Tabla probabilidad'!$B$9)))))</f>
        <v>Baja</v>
      </c>
      <c r="AB20" s="322">
        <f>AVERAGE(Z20:Z23)</f>
        <v>0.23</v>
      </c>
      <c r="AC20" s="194" t="str">
        <f t="shared" si="1"/>
        <v>Moderado</v>
      </c>
      <c r="AD20" s="194">
        <f>IF(Q20="Probabilidad",(($M$20-0)),IF(Q20="Impacto",($M$20-($M$20*T20))))</f>
        <v>0.6</v>
      </c>
      <c r="AE20" s="322" t="str">
        <f>IF(AF20&lt;=20%,"Leve",IF(AF20&lt;=40%,"Menor",IF(AF20&lt;=60%,"Moderado",IF(AF20&lt;=80%,"Mayor",IF(AF20&lt;=100%,"Catastrófico")))))</f>
        <v>Moderado</v>
      </c>
      <c r="AF20" s="322">
        <f>AVERAGE(AD20:AD23)</f>
        <v>0.6</v>
      </c>
      <c r="AG20" s="297" t="str">
        <f>VLOOKUP(AA20&amp;AE20,Hoja1!$B$4:$C$28,2,0)</f>
        <v>Moderado</v>
      </c>
      <c r="AH20" s="297" t="s">
        <v>274</v>
      </c>
      <c r="AI20" s="189" t="s">
        <v>312</v>
      </c>
      <c r="AJ20" s="220" t="s">
        <v>482</v>
      </c>
      <c r="AK20" s="221"/>
      <c r="AL20" s="222">
        <v>44927</v>
      </c>
      <c r="AM20" s="222">
        <v>45291</v>
      </c>
      <c r="AN20" s="230" t="s">
        <v>536</v>
      </c>
    </row>
    <row r="21" spans="1:40" ht="252" customHeight="1">
      <c r="A21" s="299"/>
      <c r="B21" s="299"/>
      <c r="C21" s="299"/>
      <c r="D21" s="219" t="s">
        <v>313</v>
      </c>
      <c r="E21" s="446"/>
      <c r="F21" s="446"/>
      <c r="G21" s="299"/>
      <c r="H21" s="299"/>
      <c r="I21" s="320"/>
      <c r="J21" s="322"/>
      <c r="K21" s="297"/>
      <c r="L21" s="317"/>
      <c r="M21" s="317"/>
      <c r="N21" s="297"/>
      <c r="O21" s="193">
        <v>2</v>
      </c>
      <c r="P21" s="189" t="s">
        <v>314</v>
      </c>
      <c r="Q21" s="193" t="str">
        <f t="shared" si="0"/>
        <v>Probabilidad</v>
      </c>
      <c r="R21" s="193" t="s">
        <v>269</v>
      </c>
      <c r="S21" s="193" t="s">
        <v>270</v>
      </c>
      <c r="T21" s="194">
        <f>VLOOKUP(R21&amp;S21,Hoja1!$Q$4:$R$9,2,0)</f>
        <v>0.45</v>
      </c>
      <c r="U21" s="193" t="s">
        <v>271</v>
      </c>
      <c r="V21" s="193" t="s">
        <v>272</v>
      </c>
      <c r="W21" s="193" t="s">
        <v>273</v>
      </c>
      <c r="X21" s="194">
        <f>IF(Q21="Probabilidad",($J$20*T21),IF(Q21="Impacto"," "))</f>
        <v>0.18000000000000002</v>
      </c>
      <c r="Y21" s="194" t="str">
        <f>IF(Z21&lt;=20%,'Tabla probabilidad'!$B$5,IF(Z21&lt;=40%,'Tabla probabilidad'!$B$6,IF(Z21&lt;=60%,'Tabla probabilidad'!$B$7,IF(Z21&lt;=80%,'Tabla probabilidad'!$B$8,IF(Z21&lt;=100%,'Tabla probabilidad'!$B$9)))))</f>
        <v>Baja</v>
      </c>
      <c r="Z21" s="194">
        <f>IF(R21="Preventivo",(J20-(J20*T21)),IF(R21="Detectivo",(J20-(J20*T21)),IF(R21="Correctivo",(J20))))</f>
        <v>0.22</v>
      </c>
      <c r="AA21" s="322"/>
      <c r="AB21" s="322"/>
      <c r="AC21" s="194" t="str">
        <f t="shared" si="1"/>
        <v>Moderado</v>
      </c>
      <c r="AD21" s="194">
        <f>IF(Q21="Probabilidad",(($M$20-0)),IF(Q21="Impacto",($M$20-($M$20*T21))))</f>
        <v>0.6</v>
      </c>
      <c r="AE21" s="322"/>
      <c r="AF21" s="322"/>
      <c r="AG21" s="297"/>
      <c r="AH21" s="297"/>
      <c r="AI21" s="189" t="s">
        <v>314</v>
      </c>
      <c r="AJ21" s="220" t="s">
        <v>482</v>
      </c>
      <c r="AK21" s="221"/>
      <c r="AL21" s="222">
        <v>44927</v>
      </c>
      <c r="AM21" s="222">
        <v>45291</v>
      </c>
      <c r="AN21" s="227" t="s">
        <v>547</v>
      </c>
    </row>
    <row r="22" spans="1:40" ht="389.25" customHeight="1">
      <c r="A22" s="299"/>
      <c r="B22" s="299"/>
      <c r="C22" s="299"/>
      <c r="D22" s="219" t="s">
        <v>315</v>
      </c>
      <c r="E22" s="446"/>
      <c r="F22" s="446"/>
      <c r="G22" s="299"/>
      <c r="H22" s="299"/>
      <c r="I22" s="320"/>
      <c r="J22" s="322"/>
      <c r="K22" s="297"/>
      <c r="L22" s="317"/>
      <c r="M22" s="317"/>
      <c r="N22" s="297"/>
      <c r="O22" s="193">
        <v>3</v>
      </c>
      <c r="P22" s="189" t="s">
        <v>511</v>
      </c>
      <c r="Q22" s="193" t="str">
        <f t="shared" si="0"/>
        <v>Probabilidad</v>
      </c>
      <c r="R22" s="193" t="s">
        <v>269</v>
      </c>
      <c r="S22" s="193" t="s">
        <v>270</v>
      </c>
      <c r="T22" s="194">
        <f>VLOOKUP(R22&amp;S22,Hoja1!$Q$4:$R$9,2,0)</f>
        <v>0.45</v>
      </c>
      <c r="U22" s="193" t="s">
        <v>271</v>
      </c>
      <c r="V22" s="193" t="s">
        <v>272</v>
      </c>
      <c r="W22" s="193" t="s">
        <v>273</v>
      </c>
      <c r="X22" s="194">
        <f>IF(Q22="Probabilidad",($J$20*T22),IF(Q22="Impacto"," "))</f>
        <v>0.18000000000000002</v>
      </c>
      <c r="Y22" s="194" t="str">
        <f>IF(Z22&lt;=20%,'Tabla probabilidad'!$B$5,IF(Z22&lt;=40%,'Tabla probabilidad'!$B$6,IF(Z22&lt;=60%,'Tabla probabilidad'!$B$7,IF(Z22&lt;=80%,'Tabla probabilidad'!$B$8,IF(Z22&lt;=100%,'Tabla probabilidad'!$B$9)))))</f>
        <v>Baja</v>
      </c>
      <c r="Z22" s="194">
        <f>IF(R22="Preventivo",(J20-(J20*T22)),IF(R22="Detectivo",(J20-(J20*T22)),IF(R22="Correctivo",(J20))))</f>
        <v>0.22</v>
      </c>
      <c r="AA22" s="322"/>
      <c r="AB22" s="322"/>
      <c r="AC22" s="194" t="str">
        <f t="shared" si="1"/>
        <v>Moderado</v>
      </c>
      <c r="AD22" s="194">
        <f>IF(Q22="Probabilidad",(($M$20-0)),IF(Q22="Impacto",($M$20-($M$20*T22))))</f>
        <v>0.6</v>
      </c>
      <c r="AE22" s="322"/>
      <c r="AF22" s="322"/>
      <c r="AG22" s="297"/>
      <c r="AH22" s="297"/>
      <c r="AI22" s="189" t="s">
        <v>511</v>
      </c>
      <c r="AJ22" s="220" t="s">
        <v>482</v>
      </c>
      <c r="AK22" s="221"/>
      <c r="AL22" s="222">
        <v>44927</v>
      </c>
      <c r="AM22" s="222">
        <v>45291</v>
      </c>
      <c r="AN22" s="227" t="s">
        <v>548</v>
      </c>
    </row>
    <row r="23" spans="1:40" ht="203.25" customHeight="1">
      <c r="A23" s="299"/>
      <c r="B23" s="299"/>
      <c r="C23" s="299"/>
      <c r="D23" s="219" t="s">
        <v>317</v>
      </c>
      <c r="E23" s="446"/>
      <c r="F23" s="446"/>
      <c r="G23" s="299"/>
      <c r="H23" s="299"/>
      <c r="I23" s="320"/>
      <c r="J23" s="322"/>
      <c r="K23" s="297"/>
      <c r="L23" s="317"/>
      <c r="M23" s="317"/>
      <c r="N23" s="297"/>
      <c r="O23" s="193">
        <v>4</v>
      </c>
      <c r="P23" s="188" t="s">
        <v>512</v>
      </c>
      <c r="Q23" s="193" t="str">
        <f t="shared" si="0"/>
        <v>Probabilidad</v>
      </c>
      <c r="R23" s="193" t="s">
        <v>319</v>
      </c>
      <c r="S23" s="193" t="s">
        <v>270</v>
      </c>
      <c r="T23" s="194">
        <f>VLOOKUP(R23&amp;S23,Hoja1!$Q$4:$R$9,2,0)</f>
        <v>0.35</v>
      </c>
      <c r="U23" s="193" t="s">
        <v>271</v>
      </c>
      <c r="V23" s="193" t="s">
        <v>272</v>
      </c>
      <c r="W23" s="193" t="s">
        <v>273</v>
      </c>
      <c r="X23" s="194">
        <f>IF(Q23="Probabilidad",($J$20*T23),IF(Q23="Impacto"," "))</f>
        <v>0.13999999999999999</v>
      </c>
      <c r="Y23" s="194" t="str">
        <f>IF(Z23&lt;=20%,'Tabla probabilidad'!$B$5,IF(Z23&lt;=40%,'Tabla probabilidad'!$B$6,IF(Z23&lt;=60%,'Tabla probabilidad'!$B$7,IF(Z23&lt;=80%,'Tabla probabilidad'!$B$8,IF(Z23&lt;=100%,'Tabla probabilidad'!$B$9)))))</f>
        <v>Baja</v>
      </c>
      <c r="Z23" s="194">
        <f>IF(R23="Preventivo",(J20-(J20*T23)),IF(R23="Detectivo",(J20-(J20*T23)),IF(R23="Correctivo",(J20))))</f>
        <v>0.26</v>
      </c>
      <c r="AA23" s="322"/>
      <c r="AB23" s="322"/>
      <c r="AC23" s="194" t="str">
        <f t="shared" si="1"/>
        <v>Moderado</v>
      </c>
      <c r="AD23" s="194">
        <f>IF(Q23="Probabilidad",(($M$20-0)),IF(Q23="Impacto",($M$20-($M$20*T23))))</f>
        <v>0.6</v>
      </c>
      <c r="AE23" s="322"/>
      <c r="AF23" s="322"/>
      <c r="AG23" s="297"/>
      <c r="AH23" s="297"/>
      <c r="AI23" s="188" t="s">
        <v>513</v>
      </c>
      <c r="AJ23" s="220" t="s">
        <v>482</v>
      </c>
      <c r="AK23" s="221"/>
      <c r="AL23" s="222">
        <v>44927</v>
      </c>
      <c r="AM23" s="222">
        <v>45291</v>
      </c>
      <c r="AN23" s="233" t="s">
        <v>549</v>
      </c>
    </row>
    <row r="24" spans="1:40" ht="47.25" customHeight="1">
      <c r="A24" s="299">
        <v>5</v>
      </c>
      <c r="B24" s="299" t="s">
        <v>320</v>
      </c>
      <c r="C24" s="299" t="s">
        <v>285</v>
      </c>
      <c r="D24" s="219" t="s">
        <v>321</v>
      </c>
      <c r="E24" s="446" t="s">
        <v>514</v>
      </c>
      <c r="F24" s="446" t="s">
        <v>515</v>
      </c>
      <c r="G24" s="299" t="s">
        <v>324</v>
      </c>
      <c r="H24" s="299">
        <v>4</v>
      </c>
      <c r="I24" s="320" t="str">
        <f>IF(H24&lt;=2,'Tabla probabilidad'!$B$5,IF(H24&lt;=24,'Tabla probabilidad'!$B$6,IF(H24&lt;=500,'Tabla probabilidad'!$B$7,IF(H24&lt;=5000,'Tabla probabilidad'!$B$8,IF(H24&gt;5000,'Tabla probabilidad'!$B$9)))))</f>
        <v>Baja</v>
      </c>
      <c r="J24" s="322">
        <f>IF(H24&lt;=2,'Tabla probabilidad'!$D$5,IF(H24&lt;=24,'Tabla probabilidad'!$D$6,IF(H24&lt;=500,'Tabla probabilidad'!$D$7,IF(H24&lt;=5000,'Tabla probabilidad'!$D$8,IF(H24&gt;5000,'Tabla probabilidad'!$D$9)))))</f>
        <v>0.4</v>
      </c>
      <c r="K24" s="297" t="s">
        <v>300</v>
      </c>
      <c r="L24" s="297"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Leve</v>
      </c>
      <c r="M24" s="297"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20%</v>
      </c>
      <c r="N24" s="297" t="str">
        <f>VLOOKUP((I24&amp;L24),Hoja1!$B$4:$C$28,2,0)</f>
        <v>Bajo</v>
      </c>
      <c r="O24" s="193">
        <v>1</v>
      </c>
      <c r="P24" s="189" t="s">
        <v>325</v>
      </c>
      <c r="Q24" s="193" t="str">
        <f t="shared" si="0"/>
        <v>Probabilidad</v>
      </c>
      <c r="R24" s="193" t="s">
        <v>269</v>
      </c>
      <c r="S24" s="193" t="s">
        <v>270</v>
      </c>
      <c r="T24" s="194">
        <f>VLOOKUP(R24&amp;S24,Hoja1!$Q$4:$R$9,2,0)</f>
        <v>0.45</v>
      </c>
      <c r="U24" s="193" t="s">
        <v>271</v>
      </c>
      <c r="V24" s="193" t="s">
        <v>272</v>
      </c>
      <c r="W24" s="193" t="s">
        <v>273</v>
      </c>
      <c r="X24" s="194">
        <f>IF(Q24="Probabilidad",($J$24*T24),IF(Q24="Impacto"," "))</f>
        <v>0.18000000000000002</v>
      </c>
      <c r="Y24" s="194" t="str">
        <f>IF(Z24&lt;=20%,'Tabla probabilidad'!$B$5,IF(Z24&lt;=40%,'Tabla probabilidad'!$B$6,IF(Z24&lt;=60%,'Tabla probabilidad'!$B$7,IF(Z24&lt;=80%,'Tabla probabilidad'!$B$8,IF(Z24&lt;=100%,'Tabla probabilidad'!$B$9)))))</f>
        <v>Baja</v>
      </c>
      <c r="Z24" s="194">
        <f>IF(R24="Preventivo",(J24-(J24*T24)),IF(R24="Detectivo",(J24-(J24*T24)),IF(R24="Correctivo",(J24))))</f>
        <v>0.22</v>
      </c>
      <c r="AA24" s="322" t="str">
        <f>IF(AB24&lt;=20%,'Tabla probabilidad'!$B$5,IF(AB24&lt;=40%,'Tabla probabilidad'!$B$6,IF(AB24&lt;=60%,'Tabla probabilidad'!$B$7,IF(AB24&lt;=80%,'Tabla probabilidad'!$B$8,IF(AB24&lt;=100%,'Tabla probabilidad'!$B$9)))))</f>
        <v>Muy Baja</v>
      </c>
      <c r="AB24" s="322">
        <f>AVERAGE(Z24:Z28)</f>
        <v>0.11</v>
      </c>
      <c r="AC24" s="194" t="str">
        <f t="shared" si="1"/>
        <v>Leve</v>
      </c>
      <c r="AD24" s="194">
        <f>IF(Q24="Probabilidad",(($M$24-0)),IF(Q24="Impacto",($M$24-($M$24*T24))))</f>
        <v>0.2</v>
      </c>
      <c r="AE24" s="322" t="str">
        <f>IF(AF24&lt;=20%,"Leve",IF(AF24&lt;=40%,"Menor",IF(AF24&lt;=60%,"Moderado",IF(AF24&lt;=80%,"Mayor",IF(AF24&lt;=100%,"Catastrófico")))))</f>
        <v>Leve</v>
      </c>
      <c r="AF24" s="322">
        <f>AVERAGE(AD24:AD28)</f>
        <v>0.2</v>
      </c>
      <c r="AG24" s="297" t="str">
        <f>VLOOKUP(AA24&amp;AE24,Hoja1!$B$4:$C$28,2,0)</f>
        <v>Bajo</v>
      </c>
      <c r="AH24" s="297" t="s">
        <v>326</v>
      </c>
      <c r="AI24" s="189" t="s">
        <v>325</v>
      </c>
      <c r="AJ24" s="220" t="s">
        <v>482</v>
      </c>
      <c r="AK24" s="221"/>
      <c r="AL24" s="222">
        <v>44927</v>
      </c>
      <c r="AM24" s="222">
        <v>45291</v>
      </c>
      <c r="AN24" s="227" t="s">
        <v>500</v>
      </c>
    </row>
    <row r="25" spans="1:40" ht="66.75" customHeight="1">
      <c r="A25" s="299"/>
      <c r="B25" s="299"/>
      <c r="C25" s="299"/>
      <c r="D25" s="219" t="s">
        <v>516</v>
      </c>
      <c r="E25" s="446"/>
      <c r="F25" s="446"/>
      <c r="G25" s="299"/>
      <c r="H25" s="299"/>
      <c r="I25" s="320"/>
      <c r="J25" s="322"/>
      <c r="K25" s="297"/>
      <c r="L25" s="297"/>
      <c r="M25" s="297"/>
      <c r="N25" s="297"/>
      <c r="O25" s="193">
        <v>2</v>
      </c>
      <c r="P25" s="189" t="s">
        <v>517</v>
      </c>
      <c r="Q25" s="193" t="str">
        <f t="shared" si="0"/>
        <v>Probabilidad</v>
      </c>
      <c r="R25" s="193" t="s">
        <v>269</v>
      </c>
      <c r="S25" s="193" t="s">
        <v>270</v>
      </c>
      <c r="T25" s="194">
        <f>VLOOKUP(R25&amp;S25,Hoja1!$Q$4:$R$9,2,0)</f>
        <v>0.45</v>
      </c>
      <c r="U25" s="193" t="s">
        <v>271</v>
      </c>
      <c r="V25" s="193" t="s">
        <v>272</v>
      </c>
      <c r="W25" s="193" t="s">
        <v>273</v>
      </c>
      <c r="X25" s="194">
        <f t="shared" ref="X25:X27" si="2">IF(Q25="Probabilidad",($J$24*T25),IF(Q25="Impacto"," "))</f>
        <v>0.18000000000000002</v>
      </c>
      <c r="Y25" s="194" t="str">
        <f>IF(Z25&lt;=20%,'Tabla probabilidad'!$B$5,IF(Z25&lt;=40%,'Tabla probabilidad'!$B$6,IF(Z25&lt;=60%,'Tabla probabilidad'!$B$7,IF(Z25&lt;=80%,'Tabla probabilidad'!$B$8,IF(Z25&lt;=100%,'Tabla probabilidad'!$B$9)))))</f>
        <v>Muy Baja</v>
      </c>
      <c r="Z25" s="194">
        <f t="shared" ref="Z25:Z26" si="3">IF(R25="Preventivo",(J25-(J25*T25)),IF(R25="Detectivo",(J25-(J25*T25)),IF(R25="Correctivo",(J25))))</f>
        <v>0</v>
      </c>
      <c r="AA25" s="322"/>
      <c r="AB25" s="322"/>
      <c r="AC25" s="194" t="str">
        <f t="shared" si="1"/>
        <v>Leve</v>
      </c>
      <c r="AD25" s="194">
        <f t="shared" ref="AD25:AD26" si="4">IF(Q25="Probabilidad",(($M$24-0)),IF(Q25="Impacto",($M$24-($M$24*T25))))</f>
        <v>0.2</v>
      </c>
      <c r="AE25" s="322"/>
      <c r="AF25" s="322"/>
      <c r="AG25" s="297"/>
      <c r="AH25" s="297"/>
      <c r="AI25" s="230" t="s">
        <v>518</v>
      </c>
      <c r="AJ25" s="220" t="s">
        <v>482</v>
      </c>
      <c r="AK25" s="221"/>
      <c r="AL25" s="222">
        <v>44927</v>
      </c>
      <c r="AM25" s="222">
        <v>45291</v>
      </c>
      <c r="AN25" s="227" t="s">
        <v>550</v>
      </c>
    </row>
    <row r="26" spans="1:40" ht="57" customHeight="1">
      <c r="A26" s="299"/>
      <c r="B26" s="299"/>
      <c r="C26" s="299"/>
      <c r="D26" s="219" t="s">
        <v>519</v>
      </c>
      <c r="E26" s="446"/>
      <c r="F26" s="446"/>
      <c r="G26" s="299"/>
      <c r="H26" s="299"/>
      <c r="I26" s="320"/>
      <c r="J26" s="322"/>
      <c r="K26" s="297"/>
      <c r="L26" s="297"/>
      <c r="M26" s="297"/>
      <c r="N26" s="297"/>
      <c r="O26" s="193">
        <v>3</v>
      </c>
      <c r="P26" s="189" t="s">
        <v>520</v>
      </c>
      <c r="Q26" s="193" t="str">
        <f t="shared" si="0"/>
        <v>Probabilidad</v>
      </c>
      <c r="R26" s="193" t="s">
        <v>269</v>
      </c>
      <c r="S26" s="193" t="s">
        <v>270</v>
      </c>
      <c r="T26" s="194">
        <f>VLOOKUP(R26&amp;S26,Hoja1!$Q$4:$R$9,2,0)</f>
        <v>0.45</v>
      </c>
      <c r="U26" s="193" t="s">
        <v>271</v>
      </c>
      <c r="V26" s="193" t="s">
        <v>272</v>
      </c>
      <c r="W26" s="193" t="s">
        <v>273</v>
      </c>
      <c r="X26" s="194">
        <f t="shared" si="2"/>
        <v>0.18000000000000002</v>
      </c>
      <c r="Y26" s="194" t="str">
        <f>IF(Z26&lt;=20%,'Tabla probabilidad'!$B$5,IF(Z26&lt;=40%,'Tabla probabilidad'!$B$6,IF(Z26&lt;=60%,'Tabla probabilidad'!$B$7,IF(Z26&lt;=80%,'Tabla probabilidad'!$B$8,IF(Z26&lt;=100%,'Tabla probabilidad'!$B$9)))))</f>
        <v>Muy Baja</v>
      </c>
      <c r="Z26" s="194">
        <f t="shared" si="3"/>
        <v>0</v>
      </c>
      <c r="AA26" s="322"/>
      <c r="AB26" s="322"/>
      <c r="AC26" s="194" t="str">
        <f t="shared" si="1"/>
        <v>Leve</v>
      </c>
      <c r="AD26" s="194">
        <f t="shared" si="4"/>
        <v>0.2</v>
      </c>
      <c r="AE26" s="322"/>
      <c r="AF26" s="322"/>
      <c r="AG26" s="297"/>
      <c r="AH26" s="297"/>
      <c r="AI26" s="189" t="s">
        <v>520</v>
      </c>
      <c r="AJ26" s="220" t="s">
        <v>482</v>
      </c>
      <c r="AK26" s="221"/>
      <c r="AL26" s="222">
        <v>44927</v>
      </c>
      <c r="AM26" s="222">
        <v>45291</v>
      </c>
      <c r="AN26" s="227" t="s">
        <v>551</v>
      </c>
    </row>
    <row r="27" spans="1:40" ht="118.5" customHeight="1">
      <c r="A27" s="299"/>
      <c r="B27" s="299"/>
      <c r="C27" s="299"/>
      <c r="D27" s="219" t="s">
        <v>522</v>
      </c>
      <c r="E27" s="446"/>
      <c r="F27" s="446"/>
      <c r="G27" s="299"/>
      <c r="H27" s="299"/>
      <c r="I27" s="320"/>
      <c r="J27" s="322"/>
      <c r="K27" s="297"/>
      <c r="L27" s="297"/>
      <c r="M27" s="297"/>
      <c r="N27" s="297"/>
      <c r="O27" s="193">
        <v>4</v>
      </c>
      <c r="P27" s="189" t="s">
        <v>511</v>
      </c>
      <c r="Q27" s="193" t="str">
        <f t="shared" si="0"/>
        <v>Probabilidad</v>
      </c>
      <c r="R27" s="193" t="s">
        <v>269</v>
      </c>
      <c r="S27" s="193" t="s">
        <v>270</v>
      </c>
      <c r="T27" s="194">
        <f>VLOOKUP(R27&amp;S27,Hoja1!$Q$4:$R$9,2,0)</f>
        <v>0.45</v>
      </c>
      <c r="U27" s="193" t="s">
        <v>271</v>
      </c>
      <c r="V27" s="193" t="s">
        <v>272</v>
      </c>
      <c r="W27" s="193" t="s">
        <v>273</v>
      </c>
      <c r="X27" s="194">
        <f t="shared" si="2"/>
        <v>0.18000000000000002</v>
      </c>
      <c r="Y27" s="194" t="str">
        <f>IF(Z27&lt;=20%,'Tabla probabilidad'!$B$5,IF(Z27&lt;=40%,'Tabla probabilidad'!$B$6,IF(Z27&lt;=60%,'Tabla probabilidad'!$B$7,IF(Z27&lt;=80%,'Tabla probabilidad'!$B$8,IF(Z27&lt;=100%,'Tabla probabilidad'!$B$9)))))</f>
        <v>Muy Baja</v>
      </c>
      <c r="Z27" s="194"/>
      <c r="AA27" s="322"/>
      <c r="AB27" s="322"/>
      <c r="AC27" s="194" t="str">
        <f t="shared" si="1"/>
        <v>Leve</v>
      </c>
      <c r="AD27" s="194">
        <v>0.2</v>
      </c>
      <c r="AE27" s="322"/>
      <c r="AF27" s="322"/>
      <c r="AG27" s="297"/>
      <c r="AH27" s="297"/>
      <c r="AI27" s="189" t="s">
        <v>511</v>
      </c>
      <c r="AJ27" s="220" t="s">
        <v>482</v>
      </c>
      <c r="AK27" s="221"/>
      <c r="AL27" s="222">
        <v>44927</v>
      </c>
      <c r="AM27" s="222">
        <v>45291</v>
      </c>
      <c r="AN27" s="227" t="s">
        <v>540</v>
      </c>
    </row>
    <row r="28" spans="1:40" ht="84" customHeight="1">
      <c r="A28" s="299"/>
      <c r="B28" s="299"/>
      <c r="C28" s="299"/>
      <c r="D28" s="219" t="s">
        <v>524</v>
      </c>
      <c r="E28" s="446"/>
      <c r="F28" s="446"/>
      <c r="G28" s="299"/>
      <c r="H28" s="299"/>
      <c r="I28" s="320"/>
      <c r="J28" s="322"/>
      <c r="K28" s="297"/>
      <c r="L28" s="317"/>
      <c r="M28" s="317"/>
      <c r="N28" s="297"/>
      <c r="O28" s="193">
        <v>5</v>
      </c>
      <c r="P28" s="189" t="s">
        <v>525</v>
      </c>
      <c r="Q28" s="193" t="str">
        <f t="shared" si="0"/>
        <v>Probabilidad</v>
      </c>
      <c r="R28" s="193" t="s">
        <v>269</v>
      </c>
      <c r="S28" s="193" t="s">
        <v>270</v>
      </c>
      <c r="T28" s="194">
        <f>VLOOKUP(R28&amp;S28,Hoja1!$Q$4:$R$9,2,0)</f>
        <v>0.45</v>
      </c>
      <c r="U28" s="193" t="s">
        <v>271</v>
      </c>
      <c r="V28" s="193" t="s">
        <v>272</v>
      </c>
      <c r="W28" s="193" t="s">
        <v>273</v>
      </c>
      <c r="X28" s="194">
        <f>IF(Q28="Probabilidad",($J$24*T28),IF(Q28="Impacto"," "))</f>
        <v>0.18000000000000002</v>
      </c>
      <c r="Y28" s="194" t="str">
        <f>IF(Z28&lt;=20%,'Tabla probabilidad'!$B$5,IF(Z28&lt;=40%,'Tabla probabilidad'!$B$6,IF(Z28&lt;=60%,'Tabla probabilidad'!$B$7,IF(Z28&lt;=80%,'Tabla probabilidad'!$B$8,IF(Z28&lt;=100%,'Tabla probabilidad'!$B$9)))))</f>
        <v>Baja</v>
      </c>
      <c r="Z28" s="194">
        <f>IF(R28="Preventivo",(J24-(J24*T28)),IF(R28="Detectivo",(J24-(J24*T28)),IF(R28="Correctivo",(J24))))</f>
        <v>0.22</v>
      </c>
      <c r="AA28" s="322"/>
      <c r="AB28" s="322"/>
      <c r="AC28" s="194" t="str">
        <f t="shared" si="1"/>
        <v>Leve</v>
      </c>
      <c r="AD28" s="194">
        <f>IF(Q28="Probabilidad",(($M$24-0)),IF(Q28="Impacto",($M$24-($M$24*T28))))</f>
        <v>0.2</v>
      </c>
      <c r="AE28" s="322"/>
      <c r="AF28" s="322"/>
      <c r="AG28" s="297"/>
      <c r="AH28" s="297"/>
      <c r="AI28" s="189" t="s">
        <v>526</v>
      </c>
      <c r="AJ28" s="220" t="s">
        <v>482</v>
      </c>
      <c r="AK28" s="221"/>
      <c r="AL28" s="222">
        <v>44927</v>
      </c>
      <c r="AM28" s="222">
        <v>45291</v>
      </c>
      <c r="AN28" s="227" t="s">
        <v>552</v>
      </c>
    </row>
    <row r="29" spans="1:40" ht="60" hidden="1">
      <c r="A29" s="297">
        <v>6</v>
      </c>
      <c r="B29" s="299" t="s">
        <v>331</v>
      </c>
      <c r="C29" s="297" t="s">
        <v>332</v>
      </c>
      <c r="D29" s="130" t="s">
        <v>333</v>
      </c>
      <c r="E29" s="297" t="s">
        <v>334</v>
      </c>
      <c r="F29" s="297" t="s">
        <v>335</v>
      </c>
      <c r="G29" s="297" t="s">
        <v>336</v>
      </c>
      <c r="H29" s="297">
        <v>4</v>
      </c>
      <c r="I29" s="320" t="str">
        <f>IF(H29&lt;=2,'Tabla probabilidad'!$B$5,IF(H29&lt;=24,'Tabla probabilidad'!$B$6,IF(H29&lt;=500,'Tabla probabilidad'!$B$7,IF(H29&lt;=5000,'Tabla probabilidad'!$B$8,IF(H29&gt;5000,'Tabla probabilidad'!$B$9)))))</f>
        <v>Baja</v>
      </c>
      <c r="J29" s="322">
        <f>IF(H29&lt;=2,'Tabla probabilidad'!$D$5,IF(H29&lt;=24,'Tabla probabilidad'!$D$6,IF(H29&lt;=500,'Tabla probabilidad'!$D$7,IF(H29&lt;=5000,'Tabla probabilidad'!$D$8,IF(H29&gt;5000,'Tabla probabilidad'!$D$9)))))</f>
        <v>0.4</v>
      </c>
      <c r="K29" s="297" t="s">
        <v>337</v>
      </c>
      <c r="L29" s="297" t="str">
        <f>IF(K29="El riesgo afecta la imagen de alguna área de la organización","Leve",IF(K29="El riesgo afecta la imagen de la entidad internamente, de conocimiento general, nivel interno, alta dirección, contratista y/o de provedores","Menor",IF(K29="El riesgo afecta la imagen de la entidad con algunos usuarios de relevancia frente al logro de los objetivos","Moderado",IF(K29="El riesgo afecta la imagen de de la entidad con efecto publicitario sostenido a nivel del sector justicia","Mayor",IF(K29="El riesgo afecta la imagen de la entidad a nivel nacional, con efecto publicitarios sostenible a nivel país","Catastrófico",IF(K29="Impacto que afecte la ejecución presupuestal en un valor ≥0,5%.","Leve",IF(K29="Impacto que afecte la ejecución presupuestal en un valor ≥1%.","Menor",IF(K29="Impacto que afecte la ejecución presupuestal en un valor ≥5%.","Moderado",IF(K29="Impacto que afecte la ejecución presupuestal en un valor ≥20%.","Mayor",IF(K29="Impacto que afecte la ejecución presupuestal en un valor ≥50%.","Catastrófico",IF(K29="Incumplimiento máximo del 5% de la meta planeada","Leve",IF(K29="Incumplimiento máximo del 15% de la meta planeada","Menor",IF(K29="Incumplimiento máximo del 20% de la meta planeada","Moderado",IF(K29="Incumplimiento máximo del 50% de la meta planeada","Mayor",IF(K29="Incumplimiento máximo del 80% de la meta planeada","Catastrófico",IF(K29="Cualquier afectación a la violacion de los derechos de los ciudadanos se considera con consecuencias altas","Mayor",IF(K29="Cualquier afectación a la violacion de los derechos de los ciudadanos se considera con consecuencias desastrosas","Catastrófico",IF(K29="Afecta la Prestación del Servicio de Administración de Justicia en 5%","Leve",IF(K29="Afecta la Prestación del Servicio de Administración de Justicia en 10%","Menor",IF(K29="Afecta la Prestación del Servicio de Administración de Justicia en 15%","Moderado",IF(K29="Afecta la Prestación del Servicio de Administración de Justicia en 20%","Mayor",IF(K29="Afecta la Prestación del Servicio de Administración de Justicia en más del 50%","Catastrófico",IF(K29="Cualquier acto indebido de los servidores judiciales genera altas consecuencias para la entidad","Mayor",IF(K29="Cualquier acto indebido de los servidores judiciales genera consecuencias desastrosas para la entidad","Catastrófico",IF(K29="Si el hecho llegara a presentarse, tendría consecuencias o efectos mínimos sobre la entidad","Leve",IF(K29="Si el hecho llegara a presentarse, tendría bajo impacto o efecto sobre la entidad","Menor",IF(K29="Si el hecho llegara a presentarse, tendría medianas consecuencias o efectos sobre la entidad","Moderado",IF(K29="Si el hecho llegara a presentarse, tendría altas consecuencias o efectos sobre la entidad","Mayor",IF(K29="Si el hecho llegara a presentarse, tendría desastrosas consecuencias o efectos sobre la entidad","Catastrófico")))))))))))))))))))))))))))))</f>
        <v>Moderado</v>
      </c>
      <c r="M29" s="297" t="str">
        <f>IF(K29="El riesgo afecta la imagen de alguna área de la organización","20%",IF(K29="El riesgo afecta la imagen de la entidad internamente, de conocimiento general, nivel interno, alta dirección, contratista y/o de provedores","40%",IF(K29="El riesgo afecta la imagen de la entidad con algunos usuarios de relevancia frente al logro de los objetivos","60%",IF(K29="El riesgo afecta la imagen de de la entidad con efecto publicitario sostenido a nivel del sector justicia","80%",IF(K29="El riesgo afecta la imagen de la entidad a nivel nacional, con efecto publicitarios sostenible a nivel país","100%",IF(K29="Impacto que afecte la ejecución presupuestal en un valor ≥0,5%.","20%",IF(K29="Impacto que afecte la ejecución presupuestal en un valor ≥1%.","40%",IF(K29="Impacto que afecte la ejecución presupuestal en un valor ≥5%.","60%",IF(K29="Impacto que afecte la ejecución presupuestal en un valor ≥20%.","80%",IF(K29="Impacto que afecte la ejecución presupuestal en un valor ≥50%.","100%",IF(K29="Incumplimiento máximo del 5% de la meta planeada","20%",IF(K29="Incumplimiento máximo del 15% de la meta planeada","40%",IF(K29="Incumplimiento máximo del 20% de la meta planeada","60%",IF(K29="Incumplimiento máximo del 50% de la meta planeada","80%",IF(K29="Incumplimiento máximo del 80% de la meta planeada","100%",IF(K29="Cualquier afectación a la violacion de los derechos de los ciudadanos se considera con consecuencias altas","80%",IF(K29="Cualquier afectación a la violacion de los derechos de los ciudadanos se considera con consecuencias desastrosas","100%",IF(K29="Afecta la Prestación del Servicio de Administración de Justicia en 5%","20%",IF(K29="Afecta la Prestación del Servicio de Administración de Justicia en 10%","40%",IF(K29="Afecta la Prestación del Servicio de Administración de Justicia en 15%","60%",IF(K29="Afecta la Prestación del Servicio de Administración de Justicia en 20%","80%",IF(K29="Afecta la Prestación del Servicio de Administración de Justicia en más del 50%","100%",IF(K29="Cualquier acto indebido de los servidores judiciales genera altas consecuencias para la entidad","80%",IF(K29="Cualquier acto indebido de los servidores judiciales genera consecuencias desastrosas para la entidad","100%",IF(K29="Si el hecho llegara a presentarse, tendría consecuencias o efectos mínimos sobre la entidad","20%",IF(K29="Si el hecho llegara a presentarse, tendría bajo impacto o efecto sobre la entidad","40%",IF(K29="Si el hecho llegara a presentarse, tendría medianas consecuencias o efectos sobre la entidad","60%",IF(K29="Si el hecho llegara a presentarse, tendría altas consecuencias o efectos sobre la entidad","80%",IF(K29="Si el hecho llegara a presentarse, tendría desastrosas consecuencias o efectos sobre la entidad","100%")))))))))))))))))))))))))))))</f>
        <v>60%</v>
      </c>
      <c r="N29" s="297" t="str">
        <f>VLOOKUP((I29&amp;L29),Hoja1!$B$4:$C$28,2,0)</f>
        <v>Moderado</v>
      </c>
      <c r="O29" s="193">
        <v>1</v>
      </c>
      <c r="P29" s="141" t="s">
        <v>338</v>
      </c>
      <c r="Q29" s="193" t="str">
        <f t="shared" si="0"/>
        <v>Probabilidad</v>
      </c>
      <c r="R29" s="193" t="s">
        <v>269</v>
      </c>
      <c r="S29" s="193" t="s">
        <v>270</v>
      </c>
      <c r="T29" s="194">
        <f>VLOOKUP(R29&amp;S29,Hoja1!$Q$4:$R$9,2,0)</f>
        <v>0.45</v>
      </c>
      <c r="U29" s="193" t="s">
        <v>271</v>
      </c>
      <c r="V29" s="193" t="s">
        <v>272</v>
      </c>
      <c r="W29" s="193" t="s">
        <v>273</v>
      </c>
      <c r="X29" s="194">
        <f>IF(Q29="Probabilidad",($J$29*T29),IF(Q29="Impacto"," "))</f>
        <v>0.18000000000000002</v>
      </c>
      <c r="Y29" s="194" t="str">
        <f>IF(Z29&lt;=20%,'Tabla probabilidad'!$B$5,IF(Z29&lt;=40%,'Tabla probabilidad'!$B$6,IF(Z29&lt;=60%,'Tabla probabilidad'!$B$7,IF(Z29&lt;=80%,'Tabla probabilidad'!$B$8,IF(Z29&lt;=100%,'Tabla probabilidad'!$B$9)))))</f>
        <v>Baja</v>
      </c>
      <c r="Z29" s="194">
        <f>IF(R29="Preventivo",(J29-(J29*T29)),IF(R29="Detectivo",(J29-(J29*T29)),IF(R29="Correctivo",(J29))))</f>
        <v>0.22</v>
      </c>
      <c r="AA29" s="322" t="str">
        <f>IF(AB29&lt;=20%,'Tabla probabilidad'!$B$5,IF(AB29&lt;=40%,'Tabla probabilidad'!$B$6,IF(AB29&lt;=60%,'Tabla probabilidad'!$B$7,IF(AB29&lt;=80%,'Tabla probabilidad'!$B$8,IF(AB29&lt;=100%,'Tabla probabilidad'!$B$9)))))</f>
        <v>Baja</v>
      </c>
      <c r="AB29" s="322">
        <f>AVERAGE(Z29:Z32)</f>
        <v>0.22999999999999998</v>
      </c>
      <c r="AC29" s="194" t="str">
        <f t="shared" si="1"/>
        <v>Moderado</v>
      </c>
      <c r="AD29" s="194">
        <f>IF(Q29="Probabilidad",(($M$29-0)),IF(Q29="Impacto",($M$29-($M$29*T29))))</f>
        <v>0.6</v>
      </c>
      <c r="AE29" s="322" t="str">
        <f>IF(AF29&lt;=20%,"Leve",IF(AF29&lt;=40%,"Menor",IF(AF29&lt;=60%,"Moderado",IF(AF29&lt;=80%,"Mayor",IF(AF29&lt;=100%,"Catastrófico")))))</f>
        <v>Moderado</v>
      </c>
      <c r="AF29" s="322">
        <f>AVERAGE(AD29:AD32)</f>
        <v>0.6</v>
      </c>
      <c r="AG29" s="297" t="str">
        <f>VLOOKUP(AA29&amp;AE29,Hoja1!$B$4:$C$28,2,0)</f>
        <v>Moderado</v>
      </c>
      <c r="AH29" s="297" t="s">
        <v>274</v>
      </c>
      <c r="AI29" s="141" t="s">
        <v>338</v>
      </c>
      <c r="AJ29" s="220" t="s">
        <v>482</v>
      </c>
      <c r="AK29" s="221"/>
      <c r="AL29" s="222">
        <v>44927</v>
      </c>
      <c r="AM29" s="222">
        <v>45291</v>
      </c>
      <c r="AN29" s="450" t="s">
        <v>553</v>
      </c>
    </row>
    <row r="30" spans="1:40" ht="45" hidden="1">
      <c r="A30" s="297"/>
      <c r="B30" s="299"/>
      <c r="C30" s="297"/>
      <c r="D30" s="130" t="s">
        <v>339</v>
      </c>
      <c r="E30" s="297"/>
      <c r="F30" s="297"/>
      <c r="G30" s="297"/>
      <c r="H30" s="297"/>
      <c r="I30" s="320"/>
      <c r="J30" s="322"/>
      <c r="K30" s="297"/>
      <c r="L30" s="317"/>
      <c r="M30" s="317"/>
      <c r="N30" s="297"/>
      <c r="O30" s="193">
        <v>2</v>
      </c>
      <c r="P30" s="141" t="s">
        <v>340</v>
      </c>
      <c r="Q30" s="193" t="str">
        <f t="shared" si="0"/>
        <v>Probabilidad</v>
      </c>
      <c r="R30" s="193" t="s">
        <v>269</v>
      </c>
      <c r="S30" s="193" t="s">
        <v>270</v>
      </c>
      <c r="T30" s="194">
        <f>VLOOKUP(R30&amp;S30,Hoja1!$Q$4:$R$9,2,0)</f>
        <v>0.45</v>
      </c>
      <c r="U30" s="193" t="s">
        <v>271</v>
      </c>
      <c r="V30" s="193" t="s">
        <v>272</v>
      </c>
      <c r="W30" s="193" t="s">
        <v>273</v>
      </c>
      <c r="X30" s="194">
        <f>IF(Q30="Probabilidad",($J$29*T30),IF(Q30="Impacto"," "))</f>
        <v>0.18000000000000002</v>
      </c>
      <c r="Y30" s="194" t="str">
        <f>IF(Z30&lt;=20%,'Tabla probabilidad'!$B$5,IF(Z30&lt;=40%,'Tabla probabilidad'!$B$6,IF(Z30&lt;=60%,'Tabla probabilidad'!$B$7,IF(Z30&lt;=80%,'Tabla probabilidad'!$B$8,IF(Z30&lt;=100%,'Tabla probabilidad'!$B$9)))))</f>
        <v>Baja</v>
      </c>
      <c r="Z30" s="194">
        <f>IF(R30="Preventivo",(J29-(J29*T30)),IF(R30="Detectivo",(J29-(J29*T30)),IF(R30="Correctivo",(J29))))</f>
        <v>0.22</v>
      </c>
      <c r="AA30" s="322"/>
      <c r="AB30" s="322"/>
      <c r="AC30" s="194" t="str">
        <f t="shared" si="1"/>
        <v>Moderado</v>
      </c>
      <c r="AD30" s="194">
        <f>IF(Q30="Probabilidad",(($M$29-0)),IF(Q30="Impacto",($M$29-($M$29*T30))))</f>
        <v>0.6</v>
      </c>
      <c r="AE30" s="322"/>
      <c r="AF30" s="322"/>
      <c r="AG30" s="297"/>
      <c r="AH30" s="297"/>
      <c r="AI30" s="141" t="s">
        <v>340</v>
      </c>
      <c r="AJ30" s="220" t="s">
        <v>482</v>
      </c>
      <c r="AK30" s="221"/>
      <c r="AL30" s="222">
        <v>44927</v>
      </c>
      <c r="AM30" s="222">
        <v>45291</v>
      </c>
      <c r="AN30" s="450"/>
    </row>
    <row r="31" spans="1:40" ht="60" hidden="1">
      <c r="A31" s="297"/>
      <c r="B31" s="299"/>
      <c r="C31" s="297"/>
      <c r="D31" s="130" t="s">
        <v>341</v>
      </c>
      <c r="E31" s="297"/>
      <c r="F31" s="297"/>
      <c r="G31" s="297"/>
      <c r="H31" s="297"/>
      <c r="I31" s="320"/>
      <c r="J31" s="322"/>
      <c r="K31" s="297"/>
      <c r="L31" s="317"/>
      <c r="M31" s="317"/>
      <c r="N31" s="297"/>
      <c r="O31" s="193">
        <v>3</v>
      </c>
      <c r="P31" s="226" t="s">
        <v>527</v>
      </c>
      <c r="Q31" s="193" t="str">
        <f t="shared" si="0"/>
        <v>Probabilidad</v>
      </c>
      <c r="R31" s="193" t="s">
        <v>319</v>
      </c>
      <c r="S31" s="193" t="s">
        <v>270</v>
      </c>
      <c r="T31" s="194">
        <f>VLOOKUP(R31&amp;S31,Hoja1!$Q$4:$R$9,2,0)</f>
        <v>0.35</v>
      </c>
      <c r="U31" s="193" t="s">
        <v>271</v>
      </c>
      <c r="V31" s="193" t="s">
        <v>272</v>
      </c>
      <c r="W31" s="193" t="s">
        <v>273</v>
      </c>
      <c r="X31" s="194">
        <f>IF(Q31="Probabilidad",($J$29*T31),IF(Q31="Impacto"," "))</f>
        <v>0.13999999999999999</v>
      </c>
      <c r="Y31" s="194" t="str">
        <f>IF(Z31&lt;=20%,'Tabla probabilidad'!$B$5,IF(Z31&lt;=40%,'Tabla probabilidad'!$B$6,IF(Z31&lt;=60%,'Tabla probabilidad'!$B$7,IF(Z31&lt;=80%,'Tabla probabilidad'!$B$8,IF(Z31&lt;=100%,'Tabla probabilidad'!$B$9)))))</f>
        <v>Baja</v>
      </c>
      <c r="Z31" s="194">
        <f>IF(R31="Preventivo",(J29-(J29*T31)),IF(R31="Detectivo",(J29-(J29*T31)),IF(R31="Correctivo",(J29))))</f>
        <v>0.26</v>
      </c>
      <c r="AA31" s="322"/>
      <c r="AB31" s="322"/>
      <c r="AC31" s="194" t="str">
        <f t="shared" si="1"/>
        <v>Moderado</v>
      </c>
      <c r="AD31" s="194">
        <f>IF(Q31="Probabilidad",(($M$29-0)),IF(Q31="Impacto",($M$29-($M$29*T31))))</f>
        <v>0.6</v>
      </c>
      <c r="AE31" s="322"/>
      <c r="AF31" s="322"/>
      <c r="AG31" s="297"/>
      <c r="AH31" s="297"/>
      <c r="AI31" s="226" t="s">
        <v>527</v>
      </c>
      <c r="AJ31" s="220" t="s">
        <v>482</v>
      </c>
      <c r="AK31" s="221"/>
      <c r="AL31" s="222">
        <v>44927</v>
      </c>
      <c r="AM31" s="222">
        <v>45291</v>
      </c>
      <c r="AN31" s="450"/>
    </row>
    <row r="32" spans="1:40" ht="45.75" hidden="1" customHeight="1">
      <c r="A32" s="297"/>
      <c r="B32" s="299"/>
      <c r="C32" s="297"/>
      <c r="D32" s="130" t="s">
        <v>343</v>
      </c>
      <c r="E32" s="297"/>
      <c r="F32" s="297"/>
      <c r="G32" s="297"/>
      <c r="H32" s="297"/>
      <c r="I32" s="320"/>
      <c r="J32" s="322"/>
      <c r="K32" s="297"/>
      <c r="L32" s="317"/>
      <c r="M32" s="317"/>
      <c r="N32" s="297"/>
      <c r="O32" s="193">
        <v>4</v>
      </c>
      <c r="P32" s="141" t="s">
        <v>344</v>
      </c>
      <c r="Q32" s="193" t="str">
        <f t="shared" si="0"/>
        <v>Probabilidad</v>
      </c>
      <c r="R32" s="193" t="s">
        <v>269</v>
      </c>
      <c r="S32" s="193" t="s">
        <v>270</v>
      </c>
      <c r="T32" s="194">
        <f>VLOOKUP(R32&amp;S32,Hoja1!$Q$4:$R$9,2,0)</f>
        <v>0.45</v>
      </c>
      <c r="U32" s="193" t="s">
        <v>271</v>
      </c>
      <c r="V32" s="193" t="s">
        <v>272</v>
      </c>
      <c r="W32" s="193" t="s">
        <v>273</v>
      </c>
      <c r="X32" s="194">
        <f>IF(Q32="Probabilidad",($J$29*T32),IF(Q32="Impacto"," "))</f>
        <v>0.18000000000000002</v>
      </c>
      <c r="Y32" s="194" t="str">
        <f>IF(Z32&lt;=20%,'Tabla probabilidad'!$B$5,IF(Z32&lt;=40%,'Tabla probabilidad'!$B$6,IF(Z32&lt;=60%,'Tabla probabilidad'!$B$7,IF(Z32&lt;=80%,'Tabla probabilidad'!$B$8,IF(Z32&lt;=100%,'Tabla probabilidad'!$B$9)))))</f>
        <v>Baja</v>
      </c>
      <c r="Z32" s="194">
        <f>IF(R32="Preventivo",(J29-(J29*T32)),IF(R32="Detectivo",(J29-(J29*T32)),IF(R32="Correctivo",(J29))))</f>
        <v>0.22</v>
      </c>
      <c r="AA32" s="322"/>
      <c r="AB32" s="322"/>
      <c r="AC32" s="194" t="str">
        <f t="shared" si="1"/>
        <v>Moderado</v>
      </c>
      <c r="AD32" s="194">
        <f>IF(Q32="Probabilidad",(($M$29-0)),IF(Q32="Impacto",($M$29-($M$29*T32))))</f>
        <v>0.6</v>
      </c>
      <c r="AE32" s="322"/>
      <c r="AF32" s="322"/>
      <c r="AG32" s="297"/>
      <c r="AH32" s="297"/>
      <c r="AI32" s="141" t="s">
        <v>503</v>
      </c>
      <c r="AJ32" s="220" t="s">
        <v>482</v>
      </c>
      <c r="AK32" s="221"/>
      <c r="AL32" s="222">
        <v>44927</v>
      </c>
      <c r="AM32" s="222">
        <v>45291</v>
      </c>
      <c r="AN32" s="450"/>
    </row>
    <row r="33" spans="1:34">
      <c r="A33"/>
      <c r="B33"/>
      <c r="C33"/>
      <c r="E33"/>
      <c r="F33"/>
      <c r="G33"/>
      <c r="H33"/>
      <c r="I33"/>
      <c r="J33"/>
      <c r="K33"/>
      <c r="L33"/>
      <c r="M33"/>
      <c r="N33"/>
      <c r="O33"/>
      <c r="Q33"/>
      <c r="R33"/>
      <c r="S33"/>
      <c r="T33"/>
      <c r="U33"/>
      <c r="V33"/>
      <c r="W33"/>
      <c r="X33"/>
      <c r="Y33"/>
      <c r="Z33"/>
      <c r="AA33"/>
      <c r="AB33"/>
      <c r="AC33"/>
      <c r="AD33"/>
      <c r="AE33"/>
      <c r="AF33"/>
      <c r="AG33"/>
      <c r="AH33"/>
    </row>
    <row r="34" spans="1:34">
      <c r="A34"/>
      <c r="B34"/>
      <c r="C34"/>
      <c r="E34"/>
      <c r="F34"/>
      <c r="G34"/>
      <c r="H34"/>
      <c r="I34"/>
      <c r="J34"/>
      <c r="K34"/>
      <c r="L34"/>
      <c r="M34"/>
      <c r="N34"/>
      <c r="O34"/>
      <c r="Q34"/>
      <c r="R34"/>
      <c r="S34"/>
      <c r="T34"/>
      <c r="U34"/>
      <c r="V34"/>
      <c r="W34"/>
      <c r="X34"/>
      <c r="Y34"/>
      <c r="Z34"/>
      <c r="AA34"/>
      <c r="AB34"/>
      <c r="AC34"/>
      <c r="AD34"/>
      <c r="AE34"/>
      <c r="AF34"/>
      <c r="AG34"/>
      <c r="AH34"/>
    </row>
    <row r="35" spans="1:34">
      <c r="A35"/>
      <c r="B35"/>
      <c r="C35"/>
      <c r="E35"/>
      <c r="F35"/>
      <c r="G35"/>
      <c r="H35"/>
      <c r="I35"/>
      <c r="J35"/>
      <c r="K35"/>
      <c r="L35"/>
      <c r="M35"/>
      <c r="N35"/>
      <c r="O35"/>
      <c r="Q35"/>
      <c r="R35"/>
      <c r="S35"/>
      <c r="T35"/>
      <c r="U35"/>
      <c r="V35"/>
      <c r="W35"/>
      <c r="X35"/>
      <c r="Y35"/>
      <c r="Z35"/>
      <c r="AA35"/>
      <c r="AB35"/>
      <c r="AC35"/>
      <c r="AD35"/>
      <c r="AE35"/>
      <c r="AF35"/>
      <c r="AG35"/>
      <c r="AH35"/>
    </row>
    <row r="36" spans="1:34">
      <c r="A36"/>
      <c r="B36"/>
      <c r="C36"/>
      <c r="E36"/>
      <c r="F36"/>
      <c r="G36"/>
      <c r="H36"/>
      <c r="I36"/>
      <c r="J36"/>
      <c r="K36"/>
      <c r="L36"/>
      <c r="M36"/>
      <c r="N36"/>
      <c r="O36"/>
      <c r="Q36"/>
      <c r="R36"/>
      <c r="S36"/>
      <c r="T36"/>
      <c r="U36"/>
      <c r="V36"/>
      <c r="W36"/>
      <c r="X36"/>
      <c r="Y36"/>
      <c r="Z36"/>
      <c r="AA36"/>
      <c r="AB36"/>
      <c r="AC36"/>
      <c r="AD36"/>
      <c r="AE36"/>
      <c r="AF36"/>
      <c r="AG36"/>
      <c r="AH36"/>
    </row>
    <row r="37" spans="1:34">
      <c r="A37"/>
      <c r="B37"/>
      <c r="C37"/>
      <c r="E37"/>
      <c r="F37"/>
      <c r="G37"/>
      <c r="H37"/>
      <c r="I37"/>
      <c r="J37"/>
      <c r="K37"/>
      <c r="L37"/>
      <c r="M37"/>
      <c r="N37"/>
      <c r="O37"/>
      <c r="Q37"/>
      <c r="R37"/>
      <c r="S37"/>
      <c r="T37"/>
      <c r="U37"/>
      <c r="V37"/>
      <c r="W37"/>
      <c r="X37"/>
      <c r="Y37"/>
      <c r="Z37"/>
      <c r="AA37"/>
      <c r="AB37"/>
      <c r="AC37"/>
      <c r="AD37"/>
      <c r="AE37"/>
      <c r="AF37"/>
      <c r="AG37"/>
      <c r="AH37"/>
    </row>
    <row r="38" spans="1:34">
      <c r="A38"/>
      <c r="B38"/>
      <c r="C38"/>
      <c r="E38"/>
      <c r="F38"/>
      <c r="G38"/>
      <c r="H38"/>
      <c r="I38"/>
      <c r="J38"/>
      <c r="K38"/>
      <c r="L38"/>
      <c r="M38"/>
      <c r="N38"/>
      <c r="O38"/>
      <c r="Q38"/>
      <c r="R38"/>
      <c r="S38"/>
      <c r="T38"/>
      <c r="U38"/>
      <c r="V38"/>
      <c r="W38"/>
      <c r="X38"/>
      <c r="Y38"/>
      <c r="Z38"/>
      <c r="AA38"/>
      <c r="AB38"/>
      <c r="AC38"/>
      <c r="AD38"/>
      <c r="AE38"/>
      <c r="AF38"/>
      <c r="AG38"/>
      <c r="AH38"/>
    </row>
    <row r="39" spans="1:34">
      <c r="A39"/>
      <c r="B39"/>
      <c r="C39"/>
      <c r="E39"/>
      <c r="F39"/>
      <c r="G39"/>
      <c r="H39"/>
      <c r="I39"/>
      <c r="J39"/>
      <c r="K39"/>
      <c r="L39"/>
      <c r="M39"/>
      <c r="N39"/>
      <c r="O39"/>
      <c r="Q39"/>
      <c r="R39"/>
      <c r="S39"/>
      <c r="T39"/>
      <c r="U39"/>
      <c r="V39"/>
      <c r="W39"/>
      <c r="X39"/>
      <c r="Y39"/>
      <c r="Z39"/>
      <c r="AA39"/>
      <c r="AB39"/>
      <c r="AC39"/>
      <c r="AD39"/>
      <c r="AE39"/>
      <c r="AF39"/>
      <c r="AG39"/>
      <c r="AH39"/>
    </row>
    <row r="40" spans="1:34">
      <c r="A40"/>
      <c r="B40"/>
      <c r="C40"/>
      <c r="E40"/>
      <c r="F40"/>
      <c r="G40"/>
      <c r="H40"/>
      <c r="I40"/>
      <c r="J40"/>
      <c r="K40"/>
      <c r="L40"/>
      <c r="M40"/>
      <c r="N40"/>
      <c r="O40"/>
      <c r="Q40"/>
      <c r="R40"/>
      <c r="S40"/>
      <c r="T40"/>
      <c r="U40"/>
      <c r="V40"/>
      <c r="W40"/>
      <c r="X40"/>
      <c r="Y40"/>
      <c r="Z40"/>
      <c r="AA40"/>
      <c r="AB40"/>
      <c r="AC40"/>
      <c r="AD40"/>
      <c r="AE40"/>
      <c r="AF40"/>
      <c r="AG40"/>
      <c r="AH40"/>
    </row>
    <row r="41" spans="1:34">
      <c r="A41"/>
      <c r="B41"/>
      <c r="C41"/>
      <c r="E41"/>
      <c r="F41"/>
      <c r="G41"/>
      <c r="H41"/>
      <c r="I41"/>
      <c r="J41"/>
      <c r="K41"/>
      <c r="L41"/>
      <c r="M41"/>
      <c r="N41"/>
      <c r="O41"/>
      <c r="Q41"/>
      <c r="R41"/>
      <c r="S41"/>
      <c r="T41"/>
      <c r="U41"/>
      <c r="V41"/>
      <c r="W41"/>
      <c r="X41"/>
      <c r="Y41"/>
      <c r="Z41"/>
      <c r="AA41"/>
      <c r="AB41"/>
      <c r="AC41"/>
      <c r="AD41"/>
      <c r="AE41"/>
      <c r="AF41"/>
      <c r="AG41"/>
      <c r="AH41"/>
    </row>
    <row r="42" spans="1:34">
      <c r="A42"/>
      <c r="B42"/>
      <c r="C42"/>
      <c r="E42"/>
      <c r="F42"/>
      <c r="G42"/>
      <c r="H42"/>
      <c r="I42"/>
      <c r="J42"/>
      <c r="K42"/>
      <c r="L42"/>
      <c r="M42"/>
      <c r="N42"/>
      <c r="O42"/>
      <c r="Q42"/>
      <c r="R42"/>
      <c r="S42"/>
      <c r="T42"/>
      <c r="U42"/>
      <c r="V42"/>
      <c r="W42"/>
      <c r="X42"/>
      <c r="Y42"/>
      <c r="Z42"/>
      <c r="AA42"/>
      <c r="AB42"/>
      <c r="AC42"/>
      <c r="AD42"/>
      <c r="AE42"/>
      <c r="AF42"/>
      <c r="AG42"/>
      <c r="AH42"/>
    </row>
    <row r="43" spans="1:34">
      <c r="A43"/>
      <c r="B43"/>
      <c r="C43"/>
      <c r="E43"/>
      <c r="F43"/>
      <c r="G43"/>
      <c r="H43"/>
      <c r="I43"/>
      <c r="J43"/>
      <c r="K43"/>
      <c r="L43"/>
      <c r="M43"/>
      <c r="N43"/>
      <c r="O43"/>
      <c r="Q43"/>
      <c r="R43"/>
      <c r="S43"/>
      <c r="T43"/>
      <c r="U43"/>
      <c r="V43"/>
      <c r="W43"/>
      <c r="X43"/>
      <c r="Y43"/>
      <c r="Z43"/>
      <c r="AA43"/>
      <c r="AB43"/>
      <c r="AC43"/>
      <c r="AD43"/>
      <c r="AE43"/>
      <c r="AF43"/>
      <c r="AG43"/>
      <c r="AH43"/>
    </row>
    <row r="44" spans="1:34">
      <c r="A44"/>
      <c r="B44"/>
      <c r="C44"/>
      <c r="E44"/>
      <c r="F44"/>
      <c r="G44"/>
      <c r="H44"/>
      <c r="I44"/>
      <c r="J44"/>
      <c r="K44"/>
      <c r="L44"/>
      <c r="M44"/>
      <c r="N44"/>
      <c r="O44"/>
      <c r="Q44"/>
      <c r="R44"/>
      <c r="S44"/>
      <c r="T44"/>
      <c r="U44"/>
      <c r="V44"/>
      <c r="W44"/>
      <c r="X44"/>
      <c r="Y44"/>
      <c r="Z44"/>
      <c r="AA44"/>
      <c r="AB44"/>
      <c r="AC44"/>
      <c r="AD44"/>
      <c r="AE44"/>
      <c r="AF44"/>
      <c r="AG44"/>
      <c r="AH44"/>
    </row>
    <row r="45" spans="1:34">
      <c r="A45"/>
      <c r="B45"/>
      <c r="C45"/>
      <c r="E45"/>
      <c r="F45"/>
      <c r="G45"/>
      <c r="H45"/>
      <c r="I45"/>
      <c r="J45"/>
      <c r="K45"/>
      <c r="L45"/>
      <c r="M45"/>
      <c r="N45"/>
      <c r="O45"/>
      <c r="Q45"/>
      <c r="R45"/>
      <c r="S45"/>
      <c r="T45"/>
      <c r="U45"/>
      <c r="V45"/>
      <c r="W45"/>
      <c r="X45"/>
      <c r="Y45"/>
      <c r="Z45"/>
      <c r="AA45"/>
      <c r="AB45"/>
      <c r="AC45"/>
      <c r="AD45"/>
      <c r="AE45"/>
      <c r="AF45"/>
      <c r="AG45"/>
      <c r="AH45"/>
    </row>
    <row r="46" spans="1:34">
      <c r="A46"/>
      <c r="B46"/>
      <c r="C46"/>
      <c r="E46"/>
      <c r="F46"/>
      <c r="G46"/>
      <c r="H46"/>
      <c r="I46"/>
      <c r="J46"/>
      <c r="K46"/>
      <c r="L46"/>
      <c r="M46"/>
      <c r="N46"/>
      <c r="O46"/>
      <c r="Q46"/>
      <c r="R46"/>
      <c r="S46"/>
      <c r="T46"/>
      <c r="U46"/>
      <c r="V46"/>
      <c r="W46"/>
      <c r="X46"/>
      <c r="Y46"/>
      <c r="Z46"/>
      <c r="AA46"/>
      <c r="AB46"/>
      <c r="AC46"/>
      <c r="AD46"/>
      <c r="AE46"/>
      <c r="AF46"/>
      <c r="AG46"/>
      <c r="AH46"/>
    </row>
    <row r="47" spans="1:34">
      <c r="A47"/>
      <c r="B47"/>
      <c r="C47"/>
      <c r="E47"/>
      <c r="F47"/>
      <c r="G47"/>
      <c r="H47"/>
      <c r="I47"/>
      <c r="J47"/>
      <c r="K47"/>
      <c r="L47"/>
      <c r="M47"/>
      <c r="N47"/>
      <c r="O47"/>
      <c r="Q47"/>
      <c r="R47"/>
      <c r="S47"/>
      <c r="T47"/>
      <c r="U47"/>
      <c r="V47"/>
      <c r="W47"/>
      <c r="X47"/>
      <c r="Y47"/>
      <c r="Z47"/>
      <c r="AA47"/>
      <c r="AB47"/>
      <c r="AC47"/>
      <c r="AD47"/>
      <c r="AE47"/>
      <c r="AF47"/>
      <c r="AG47"/>
      <c r="AH47"/>
    </row>
    <row r="48" spans="1:34">
      <c r="A48"/>
      <c r="B48"/>
      <c r="C48"/>
      <c r="E48"/>
      <c r="F48"/>
      <c r="G48"/>
      <c r="H48"/>
      <c r="I48"/>
      <c r="J48"/>
      <c r="K48"/>
      <c r="L48"/>
      <c r="M48"/>
      <c r="N48"/>
      <c r="O48"/>
      <c r="Q48"/>
      <c r="R48"/>
      <c r="S48"/>
      <c r="T48"/>
      <c r="U48"/>
      <c r="V48"/>
      <c r="W48"/>
      <c r="X48"/>
      <c r="Y48"/>
      <c r="Z48"/>
      <c r="AA48"/>
      <c r="AB48"/>
      <c r="AC48"/>
      <c r="AD48"/>
      <c r="AE48"/>
      <c r="AF48"/>
      <c r="AG48"/>
      <c r="AH48"/>
    </row>
    <row r="49" spans="1:34">
      <c r="A49"/>
      <c r="B49"/>
      <c r="C49"/>
      <c r="E49"/>
      <c r="F49"/>
      <c r="G49"/>
      <c r="H49"/>
      <c r="I49"/>
      <c r="J49"/>
      <c r="K49"/>
      <c r="L49"/>
      <c r="M49"/>
      <c r="N49"/>
      <c r="O49"/>
      <c r="Q49"/>
      <c r="R49"/>
      <c r="S49"/>
      <c r="T49"/>
      <c r="U49"/>
      <c r="V49"/>
      <c r="W49"/>
      <c r="X49"/>
      <c r="Y49"/>
      <c r="Z49"/>
      <c r="AA49"/>
      <c r="AB49"/>
      <c r="AC49"/>
      <c r="AD49"/>
      <c r="AE49"/>
      <c r="AF49"/>
      <c r="AG49"/>
      <c r="AH49"/>
    </row>
    <row r="50" spans="1:34">
      <c r="A50"/>
      <c r="B50"/>
      <c r="C50"/>
      <c r="E50"/>
      <c r="F50"/>
      <c r="G50"/>
      <c r="H50"/>
      <c r="I50"/>
      <c r="J50"/>
      <c r="K50"/>
      <c r="L50"/>
      <c r="M50"/>
      <c r="N50"/>
      <c r="O50"/>
      <c r="Q50"/>
      <c r="R50"/>
      <c r="S50"/>
      <c r="T50"/>
      <c r="U50"/>
      <c r="V50"/>
      <c r="W50"/>
      <c r="X50"/>
      <c r="Y50"/>
      <c r="Z50"/>
      <c r="AA50"/>
      <c r="AB50"/>
      <c r="AC50"/>
      <c r="AD50"/>
      <c r="AE50"/>
      <c r="AF50"/>
      <c r="AG50"/>
      <c r="AH50"/>
    </row>
    <row r="51" spans="1:34">
      <c r="A51"/>
      <c r="B51"/>
      <c r="C51"/>
      <c r="E51"/>
      <c r="F51"/>
      <c r="G51"/>
      <c r="H51"/>
      <c r="I51"/>
      <c r="J51"/>
      <c r="K51"/>
      <c r="L51"/>
      <c r="M51"/>
      <c r="N51"/>
      <c r="O51"/>
      <c r="Q51"/>
      <c r="R51"/>
      <c r="S51"/>
      <c r="T51"/>
      <c r="U51"/>
      <c r="V51"/>
      <c r="W51"/>
      <c r="X51"/>
      <c r="Y51"/>
      <c r="Z51"/>
      <c r="AA51"/>
      <c r="AB51"/>
      <c r="AC51"/>
      <c r="AD51"/>
      <c r="AE51"/>
      <c r="AF51"/>
      <c r="AG51"/>
      <c r="AH51"/>
    </row>
    <row r="52" spans="1:34">
      <c r="A52"/>
      <c r="B52"/>
      <c r="C52"/>
      <c r="E52"/>
      <c r="F52"/>
      <c r="G52"/>
      <c r="H52"/>
      <c r="I52"/>
      <c r="J52"/>
      <c r="K52"/>
      <c r="L52"/>
      <c r="M52"/>
      <c r="N52"/>
      <c r="O52"/>
      <c r="Q52"/>
      <c r="R52"/>
      <c r="S52"/>
      <c r="T52"/>
      <c r="U52"/>
      <c r="V52"/>
      <c r="W52"/>
      <c r="X52"/>
      <c r="Y52"/>
      <c r="Z52"/>
      <c r="AA52"/>
      <c r="AB52"/>
      <c r="AC52"/>
      <c r="AD52"/>
      <c r="AE52"/>
      <c r="AF52"/>
      <c r="AG52"/>
      <c r="AH52"/>
    </row>
    <row r="53" spans="1:34">
      <c r="A53"/>
      <c r="B53"/>
      <c r="C53"/>
      <c r="E53"/>
      <c r="F53"/>
      <c r="G53"/>
      <c r="H53"/>
      <c r="I53"/>
      <c r="J53"/>
      <c r="K53"/>
      <c r="L53"/>
      <c r="M53"/>
      <c r="N53"/>
      <c r="O53"/>
      <c r="Q53"/>
      <c r="R53"/>
      <c r="S53"/>
      <c r="T53"/>
      <c r="U53"/>
      <c r="V53"/>
      <c r="W53"/>
      <c r="X53"/>
      <c r="Y53"/>
      <c r="Z53"/>
      <c r="AA53"/>
      <c r="AB53"/>
      <c r="AC53"/>
      <c r="AD53"/>
      <c r="AE53"/>
      <c r="AF53"/>
      <c r="AG53"/>
      <c r="AH53"/>
    </row>
    <row r="54" spans="1:34">
      <c r="A54"/>
      <c r="B54"/>
      <c r="C54"/>
      <c r="E54"/>
      <c r="F54"/>
      <c r="G54"/>
      <c r="H54"/>
      <c r="I54"/>
      <c r="J54"/>
      <c r="K54"/>
      <c r="L54"/>
      <c r="M54"/>
      <c r="N54"/>
      <c r="O54"/>
      <c r="Q54"/>
      <c r="R54"/>
      <c r="S54"/>
      <c r="T54"/>
      <c r="U54"/>
      <c r="V54"/>
      <c r="W54"/>
      <c r="X54"/>
      <c r="Y54"/>
      <c r="Z54"/>
      <c r="AA54"/>
      <c r="AB54"/>
      <c r="AC54"/>
      <c r="AD54"/>
      <c r="AE54"/>
      <c r="AF54"/>
      <c r="AG54"/>
      <c r="AH54"/>
    </row>
    <row r="55" spans="1:34">
      <c r="A55"/>
      <c r="B55"/>
      <c r="C55"/>
      <c r="E55"/>
      <c r="F55"/>
      <c r="G55"/>
      <c r="H55"/>
      <c r="I55"/>
      <c r="J55"/>
      <c r="K55"/>
      <c r="L55"/>
      <c r="M55"/>
      <c r="N55"/>
      <c r="O55"/>
      <c r="Q55"/>
      <c r="R55"/>
      <c r="S55"/>
      <c r="T55"/>
      <c r="U55"/>
      <c r="V55"/>
      <c r="W55"/>
      <c r="X55"/>
      <c r="Y55"/>
      <c r="Z55"/>
      <c r="AA55"/>
      <c r="AB55"/>
      <c r="AC55"/>
      <c r="AD55"/>
      <c r="AE55"/>
      <c r="AF55"/>
      <c r="AG55"/>
      <c r="AH55"/>
    </row>
    <row r="56" spans="1:34">
      <c r="A56"/>
      <c r="B56"/>
      <c r="C56"/>
      <c r="E56"/>
      <c r="F56"/>
      <c r="G56"/>
      <c r="H56"/>
      <c r="I56"/>
      <c r="J56"/>
      <c r="K56"/>
      <c r="L56"/>
      <c r="M56"/>
      <c r="N56"/>
      <c r="O56"/>
      <c r="Q56"/>
      <c r="R56"/>
      <c r="S56"/>
      <c r="T56"/>
      <c r="U56"/>
      <c r="V56"/>
      <c r="W56"/>
      <c r="X56"/>
      <c r="Y56"/>
      <c r="Z56"/>
      <c r="AA56"/>
      <c r="AB56"/>
      <c r="AC56"/>
      <c r="AD56"/>
      <c r="AE56"/>
      <c r="AF56"/>
      <c r="AG56"/>
      <c r="AH56"/>
    </row>
    <row r="57" spans="1:34">
      <c r="A57"/>
      <c r="B57"/>
      <c r="C57"/>
      <c r="E57"/>
      <c r="F57"/>
      <c r="G57"/>
      <c r="H57"/>
      <c r="I57"/>
      <c r="J57"/>
      <c r="K57"/>
      <c r="L57"/>
      <c r="M57"/>
      <c r="N57"/>
      <c r="O57"/>
      <c r="Q57"/>
      <c r="R57"/>
      <c r="S57"/>
      <c r="T57"/>
      <c r="U57"/>
      <c r="V57"/>
      <c r="W57"/>
      <c r="X57"/>
      <c r="Y57"/>
      <c r="Z57"/>
      <c r="AA57"/>
      <c r="AB57"/>
      <c r="AC57"/>
      <c r="AD57"/>
      <c r="AE57"/>
      <c r="AF57"/>
      <c r="AG57"/>
      <c r="AH57"/>
    </row>
    <row r="58" spans="1:34">
      <c r="A58"/>
      <c r="B58"/>
      <c r="C58"/>
      <c r="E58"/>
      <c r="F58"/>
      <c r="G58"/>
      <c r="H58"/>
      <c r="I58"/>
      <c r="J58"/>
      <c r="K58"/>
      <c r="L58"/>
      <c r="M58"/>
      <c r="N58"/>
      <c r="O58"/>
      <c r="Q58"/>
      <c r="R58"/>
      <c r="S58"/>
      <c r="T58"/>
      <c r="U58"/>
      <c r="V58"/>
      <c r="W58"/>
      <c r="X58"/>
      <c r="Y58"/>
      <c r="Z58"/>
      <c r="AA58"/>
      <c r="AB58"/>
      <c r="AC58"/>
      <c r="AD58"/>
      <c r="AE58"/>
      <c r="AF58"/>
      <c r="AG58"/>
      <c r="AH58"/>
    </row>
    <row r="59" spans="1:34">
      <c r="A59"/>
      <c r="B59"/>
      <c r="C59"/>
      <c r="E59"/>
      <c r="F59"/>
      <c r="G59"/>
      <c r="H59"/>
      <c r="I59"/>
      <c r="J59"/>
      <c r="K59"/>
      <c r="L59"/>
      <c r="M59"/>
      <c r="N59"/>
      <c r="O59"/>
      <c r="Q59"/>
      <c r="R59"/>
      <c r="S59"/>
      <c r="T59"/>
      <c r="U59"/>
      <c r="V59"/>
      <c r="W59"/>
      <c r="X59"/>
      <c r="Y59"/>
      <c r="Z59"/>
      <c r="AA59"/>
      <c r="AB59"/>
      <c r="AC59"/>
      <c r="AD59"/>
      <c r="AE59"/>
      <c r="AF59"/>
      <c r="AG59"/>
      <c r="AH59"/>
    </row>
    <row r="60" spans="1:34">
      <c r="A60"/>
      <c r="B60"/>
      <c r="C60"/>
      <c r="E60"/>
      <c r="F60"/>
      <c r="G60"/>
      <c r="H60"/>
      <c r="I60"/>
      <c r="J60"/>
      <c r="K60"/>
      <c r="L60"/>
      <c r="M60"/>
      <c r="N60"/>
      <c r="O60"/>
      <c r="Q60"/>
      <c r="R60"/>
      <c r="S60"/>
      <c r="T60"/>
      <c r="U60"/>
      <c r="V60"/>
      <c r="W60"/>
      <c r="X60"/>
      <c r="Y60"/>
      <c r="Z60"/>
      <c r="AA60"/>
      <c r="AB60"/>
      <c r="AC60"/>
      <c r="AD60"/>
      <c r="AE60"/>
      <c r="AF60"/>
      <c r="AG60"/>
      <c r="AH60"/>
    </row>
    <row r="61" spans="1:34">
      <c r="A61"/>
      <c r="B61"/>
      <c r="C61"/>
      <c r="E61"/>
      <c r="F61"/>
      <c r="G61"/>
      <c r="H61"/>
      <c r="I61"/>
      <c r="J61"/>
      <c r="K61"/>
      <c r="L61"/>
      <c r="M61"/>
      <c r="N61"/>
      <c r="O61"/>
      <c r="Q61"/>
      <c r="R61"/>
      <c r="S61"/>
      <c r="T61"/>
      <c r="U61"/>
      <c r="V61"/>
      <c r="W61"/>
      <c r="X61"/>
      <c r="Y61"/>
      <c r="Z61"/>
      <c r="AA61"/>
      <c r="AB61"/>
      <c r="AC61"/>
      <c r="AD61"/>
      <c r="AE61"/>
      <c r="AF61"/>
      <c r="AG61"/>
      <c r="AH61"/>
    </row>
    <row r="62" spans="1:34">
      <c r="A62"/>
      <c r="B62"/>
      <c r="C62"/>
      <c r="E62"/>
      <c r="F62"/>
      <c r="G62"/>
      <c r="H62"/>
      <c r="I62"/>
      <c r="J62"/>
      <c r="K62"/>
      <c r="L62"/>
      <c r="M62"/>
      <c r="N62"/>
      <c r="O62"/>
      <c r="Q62"/>
      <c r="R62"/>
      <c r="S62"/>
      <c r="T62"/>
      <c r="U62"/>
      <c r="V62"/>
      <c r="W62"/>
      <c r="X62"/>
      <c r="Y62"/>
      <c r="Z62"/>
      <c r="AA62"/>
      <c r="AB62"/>
      <c r="AC62"/>
      <c r="AD62"/>
      <c r="AE62"/>
      <c r="AF62"/>
      <c r="AG62"/>
      <c r="AH62"/>
    </row>
  </sheetData>
  <mergeCells count="159">
    <mergeCell ref="A6:C6"/>
    <mergeCell ref="D6:N6"/>
    <mergeCell ref="A7:H7"/>
    <mergeCell ref="I7:N7"/>
    <mergeCell ref="O7:W7"/>
    <mergeCell ref="X7:AH7"/>
    <mergeCell ref="A1:C2"/>
    <mergeCell ref="D1:AH3"/>
    <mergeCell ref="A4:C4"/>
    <mergeCell ref="D4:N4"/>
    <mergeCell ref="O4:Q4"/>
    <mergeCell ref="A5:C5"/>
    <mergeCell ref="D5:N5"/>
    <mergeCell ref="I8:I9"/>
    <mergeCell ref="J8:J9"/>
    <mergeCell ref="K8:K9"/>
    <mergeCell ref="L8:L9"/>
    <mergeCell ref="A8:A9"/>
    <mergeCell ref="B8:B9"/>
    <mergeCell ref="C8:C9"/>
    <mergeCell ref="D8:D9"/>
    <mergeCell ref="E8:E9"/>
    <mergeCell ref="F8:F9"/>
    <mergeCell ref="AH8:AH9"/>
    <mergeCell ref="AI8:AI9"/>
    <mergeCell ref="AJ8:AK8"/>
    <mergeCell ref="AL8:AM8"/>
    <mergeCell ref="AN8:AN9"/>
    <mergeCell ref="A10:A12"/>
    <mergeCell ref="B10:B12"/>
    <mergeCell ref="C10:C12"/>
    <mergeCell ref="E10:E12"/>
    <mergeCell ref="F10:F12"/>
    <mergeCell ref="X8:X9"/>
    <mergeCell ref="Y8:Y9"/>
    <mergeCell ref="Z8:Z9"/>
    <mergeCell ref="AC8:AC9"/>
    <mergeCell ref="AD8:AD9"/>
    <mergeCell ref="AG8:AG9"/>
    <mergeCell ref="M8:M9"/>
    <mergeCell ref="N8:N9"/>
    <mergeCell ref="O8:O9"/>
    <mergeCell ref="P8:P9"/>
    <mergeCell ref="Q8:Q9"/>
    <mergeCell ref="R8:W8"/>
    <mergeCell ref="G8:G9"/>
    <mergeCell ref="H8:H9"/>
    <mergeCell ref="AG10:AG12"/>
    <mergeCell ref="AH10:AH12"/>
    <mergeCell ref="AN10:AN12"/>
    <mergeCell ref="A13:A15"/>
    <mergeCell ref="B13:B15"/>
    <mergeCell ref="C13:C15"/>
    <mergeCell ref="E13:E15"/>
    <mergeCell ref="F13:F15"/>
    <mergeCell ref="G13:G15"/>
    <mergeCell ref="H13:H15"/>
    <mergeCell ref="M10:M12"/>
    <mergeCell ref="N10:N12"/>
    <mergeCell ref="AA10:AA12"/>
    <mergeCell ref="AB10:AB12"/>
    <mergeCell ref="AE10:AE12"/>
    <mergeCell ref="AF10:AF12"/>
    <mergeCell ref="G10:G12"/>
    <mergeCell ref="H10:H12"/>
    <mergeCell ref="I10:I12"/>
    <mergeCell ref="J10:J12"/>
    <mergeCell ref="K10:K12"/>
    <mergeCell ref="L10:L12"/>
    <mergeCell ref="AN14:AN15"/>
    <mergeCell ref="AA13:AA15"/>
    <mergeCell ref="A16:A19"/>
    <mergeCell ref="B16:B19"/>
    <mergeCell ref="C16:C19"/>
    <mergeCell ref="E16:E19"/>
    <mergeCell ref="F16:F19"/>
    <mergeCell ref="G16:G19"/>
    <mergeCell ref="H16:H19"/>
    <mergeCell ref="I16:I19"/>
    <mergeCell ref="J16:J19"/>
    <mergeCell ref="AB13:AB15"/>
    <mergeCell ref="AE13:AE15"/>
    <mergeCell ref="AF13:AF15"/>
    <mergeCell ref="AG13:AG15"/>
    <mergeCell ref="AH13:AH15"/>
    <mergeCell ref="I13:I15"/>
    <mergeCell ref="J13:J15"/>
    <mergeCell ref="K13:K15"/>
    <mergeCell ref="L13:L15"/>
    <mergeCell ref="M13:M15"/>
    <mergeCell ref="N13:N15"/>
    <mergeCell ref="AE16:AE19"/>
    <mergeCell ref="AF16:AF19"/>
    <mergeCell ref="AG16:AG19"/>
    <mergeCell ref="AH16:AH19"/>
    <mergeCell ref="A20:A23"/>
    <mergeCell ref="B20:B23"/>
    <mergeCell ref="C20:C23"/>
    <mergeCell ref="E20:E23"/>
    <mergeCell ref="F20:F23"/>
    <mergeCell ref="G20:G23"/>
    <mergeCell ref="K16:K19"/>
    <mergeCell ref="L16:L19"/>
    <mergeCell ref="M16:M19"/>
    <mergeCell ref="N16:N19"/>
    <mergeCell ref="AA16:AA19"/>
    <mergeCell ref="AB16:AB19"/>
    <mergeCell ref="AH20:AH23"/>
    <mergeCell ref="N20:N23"/>
    <mergeCell ref="AA20:AA23"/>
    <mergeCell ref="AB20:AB23"/>
    <mergeCell ref="AE20:AE23"/>
    <mergeCell ref="AF20:AF23"/>
    <mergeCell ref="AG20:AG23"/>
    <mergeCell ref="H20:H23"/>
    <mergeCell ref="I20:I23"/>
    <mergeCell ref="J20:J23"/>
    <mergeCell ref="K20:K23"/>
    <mergeCell ref="L20:L23"/>
    <mergeCell ref="M20:M23"/>
    <mergeCell ref="AE24:AE28"/>
    <mergeCell ref="AF24:AF28"/>
    <mergeCell ref="AG24:AG28"/>
    <mergeCell ref="AH24:AH28"/>
    <mergeCell ref="N24:N28"/>
    <mergeCell ref="AA24:AA28"/>
    <mergeCell ref="AB24:AB28"/>
    <mergeCell ref="I24:I28"/>
    <mergeCell ref="J24:J28"/>
    <mergeCell ref="A29:A32"/>
    <mergeCell ref="B29:B32"/>
    <mergeCell ref="C29:C32"/>
    <mergeCell ref="E29:E32"/>
    <mergeCell ref="F29:F32"/>
    <mergeCell ref="G29:G32"/>
    <mergeCell ref="K24:K28"/>
    <mergeCell ref="L24:L28"/>
    <mergeCell ref="M24:M28"/>
    <mergeCell ref="A24:A28"/>
    <mergeCell ref="B24:B28"/>
    <mergeCell ref="C24:C28"/>
    <mergeCell ref="E24:E28"/>
    <mergeCell ref="F24:F28"/>
    <mergeCell ref="G24:G28"/>
    <mergeCell ref="H24:H28"/>
    <mergeCell ref="AH29:AH32"/>
    <mergeCell ref="AN29:AN32"/>
    <mergeCell ref="N29:N32"/>
    <mergeCell ref="AA29:AA32"/>
    <mergeCell ref="AB29:AB32"/>
    <mergeCell ref="AE29:AE32"/>
    <mergeCell ref="AF29:AF32"/>
    <mergeCell ref="AG29:AG32"/>
    <mergeCell ref="H29:H32"/>
    <mergeCell ref="I29:I32"/>
    <mergeCell ref="J29:J32"/>
    <mergeCell ref="K29:K32"/>
    <mergeCell ref="L29:L32"/>
    <mergeCell ref="M29:M32"/>
  </mergeCells>
  <conditionalFormatting sqref="I10">
    <cfRule type="containsText" dxfId="220" priority="199" operator="containsText" text="Muy Baja">
      <formula>NOT(ISERROR(SEARCH("Muy Baja",I10)))</formula>
    </cfRule>
    <cfRule type="containsText" dxfId="219" priority="200" operator="containsText" text="Baja">
      <formula>NOT(ISERROR(SEARCH("Baja",I10)))</formula>
    </cfRule>
    <cfRule type="containsText" dxfId="218" priority="202" operator="containsText" text="Muy Alta">
      <formula>NOT(ISERROR(SEARCH("Muy Alta",I10)))</formula>
    </cfRule>
    <cfRule type="containsText" dxfId="217" priority="203" operator="containsText" text="Alta">
      <formula>NOT(ISERROR(SEARCH("Alta",I10)))</formula>
    </cfRule>
    <cfRule type="containsText" dxfId="216" priority="204" operator="containsText" text="Media">
      <formula>NOT(ISERROR(SEARCH("Media",I10)))</formula>
    </cfRule>
    <cfRule type="containsText" dxfId="215" priority="205" operator="containsText" text="Media">
      <formula>NOT(ISERROR(SEARCH("Media",I10)))</formula>
    </cfRule>
    <cfRule type="containsText" dxfId="214" priority="206" operator="containsText" text="Media">
      <formula>NOT(ISERROR(SEARCH("Media",I10)))</formula>
    </cfRule>
    <cfRule type="containsText" dxfId="213" priority="207" operator="containsText" text="Muy Baja">
      <formula>NOT(ISERROR(SEARCH("Muy Baja",I10)))</formula>
    </cfRule>
    <cfRule type="containsText" dxfId="212" priority="208" operator="containsText" text="Baja">
      <formula>NOT(ISERROR(SEARCH("Baja",I10)))</formula>
    </cfRule>
    <cfRule type="containsText" dxfId="211" priority="209" operator="containsText" text="Muy Baja">
      <formula>NOT(ISERROR(SEARCH("Muy Baja",I10)))</formula>
    </cfRule>
    <cfRule type="containsText" dxfId="210" priority="210" operator="containsText" text="Muy Baja">
      <formula>NOT(ISERROR(SEARCH("Muy Baja",I10)))</formula>
    </cfRule>
    <cfRule type="containsText" dxfId="209" priority="211" operator="containsText" text="Muy Baja">
      <formula>NOT(ISERROR(SEARCH("Muy Baja",I10)))</formula>
    </cfRule>
    <cfRule type="containsText" dxfId="208" priority="212" operator="containsText" text="Muy Baja'Tabla probabilidad'!">
      <formula>NOT(ISERROR(SEARCH("Muy Baja'Tabla probabilidad'!",I10)))</formula>
    </cfRule>
    <cfRule type="containsText" dxfId="207" priority="213" operator="containsText" text="Muy bajo">
      <formula>NOT(ISERROR(SEARCH("Muy bajo",I10)))</formula>
    </cfRule>
    <cfRule type="containsText" dxfId="206" priority="214" operator="containsText" text="Alta">
      <formula>NOT(ISERROR(SEARCH("Alta",I10)))</formula>
    </cfRule>
    <cfRule type="containsText" dxfId="205" priority="215" operator="containsText" text="Media">
      <formula>NOT(ISERROR(SEARCH("Media",I10)))</formula>
    </cfRule>
    <cfRule type="containsText" dxfId="204" priority="216" operator="containsText" text="Baja">
      <formula>NOT(ISERROR(SEARCH("Baja",I10)))</formula>
    </cfRule>
    <cfRule type="containsText" dxfId="203" priority="217" operator="containsText" text="Muy baja">
      <formula>NOT(ISERROR(SEARCH("Muy baja",I10)))</formula>
    </cfRule>
    <cfRule type="cellIs" dxfId="202" priority="220" operator="between">
      <formula>1</formula>
      <formula>2</formula>
    </cfRule>
    <cfRule type="cellIs" dxfId="201" priority="221" operator="between">
      <formula>0</formula>
      <formula>2</formula>
    </cfRule>
  </conditionalFormatting>
  <conditionalFormatting sqref="I10">
    <cfRule type="containsText" dxfId="200" priority="201" operator="containsText" text="Muy Alta">
      <formula>NOT(ISERROR(SEARCH("Muy Alta",I10)))</formula>
    </cfRule>
  </conditionalFormatting>
  <conditionalFormatting sqref="L10 L16 L20 L24:L27 L29">
    <cfRule type="containsText" dxfId="199" priority="193" operator="containsText" text="Catastrófico">
      <formula>NOT(ISERROR(SEARCH("Catastrófico",L10)))</formula>
    </cfRule>
    <cfRule type="containsText" dxfId="198" priority="194" operator="containsText" text="Mayor">
      <formula>NOT(ISERROR(SEARCH("Mayor",L10)))</formula>
    </cfRule>
    <cfRule type="containsText" dxfId="197" priority="195" operator="containsText" text="Alta">
      <formula>NOT(ISERROR(SEARCH("Alta",L10)))</formula>
    </cfRule>
    <cfRule type="containsText" dxfId="196" priority="196" operator="containsText" text="Moderado">
      <formula>NOT(ISERROR(SEARCH("Moderado",L10)))</formula>
    </cfRule>
    <cfRule type="containsText" dxfId="195" priority="197" operator="containsText" text="Menor">
      <formula>NOT(ISERROR(SEARCH("Menor",L10)))</formula>
    </cfRule>
    <cfRule type="containsText" dxfId="194" priority="198" operator="containsText" text="Leve">
      <formula>NOT(ISERROR(SEARCH("Leve",L10)))</formula>
    </cfRule>
  </conditionalFormatting>
  <conditionalFormatting sqref="N10 N13 N16 N20">
    <cfRule type="containsText" dxfId="193" priority="188" operator="containsText" text="Extremo">
      <formula>NOT(ISERROR(SEARCH("Extremo",N10)))</formula>
    </cfRule>
    <cfRule type="containsText" dxfId="192" priority="189" operator="containsText" text="Alto">
      <formula>NOT(ISERROR(SEARCH("Alto",N10)))</formula>
    </cfRule>
    <cfRule type="containsText" dxfId="191" priority="190" operator="containsText" text="Bajo">
      <formula>NOT(ISERROR(SEARCH("Bajo",N10)))</formula>
    </cfRule>
    <cfRule type="containsText" dxfId="190" priority="191" operator="containsText" text="Moderado">
      <formula>NOT(ISERROR(SEARCH("Moderado",N10)))</formula>
    </cfRule>
    <cfRule type="containsText" dxfId="189" priority="192" operator="containsText" text="Extremo">
      <formula>NOT(ISERROR(SEARCH("Extremo",N10)))</formula>
    </cfRule>
  </conditionalFormatting>
  <conditionalFormatting sqref="M10 M13 M16 M20 M24:M27 M29">
    <cfRule type="containsText" dxfId="188" priority="182" operator="containsText" text="Catastrófico">
      <formula>NOT(ISERROR(SEARCH("Catastrófico",M10)))</formula>
    </cfRule>
    <cfRule type="containsText" dxfId="187" priority="183" operator="containsText" text="Mayor">
      <formula>NOT(ISERROR(SEARCH("Mayor",M10)))</formula>
    </cfRule>
    <cfRule type="containsText" dxfId="186" priority="184" operator="containsText" text="Alta">
      <formula>NOT(ISERROR(SEARCH("Alta",M10)))</formula>
    </cfRule>
    <cfRule type="containsText" dxfId="185" priority="185" operator="containsText" text="Moderado">
      <formula>NOT(ISERROR(SEARCH("Moderado",M10)))</formula>
    </cfRule>
    <cfRule type="containsText" dxfId="184" priority="186" operator="containsText" text="Menor">
      <formula>NOT(ISERROR(SEARCH("Menor",M10)))</formula>
    </cfRule>
    <cfRule type="containsText" dxfId="183" priority="187" operator="containsText" text="Leve">
      <formula>NOT(ISERROR(SEARCH("Leve",M10)))</formula>
    </cfRule>
  </conditionalFormatting>
  <conditionalFormatting sqref="Y10:Y12 Y16:Y19 Y29:Y32">
    <cfRule type="containsText" dxfId="182" priority="176" operator="containsText" text="Muy Alta">
      <formula>NOT(ISERROR(SEARCH("Muy Alta",Y10)))</formula>
    </cfRule>
    <cfRule type="containsText" dxfId="181" priority="177" operator="containsText" text="Alta">
      <formula>NOT(ISERROR(SEARCH("Alta",Y10)))</formula>
    </cfRule>
    <cfRule type="containsText" dxfId="180" priority="178" operator="containsText" text="Media">
      <formula>NOT(ISERROR(SEARCH("Media",Y10)))</formula>
    </cfRule>
    <cfRule type="containsText" dxfId="179" priority="179" operator="containsText" text="Muy Baja">
      <formula>NOT(ISERROR(SEARCH("Muy Baja",Y10)))</formula>
    </cfRule>
    <cfRule type="containsText" dxfId="178" priority="180" operator="containsText" text="Baja">
      <formula>NOT(ISERROR(SEARCH("Baja",Y10)))</formula>
    </cfRule>
    <cfRule type="containsText" dxfId="177" priority="181" operator="containsText" text="Muy Baja">
      <formula>NOT(ISERROR(SEARCH("Muy Baja",Y10)))</formula>
    </cfRule>
  </conditionalFormatting>
  <conditionalFormatting sqref="AC10:AC12 AC16:AC19 AC29:AC32">
    <cfRule type="containsText" dxfId="176" priority="171" operator="containsText" text="Catastrófico">
      <formula>NOT(ISERROR(SEARCH("Catastrófico",AC10)))</formula>
    </cfRule>
    <cfRule type="containsText" dxfId="175" priority="172" operator="containsText" text="Mayor">
      <formula>NOT(ISERROR(SEARCH("Mayor",AC10)))</formula>
    </cfRule>
    <cfRule type="containsText" dxfId="174" priority="173" operator="containsText" text="Moderado">
      <formula>NOT(ISERROR(SEARCH("Moderado",AC10)))</formula>
    </cfRule>
    <cfRule type="containsText" dxfId="173" priority="174" operator="containsText" text="Menor">
      <formula>NOT(ISERROR(SEARCH("Menor",AC10)))</formula>
    </cfRule>
    <cfRule type="containsText" dxfId="172" priority="175" operator="containsText" text="Leve">
      <formula>NOT(ISERROR(SEARCH("Leve",AC10)))</formula>
    </cfRule>
  </conditionalFormatting>
  <conditionalFormatting sqref="AG10">
    <cfRule type="containsText" dxfId="171" priority="162" operator="containsText" text="Extremo">
      <formula>NOT(ISERROR(SEARCH("Extremo",AG10)))</formula>
    </cfRule>
    <cfRule type="containsText" dxfId="170" priority="163" operator="containsText" text="Alto">
      <formula>NOT(ISERROR(SEARCH("Alto",AG10)))</formula>
    </cfRule>
    <cfRule type="containsText" dxfId="169" priority="164" operator="containsText" text="Moderado">
      <formula>NOT(ISERROR(SEARCH("Moderado",AG10)))</formula>
    </cfRule>
    <cfRule type="containsText" dxfId="168" priority="165" operator="containsText" text="Menor">
      <formula>NOT(ISERROR(SEARCH("Menor",AG10)))</formula>
    </cfRule>
    <cfRule type="containsText" dxfId="167" priority="166" operator="containsText" text="Bajo">
      <formula>NOT(ISERROR(SEARCH("Bajo",AG10)))</formula>
    </cfRule>
    <cfRule type="containsText" dxfId="166" priority="167" operator="containsText" text="Moderado">
      <formula>NOT(ISERROR(SEARCH("Moderado",AG10)))</formula>
    </cfRule>
    <cfRule type="containsText" dxfId="165" priority="168" operator="containsText" text="Extremo">
      <formula>NOT(ISERROR(SEARCH("Extremo",AG10)))</formula>
    </cfRule>
    <cfRule type="containsText" dxfId="164" priority="169" operator="containsText" text="Baja">
      <formula>NOT(ISERROR(SEARCH("Baja",AG10)))</formula>
    </cfRule>
    <cfRule type="containsText" dxfId="163" priority="170" operator="containsText" text="Alto">
      <formula>NOT(ISERROR(SEARCH("Alto",AG10)))</formula>
    </cfRule>
  </conditionalFormatting>
  <conditionalFormatting sqref="AA10:AA32">
    <cfRule type="containsText" dxfId="162" priority="7" operator="containsText" text="Muy Baja">
      <formula>NOT(ISERROR(SEARCH("Muy Baja",AA10)))</formula>
    </cfRule>
    <cfRule type="containsText" dxfId="161" priority="157" operator="containsText" text="Muy Alta">
      <formula>NOT(ISERROR(SEARCH("Muy Alta",AA10)))</formula>
    </cfRule>
    <cfRule type="containsText" dxfId="160" priority="158" operator="containsText" text="Alta">
      <formula>NOT(ISERROR(SEARCH("Alta",AA10)))</formula>
    </cfRule>
    <cfRule type="containsText" dxfId="159" priority="159" operator="containsText" text="Media">
      <formula>NOT(ISERROR(SEARCH("Media",AA10)))</formula>
    </cfRule>
    <cfRule type="containsText" dxfId="158" priority="160" operator="containsText" text="Baja">
      <formula>NOT(ISERROR(SEARCH("Baja",AA10)))</formula>
    </cfRule>
    <cfRule type="containsText" dxfId="157" priority="161" operator="containsText" text="Muy Baja">
      <formula>NOT(ISERROR(SEARCH("Muy Baja",AA10)))</formula>
    </cfRule>
  </conditionalFormatting>
  <conditionalFormatting sqref="AE10:AE12 AE16:AE19 AE29:AE32">
    <cfRule type="containsText" dxfId="156" priority="152" operator="containsText" text="Catastrófico">
      <formula>NOT(ISERROR(SEARCH("Catastrófico",AE10)))</formula>
    </cfRule>
    <cfRule type="containsText" dxfId="155" priority="153" operator="containsText" text="Moderado">
      <formula>NOT(ISERROR(SEARCH("Moderado",AE10)))</formula>
    </cfRule>
    <cfRule type="containsText" dxfId="154" priority="154" operator="containsText" text="Menor">
      <formula>NOT(ISERROR(SEARCH("Menor",AE10)))</formula>
    </cfRule>
    <cfRule type="containsText" dxfId="153" priority="155" operator="containsText" text="Leve">
      <formula>NOT(ISERROR(SEARCH("Leve",AE10)))</formula>
    </cfRule>
    <cfRule type="containsText" dxfId="152" priority="156" operator="containsText" text="Mayor">
      <formula>NOT(ISERROR(SEARCH("Mayor",AE10)))</formula>
    </cfRule>
  </conditionalFormatting>
  <conditionalFormatting sqref="I13 I16 I20">
    <cfRule type="containsText" dxfId="151" priority="129" operator="containsText" text="Muy Baja">
      <formula>NOT(ISERROR(SEARCH("Muy Baja",I13)))</formula>
    </cfRule>
    <cfRule type="containsText" dxfId="150" priority="130" operator="containsText" text="Baja">
      <formula>NOT(ISERROR(SEARCH("Baja",I13)))</formula>
    </cfRule>
    <cfRule type="containsText" dxfId="149" priority="132" operator="containsText" text="Muy Alta">
      <formula>NOT(ISERROR(SEARCH("Muy Alta",I13)))</formula>
    </cfRule>
    <cfRule type="containsText" dxfId="148" priority="133" operator="containsText" text="Alta">
      <formula>NOT(ISERROR(SEARCH("Alta",I13)))</formula>
    </cfRule>
    <cfRule type="containsText" dxfId="147" priority="134" operator="containsText" text="Media">
      <formula>NOT(ISERROR(SEARCH("Media",I13)))</formula>
    </cfRule>
    <cfRule type="containsText" dxfId="146" priority="135" operator="containsText" text="Media">
      <formula>NOT(ISERROR(SEARCH("Media",I13)))</formula>
    </cfRule>
    <cfRule type="containsText" dxfId="145" priority="136" operator="containsText" text="Media">
      <formula>NOT(ISERROR(SEARCH("Media",I13)))</formula>
    </cfRule>
    <cfRule type="containsText" dxfId="144" priority="137" operator="containsText" text="Muy Baja">
      <formula>NOT(ISERROR(SEARCH("Muy Baja",I13)))</formula>
    </cfRule>
    <cfRule type="containsText" dxfId="143" priority="138" operator="containsText" text="Baja">
      <formula>NOT(ISERROR(SEARCH("Baja",I13)))</formula>
    </cfRule>
    <cfRule type="containsText" dxfId="142" priority="139" operator="containsText" text="Muy Baja">
      <formula>NOT(ISERROR(SEARCH("Muy Baja",I13)))</formula>
    </cfRule>
    <cfRule type="containsText" dxfId="141" priority="140" operator="containsText" text="Muy Baja">
      <formula>NOT(ISERROR(SEARCH("Muy Baja",I13)))</formula>
    </cfRule>
    <cfRule type="containsText" dxfId="140" priority="141" operator="containsText" text="Muy Baja">
      <formula>NOT(ISERROR(SEARCH("Muy Baja",I13)))</formula>
    </cfRule>
    <cfRule type="containsText" dxfId="139" priority="142" operator="containsText" text="Muy Baja'Tabla probabilidad'!">
      <formula>NOT(ISERROR(SEARCH("Muy Baja'Tabla probabilidad'!",I13)))</formula>
    </cfRule>
    <cfRule type="containsText" dxfId="138" priority="143" operator="containsText" text="Muy bajo">
      <formula>NOT(ISERROR(SEARCH("Muy bajo",I13)))</formula>
    </cfRule>
    <cfRule type="containsText" dxfId="137" priority="144" operator="containsText" text="Alta">
      <formula>NOT(ISERROR(SEARCH("Alta",I13)))</formula>
    </cfRule>
    <cfRule type="containsText" dxfId="136" priority="145" operator="containsText" text="Media">
      <formula>NOT(ISERROR(SEARCH("Media",I13)))</formula>
    </cfRule>
    <cfRule type="containsText" dxfId="135" priority="146" operator="containsText" text="Baja">
      <formula>NOT(ISERROR(SEARCH("Baja",I13)))</formula>
    </cfRule>
    <cfRule type="containsText" dxfId="134" priority="147" operator="containsText" text="Muy baja">
      <formula>NOT(ISERROR(SEARCH("Muy baja",I13)))</formula>
    </cfRule>
    <cfRule type="cellIs" dxfId="133" priority="150" operator="between">
      <formula>1</formula>
      <formula>2</formula>
    </cfRule>
    <cfRule type="cellIs" dxfId="132" priority="151" operator="between">
      <formula>0</formula>
      <formula>2</formula>
    </cfRule>
  </conditionalFormatting>
  <conditionalFormatting sqref="I13 I16 I20">
    <cfRule type="containsText" dxfId="131" priority="131" operator="containsText" text="Muy Alta">
      <formula>NOT(ISERROR(SEARCH("Muy Alta",I13)))</formula>
    </cfRule>
  </conditionalFormatting>
  <conditionalFormatting sqref="Y13:Y15">
    <cfRule type="containsText" dxfId="130" priority="123" operator="containsText" text="Muy Alta">
      <formula>NOT(ISERROR(SEARCH("Muy Alta",Y13)))</formula>
    </cfRule>
    <cfRule type="containsText" dxfId="129" priority="124" operator="containsText" text="Alta">
      <formula>NOT(ISERROR(SEARCH("Alta",Y13)))</formula>
    </cfRule>
    <cfRule type="containsText" dxfId="128" priority="125" operator="containsText" text="Media">
      <formula>NOT(ISERROR(SEARCH("Media",Y13)))</formula>
    </cfRule>
    <cfRule type="containsText" dxfId="127" priority="126" operator="containsText" text="Muy Baja">
      <formula>NOT(ISERROR(SEARCH("Muy Baja",Y13)))</formula>
    </cfRule>
    <cfRule type="containsText" dxfId="126" priority="127" operator="containsText" text="Baja">
      <formula>NOT(ISERROR(SEARCH("Baja",Y13)))</formula>
    </cfRule>
    <cfRule type="containsText" dxfId="125" priority="128" operator="containsText" text="Muy Baja">
      <formula>NOT(ISERROR(SEARCH("Muy Baja",Y13)))</formula>
    </cfRule>
  </conditionalFormatting>
  <conditionalFormatting sqref="AC13:AC15">
    <cfRule type="containsText" dxfId="124" priority="118" operator="containsText" text="Catastrófico">
      <formula>NOT(ISERROR(SEARCH("Catastrófico",AC13)))</formula>
    </cfRule>
    <cfRule type="containsText" dxfId="123" priority="119" operator="containsText" text="Mayor">
      <formula>NOT(ISERROR(SEARCH("Mayor",AC13)))</formula>
    </cfRule>
    <cfRule type="containsText" dxfId="122" priority="120" operator="containsText" text="Moderado">
      <formula>NOT(ISERROR(SEARCH("Moderado",AC13)))</formula>
    </cfRule>
    <cfRule type="containsText" dxfId="121" priority="121" operator="containsText" text="Menor">
      <formula>NOT(ISERROR(SEARCH("Menor",AC13)))</formula>
    </cfRule>
    <cfRule type="containsText" dxfId="120" priority="122" operator="containsText" text="Leve">
      <formula>NOT(ISERROR(SEARCH("Leve",AC13)))</formula>
    </cfRule>
  </conditionalFormatting>
  <conditionalFormatting sqref="AG13">
    <cfRule type="containsText" dxfId="119" priority="109" operator="containsText" text="Extremo">
      <formula>NOT(ISERROR(SEARCH("Extremo",AG13)))</formula>
    </cfRule>
    <cfRule type="containsText" dxfId="118" priority="110" operator="containsText" text="Alto">
      <formula>NOT(ISERROR(SEARCH("Alto",AG13)))</formula>
    </cfRule>
    <cfRule type="containsText" dxfId="117" priority="111" operator="containsText" text="Moderado">
      <formula>NOT(ISERROR(SEARCH("Moderado",AG13)))</formula>
    </cfRule>
    <cfRule type="containsText" dxfId="116" priority="112" operator="containsText" text="Menor">
      <formula>NOT(ISERROR(SEARCH("Menor",AG13)))</formula>
    </cfRule>
    <cfRule type="containsText" dxfId="115" priority="113" operator="containsText" text="Bajo">
      <formula>NOT(ISERROR(SEARCH("Bajo",AG13)))</formula>
    </cfRule>
    <cfRule type="containsText" dxfId="114" priority="114" operator="containsText" text="Moderado">
      <formula>NOT(ISERROR(SEARCH("Moderado",AG13)))</formula>
    </cfRule>
    <cfRule type="containsText" dxfId="113" priority="115" operator="containsText" text="Extremo">
      <formula>NOT(ISERROR(SEARCH("Extremo",AG13)))</formula>
    </cfRule>
    <cfRule type="containsText" dxfId="112" priority="116" operator="containsText" text="Baja">
      <formula>NOT(ISERROR(SEARCH("Baja",AG13)))</formula>
    </cfRule>
    <cfRule type="containsText" dxfId="111" priority="117" operator="containsText" text="Alto">
      <formula>NOT(ISERROR(SEARCH("Alto",AG13)))</formula>
    </cfRule>
  </conditionalFormatting>
  <conditionalFormatting sqref="AE13:AE15">
    <cfRule type="containsText" dxfId="110" priority="104" operator="containsText" text="Catastrófico">
      <formula>NOT(ISERROR(SEARCH("Catastrófico",AE13)))</formula>
    </cfRule>
    <cfRule type="containsText" dxfId="109" priority="105" operator="containsText" text="Moderado">
      <formula>NOT(ISERROR(SEARCH("Moderado",AE13)))</formula>
    </cfRule>
    <cfRule type="containsText" dxfId="108" priority="106" operator="containsText" text="Menor">
      <formula>NOT(ISERROR(SEARCH("Menor",AE13)))</formula>
    </cfRule>
    <cfRule type="containsText" dxfId="107" priority="107" operator="containsText" text="Leve">
      <formula>NOT(ISERROR(SEARCH("Leve",AE13)))</formula>
    </cfRule>
    <cfRule type="containsText" dxfId="106" priority="108" operator="containsText" text="Mayor">
      <formula>NOT(ISERROR(SEARCH("Mayor",AE13)))</formula>
    </cfRule>
  </conditionalFormatting>
  <conditionalFormatting sqref="AG16">
    <cfRule type="containsText" dxfId="105" priority="95" operator="containsText" text="Extremo">
      <formula>NOT(ISERROR(SEARCH("Extremo",AG16)))</formula>
    </cfRule>
    <cfRule type="containsText" dxfId="104" priority="96" operator="containsText" text="Alto">
      <formula>NOT(ISERROR(SEARCH("Alto",AG16)))</formula>
    </cfRule>
    <cfRule type="containsText" dxfId="103" priority="97" operator="containsText" text="Moderado">
      <formula>NOT(ISERROR(SEARCH("Moderado",AG16)))</formula>
    </cfRule>
    <cfRule type="containsText" dxfId="102" priority="98" operator="containsText" text="Menor">
      <formula>NOT(ISERROR(SEARCH("Menor",AG16)))</formula>
    </cfRule>
    <cfRule type="containsText" dxfId="101" priority="99" operator="containsText" text="Bajo">
      <formula>NOT(ISERROR(SEARCH("Bajo",AG16)))</formula>
    </cfRule>
    <cfRule type="containsText" dxfId="100" priority="100" operator="containsText" text="Moderado">
      <formula>NOT(ISERROR(SEARCH("Moderado",AG16)))</formula>
    </cfRule>
    <cfRule type="containsText" dxfId="99" priority="101" operator="containsText" text="Extremo">
      <formula>NOT(ISERROR(SEARCH("Extremo",AG16)))</formula>
    </cfRule>
    <cfRule type="containsText" dxfId="98" priority="102" operator="containsText" text="Baja">
      <formula>NOT(ISERROR(SEARCH("Baja",AG16)))</formula>
    </cfRule>
    <cfRule type="containsText" dxfId="97" priority="103" operator="containsText" text="Alto">
      <formula>NOT(ISERROR(SEARCH("Alto",AG16)))</formula>
    </cfRule>
  </conditionalFormatting>
  <conditionalFormatting sqref="Y20:Y23">
    <cfRule type="containsText" dxfId="96" priority="89" operator="containsText" text="Muy Alta">
      <formula>NOT(ISERROR(SEARCH("Muy Alta",Y20)))</formula>
    </cfRule>
    <cfRule type="containsText" dxfId="95" priority="90" operator="containsText" text="Alta">
      <formula>NOT(ISERROR(SEARCH("Alta",Y20)))</formula>
    </cfRule>
    <cfRule type="containsText" dxfId="94" priority="91" operator="containsText" text="Media">
      <formula>NOT(ISERROR(SEARCH("Media",Y20)))</formula>
    </cfRule>
    <cfRule type="containsText" dxfId="93" priority="92" operator="containsText" text="Muy Baja">
      <formula>NOT(ISERROR(SEARCH("Muy Baja",Y20)))</formula>
    </cfRule>
    <cfRule type="containsText" dxfId="92" priority="93" operator="containsText" text="Baja">
      <formula>NOT(ISERROR(SEARCH("Baja",Y20)))</formula>
    </cfRule>
    <cfRule type="containsText" dxfId="91" priority="94" operator="containsText" text="Muy Baja">
      <formula>NOT(ISERROR(SEARCH("Muy Baja",Y20)))</formula>
    </cfRule>
  </conditionalFormatting>
  <conditionalFormatting sqref="AC20:AC23">
    <cfRule type="containsText" dxfId="90" priority="84" operator="containsText" text="Catastrófico">
      <formula>NOT(ISERROR(SEARCH("Catastrófico",AC20)))</formula>
    </cfRule>
    <cfRule type="containsText" dxfId="89" priority="85" operator="containsText" text="Mayor">
      <formula>NOT(ISERROR(SEARCH("Mayor",AC20)))</formula>
    </cfRule>
    <cfRule type="containsText" dxfId="88" priority="86" operator="containsText" text="Moderado">
      <formula>NOT(ISERROR(SEARCH("Moderado",AC20)))</formula>
    </cfRule>
    <cfRule type="containsText" dxfId="87" priority="87" operator="containsText" text="Menor">
      <formula>NOT(ISERROR(SEARCH("Menor",AC20)))</formula>
    </cfRule>
    <cfRule type="containsText" dxfId="86" priority="88" operator="containsText" text="Leve">
      <formula>NOT(ISERROR(SEARCH("Leve",AC20)))</formula>
    </cfRule>
  </conditionalFormatting>
  <conditionalFormatting sqref="AG20">
    <cfRule type="containsText" dxfId="85" priority="75" operator="containsText" text="Extremo">
      <formula>NOT(ISERROR(SEARCH("Extremo",AG20)))</formula>
    </cfRule>
    <cfRule type="containsText" dxfId="84" priority="76" operator="containsText" text="Alto">
      <formula>NOT(ISERROR(SEARCH("Alto",AG20)))</formula>
    </cfRule>
    <cfRule type="containsText" dxfId="83" priority="77" operator="containsText" text="Moderado">
      <formula>NOT(ISERROR(SEARCH("Moderado",AG20)))</formula>
    </cfRule>
    <cfRule type="containsText" dxfId="82" priority="78" operator="containsText" text="Menor">
      <formula>NOT(ISERROR(SEARCH("Menor",AG20)))</formula>
    </cfRule>
    <cfRule type="containsText" dxfId="81" priority="79" operator="containsText" text="Bajo">
      <formula>NOT(ISERROR(SEARCH("Bajo",AG20)))</formula>
    </cfRule>
    <cfRule type="containsText" dxfId="80" priority="80" operator="containsText" text="Moderado">
      <formula>NOT(ISERROR(SEARCH("Moderado",AG20)))</formula>
    </cfRule>
    <cfRule type="containsText" dxfId="79" priority="81" operator="containsText" text="Extremo">
      <formula>NOT(ISERROR(SEARCH("Extremo",AG20)))</formula>
    </cfRule>
    <cfRule type="containsText" dxfId="78" priority="82" operator="containsText" text="Baja">
      <formula>NOT(ISERROR(SEARCH("Baja",AG20)))</formula>
    </cfRule>
    <cfRule type="containsText" dxfId="77" priority="83" operator="containsText" text="Alto">
      <formula>NOT(ISERROR(SEARCH("Alto",AG20)))</formula>
    </cfRule>
  </conditionalFormatting>
  <conditionalFormatting sqref="AE20:AE23">
    <cfRule type="containsText" dxfId="76" priority="70" operator="containsText" text="Catastrófico">
      <formula>NOT(ISERROR(SEARCH("Catastrófico",AE20)))</formula>
    </cfRule>
    <cfRule type="containsText" dxfId="75" priority="71" operator="containsText" text="Moderado">
      <formula>NOT(ISERROR(SEARCH("Moderado",AE20)))</formula>
    </cfRule>
    <cfRule type="containsText" dxfId="74" priority="72" operator="containsText" text="Menor">
      <formula>NOT(ISERROR(SEARCH("Menor",AE20)))</formula>
    </cfRule>
    <cfRule type="containsText" dxfId="73" priority="73" operator="containsText" text="Leve">
      <formula>NOT(ISERROR(SEARCH("Leve",AE20)))</formula>
    </cfRule>
    <cfRule type="containsText" dxfId="72" priority="74" operator="containsText" text="Mayor">
      <formula>NOT(ISERROR(SEARCH("Mayor",AE20)))</formula>
    </cfRule>
  </conditionalFormatting>
  <conditionalFormatting sqref="N24:N27 N29">
    <cfRule type="containsText" dxfId="71" priority="65" operator="containsText" text="Extremo">
      <formula>NOT(ISERROR(SEARCH("Extremo",N24)))</formula>
    </cfRule>
    <cfRule type="containsText" dxfId="70" priority="66" operator="containsText" text="Alto">
      <formula>NOT(ISERROR(SEARCH("Alto",N24)))</formula>
    </cfRule>
    <cfRule type="containsText" dxfId="69" priority="67" operator="containsText" text="Bajo">
      <formula>NOT(ISERROR(SEARCH("Bajo",N24)))</formula>
    </cfRule>
    <cfRule type="containsText" dxfId="68" priority="68" operator="containsText" text="Moderado">
      <formula>NOT(ISERROR(SEARCH("Moderado",N24)))</formula>
    </cfRule>
    <cfRule type="containsText" dxfId="67" priority="69" operator="containsText" text="Extremo">
      <formula>NOT(ISERROR(SEARCH("Extremo",N24)))</formula>
    </cfRule>
  </conditionalFormatting>
  <conditionalFormatting sqref="I24:I27 I29">
    <cfRule type="containsText" dxfId="66" priority="42" operator="containsText" text="Muy Baja">
      <formula>NOT(ISERROR(SEARCH("Muy Baja",I24)))</formula>
    </cfRule>
    <cfRule type="containsText" dxfId="65" priority="43" operator="containsText" text="Baja">
      <formula>NOT(ISERROR(SEARCH("Baja",I24)))</formula>
    </cfRule>
    <cfRule type="containsText" dxfId="64" priority="45" operator="containsText" text="Muy Alta">
      <formula>NOT(ISERROR(SEARCH("Muy Alta",I24)))</formula>
    </cfRule>
    <cfRule type="containsText" dxfId="63" priority="46" operator="containsText" text="Alta">
      <formula>NOT(ISERROR(SEARCH("Alta",I24)))</formula>
    </cfRule>
    <cfRule type="containsText" dxfId="62" priority="47" operator="containsText" text="Media">
      <formula>NOT(ISERROR(SEARCH("Media",I24)))</formula>
    </cfRule>
    <cfRule type="containsText" dxfId="61" priority="48" operator="containsText" text="Media">
      <formula>NOT(ISERROR(SEARCH("Media",I24)))</formula>
    </cfRule>
    <cfRule type="containsText" dxfId="60" priority="49" operator="containsText" text="Media">
      <formula>NOT(ISERROR(SEARCH("Media",I24)))</formula>
    </cfRule>
    <cfRule type="containsText" dxfId="59" priority="50" operator="containsText" text="Muy Baja">
      <formula>NOT(ISERROR(SEARCH("Muy Baja",I24)))</formula>
    </cfRule>
    <cfRule type="containsText" dxfId="58" priority="51" operator="containsText" text="Baja">
      <formula>NOT(ISERROR(SEARCH("Baja",I24)))</formula>
    </cfRule>
    <cfRule type="containsText" dxfId="57" priority="52" operator="containsText" text="Muy Baja">
      <formula>NOT(ISERROR(SEARCH("Muy Baja",I24)))</formula>
    </cfRule>
    <cfRule type="containsText" dxfId="56" priority="53" operator="containsText" text="Muy Baja">
      <formula>NOT(ISERROR(SEARCH("Muy Baja",I24)))</formula>
    </cfRule>
    <cfRule type="containsText" dxfId="55" priority="54" operator="containsText" text="Muy Baja">
      <formula>NOT(ISERROR(SEARCH("Muy Baja",I24)))</formula>
    </cfRule>
    <cfRule type="containsText" dxfId="54" priority="55" operator="containsText" text="Muy Baja'Tabla probabilidad'!">
      <formula>NOT(ISERROR(SEARCH("Muy Baja'Tabla probabilidad'!",I24)))</formula>
    </cfRule>
    <cfRule type="containsText" dxfId="53" priority="56" operator="containsText" text="Muy bajo">
      <formula>NOT(ISERROR(SEARCH("Muy bajo",I24)))</formula>
    </cfRule>
    <cfRule type="containsText" dxfId="52" priority="57" operator="containsText" text="Alta">
      <formula>NOT(ISERROR(SEARCH("Alta",I24)))</formula>
    </cfRule>
    <cfRule type="containsText" dxfId="51" priority="58" operator="containsText" text="Media">
      <formula>NOT(ISERROR(SEARCH("Media",I24)))</formula>
    </cfRule>
    <cfRule type="containsText" dxfId="50" priority="59" operator="containsText" text="Baja">
      <formula>NOT(ISERROR(SEARCH("Baja",I24)))</formula>
    </cfRule>
    <cfRule type="containsText" dxfId="49" priority="60" operator="containsText" text="Muy baja">
      <formula>NOT(ISERROR(SEARCH("Muy baja",I24)))</formula>
    </cfRule>
    <cfRule type="cellIs" dxfId="48" priority="63" operator="between">
      <formula>1</formula>
      <formula>2</formula>
    </cfRule>
    <cfRule type="cellIs" dxfId="47" priority="64" operator="between">
      <formula>0</formula>
      <formula>2</formula>
    </cfRule>
  </conditionalFormatting>
  <conditionalFormatting sqref="I24:I27 I29">
    <cfRule type="containsText" dxfId="46" priority="44" operator="containsText" text="Muy Alta">
      <formula>NOT(ISERROR(SEARCH("Muy Alta",I24)))</formula>
    </cfRule>
  </conditionalFormatting>
  <conditionalFormatting sqref="Y24:Y28">
    <cfRule type="containsText" dxfId="45" priority="36" operator="containsText" text="Muy Alta">
      <formula>NOT(ISERROR(SEARCH("Muy Alta",Y24)))</formula>
    </cfRule>
    <cfRule type="containsText" dxfId="44" priority="37" operator="containsText" text="Alta">
      <formula>NOT(ISERROR(SEARCH("Alta",Y24)))</formula>
    </cfRule>
    <cfRule type="containsText" dxfId="43" priority="38" operator="containsText" text="Media">
      <formula>NOT(ISERROR(SEARCH("Media",Y24)))</formula>
    </cfRule>
    <cfRule type="containsText" dxfId="42" priority="39" operator="containsText" text="Muy Baja">
      <formula>NOT(ISERROR(SEARCH("Muy Baja",Y24)))</formula>
    </cfRule>
    <cfRule type="containsText" dxfId="41" priority="40" operator="containsText" text="Baja">
      <formula>NOT(ISERROR(SEARCH("Baja",Y24)))</formula>
    </cfRule>
    <cfRule type="containsText" dxfId="40" priority="41" operator="containsText" text="Muy Baja">
      <formula>NOT(ISERROR(SEARCH("Muy Baja",Y24)))</formula>
    </cfRule>
  </conditionalFormatting>
  <conditionalFormatting sqref="AC24:AC28">
    <cfRule type="containsText" dxfId="39" priority="31" operator="containsText" text="Catastrófico">
      <formula>NOT(ISERROR(SEARCH("Catastrófico",AC24)))</formula>
    </cfRule>
    <cfRule type="containsText" dxfId="38" priority="32" operator="containsText" text="Mayor">
      <formula>NOT(ISERROR(SEARCH("Mayor",AC24)))</formula>
    </cfRule>
    <cfRule type="containsText" dxfId="37" priority="33" operator="containsText" text="Moderado">
      <formula>NOT(ISERROR(SEARCH("Moderado",AC24)))</formula>
    </cfRule>
    <cfRule type="containsText" dxfId="36" priority="34" operator="containsText" text="Menor">
      <formula>NOT(ISERROR(SEARCH("Menor",AC24)))</formula>
    </cfRule>
    <cfRule type="containsText" dxfId="35" priority="35" operator="containsText" text="Leve">
      <formula>NOT(ISERROR(SEARCH("Leve",AC24)))</formula>
    </cfRule>
  </conditionalFormatting>
  <conditionalFormatting sqref="AG24:AG27">
    <cfRule type="containsText" dxfId="34" priority="22" operator="containsText" text="Extremo">
      <formula>NOT(ISERROR(SEARCH("Extremo",AG24)))</formula>
    </cfRule>
    <cfRule type="containsText" dxfId="33" priority="23" operator="containsText" text="Alto">
      <formula>NOT(ISERROR(SEARCH("Alto",AG24)))</formula>
    </cfRule>
    <cfRule type="containsText" dxfId="32" priority="24" operator="containsText" text="Moderado">
      <formula>NOT(ISERROR(SEARCH("Moderado",AG24)))</formula>
    </cfRule>
    <cfRule type="containsText" dxfId="31" priority="25" operator="containsText" text="Menor">
      <formula>NOT(ISERROR(SEARCH("Menor",AG24)))</formula>
    </cfRule>
    <cfRule type="containsText" dxfId="30" priority="26" operator="containsText" text="Bajo">
      <formula>NOT(ISERROR(SEARCH("Bajo",AG24)))</formula>
    </cfRule>
    <cfRule type="containsText" dxfId="29" priority="27" operator="containsText" text="Moderado">
      <formula>NOT(ISERROR(SEARCH("Moderado",AG24)))</formula>
    </cfRule>
    <cfRule type="containsText" dxfId="28" priority="28" operator="containsText" text="Extremo">
      <formula>NOT(ISERROR(SEARCH("Extremo",AG24)))</formula>
    </cfRule>
    <cfRule type="containsText" dxfId="27" priority="29" operator="containsText" text="Baja">
      <formula>NOT(ISERROR(SEARCH("Baja",AG24)))</formula>
    </cfRule>
    <cfRule type="containsText" dxfId="26" priority="30" operator="containsText" text="Alto">
      <formula>NOT(ISERROR(SEARCH("Alto",AG24)))</formula>
    </cfRule>
  </conditionalFormatting>
  <conditionalFormatting sqref="AE24:AE28">
    <cfRule type="containsText" dxfId="25" priority="17" operator="containsText" text="Catastrófico">
      <formula>NOT(ISERROR(SEARCH("Catastrófico",AE24)))</formula>
    </cfRule>
    <cfRule type="containsText" dxfId="24" priority="18" operator="containsText" text="Moderado">
      <formula>NOT(ISERROR(SEARCH("Moderado",AE24)))</formula>
    </cfRule>
    <cfRule type="containsText" dxfId="23" priority="19" operator="containsText" text="Menor">
      <formula>NOT(ISERROR(SEARCH("Menor",AE24)))</formula>
    </cfRule>
    <cfRule type="containsText" dxfId="22" priority="20" operator="containsText" text="Leve">
      <formula>NOT(ISERROR(SEARCH("Leve",AE24)))</formula>
    </cfRule>
    <cfRule type="containsText" dxfId="21" priority="21" operator="containsText" text="Mayor">
      <formula>NOT(ISERROR(SEARCH("Mayor",AE24)))</formula>
    </cfRule>
  </conditionalFormatting>
  <conditionalFormatting sqref="AG29">
    <cfRule type="containsText" dxfId="20" priority="8" operator="containsText" text="Extremo">
      <formula>NOT(ISERROR(SEARCH("Extremo",AG29)))</formula>
    </cfRule>
    <cfRule type="containsText" dxfId="19" priority="9" operator="containsText" text="Alto">
      <formula>NOT(ISERROR(SEARCH("Alto",AG29)))</formula>
    </cfRule>
    <cfRule type="containsText" dxfId="18" priority="10" operator="containsText" text="Moderado">
      <formula>NOT(ISERROR(SEARCH("Moderado",AG29)))</formula>
    </cfRule>
    <cfRule type="containsText" dxfId="17" priority="11" operator="containsText" text="Menor">
      <formula>NOT(ISERROR(SEARCH("Menor",AG29)))</formula>
    </cfRule>
    <cfRule type="containsText" dxfId="16" priority="12" operator="containsText" text="Bajo">
      <formula>NOT(ISERROR(SEARCH("Bajo",AG29)))</formula>
    </cfRule>
    <cfRule type="containsText" dxfId="15" priority="13" operator="containsText" text="Moderado">
      <formula>NOT(ISERROR(SEARCH("Moderado",AG29)))</formula>
    </cfRule>
    <cfRule type="containsText" dxfId="14" priority="14" operator="containsText" text="Extremo">
      <formula>NOT(ISERROR(SEARCH("Extremo",AG29)))</formula>
    </cfRule>
    <cfRule type="containsText" dxfId="13" priority="15" operator="containsText" text="Baja">
      <formula>NOT(ISERROR(SEARCH("Baja",AG29)))</formula>
    </cfRule>
    <cfRule type="containsText" dxfId="12" priority="16" operator="containsText" text="Alto">
      <formula>NOT(ISERROR(SEARCH("Alto",AG29)))</formula>
    </cfRule>
  </conditionalFormatting>
  <conditionalFormatting sqref="L13">
    <cfRule type="containsText" dxfId="11" priority="1" operator="containsText" text="Catastrófico">
      <formula>NOT(ISERROR(SEARCH("Catastrófico",L13)))</formula>
    </cfRule>
    <cfRule type="containsText" dxfId="10" priority="2" operator="containsText" text="Mayor">
      <formula>NOT(ISERROR(SEARCH("Mayor",L13)))</formula>
    </cfRule>
    <cfRule type="containsText" dxfId="9" priority="3" operator="containsText" text="Alta">
      <formula>NOT(ISERROR(SEARCH("Alta",L13)))</formula>
    </cfRule>
    <cfRule type="containsText" dxfId="8" priority="4" operator="containsText" text="Moderado">
      <formula>NOT(ISERROR(SEARCH("Moderado",L13)))</formula>
    </cfRule>
    <cfRule type="containsText" dxfId="7" priority="5" operator="containsText" text="Menor">
      <formula>NOT(ISERROR(SEARCH("Menor",L13)))</formula>
    </cfRule>
    <cfRule type="containsText" dxfId="6" priority="6" operator="containsText" text="Leve">
      <formula>NOT(ISERROR(SEARCH("Leve",L13)))</formula>
    </cfRule>
  </conditionalFormatting>
  <dataValidations count="4">
    <dataValidation allowBlank="1" showInputMessage="1" showErrorMessage="1" prompt="Enunciar cuál es el control" sqref="P10:P12 P16 AI10:AI12 AI18:AI20 AI16 P18:P20 P22:P28 AI22:AI28" xr:uid="{00000000-0002-0000-0D00-000000000000}"/>
    <dataValidation allowBlank="1" showInputMessage="1" showErrorMessage="1" prompt="Describir las actividades que se van a desarrollar para el proyecto" sqref="AI8" xr:uid="{00000000-0002-0000-0D00-000001000000}"/>
    <dataValidation allowBlank="1" showInputMessage="1" showErrorMessage="1" prompt="seleccionar si el responsable de ejecutar las acciones es el nivel central" sqref="AK9" xr:uid="{00000000-0002-0000-0D00-000002000000}"/>
    <dataValidation allowBlank="1" showInputMessage="1" showErrorMessage="1" prompt="Seleccionar si el responsable es el responsable de las acciones es el nivel central" sqref="AJ8:AJ9" xr:uid="{00000000-0002-0000-0D00-000003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18" operator="containsText" id="{D4E6142D-7EBE-4C06-884F-F7BFE174B977}">
            <xm:f>NOT(ISERROR(SEARCH('Tabla probabilidad'!$B$5,I10)))</xm:f>
            <xm:f>'Tabla probabilidad'!$B$5</xm:f>
            <x14:dxf>
              <font>
                <color rgb="FF006100"/>
              </font>
              <fill>
                <patternFill>
                  <bgColor rgb="FFC6EFCE"/>
                </patternFill>
              </fill>
            </x14:dxf>
          </x14:cfRule>
          <x14:cfRule type="containsText" priority="219" operator="containsText" id="{D76E2335-0862-4F33-8637-B423D6507CA6}">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148" operator="containsText" id="{B481035B-DB20-4D4D-82B9-F9FE98C5345A}">
            <xm:f>NOT(ISERROR(SEARCH('Tabla probabilidad'!$B$5,I13)))</xm:f>
            <xm:f>'Tabla probabilidad'!$B$5</xm:f>
            <x14:dxf>
              <font>
                <color rgb="FF006100"/>
              </font>
              <fill>
                <patternFill>
                  <bgColor rgb="FFC6EFCE"/>
                </patternFill>
              </fill>
            </x14:dxf>
          </x14:cfRule>
          <x14:cfRule type="containsText" priority="149" operator="containsText" id="{3C53706C-08CE-4201-B605-49A2B4F2E66F}">
            <xm:f>NOT(ISERROR(SEARCH('Tabla probabilidad'!$B$5,I13)))</xm:f>
            <xm:f>'Tabla probabilidad'!$B$5</xm:f>
            <x14:dxf>
              <font>
                <color rgb="FF9C0006"/>
              </font>
              <fill>
                <patternFill>
                  <bgColor rgb="FFFFC7CE"/>
                </patternFill>
              </fill>
            </x14:dxf>
          </x14:cfRule>
          <xm:sqref>I13 I16 I20</xm:sqref>
        </x14:conditionalFormatting>
        <x14:conditionalFormatting xmlns:xm="http://schemas.microsoft.com/office/excel/2006/main">
          <x14:cfRule type="containsText" priority="61" operator="containsText" id="{3D495EAD-93F0-42D7-8E69-4CD4975F916C}">
            <xm:f>NOT(ISERROR(SEARCH('Tabla probabilidad'!$B$5,I24)))</xm:f>
            <xm:f>'Tabla probabilidad'!$B$5</xm:f>
            <x14:dxf>
              <font>
                <color rgb="FF006100"/>
              </font>
              <fill>
                <patternFill>
                  <bgColor rgb="FFC6EFCE"/>
                </patternFill>
              </fill>
            </x14:dxf>
          </x14:cfRule>
          <x14:cfRule type="containsText" priority="62" operator="containsText" id="{8C5CF2A4-43DA-4142-A45A-8CE58D5D562A}">
            <xm:f>NOT(ISERROR(SEARCH('Tabla probabilidad'!$B$5,I24)))</xm:f>
            <xm:f>'Tabla probabilidad'!$B$5</xm:f>
            <x14:dxf>
              <font>
                <color rgb="FF9C0006"/>
              </font>
              <fill>
                <patternFill>
                  <bgColor rgb="FFFFC7CE"/>
                </patternFill>
              </fill>
            </x14:dxf>
          </x14:cfRule>
          <xm:sqref>I24:I27 I29</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D00-000004000000}">
          <x14:formula1>
            <xm:f>LISTA!$K$3:$K$6</xm:f>
          </x14:formula1>
          <xm:sqref>AH10 AH13 AH16 AH20 AH24:AH27 AH29</xm:sqref>
        </x14:dataValidation>
        <x14:dataValidation type="list" allowBlank="1" showInputMessage="1" showErrorMessage="1" xr:uid="{00000000-0002-0000-0D00-000005000000}">
          <x14:formula1>
            <xm:f>LISTA!$E$3:$E$5</xm:f>
          </x14:formula1>
          <xm:sqref>R10:R32</xm:sqref>
        </x14:dataValidation>
        <x14:dataValidation type="list" allowBlank="1" showInputMessage="1" showErrorMessage="1" xr:uid="{00000000-0002-0000-0D00-000006000000}">
          <x14:formula1>
            <xm:f>LISTA!$F$3:$F$4</xm:f>
          </x14:formula1>
          <xm:sqref>S10:S32</xm:sqref>
        </x14:dataValidation>
        <x14:dataValidation type="list" allowBlank="1" showInputMessage="1" showErrorMessage="1" xr:uid="{00000000-0002-0000-0D00-000007000000}">
          <x14:formula1>
            <xm:f>LISTA!$G$3:$G$4</xm:f>
          </x14:formula1>
          <xm:sqref>U10:U32</xm:sqref>
        </x14:dataValidation>
        <x14:dataValidation type="list" allowBlank="1" showInputMessage="1" showErrorMessage="1" xr:uid="{00000000-0002-0000-0D00-000008000000}">
          <x14:formula1>
            <xm:f>LISTA!$H$3:$H$4</xm:f>
          </x14:formula1>
          <xm:sqref>V10:V32</xm:sqref>
        </x14:dataValidation>
        <x14:dataValidation type="list" allowBlank="1" showInputMessage="1" showErrorMessage="1" xr:uid="{00000000-0002-0000-0D00-000009000000}">
          <x14:formula1>
            <xm:f>LISTA!$I$3:$I$4</xm:f>
          </x14:formula1>
          <xm:sqref>W10:W32</xm:sqref>
        </x14:dataValidation>
        <x14:dataValidation type="list" allowBlank="1" showInputMessage="1" showErrorMessage="1" xr:uid="{00000000-0002-0000-0D00-00000A000000}">
          <x14:formula1>
            <xm:f>LISTA!$C$3:$C$10</xm:f>
          </x14:formula1>
          <xm:sqref>G10:G32</xm:sqref>
        </x14:dataValidation>
        <x14:dataValidation type="list" allowBlank="1" showInputMessage="1" showErrorMessage="1" xr:uid="{00000000-0002-0000-0D00-00000B000000}">
          <x14:formula1>
            <xm:f>LISTA!$D$3:$D$31</xm:f>
          </x14:formula1>
          <xm:sqref>K10:K32</xm:sqref>
        </x14:dataValidation>
        <x14:dataValidation type="list" allowBlank="1" showInputMessage="1" showErrorMessage="1" xr:uid="{00000000-0002-0000-0D00-00000C000000}">
          <x14:formula1>
            <xm:f>LISTA!$B$3:$B$9</xm:f>
          </x14:formula1>
          <xm:sqref>C10:C32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Z61"/>
  <sheetViews>
    <sheetView workbookViewId="0">
      <selection activeCell="Q15" sqref="Q15"/>
    </sheetView>
  </sheetViews>
  <sheetFormatPr defaultColWidth="11.42578125" defaultRowHeight="15"/>
  <cols>
    <col min="2" max="2" width="25.5703125" customWidth="1"/>
    <col min="6" max="6" width="27.42578125" customWidth="1"/>
    <col min="7" max="7" width="24.7109375" style="125" customWidth="1"/>
    <col min="8" max="8" width="11.42578125" style="125"/>
    <col min="9" max="9" width="18.28515625" style="125" customWidth="1"/>
    <col min="10" max="12" width="11.42578125" style="125"/>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25" t="s">
        <v>248</v>
      </c>
      <c r="H1" s="125" t="s">
        <v>241</v>
      </c>
    </row>
    <row r="4" spans="2:26">
      <c r="B4" t="s">
        <v>554</v>
      </c>
      <c r="C4" t="s">
        <v>465</v>
      </c>
      <c r="F4" t="s">
        <v>269</v>
      </c>
      <c r="G4" s="124" t="s">
        <v>555</v>
      </c>
      <c r="H4" s="124">
        <v>0.2</v>
      </c>
      <c r="I4" s="124"/>
      <c r="K4" s="124"/>
      <c r="Q4" t="s">
        <v>556</v>
      </c>
      <c r="R4" s="124">
        <v>0.5</v>
      </c>
      <c r="S4" s="125" t="s">
        <v>366</v>
      </c>
      <c r="T4" s="124">
        <v>0.3</v>
      </c>
      <c r="U4" s="125" t="s">
        <v>381</v>
      </c>
      <c r="V4" s="124">
        <v>0.4</v>
      </c>
      <c r="W4" s="125" t="s">
        <v>384</v>
      </c>
    </row>
    <row r="5" spans="2:26">
      <c r="B5" t="s">
        <v>557</v>
      </c>
      <c r="C5" t="s">
        <v>465</v>
      </c>
      <c r="F5" t="s">
        <v>319</v>
      </c>
      <c r="G5" s="124" t="s">
        <v>555</v>
      </c>
      <c r="H5" s="124">
        <v>0.2</v>
      </c>
      <c r="I5" s="124"/>
      <c r="K5" s="124"/>
      <c r="Q5" t="s">
        <v>558</v>
      </c>
      <c r="R5" s="124">
        <v>0.45</v>
      </c>
      <c r="S5" s="125" t="s">
        <v>366</v>
      </c>
      <c r="T5" s="124">
        <v>0.36</v>
      </c>
      <c r="U5" s="125" t="s">
        <v>381</v>
      </c>
      <c r="V5" s="124">
        <v>0.4</v>
      </c>
      <c r="W5" s="125" t="s">
        <v>384</v>
      </c>
    </row>
    <row r="6" spans="2:26">
      <c r="B6" t="s">
        <v>559</v>
      </c>
      <c r="C6" t="s">
        <v>384</v>
      </c>
      <c r="F6" t="s">
        <v>438</v>
      </c>
      <c r="G6" s="124" t="s">
        <v>368</v>
      </c>
      <c r="H6" s="124">
        <v>0.6</v>
      </c>
      <c r="I6" s="124" t="s">
        <v>560</v>
      </c>
      <c r="K6" s="124"/>
      <c r="Q6" t="s">
        <v>561</v>
      </c>
      <c r="R6" s="124">
        <v>0.4</v>
      </c>
      <c r="S6" s="125" t="s">
        <v>366</v>
      </c>
      <c r="T6" s="124">
        <v>0.36</v>
      </c>
      <c r="U6" s="125" t="s">
        <v>381</v>
      </c>
      <c r="V6" s="124">
        <v>0.4</v>
      </c>
      <c r="W6" s="125" t="s">
        <v>384</v>
      </c>
    </row>
    <row r="7" spans="2:26">
      <c r="B7" t="s">
        <v>562</v>
      </c>
      <c r="C7" t="s">
        <v>563</v>
      </c>
      <c r="G7" s="124"/>
      <c r="I7" s="124"/>
      <c r="K7" s="124"/>
      <c r="Q7" t="s">
        <v>564</v>
      </c>
      <c r="R7" s="124">
        <v>0.35</v>
      </c>
      <c r="S7" s="125" t="s">
        <v>368</v>
      </c>
      <c r="T7" s="124">
        <v>0.42</v>
      </c>
      <c r="U7" s="125" t="s">
        <v>381</v>
      </c>
      <c r="V7" s="124">
        <v>0.4</v>
      </c>
      <c r="W7" s="125" t="s">
        <v>384</v>
      </c>
    </row>
    <row r="8" spans="2:26">
      <c r="B8" t="s">
        <v>565</v>
      </c>
      <c r="C8" t="s">
        <v>457</v>
      </c>
      <c r="G8" s="124"/>
      <c r="I8" s="124"/>
      <c r="K8" s="124"/>
      <c r="Q8" t="s">
        <v>566</v>
      </c>
      <c r="R8" s="124">
        <v>0.35</v>
      </c>
      <c r="S8" s="125" t="s">
        <v>368</v>
      </c>
      <c r="T8" s="124">
        <v>0.6</v>
      </c>
      <c r="U8" s="125" t="s">
        <v>381</v>
      </c>
      <c r="V8" s="124">
        <v>0.26</v>
      </c>
      <c r="W8" s="125" t="s">
        <v>384</v>
      </c>
    </row>
    <row r="9" spans="2:26">
      <c r="B9" t="s">
        <v>567</v>
      </c>
      <c r="C9" t="s">
        <v>465</v>
      </c>
      <c r="G9" s="124"/>
      <c r="I9" s="124"/>
      <c r="K9" s="124"/>
      <c r="Q9" t="s">
        <v>568</v>
      </c>
      <c r="R9" s="124">
        <v>0.3</v>
      </c>
      <c r="S9" s="125" t="s">
        <v>368</v>
      </c>
      <c r="T9" s="124">
        <v>0.6</v>
      </c>
      <c r="U9" s="125" t="s">
        <v>381</v>
      </c>
      <c r="V9" s="124">
        <v>0.3</v>
      </c>
      <c r="W9" s="125" t="s">
        <v>384</v>
      </c>
    </row>
    <row r="10" spans="2:26">
      <c r="B10" t="s">
        <v>569</v>
      </c>
      <c r="C10" t="s">
        <v>384</v>
      </c>
    </row>
    <row r="11" spans="2:26">
      <c r="B11" t="s">
        <v>570</v>
      </c>
      <c r="C11" t="s">
        <v>384</v>
      </c>
      <c r="F11" t="s">
        <v>554</v>
      </c>
      <c r="G11" s="125" t="s">
        <v>364</v>
      </c>
      <c r="H11" s="124">
        <v>0.1</v>
      </c>
      <c r="I11" s="125" t="s">
        <v>555</v>
      </c>
      <c r="J11" s="124">
        <v>0.2</v>
      </c>
      <c r="K11" s="125" t="s">
        <v>465</v>
      </c>
    </row>
    <row r="12" spans="2:26">
      <c r="B12" t="s">
        <v>571</v>
      </c>
      <c r="C12" t="s">
        <v>563</v>
      </c>
      <c r="F12" t="s">
        <v>557</v>
      </c>
      <c r="G12" s="125" t="s">
        <v>364</v>
      </c>
      <c r="H12" s="124">
        <v>0.1</v>
      </c>
      <c r="I12" s="125" t="s">
        <v>381</v>
      </c>
      <c r="J12" s="124">
        <v>0.4</v>
      </c>
      <c r="K12" s="125" t="s">
        <v>465</v>
      </c>
      <c r="Q12" t="s">
        <v>240</v>
      </c>
      <c r="R12" t="s">
        <v>572</v>
      </c>
      <c r="S12" s="125" t="s">
        <v>193</v>
      </c>
      <c r="T12" t="s">
        <v>254</v>
      </c>
      <c r="U12" s="125" t="s">
        <v>255</v>
      </c>
      <c r="V12" t="s">
        <v>260</v>
      </c>
      <c r="W12" s="125" t="s">
        <v>241</v>
      </c>
      <c r="X12" t="s">
        <v>248</v>
      </c>
      <c r="Y12" s="125" t="s">
        <v>241</v>
      </c>
      <c r="Z12" t="s">
        <v>573</v>
      </c>
    </row>
    <row r="13" spans="2:26">
      <c r="B13" t="s">
        <v>574</v>
      </c>
      <c r="C13" t="s">
        <v>457</v>
      </c>
      <c r="F13" t="s">
        <v>559</v>
      </c>
      <c r="G13" s="125" t="s">
        <v>364</v>
      </c>
      <c r="H13" s="124">
        <v>0.1</v>
      </c>
      <c r="I13" s="125" t="s">
        <v>384</v>
      </c>
      <c r="J13" s="124">
        <v>0.6</v>
      </c>
      <c r="K13" s="125" t="s">
        <v>384</v>
      </c>
      <c r="Q13" t="s">
        <v>364</v>
      </c>
      <c r="R13" t="s">
        <v>555</v>
      </c>
      <c r="S13" t="s">
        <v>465</v>
      </c>
      <c r="T13" t="s">
        <v>269</v>
      </c>
      <c r="U13" t="s">
        <v>431</v>
      </c>
      <c r="V13" t="s">
        <v>364</v>
      </c>
      <c r="W13" s="123">
        <v>0.1</v>
      </c>
      <c r="X13" t="s">
        <v>555</v>
      </c>
      <c r="Y13" s="123">
        <v>0.2</v>
      </c>
      <c r="Z13" t="s">
        <v>465</v>
      </c>
    </row>
    <row r="14" spans="2:26">
      <c r="B14" t="s">
        <v>575</v>
      </c>
      <c r="C14" t="s">
        <v>384</v>
      </c>
      <c r="F14" t="s">
        <v>562</v>
      </c>
      <c r="G14" s="125" t="s">
        <v>364</v>
      </c>
      <c r="H14" s="124">
        <v>0.1</v>
      </c>
      <c r="I14" s="125" t="s">
        <v>388</v>
      </c>
      <c r="J14" s="124">
        <v>0.8</v>
      </c>
      <c r="K14" s="125" t="s">
        <v>460</v>
      </c>
      <c r="Q14" t="s">
        <v>364</v>
      </c>
      <c r="R14" t="s">
        <v>381</v>
      </c>
      <c r="S14" t="s">
        <v>465</v>
      </c>
      <c r="T14" t="s">
        <v>269</v>
      </c>
      <c r="U14" t="s">
        <v>431</v>
      </c>
      <c r="V14" t="s">
        <v>364</v>
      </c>
      <c r="W14" s="123">
        <v>0.1</v>
      </c>
      <c r="X14" t="s">
        <v>381</v>
      </c>
      <c r="Y14" s="123">
        <v>0.4</v>
      </c>
      <c r="Z14" t="s">
        <v>465</v>
      </c>
    </row>
    <row r="15" spans="2:26">
      <c r="B15" t="s">
        <v>576</v>
      </c>
      <c r="C15" t="s">
        <v>384</v>
      </c>
      <c r="F15" t="s">
        <v>565</v>
      </c>
      <c r="G15" s="125" t="s">
        <v>364</v>
      </c>
      <c r="H15" s="124">
        <v>0.1</v>
      </c>
      <c r="I15" s="125" t="s">
        <v>392</v>
      </c>
      <c r="J15" s="124">
        <v>1</v>
      </c>
      <c r="K15" s="125" t="s">
        <v>457</v>
      </c>
      <c r="Q15" t="s">
        <v>364</v>
      </c>
      <c r="R15" t="s">
        <v>384</v>
      </c>
      <c r="S15" t="s">
        <v>384</v>
      </c>
      <c r="T15" t="s">
        <v>269</v>
      </c>
      <c r="U15" t="s">
        <v>431</v>
      </c>
      <c r="V15" t="s">
        <v>364</v>
      </c>
      <c r="W15" s="123">
        <v>0.1</v>
      </c>
      <c r="X15" t="s">
        <v>384</v>
      </c>
      <c r="Y15" s="123">
        <v>0.6</v>
      </c>
      <c r="Z15" t="s">
        <v>384</v>
      </c>
    </row>
    <row r="16" spans="2:26">
      <c r="B16" t="s">
        <v>577</v>
      </c>
      <c r="C16" t="s">
        <v>384</v>
      </c>
      <c r="F16" t="s">
        <v>567</v>
      </c>
      <c r="G16" s="125" t="s">
        <v>364</v>
      </c>
      <c r="H16" s="124">
        <v>0.2</v>
      </c>
      <c r="I16" s="125" t="s">
        <v>555</v>
      </c>
      <c r="J16" s="124">
        <v>0.2</v>
      </c>
      <c r="K16" s="125" t="s">
        <v>465</v>
      </c>
      <c r="T16" t="s">
        <v>269</v>
      </c>
      <c r="U16" t="s">
        <v>431</v>
      </c>
    </row>
    <row r="17" spans="2:21">
      <c r="B17" t="s">
        <v>578</v>
      </c>
      <c r="C17" t="s">
        <v>563</v>
      </c>
      <c r="F17" t="s">
        <v>569</v>
      </c>
      <c r="G17" s="125" t="s">
        <v>364</v>
      </c>
      <c r="H17" s="124">
        <v>0.2</v>
      </c>
      <c r="I17" s="125" t="s">
        <v>381</v>
      </c>
      <c r="J17" s="124">
        <v>0.4</v>
      </c>
      <c r="K17" s="125" t="s">
        <v>465</v>
      </c>
      <c r="R17" s="124">
        <v>0.5</v>
      </c>
      <c r="S17" s="123">
        <v>0.5</v>
      </c>
      <c r="T17" t="s">
        <v>269</v>
      </c>
      <c r="U17" t="s">
        <v>431</v>
      </c>
    </row>
    <row r="18" spans="2:21">
      <c r="B18" t="s">
        <v>579</v>
      </c>
      <c r="C18" t="s">
        <v>457</v>
      </c>
      <c r="F18" t="s">
        <v>570</v>
      </c>
      <c r="G18" s="125" t="s">
        <v>364</v>
      </c>
      <c r="H18" s="124">
        <v>0.2</v>
      </c>
      <c r="I18" s="125" t="s">
        <v>384</v>
      </c>
      <c r="J18" s="124">
        <v>0.6</v>
      </c>
      <c r="K18" s="125" t="s">
        <v>384</v>
      </c>
      <c r="R18" s="124">
        <v>0.45</v>
      </c>
      <c r="S18" s="123">
        <v>0.35</v>
      </c>
      <c r="T18" t="s">
        <v>269</v>
      </c>
      <c r="U18" t="s">
        <v>431</v>
      </c>
    </row>
    <row r="19" spans="2:21">
      <c r="B19" t="s">
        <v>580</v>
      </c>
      <c r="C19" t="s">
        <v>384</v>
      </c>
      <c r="F19" t="s">
        <v>571</v>
      </c>
      <c r="G19" s="125" t="s">
        <v>364</v>
      </c>
      <c r="H19" s="124">
        <v>0.2</v>
      </c>
      <c r="I19" s="125" t="s">
        <v>388</v>
      </c>
      <c r="J19" s="124">
        <v>0.8</v>
      </c>
      <c r="K19" s="125" t="s">
        <v>460</v>
      </c>
      <c r="R19" s="124">
        <v>0.4</v>
      </c>
      <c r="T19" t="s">
        <v>269</v>
      </c>
      <c r="U19" t="s">
        <v>431</v>
      </c>
    </row>
    <row r="20" spans="2:21">
      <c r="B20" t="s">
        <v>581</v>
      </c>
      <c r="C20" t="s">
        <v>384</v>
      </c>
      <c r="F20" t="s">
        <v>574</v>
      </c>
      <c r="G20" s="125" t="s">
        <v>364</v>
      </c>
      <c r="H20" s="124">
        <v>0.2</v>
      </c>
      <c r="I20" s="125" t="s">
        <v>392</v>
      </c>
      <c r="J20" s="124">
        <v>1</v>
      </c>
      <c r="K20" s="125" t="s">
        <v>457</v>
      </c>
      <c r="R20" s="124">
        <v>0.35</v>
      </c>
      <c r="T20" t="s">
        <v>269</v>
      </c>
      <c r="U20" t="s">
        <v>431</v>
      </c>
    </row>
    <row r="21" spans="2:21">
      <c r="B21" t="s">
        <v>582</v>
      </c>
      <c r="C21" t="s">
        <v>563</v>
      </c>
      <c r="F21" t="s">
        <v>575</v>
      </c>
      <c r="G21" s="125" t="s">
        <v>366</v>
      </c>
      <c r="H21" s="124">
        <v>0.3</v>
      </c>
      <c r="I21" s="125" t="s">
        <v>555</v>
      </c>
      <c r="J21" s="124">
        <v>0.2</v>
      </c>
      <c r="K21" s="125" t="s">
        <v>465</v>
      </c>
      <c r="R21" s="124">
        <v>0.35</v>
      </c>
      <c r="T21" t="s">
        <v>269</v>
      </c>
      <c r="U21" t="s">
        <v>431</v>
      </c>
    </row>
    <row r="22" spans="2:21">
      <c r="B22" t="s">
        <v>583</v>
      </c>
      <c r="C22" t="s">
        <v>563</v>
      </c>
      <c r="F22" t="s">
        <v>576</v>
      </c>
      <c r="G22" s="125" t="s">
        <v>366</v>
      </c>
      <c r="H22" s="124">
        <v>0.3</v>
      </c>
      <c r="I22" s="125" t="s">
        <v>381</v>
      </c>
      <c r="J22" s="124">
        <v>0.4</v>
      </c>
      <c r="K22" s="125" t="s">
        <v>384</v>
      </c>
      <c r="R22" s="124">
        <v>0.3</v>
      </c>
      <c r="T22" t="s">
        <v>269</v>
      </c>
      <c r="U22" t="s">
        <v>431</v>
      </c>
    </row>
    <row r="23" spans="2:21">
      <c r="B23" t="s">
        <v>584</v>
      </c>
      <c r="C23" t="s">
        <v>457</v>
      </c>
      <c r="F23" t="s">
        <v>577</v>
      </c>
      <c r="G23" s="125" t="s">
        <v>366</v>
      </c>
      <c r="H23" s="124">
        <v>0.3</v>
      </c>
      <c r="I23" s="125" t="s">
        <v>384</v>
      </c>
      <c r="J23" s="124">
        <v>0.6</v>
      </c>
      <c r="K23" s="125" t="s">
        <v>384</v>
      </c>
      <c r="T23" t="s">
        <v>269</v>
      </c>
      <c r="U23" t="s">
        <v>431</v>
      </c>
    </row>
    <row r="24" spans="2:21">
      <c r="B24" t="s">
        <v>585</v>
      </c>
      <c r="C24" t="s">
        <v>563</v>
      </c>
      <c r="F24" t="s">
        <v>578</v>
      </c>
      <c r="G24" s="125" t="s">
        <v>366</v>
      </c>
      <c r="H24" s="124">
        <v>0.3</v>
      </c>
      <c r="I24" s="125" t="s">
        <v>388</v>
      </c>
      <c r="J24" s="124">
        <v>0.8</v>
      </c>
      <c r="K24" s="125" t="s">
        <v>460</v>
      </c>
      <c r="T24" t="s">
        <v>269</v>
      </c>
      <c r="U24" t="s">
        <v>431</v>
      </c>
    </row>
    <row r="25" spans="2:21">
      <c r="B25" t="s">
        <v>586</v>
      </c>
      <c r="C25" t="s">
        <v>563</v>
      </c>
      <c r="F25" t="s">
        <v>579</v>
      </c>
      <c r="G25" s="125" t="s">
        <v>366</v>
      </c>
      <c r="H25" s="124">
        <v>0.3</v>
      </c>
      <c r="I25" s="125" t="s">
        <v>392</v>
      </c>
      <c r="J25" s="124">
        <v>1</v>
      </c>
      <c r="K25" s="125" t="s">
        <v>457</v>
      </c>
    </row>
    <row r="26" spans="2:21">
      <c r="B26" t="s">
        <v>587</v>
      </c>
      <c r="C26" t="s">
        <v>563</v>
      </c>
      <c r="F26" t="s">
        <v>580</v>
      </c>
      <c r="G26" s="125" t="s">
        <v>366</v>
      </c>
      <c r="H26" s="124">
        <v>0.4</v>
      </c>
      <c r="I26" s="125" t="s">
        <v>555</v>
      </c>
      <c r="J26" s="124">
        <v>0.2</v>
      </c>
      <c r="K26" s="125" t="s">
        <v>465</v>
      </c>
    </row>
    <row r="27" spans="2:21">
      <c r="B27" t="s">
        <v>588</v>
      </c>
      <c r="C27" t="s">
        <v>563</v>
      </c>
      <c r="F27" t="s">
        <v>581</v>
      </c>
      <c r="G27" s="125" t="s">
        <v>366</v>
      </c>
      <c r="H27" s="124">
        <v>0.4</v>
      </c>
      <c r="I27" s="125" t="s">
        <v>381</v>
      </c>
      <c r="J27" s="124">
        <v>0.4</v>
      </c>
      <c r="K27" s="125" t="s">
        <v>384</v>
      </c>
    </row>
    <row r="28" spans="2:21">
      <c r="B28" t="s">
        <v>589</v>
      </c>
      <c r="C28" t="s">
        <v>457</v>
      </c>
      <c r="F28" t="s">
        <v>582</v>
      </c>
      <c r="G28" s="125" t="s">
        <v>366</v>
      </c>
      <c r="H28" s="124">
        <v>0.4</v>
      </c>
      <c r="I28" s="125" t="s">
        <v>384</v>
      </c>
      <c r="J28" s="124">
        <v>0.6</v>
      </c>
      <c r="K28" s="125" t="s">
        <v>384</v>
      </c>
    </row>
    <row r="29" spans="2:21">
      <c r="F29" t="s">
        <v>583</v>
      </c>
      <c r="G29" s="125" t="s">
        <v>366</v>
      </c>
      <c r="H29" s="124">
        <v>0.4</v>
      </c>
      <c r="I29" s="125" t="s">
        <v>388</v>
      </c>
      <c r="J29" s="124">
        <v>0.8</v>
      </c>
      <c r="K29" s="125" t="s">
        <v>460</v>
      </c>
    </row>
    <row r="30" spans="2:21">
      <c r="F30" t="s">
        <v>584</v>
      </c>
      <c r="G30" s="125" t="s">
        <v>366</v>
      </c>
      <c r="H30" s="124">
        <v>0.4</v>
      </c>
      <c r="I30" s="125" t="s">
        <v>392</v>
      </c>
      <c r="J30" s="124">
        <v>1</v>
      </c>
      <c r="K30" s="125" t="s">
        <v>457</v>
      </c>
    </row>
    <row r="31" spans="2:21">
      <c r="F31" t="s">
        <v>590</v>
      </c>
      <c r="G31" s="125" t="s">
        <v>368</v>
      </c>
      <c r="H31" s="124">
        <v>0.5</v>
      </c>
      <c r="I31" s="125" t="s">
        <v>555</v>
      </c>
      <c r="J31" s="124">
        <v>0.2</v>
      </c>
      <c r="K31" s="125" t="s">
        <v>384</v>
      </c>
    </row>
    <row r="32" spans="2:21">
      <c r="F32" t="s">
        <v>591</v>
      </c>
      <c r="G32" s="125" t="s">
        <v>368</v>
      </c>
      <c r="H32" s="124">
        <v>0.5</v>
      </c>
      <c r="I32" s="125" t="s">
        <v>381</v>
      </c>
      <c r="J32" s="124">
        <v>0.4</v>
      </c>
      <c r="K32" s="125" t="s">
        <v>384</v>
      </c>
    </row>
    <row r="33" spans="6:11">
      <c r="F33" t="s">
        <v>592</v>
      </c>
      <c r="G33" s="125" t="s">
        <v>368</v>
      </c>
      <c r="H33" s="124">
        <v>0.5</v>
      </c>
      <c r="I33" s="125" t="s">
        <v>384</v>
      </c>
      <c r="J33" s="124">
        <v>0.6</v>
      </c>
      <c r="K33" s="125" t="s">
        <v>384</v>
      </c>
    </row>
    <row r="34" spans="6:11">
      <c r="F34" t="s">
        <v>593</v>
      </c>
      <c r="G34" s="125" t="s">
        <v>368</v>
      </c>
      <c r="H34" s="124">
        <v>0.5</v>
      </c>
      <c r="I34" s="125" t="s">
        <v>388</v>
      </c>
      <c r="J34" s="124">
        <v>0.8</v>
      </c>
      <c r="K34" s="125" t="s">
        <v>460</v>
      </c>
    </row>
    <row r="35" spans="6:11">
      <c r="F35" t="s">
        <v>594</v>
      </c>
      <c r="G35" s="125" t="s">
        <v>368</v>
      </c>
      <c r="H35" s="124">
        <v>0.5</v>
      </c>
      <c r="I35" s="125" t="s">
        <v>392</v>
      </c>
      <c r="J35" s="124">
        <v>1</v>
      </c>
      <c r="K35" s="125" t="s">
        <v>457</v>
      </c>
    </row>
    <row r="37" spans="6:11" ht="45">
      <c r="G37" s="126" t="s">
        <v>595</v>
      </c>
    </row>
    <row r="38" spans="6:11" ht="105">
      <c r="G38" s="126" t="s">
        <v>596</v>
      </c>
    </row>
    <row r="39" spans="6:11" ht="75">
      <c r="G39" s="126" t="s">
        <v>597</v>
      </c>
    </row>
    <row r="40" spans="6:11" ht="75">
      <c r="G40" s="126" t="s">
        <v>598</v>
      </c>
    </row>
    <row r="41" spans="6:11" ht="75">
      <c r="G41" s="126" t="s">
        <v>599</v>
      </c>
    </row>
    <row r="42" spans="6:11" ht="45">
      <c r="G42" s="126" t="s">
        <v>600</v>
      </c>
    </row>
    <row r="43" spans="6:11" ht="105">
      <c r="G43" s="126" t="s">
        <v>601</v>
      </c>
    </row>
    <row r="44" spans="6:11" ht="75">
      <c r="G44" s="126" t="s">
        <v>602</v>
      </c>
    </row>
    <row r="45" spans="6:11" ht="75">
      <c r="G45" s="126" t="s">
        <v>603</v>
      </c>
    </row>
    <row r="46" spans="6:11" ht="75">
      <c r="G46" s="126" t="s">
        <v>604</v>
      </c>
    </row>
    <row r="47" spans="6:11" ht="45">
      <c r="G47" s="126" t="s">
        <v>605</v>
      </c>
    </row>
    <row r="48" spans="6:11" ht="105">
      <c r="G48" s="126" t="s">
        <v>606</v>
      </c>
    </row>
    <row r="49" spans="7:7" ht="75">
      <c r="G49" s="126" t="s">
        <v>607</v>
      </c>
    </row>
    <row r="50" spans="7:7" ht="75">
      <c r="G50" s="126" t="s">
        <v>608</v>
      </c>
    </row>
    <row r="51" spans="7:7" ht="75">
      <c r="G51" s="126" t="s">
        <v>609</v>
      </c>
    </row>
    <row r="52" spans="7:7" ht="45">
      <c r="G52" s="126" t="s">
        <v>610</v>
      </c>
    </row>
    <row r="53" spans="7:7" ht="105">
      <c r="G53" s="126" t="s">
        <v>611</v>
      </c>
    </row>
    <row r="54" spans="7:7" ht="75">
      <c r="G54" s="126" t="s">
        <v>612</v>
      </c>
    </row>
    <row r="55" spans="7:7" ht="75">
      <c r="G55" s="126" t="s">
        <v>613</v>
      </c>
    </row>
    <row r="56" spans="7:7" ht="75">
      <c r="G56" s="126" t="s">
        <v>614</v>
      </c>
    </row>
    <row r="57" spans="7:7" ht="45">
      <c r="G57" s="126" t="s">
        <v>615</v>
      </c>
    </row>
    <row r="58" spans="7:7" ht="105">
      <c r="G58" s="126" t="s">
        <v>616</v>
      </c>
    </row>
    <row r="59" spans="7:7" ht="75">
      <c r="G59" s="126" t="s">
        <v>617</v>
      </c>
    </row>
    <row r="60" spans="7:7" ht="75">
      <c r="G60" s="126" t="s">
        <v>618</v>
      </c>
    </row>
    <row r="61" spans="7:7" ht="75">
      <c r="G61" s="126" t="s">
        <v>619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31"/>
  <sheetViews>
    <sheetView topLeftCell="A6" workbookViewId="0">
      <selection activeCell="B10" sqref="B10"/>
    </sheetView>
  </sheetViews>
  <sheetFormatPr defaultColWidth="11.42578125"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620</v>
      </c>
      <c r="C2" s="4" t="s">
        <v>621</v>
      </c>
      <c r="D2" s="4" t="s">
        <v>622</v>
      </c>
      <c r="E2" s="6" t="s">
        <v>623</v>
      </c>
      <c r="F2" s="4" t="s">
        <v>624</v>
      </c>
      <c r="G2" s="4" t="s">
        <v>625</v>
      </c>
      <c r="H2" s="4" t="s">
        <v>626</v>
      </c>
      <c r="I2" s="4" t="s">
        <v>627</v>
      </c>
      <c r="J2" s="4" t="s">
        <v>628</v>
      </c>
      <c r="K2" s="4" t="s">
        <v>629</v>
      </c>
    </row>
    <row r="3" spans="2:11" ht="30">
      <c r="B3" t="s">
        <v>630</v>
      </c>
      <c r="C3" s="82" t="s">
        <v>266</v>
      </c>
      <c r="D3" s="5" t="s">
        <v>380</v>
      </c>
      <c r="E3" t="s">
        <v>269</v>
      </c>
      <c r="F3" t="s">
        <v>431</v>
      </c>
      <c r="G3" t="s">
        <v>271</v>
      </c>
      <c r="H3" t="s">
        <v>272</v>
      </c>
      <c r="I3" t="s">
        <v>273</v>
      </c>
      <c r="J3" t="s">
        <v>631</v>
      </c>
      <c r="K3" t="s">
        <v>326</v>
      </c>
    </row>
    <row r="4" spans="2:11" ht="75">
      <c r="B4" s="136" t="s">
        <v>396</v>
      </c>
      <c r="C4" t="s">
        <v>632</v>
      </c>
      <c r="D4" s="5" t="s">
        <v>383</v>
      </c>
      <c r="E4" t="s">
        <v>319</v>
      </c>
      <c r="F4" t="s">
        <v>270</v>
      </c>
      <c r="G4" t="s">
        <v>633</v>
      </c>
      <c r="H4" t="s">
        <v>448</v>
      </c>
      <c r="I4" t="s">
        <v>451</v>
      </c>
      <c r="J4" t="s">
        <v>279</v>
      </c>
      <c r="K4" t="s">
        <v>634</v>
      </c>
    </row>
    <row r="5" spans="2:11" ht="60">
      <c r="B5" s="136" t="s">
        <v>262</v>
      </c>
      <c r="C5" t="s">
        <v>635</v>
      </c>
      <c r="D5" s="5" t="s">
        <v>387</v>
      </c>
      <c r="E5" t="s">
        <v>438</v>
      </c>
      <c r="K5" t="s">
        <v>636</v>
      </c>
    </row>
    <row r="6" spans="2:11" ht="45">
      <c r="B6" s="136" t="s">
        <v>418</v>
      </c>
      <c r="C6" t="s">
        <v>637</v>
      </c>
      <c r="D6" s="5" t="s">
        <v>391</v>
      </c>
      <c r="K6" t="s">
        <v>274</v>
      </c>
    </row>
    <row r="7" spans="2:11" ht="60">
      <c r="B7" s="136" t="s">
        <v>285</v>
      </c>
      <c r="C7" t="s">
        <v>638</v>
      </c>
      <c r="D7" s="83" t="s">
        <v>395</v>
      </c>
    </row>
    <row r="8" spans="2:11" ht="30">
      <c r="B8" s="136" t="s">
        <v>639</v>
      </c>
      <c r="C8" t="s">
        <v>289</v>
      </c>
      <c r="D8" s="5" t="s">
        <v>397</v>
      </c>
    </row>
    <row r="9" spans="2:11" ht="30">
      <c r="B9" s="136" t="s">
        <v>332</v>
      </c>
      <c r="C9" t="s">
        <v>324</v>
      </c>
      <c r="D9" s="5" t="s">
        <v>398</v>
      </c>
    </row>
    <row r="10" spans="2:11" ht="30">
      <c r="C10" t="s">
        <v>336</v>
      </c>
      <c r="D10" s="5" t="s">
        <v>399</v>
      </c>
    </row>
    <row r="11" spans="2:11" ht="30">
      <c r="D11" s="5" t="s">
        <v>400</v>
      </c>
    </row>
    <row r="12" spans="2:11" ht="30">
      <c r="D12" s="5" t="s">
        <v>401</v>
      </c>
    </row>
    <row r="13" spans="2:11" ht="30">
      <c r="D13" s="130" t="s">
        <v>290</v>
      </c>
    </row>
    <row r="14" spans="2:11" ht="30">
      <c r="D14" s="130" t="s">
        <v>267</v>
      </c>
    </row>
    <row r="15" spans="2:11" ht="30">
      <c r="D15" s="130" t="s">
        <v>402</v>
      </c>
    </row>
    <row r="16" spans="2:11" ht="30">
      <c r="D16" s="130" t="s">
        <v>403</v>
      </c>
    </row>
    <row r="17" spans="4:4" ht="30">
      <c r="D17" s="130" t="s">
        <v>404</v>
      </c>
    </row>
    <row r="18" spans="4:4" ht="60">
      <c r="D18" s="82" t="s">
        <v>640</v>
      </c>
    </row>
    <row r="19" spans="4:4" ht="60">
      <c r="D19" s="82" t="s">
        <v>641</v>
      </c>
    </row>
    <row r="20" spans="4:4" ht="30">
      <c r="D20" s="126" t="s">
        <v>300</v>
      </c>
    </row>
    <row r="21" spans="4:4" ht="30">
      <c r="D21" s="126" t="s">
        <v>642</v>
      </c>
    </row>
    <row r="22" spans="4:4" ht="30">
      <c r="D22" s="126" t="s">
        <v>643</v>
      </c>
    </row>
    <row r="23" spans="4:4" ht="30">
      <c r="D23" s="126" t="s">
        <v>644</v>
      </c>
    </row>
    <row r="24" spans="4:4" ht="45">
      <c r="D24" s="126" t="s">
        <v>645</v>
      </c>
    </row>
    <row r="25" spans="4:4" ht="45">
      <c r="D25" s="126" t="s">
        <v>422</v>
      </c>
    </row>
    <row r="26" spans="4:4" ht="60">
      <c r="D26" s="126" t="s">
        <v>423</v>
      </c>
    </row>
    <row r="27" spans="4:4" ht="45">
      <c r="D27" s="126" t="s">
        <v>646</v>
      </c>
    </row>
    <row r="28" spans="4:4" ht="45">
      <c r="D28" s="126" t="s">
        <v>647</v>
      </c>
    </row>
    <row r="29" spans="4:4" ht="45">
      <c r="D29" s="126" t="s">
        <v>337</v>
      </c>
    </row>
    <row r="30" spans="4:4" ht="45">
      <c r="D30" s="126" t="s">
        <v>648</v>
      </c>
    </row>
    <row r="31" spans="4:4" ht="45">
      <c r="D31" s="126" t="s">
        <v>649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topLeftCell="A13" zoomScaleNormal="100" workbookViewId="0">
      <selection activeCell="C20" sqref="C20"/>
    </sheetView>
  </sheetViews>
  <sheetFormatPr defaultColWidth="10.5703125" defaultRowHeight="14.25"/>
  <cols>
    <col min="1" max="1" width="44.42578125" style="174" customWidth="1"/>
    <col min="2" max="2" width="15.5703125" style="175" customWidth="1"/>
    <col min="3" max="3" width="40.28515625" style="160" customWidth="1"/>
    <col min="4" max="4" width="16.7109375" style="175" customWidth="1"/>
    <col min="5" max="5" width="46.5703125" style="160" customWidth="1"/>
    <col min="6" max="16384" width="10.5703125" style="160"/>
  </cols>
  <sheetData>
    <row r="1" spans="1:8" ht="12.75" customHeight="1">
      <c r="A1" s="158"/>
      <c r="B1" s="247" t="s">
        <v>13</v>
      </c>
      <c r="C1" s="247"/>
      <c r="D1" s="247"/>
      <c r="E1" s="159"/>
      <c r="F1" s="158"/>
      <c r="G1" s="158"/>
      <c r="H1" s="158"/>
    </row>
    <row r="2" spans="1:8" ht="12.75" customHeight="1">
      <c r="A2" s="158"/>
      <c r="B2" s="247" t="s">
        <v>14</v>
      </c>
      <c r="C2" s="247"/>
      <c r="D2" s="247"/>
      <c r="E2" s="159"/>
      <c r="F2" s="158"/>
      <c r="G2" s="158"/>
      <c r="H2" s="158"/>
    </row>
    <row r="3" spans="1:8" ht="12.75" customHeight="1">
      <c r="A3" s="158"/>
      <c r="B3" s="161"/>
      <c r="C3" s="161"/>
      <c r="D3" s="161"/>
      <c r="E3" s="159"/>
      <c r="F3" s="158"/>
      <c r="G3" s="158"/>
      <c r="H3" s="158"/>
    </row>
    <row r="4" spans="1:8" ht="12.75" customHeight="1">
      <c r="A4" s="158"/>
      <c r="B4" s="161"/>
      <c r="C4" s="161"/>
      <c r="D4" s="161"/>
      <c r="E4" s="159"/>
      <c r="F4" s="158"/>
      <c r="G4" s="158"/>
      <c r="H4" s="158"/>
    </row>
    <row r="5" spans="1:8" ht="54.75" customHeight="1">
      <c r="A5" s="95" t="s">
        <v>15</v>
      </c>
      <c r="B5" s="248" t="s">
        <v>16</v>
      </c>
      <c r="C5" s="248"/>
      <c r="D5" s="95" t="s">
        <v>17</v>
      </c>
      <c r="E5" s="162" t="s">
        <v>18</v>
      </c>
    </row>
    <row r="6" spans="1:8">
      <c r="A6" s="92"/>
      <c r="B6" s="93"/>
      <c r="C6" s="93"/>
      <c r="D6" s="92"/>
      <c r="E6" s="91"/>
    </row>
    <row r="7" spans="1:8" ht="54.75" customHeight="1">
      <c r="A7" s="96" t="s">
        <v>19</v>
      </c>
      <c r="B7" s="249" t="s">
        <v>20</v>
      </c>
      <c r="C7" s="249"/>
      <c r="D7" s="249"/>
      <c r="E7" s="249"/>
    </row>
    <row r="8" spans="1:8">
      <c r="A8" s="92"/>
      <c r="B8" s="92"/>
      <c r="D8" s="97"/>
      <c r="E8" s="97"/>
    </row>
    <row r="9" spans="1:8" ht="63.75" customHeight="1">
      <c r="A9" s="92" t="s">
        <v>21</v>
      </c>
      <c r="B9" s="250" t="s">
        <v>22</v>
      </c>
      <c r="C9" s="250"/>
      <c r="D9" s="250"/>
      <c r="E9" s="250"/>
    </row>
    <row r="10" spans="1:8" ht="15" customHeight="1">
      <c r="A10" s="92"/>
      <c r="B10" s="92"/>
      <c r="D10" s="97"/>
      <c r="E10" s="97"/>
    </row>
    <row r="11" spans="1:8" s="98" customFormat="1" ht="12.75">
      <c r="A11" s="245" t="s">
        <v>23</v>
      </c>
      <c r="B11" s="245"/>
      <c r="C11" s="245"/>
      <c r="D11" s="245"/>
      <c r="E11" s="245"/>
    </row>
    <row r="12" spans="1:8" s="98" customFormat="1" ht="14.25" customHeight="1">
      <c r="A12" s="99" t="s">
        <v>24</v>
      </c>
      <c r="B12" s="99" t="s">
        <v>25</v>
      </c>
      <c r="C12" s="100" t="s">
        <v>26</v>
      </c>
      <c r="D12" s="100" t="s">
        <v>27</v>
      </c>
      <c r="E12" s="100" t="s">
        <v>28</v>
      </c>
    </row>
    <row r="13" spans="1:8" s="98" customFormat="1" ht="12.75" customHeight="1">
      <c r="A13" s="99"/>
      <c r="B13" s="99"/>
      <c r="C13" s="100"/>
      <c r="D13" s="100"/>
      <c r="E13" s="100"/>
    </row>
    <row r="14" spans="1:8" s="166" customFormat="1" ht="38.25">
      <c r="A14" s="240" t="s">
        <v>29</v>
      </c>
      <c r="B14" s="163">
        <v>1</v>
      </c>
      <c r="C14" s="164" t="s">
        <v>30</v>
      </c>
      <c r="D14" s="163">
        <v>1</v>
      </c>
      <c r="E14" s="165" t="s">
        <v>31</v>
      </c>
    </row>
    <row r="15" spans="1:8" s="166" customFormat="1" ht="38.25">
      <c r="A15" s="241"/>
      <c r="B15" s="163">
        <v>2</v>
      </c>
      <c r="C15" s="167" t="s">
        <v>32</v>
      </c>
      <c r="D15" s="163">
        <v>2</v>
      </c>
      <c r="E15" s="165" t="s">
        <v>33</v>
      </c>
    </row>
    <row r="16" spans="1:8" s="166" customFormat="1" ht="38.25">
      <c r="A16" s="244"/>
      <c r="B16" s="163">
        <v>3</v>
      </c>
      <c r="C16" s="164" t="s">
        <v>34</v>
      </c>
      <c r="D16" s="163">
        <v>3</v>
      </c>
      <c r="E16" s="164" t="s">
        <v>35</v>
      </c>
    </row>
    <row r="17" spans="1:5" s="166" customFormat="1" ht="38.25">
      <c r="A17" s="240" t="s">
        <v>36</v>
      </c>
      <c r="B17" s="163">
        <v>4</v>
      </c>
      <c r="C17" s="164" t="s">
        <v>37</v>
      </c>
      <c r="D17" s="163">
        <v>4</v>
      </c>
      <c r="E17" s="165" t="s">
        <v>38</v>
      </c>
    </row>
    <row r="18" spans="1:5" s="166" customFormat="1" ht="51">
      <c r="A18" s="241"/>
      <c r="B18" s="163">
        <v>5</v>
      </c>
      <c r="C18" s="164" t="s">
        <v>39</v>
      </c>
      <c r="D18" s="163">
        <v>5</v>
      </c>
      <c r="E18" s="165" t="s">
        <v>40</v>
      </c>
    </row>
    <row r="19" spans="1:5" s="166" customFormat="1" ht="38.25">
      <c r="A19" s="168" t="s">
        <v>41</v>
      </c>
      <c r="B19" s="163">
        <v>6</v>
      </c>
      <c r="C19" s="164" t="s">
        <v>42</v>
      </c>
      <c r="D19" s="163">
        <v>6</v>
      </c>
      <c r="E19" s="165" t="s">
        <v>43</v>
      </c>
    </row>
    <row r="20" spans="1:5" s="166" customFormat="1" ht="96.75" customHeight="1">
      <c r="A20" s="240" t="s">
        <v>44</v>
      </c>
      <c r="B20" s="163">
        <v>7</v>
      </c>
      <c r="C20" s="164" t="s">
        <v>45</v>
      </c>
      <c r="D20" s="163">
        <v>7</v>
      </c>
      <c r="E20" s="165" t="s">
        <v>46</v>
      </c>
    </row>
    <row r="21" spans="1:5" s="166" customFormat="1" ht="76.5">
      <c r="A21" s="244"/>
      <c r="B21" s="163"/>
      <c r="C21" s="164"/>
      <c r="D21" s="163">
        <v>8</v>
      </c>
      <c r="E21" s="165" t="s">
        <v>47</v>
      </c>
    </row>
    <row r="22" spans="1:5" s="166" customFormat="1" ht="76.5">
      <c r="A22" s="165" t="s">
        <v>48</v>
      </c>
      <c r="B22" s="163">
        <v>8</v>
      </c>
      <c r="C22" s="164" t="s">
        <v>49</v>
      </c>
      <c r="D22" s="163">
        <v>9</v>
      </c>
      <c r="E22" s="165" t="s">
        <v>50</v>
      </c>
    </row>
    <row r="23" spans="1:5" s="166" customFormat="1" ht="38.25">
      <c r="A23" s="240" t="s">
        <v>51</v>
      </c>
      <c r="B23" s="163">
        <v>9</v>
      </c>
      <c r="C23" s="164" t="s">
        <v>52</v>
      </c>
      <c r="D23" s="163">
        <v>10</v>
      </c>
      <c r="E23" s="165" t="s">
        <v>53</v>
      </c>
    </row>
    <row r="24" spans="1:5" s="166" customFormat="1" ht="51">
      <c r="A24" s="241"/>
      <c r="B24" s="163">
        <v>10</v>
      </c>
      <c r="C24" s="164" t="s">
        <v>54</v>
      </c>
      <c r="D24" s="163">
        <v>11</v>
      </c>
      <c r="E24" s="165" t="s">
        <v>55</v>
      </c>
    </row>
    <row r="25" spans="1:5" s="166" customFormat="1" ht="51">
      <c r="A25" s="244"/>
      <c r="B25" s="163">
        <v>11</v>
      </c>
      <c r="C25" s="164" t="s">
        <v>56</v>
      </c>
      <c r="D25" s="163">
        <v>12</v>
      </c>
      <c r="E25" s="165" t="s">
        <v>57</v>
      </c>
    </row>
    <row r="26" spans="1:5" s="98" customFormat="1" ht="12.75">
      <c r="A26" s="245" t="s">
        <v>58</v>
      </c>
      <c r="B26" s="245"/>
      <c r="C26" s="245"/>
      <c r="D26" s="245"/>
      <c r="E26" s="245"/>
    </row>
    <row r="27" spans="1:5" s="98" customFormat="1" ht="12.75" customHeight="1">
      <c r="A27" s="99" t="s">
        <v>59</v>
      </c>
      <c r="B27" s="99" t="s">
        <v>25</v>
      </c>
      <c r="C27" s="100" t="s">
        <v>60</v>
      </c>
      <c r="D27" s="100" t="s">
        <v>27</v>
      </c>
      <c r="E27" s="100" t="s">
        <v>61</v>
      </c>
    </row>
    <row r="28" spans="1:5" s="98" customFormat="1" ht="7.5" customHeight="1">
      <c r="A28" s="169"/>
      <c r="B28" s="99"/>
      <c r="C28" s="100"/>
      <c r="D28" s="100"/>
      <c r="E28" s="100"/>
    </row>
    <row r="29" spans="1:5" s="166" customFormat="1" ht="51">
      <c r="A29" s="238" t="s">
        <v>62</v>
      </c>
      <c r="B29" s="163">
        <v>1</v>
      </c>
      <c r="C29" s="164" t="s">
        <v>63</v>
      </c>
      <c r="D29" s="163">
        <v>1</v>
      </c>
      <c r="E29" s="165" t="s">
        <v>64</v>
      </c>
    </row>
    <row r="30" spans="1:5" s="166" customFormat="1" ht="66.75" customHeight="1">
      <c r="A30" s="246"/>
      <c r="B30" s="163">
        <v>2</v>
      </c>
      <c r="C30" s="167" t="s">
        <v>65</v>
      </c>
      <c r="D30" s="163">
        <v>2</v>
      </c>
      <c r="E30" s="165" t="s">
        <v>66</v>
      </c>
    </row>
    <row r="31" spans="1:5" s="171" customFormat="1" ht="71.25" customHeight="1">
      <c r="A31" s="238" t="s">
        <v>67</v>
      </c>
      <c r="B31" s="163">
        <v>3</v>
      </c>
      <c r="C31" s="170" t="s">
        <v>68</v>
      </c>
      <c r="D31" s="163">
        <v>3</v>
      </c>
      <c r="E31" s="165" t="s">
        <v>69</v>
      </c>
    </row>
    <row r="32" spans="1:5" s="171" customFormat="1" ht="78" customHeight="1">
      <c r="A32" s="239"/>
      <c r="B32" s="163">
        <v>4</v>
      </c>
      <c r="C32" s="170" t="s">
        <v>70</v>
      </c>
      <c r="D32" s="163">
        <v>4</v>
      </c>
      <c r="E32" s="165" t="s">
        <v>71</v>
      </c>
    </row>
    <row r="33" spans="1:5" s="166" customFormat="1" ht="51">
      <c r="A33" s="240" t="s">
        <v>72</v>
      </c>
      <c r="B33" s="163">
        <v>5</v>
      </c>
      <c r="C33" s="165" t="s">
        <v>73</v>
      </c>
      <c r="D33" s="163">
        <v>5</v>
      </c>
      <c r="E33" s="145" t="s">
        <v>74</v>
      </c>
    </row>
    <row r="34" spans="1:5" s="166" customFormat="1" ht="38.25">
      <c r="A34" s="241"/>
      <c r="B34" s="163">
        <v>6</v>
      </c>
      <c r="C34" s="165" t="s">
        <v>75</v>
      </c>
      <c r="D34" s="163">
        <v>6</v>
      </c>
      <c r="E34" s="145" t="s">
        <v>76</v>
      </c>
    </row>
    <row r="35" spans="1:5" s="166" customFormat="1" ht="54.75" customHeight="1">
      <c r="A35" s="241"/>
      <c r="B35" s="163">
        <v>7</v>
      </c>
      <c r="C35" s="165" t="s">
        <v>77</v>
      </c>
      <c r="D35" s="163">
        <v>7</v>
      </c>
      <c r="E35" s="145" t="s">
        <v>78</v>
      </c>
    </row>
    <row r="36" spans="1:5" s="166" customFormat="1" ht="76.5">
      <c r="A36" s="242" t="s">
        <v>79</v>
      </c>
      <c r="B36" s="163">
        <v>8</v>
      </c>
      <c r="C36" s="165" t="s">
        <v>80</v>
      </c>
      <c r="D36" s="163">
        <v>8</v>
      </c>
      <c r="E36" s="145" t="s">
        <v>81</v>
      </c>
    </row>
    <row r="37" spans="1:5" s="166" customFormat="1" ht="63.75">
      <c r="A37" s="243"/>
      <c r="B37" s="163">
        <v>9</v>
      </c>
      <c r="C37" s="164" t="s">
        <v>82</v>
      </c>
      <c r="D37" s="163">
        <v>9</v>
      </c>
      <c r="E37" s="145" t="s">
        <v>83</v>
      </c>
    </row>
    <row r="38" spans="1:5" s="166" customFormat="1" ht="51">
      <c r="A38" s="243"/>
      <c r="B38" s="163"/>
      <c r="D38" s="163">
        <v>10</v>
      </c>
      <c r="E38" s="145" t="s">
        <v>84</v>
      </c>
    </row>
    <row r="39" spans="1:5" s="166" customFormat="1" ht="51">
      <c r="A39" s="168" t="s">
        <v>85</v>
      </c>
      <c r="B39" s="163">
        <v>10</v>
      </c>
      <c r="C39" s="165" t="s">
        <v>86</v>
      </c>
      <c r="D39" s="163">
        <v>11</v>
      </c>
      <c r="E39" s="145" t="s">
        <v>87</v>
      </c>
    </row>
    <row r="40" spans="1:5" s="166" customFormat="1" ht="63.75">
      <c r="A40" s="168" t="s">
        <v>88</v>
      </c>
      <c r="B40" s="163">
        <v>11</v>
      </c>
      <c r="C40" s="165" t="s">
        <v>89</v>
      </c>
      <c r="D40" s="163">
        <v>12</v>
      </c>
      <c r="E40" s="164" t="s">
        <v>90</v>
      </c>
    </row>
    <row r="41" spans="1:5" s="166" customFormat="1" ht="102">
      <c r="A41" s="172" t="s">
        <v>91</v>
      </c>
      <c r="B41" s="163">
        <v>12</v>
      </c>
      <c r="C41" s="165" t="s">
        <v>92</v>
      </c>
      <c r="D41" s="163">
        <v>13</v>
      </c>
      <c r="E41" s="145" t="s">
        <v>93</v>
      </c>
    </row>
    <row r="42" spans="1:5" s="166" customFormat="1" ht="12.75">
      <c r="A42" s="172" t="s">
        <v>94</v>
      </c>
      <c r="B42" s="163"/>
      <c r="C42" s="165"/>
      <c r="D42" s="163">
        <v>14</v>
      </c>
      <c r="E42" s="145" t="s">
        <v>95</v>
      </c>
    </row>
    <row r="43" spans="1:5" s="166" customFormat="1" ht="38.25">
      <c r="A43" s="240" t="s">
        <v>96</v>
      </c>
      <c r="B43" s="163">
        <v>13</v>
      </c>
      <c r="C43" s="165" t="s">
        <v>97</v>
      </c>
      <c r="D43" s="163">
        <v>15</v>
      </c>
      <c r="E43" s="145" t="s">
        <v>98</v>
      </c>
    </row>
    <row r="44" spans="1:5" s="166" customFormat="1" ht="25.5">
      <c r="A44" s="241"/>
      <c r="B44" s="173"/>
      <c r="C44" s="167"/>
      <c r="D44" s="163">
        <v>16</v>
      </c>
      <c r="E44" s="145" t="s">
        <v>99</v>
      </c>
    </row>
    <row r="45" spans="1:5" s="166" customFormat="1" ht="12.75">
      <c r="A45" s="172" t="s">
        <v>100</v>
      </c>
      <c r="B45" s="163"/>
      <c r="C45" s="164"/>
      <c r="D45" s="163"/>
      <c r="E45" s="101"/>
    </row>
  </sheetData>
  <mergeCells count="16">
    <mergeCell ref="A11:E11"/>
    <mergeCell ref="B1:D1"/>
    <mergeCell ref="B2:D2"/>
    <mergeCell ref="B5:C5"/>
    <mergeCell ref="B7:E7"/>
    <mergeCell ref="B9:E9"/>
    <mergeCell ref="A31:A32"/>
    <mergeCell ref="A33:A35"/>
    <mergeCell ref="A36:A38"/>
    <mergeCell ref="A43:A44"/>
    <mergeCell ref="A14:A16"/>
    <mergeCell ref="A17:A18"/>
    <mergeCell ref="A20:A21"/>
    <mergeCell ref="A23:A25"/>
    <mergeCell ref="A26:E26"/>
    <mergeCell ref="A29:A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G24"/>
  <sheetViews>
    <sheetView zoomScaleNormal="100" workbookViewId="0">
      <pane ySplit="5" topLeftCell="A16" activePane="bottomLeft" state="frozen"/>
      <selection pane="bottomLeft" activeCell="A26" sqref="A26"/>
    </sheetView>
  </sheetViews>
  <sheetFormatPr defaultColWidth="10.5703125" defaultRowHeight="18"/>
  <cols>
    <col min="1" max="1" width="52.140625" style="185" customWidth="1"/>
    <col min="2" max="2" width="5.5703125" style="186" customWidth="1"/>
    <col min="3" max="5" width="5.5703125" style="187" customWidth="1"/>
    <col min="6" max="6" width="44.42578125" style="185" customWidth="1"/>
    <col min="7" max="16384" width="10.5703125" style="87"/>
  </cols>
  <sheetData>
    <row r="1" spans="1:6" ht="22.5" customHeight="1">
      <c r="A1" s="251" t="s">
        <v>13</v>
      </c>
      <c r="B1" s="251"/>
      <c r="C1" s="251"/>
      <c r="D1" s="251"/>
      <c r="E1" s="251"/>
      <c r="F1" s="251"/>
    </row>
    <row r="2" spans="1:6" ht="18.75">
      <c r="A2" s="252" t="s">
        <v>101</v>
      </c>
      <c r="B2" s="252"/>
      <c r="C2" s="252"/>
      <c r="D2" s="252"/>
      <c r="E2" s="252"/>
      <c r="F2" s="252"/>
    </row>
    <row r="3" spans="1:6">
      <c r="A3" s="253" t="s">
        <v>102</v>
      </c>
      <c r="B3" s="254"/>
      <c r="C3" s="254"/>
      <c r="D3" s="254"/>
      <c r="E3" s="254"/>
      <c r="F3" s="255"/>
    </row>
    <row r="4" spans="1:6" ht="28.5" customHeight="1">
      <c r="A4" s="256" t="s">
        <v>103</v>
      </c>
      <c r="B4" s="258" t="s">
        <v>104</v>
      </c>
      <c r="C4" s="259"/>
      <c r="D4" s="259"/>
      <c r="E4" s="260"/>
      <c r="F4" s="176" t="s">
        <v>105</v>
      </c>
    </row>
    <row r="5" spans="1:6" ht="46.5" customHeight="1">
      <c r="A5" s="257"/>
      <c r="B5" s="177" t="s">
        <v>106</v>
      </c>
      <c r="C5" s="177" t="s">
        <v>107</v>
      </c>
      <c r="D5" s="177" t="s">
        <v>108</v>
      </c>
      <c r="E5" s="177" t="s">
        <v>109</v>
      </c>
      <c r="F5" s="178"/>
    </row>
    <row r="6" spans="1:6" ht="102">
      <c r="A6" s="179" t="s">
        <v>110</v>
      </c>
      <c r="B6" s="163" t="s">
        <v>111</v>
      </c>
      <c r="C6" s="163">
        <v>1</v>
      </c>
      <c r="D6" s="163">
        <v>2</v>
      </c>
      <c r="E6" s="163">
        <v>1</v>
      </c>
      <c r="F6" s="145" t="s">
        <v>112</v>
      </c>
    </row>
    <row r="7" spans="1:6" ht="76.5">
      <c r="A7" s="179" t="s">
        <v>113</v>
      </c>
      <c r="B7" s="163">
        <v>4.5</v>
      </c>
      <c r="C7" s="163">
        <v>2.2999999999999998</v>
      </c>
      <c r="D7" s="163"/>
      <c r="E7" s="163">
        <v>1</v>
      </c>
      <c r="F7" s="145" t="s">
        <v>114</v>
      </c>
    </row>
    <row r="8" spans="1:6" ht="25.5">
      <c r="A8" s="179" t="s">
        <v>115</v>
      </c>
      <c r="B8" s="163">
        <v>6</v>
      </c>
      <c r="C8" s="163"/>
      <c r="D8" s="163"/>
      <c r="E8" s="163">
        <v>2</v>
      </c>
      <c r="F8" s="145" t="s">
        <v>116</v>
      </c>
    </row>
    <row r="9" spans="1:6" ht="72.75" customHeight="1">
      <c r="A9" s="179" t="s">
        <v>117</v>
      </c>
      <c r="B9" s="163">
        <v>7</v>
      </c>
      <c r="C9" s="163">
        <v>7</v>
      </c>
      <c r="D9" s="163">
        <v>10</v>
      </c>
      <c r="E9" s="163">
        <v>11</v>
      </c>
      <c r="F9" s="145" t="s">
        <v>118</v>
      </c>
    </row>
    <row r="10" spans="1:6" ht="25.5">
      <c r="A10" s="179" t="s">
        <v>119</v>
      </c>
      <c r="B10" s="163">
        <v>8</v>
      </c>
      <c r="C10" s="163">
        <v>2.2999999999999998</v>
      </c>
      <c r="D10" s="163"/>
      <c r="E10" s="163"/>
      <c r="F10" s="145" t="s">
        <v>120</v>
      </c>
    </row>
    <row r="11" spans="1:6" ht="89.25">
      <c r="A11" s="179" t="s">
        <v>121</v>
      </c>
      <c r="B11" s="163" t="s">
        <v>122</v>
      </c>
      <c r="C11" s="163" t="s">
        <v>123</v>
      </c>
      <c r="D11" s="163"/>
      <c r="E11" s="163">
        <v>2.2999999999999998</v>
      </c>
      <c r="F11" s="145" t="s">
        <v>124</v>
      </c>
    </row>
    <row r="12" spans="1:6" ht="114.75">
      <c r="A12" s="179" t="s">
        <v>125</v>
      </c>
      <c r="B12" s="163">
        <v>3</v>
      </c>
      <c r="C12" s="163" t="s">
        <v>111</v>
      </c>
      <c r="D12" s="163">
        <v>1.2</v>
      </c>
      <c r="E12" s="163" t="s">
        <v>111</v>
      </c>
      <c r="F12" s="180" t="s">
        <v>126</v>
      </c>
    </row>
    <row r="13" spans="1:6" ht="89.25">
      <c r="A13" s="179" t="s">
        <v>127</v>
      </c>
      <c r="B13" s="163">
        <v>4</v>
      </c>
      <c r="C13" s="163">
        <v>8</v>
      </c>
      <c r="D13" s="163" t="s">
        <v>128</v>
      </c>
      <c r="E13" s="163">
        <v>7.9</v>
      </c>
      <c r="F13" s="145" t="s">
        <v>129</v>
      </c>
    </row>
    <row r="14" spans="1:6" ht="102">
      <c r="A14" s="179" t="s">
        <v>130</v>
      </c>
      <c r="B14" s="163"/>
      <c r="C14" s="163"/>
      <c r="D14" s="163">
        <v>4.5</v>
      </c>
      <c r="E14" s="163" t="s">
        <v>131</v>
      </c>
      <c r="F14" s="145" t="s">
        <v>132</v>
      </c>
    </row>
    <row r="15" spans="1:6" ht="76.5">
      <c r="A15" s="179" t="s">
        <v>133</v>
      </c>
      <c r="B15" s="163" t="s">
        <v>111</v>
      </c>
      <c r="C15" s="163" t="s">
        <v>134</v>
      </c>
      <c r="D15" s="163" t="s">
        <v>135</v>
      </c>
      <c r="E15" s="163" t="s">
        <v>136</v>
      </c>
      <c r="F15" s="145" t="s">
        <v>137</v>
      </c>
    </row>
    <row r="16" spans="1:6" ht="89.25">
      <c r="A16" s="179" t="s">
        <v>138</v>
      </c>
      <c r="B16" s="163">
        <v>1.8</v>
      </c>
      <c r="C16" s="163">
        <v>9</v>
      </c>
      <c r="D16" s="163" t="s">
        <v>139</v>
      </c>
      <c r="E16" s="163">
        <v>6.7</v>
      </c>
      <c r="F16" s="145" t="s">
        <v>140</v>
      </c>
    </row>
    <row r="17" spans="1:7" ht="38.25">
      <c r="A17" s="179" t="s">
        <v>141</v>
      </c>
      <c r="B17" s="163" t="s">
        <v>142</v>
      </c>
      <c r="C17" s="163" t="s">
        <v>143</v>
      </c>
      <c r="D17" s="163" t="s">
        <v>144</v>
      </c>
      <c r="E17" s="163" t="s">
        <v>145</v>
      </c>
      <c r="F17" s="145" t="s">
        <v>146</v>
      </c>
    </row>
    <row r="18" spans="1:7" ht="38.25">
      <c r="A18" s="179" t="s">
        <v>147</v>
      </c>
      <c r="B18" s="163" t="s">
        <v>148</v>
      </c>
      <c r="C18" s="163" t="s">
        <v>149</v>
      </c>
      <c r="D18" s="163" t="s">
        <v>150</v>
      </c>
      <c r="E18" s="163" t="s">
        <v>151</v>
      </c>
      <c r="F18" s="145" t="s">
        <v>152</v>
      </c>
    </row>
    <row r="19" spans="1:7" ht="89.25">
      <c r="A19" s="179" t="s">
        <v>153</v>
      </c>
      <c r="B19" s="163" t="s">
        <v>154</v>
      </c>
      <c r="C19" s="163" t="s">
        <v>155</v>
      </c>
      <c r="D19" s="163" t="s">
        <v>156</v>
      </c>
      <c r="E19" s="163" t="s">
        <v>157</v>
      </c>
      <c r="F19" s="145" t="s">
        <v>158</v>
      </c>
    </row>
    <row r="20" spans="1:7" ht="31.5" hidden="1">
      <c r="A20" s="181" t="s">
        <v>159</v>
      </c>
      <c r="B20" s="163"/>
      <c r="C20" s="163"/>
      <c r="D20" s="163"/>
      <c r="E20" s="163"/>
      <c r="F20" s="145" t="s">
        <v>160</v>
      </c>
      <c r="G20" s="182"/>
    </row>
    <row r="21" spans="1:7" ht="47.25" hidden="1">
      <c r="A21" s="183" t="s">
        <v>161</v>
      </c>
      <c r="B21" s="163"/>
      <c r="C21" s="163"/>
      <c r="D21" s="163">
        <v>3</v>
      </c>
      <c r="E21" s="163">
        <v>3</v>
      </c>
      <c r="F21" s="145" t="s">
        <v>160</v>
      </c>
    </row>
    <row r="22" spans="1:7" ht="63" hidden="1">
      <c r="A22" s="181" t="s">
        <v>162</v>
      </c>
      <c r="B22" s="163"/>
      <c r="C22" s="163"/>
      <c r="D22" s="163"/>
      <c r="E22" s="163"/>
      <c r="F22" s="145" t="s">
        <v>160</v>
      </c>
    </row>
    <row r="23" spans="1:7" ht="63" hidden="1">
      <c r="A23" s="181" t="s">
        <v>163</v>
      </c>
      <c r="B23" s="163"/>
      <c r="C23" s="163"/>
      <c r="D23" s="163"/>
      <c r="E23" s="163"/>
      <c r="F23" s="145" t="s">
        <v>160</v>
      </c>
    </row>
    <row r="24" spans="1:7" ht="47.25" hidden="1">
      <c r="A24" s="181" t="s">
        <v>164</v>
      </c>
      <c r="B24" s="184"/>
      <c r="C24" s="184"/>
      <c r="D24" s="184"/>
      <c r="E24" s="184"/>
      <c r="F24" s="145" t="s">
        <v>160</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J19"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5" zoomScale="140" zoomScaleNormal="140" workbookViewId="0">
      <selection activeCell="E14" sqref="E14:F14"/>
    </sheetView>
  </sheetViews>
  <sheetFormatPr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285" t="s">
        <v>165</v>
      </c>
      <c r="C2" s="286"/>
      <c r="D2" s="286"/>
      <c r="E2" s="286"/>
      <c r="F2" s="286"/>
      <c r="G2" s="286"/>
      <c r="H2" s="287"/>
    </row>
    <row r="3" spans="2:8" ht="16.5">
      <c r="B3" s="288" t="s">
        <v>166</v>
      </c>
      <c r="C3" s="289"/>
      <c r="D3" s="289"/>
      <c r="E3" s="289"/>
      <c r="F3" s="289"/>
      <c r="G3" s="289"/>
      <c r="H3" s="290"/>
    </row>
    <row r="4" spans="2:8" ht="88.5" customHeight="1">
      <c r="B4" s="291" t="s">
        <v>167</v>
      </c>
      <c r="C4" s="292"/>
      <c r="D4" s="292"/>
      <c r="E4" s="292"/>
      <c r="F4" s="292"/>
      <c r="G4" s="292"/>
      <c r="H4" s="293"/>
    </row>
    <row r="5" spans="2:8" ht="16.5">
      <c r="B5" s="8"/>
      <c r="C5" s="9"/>
      <c r="D5" s="9"/>
      <c r="E5" s="9"/>
      <c r="F5" s="9"/>
      <c r="G5" s="9"/>
      <c r="H5" s="10"/>
    </row>
    <row r="6" spans="2:8" ht="16.5" customHeight="1">
      <c r="B6" s="294" t="s">
        <v>168</v>
      </c>
      <c r="C6" s="295"/>
      <c r="D6" s="295"/>
      <c r="E6" s="295"/>
      <c r="F6" s="295"/>
      <c r="G6" s="295"/>
      <c r="H6" s="296"/>
    </row>
    <row r="7" spans="2:8" ht="44.25" customHeight="1">
      <c r="B7" s="294"/>
      <c r="C7" s="295"/>
      <c r="D7" s="295"/>
      <c r="E7" s="295"/>
      <c r="F7" s="295"/>
      <c r="G7" s="295"/>
      <c r="H7" s="296"/>
    </row>
    <row r="8" spans="2:8" ht="15.75" thickBot="1">
      <c r="B8" s="11"/>
      <c r="C8" s="12"/>
      <c r="D8" s="13"/>
      <c r="E8" s="14"/>
      <c r="F8" s="14"/>
      <c r="G8" s="15"/>
      <c r="H8" s="16"/>
    </row>
    <row r="9" spans="2:8">
      <c r="B9" s="11"/>
      <c r="C9" s="281" t="s">
        <v>169</v>
      </c>
      <c r="D9" s="282"/>
      <c r="E9" s="283" t="s">
        <v>170</v>
      </c>
      <c r="F9" s="284"/>
      <c r="G9" s="12"/>
      <c r="H9" s="16"/>
    </row>
    <row r="10" spans="2:8" ht="35.25" customHeight="1">
      <c r="B10" s="11"/>
      <c r="C10" s="277" t="s">
        <v>171</v>
      </c>
      <c r="D10" s="278"/>
      <c r="E10" s="279" t="s">
        <v>172</v>
      </c>
      <c r="F10" s="280"/>
      <c r="G10" s="12"/>
      <c r="H10" s="16"/>
    </row>
    <row r="11" spans="2:8" ht="17.25" customHeight="1">
      <c r="B11" s="11"/>
      <c r="C11" s="277" t="s">
        <v>173</v>
      </c>
      <c r="D11" s="278"/>
      <c r="E11" s="279" t="s">
        <v>174</v>
      </c>
      <c r="F11" s="280"/>
      <c r="G11" s="12"/>
      <c r="H11" s="16"/>
    </row>
    <row r="12" spans="2:8" ht="19.5" customHeight="1">
      <c r="B12" s="11"/>
      <c r="C12" s="277" t="s">
        <v>175</v>
      </c>
      <c r="D12" s="278"/>
      <c r="E12" s="279" t="s">
        <v>176</v>
      </c>
      <c r="F12" s="280"/>
      <c r="G12" s="12"/>
      <c r="H12" s="16"/>
    </row>
    <row r="13" spans="2:8" ht="27" customHeight="1">
      <c r="B13" s="11"/>
      <c r="C13" s="277" t="s">
        <v>177</v>
      </c>
      <c r="D13" s="278"/>
      <c r="E13" s="279" t="s">
        <v>178</v>
      </c>
      <c r="F13" s="280"/>
      <c r="G13" s="12"/>
      <c r="H13" s="16"/>
    </row>
    <row r="14" spans="2:8" ht="34.5" customHeight="1">
      <c r="B14" s="11"/>
      <c r="C14" s="275" t="s">
        <v>179</v>
      </c>
      <c r="D14" s="276"/>
      <c r="E14" s="269" t="s">
        <v>180</v>
      </c>
      <c r="F14" s="270"/>
      <c r="G14" s="12"/>
      <c r="H14" s="16"/>
    </row>
    <row r="15" spans="2:8" ht="27.75" customHeight="1">
      <c r="B15" s="11"/>
      <c r="C15" s="275" t="s">
        <v>181</v>
      </c>
      <c r="D15" s="276"/>
      <c r="E15" s="269" t="s">
        <v>182</v>
      </c>
      <c r="F15" s="270"/>
      <c r="G15" s="12"/>
      <c r="H15" s="16"/>
    </row>
    <row r="16" spans="2:8" ht="28.5" customHeight="1">
      <c r="B16" s="11"/>
      <c r="C16" s="275" t="s">
        <v>183</v>
      </c>
      <c r="D16" s="276"/>
      <c r="E16" s="269" t="s">
        <v>184</v>
      </c>
      <c r="F16" s="270"/>
      <c r="G16" s="12"/>
      <c r="H16" s="16"/>
    </row>
    <row r="17" spans="2:8" ht="72.75" customHeight="1">
      <c r="B17" s="11"/>
      <c r="C17" s="275" t="s">
        <v>185</v>
      </c>
      <c r="D17" s="276"/>
      <c r="E17" s="269" t="s">
        <v>186</v>
      </c>
      <c r="F17" s="270"/>
      <c r="G17" s="12"/>
      <c r="H17" s="16"/>
    </row>
    <row r="18" spans="2:8" ht="64.5" customHeight="1">
      <c r="B18" s="11"/>
      <c r="C18" s="275" t="s">
        <v>187</v>
      </c>
      <c r="D18" s="276"/>
      <c r="E18" s="269" t="s">
        <v>188</v>
      </c>
      <c r="F18" s="270"/>
      <c r="G18" s="12"/>
      <c r="H18" s="16"/>
    </row>
    <row r="19" spans="2:8" ht="71.25" customHeight="1">
      <c r="B19" s="11"/>
      <c r="C19" s="275" t="s">
        <v>189</v>
      </c>
      <c r="D19" s="276"/>
      <c r="E19" s="269" t="s">
        <v>190</v>
      </c>
      <c r="F19" s="270"/>
      <c r="G19" s="12"/>
      <c r="H19" s="16"/>
    </row>
    <row r="20" spans="2:8" ht="55.5" customHeight="1">
      <c r="B20" s="11"/>
      <c r="C20" s="267" t="s">
        <v>191</v>
      </c>
      <c r="D20" s="268"/>
      <c r="E20" s="269" t="s">
        <v>192</v>
      </c>
      <c r="F20" s="270"/>
      <c r="G20" s="12"/>
      <c r="H20" s="16"/>
    </row>
    <row r="21" spans="2:8" ht="42" customHeight="1">
      <c r="B21" s="11"/>
      <c r="C21" s="267" t="s">
        <v>193</v>
      </c>
      <c r="D21" s="268"/>
      <c r="E21" s="269" t="s">
        <v>194</v>
      </c>
      <c r="F21" s="270"/>
      <c r="G21" s="12"/>
      <c r="H21" s="16"/>
    </row>
    <row r="22" spans="2:8" ht="59.25" customHeight="1">
      <c r="B22" s="11"/>
      <c r="C22" s="267" t="s">
        <v>195</v>
      </c>
      <c r="D22" s="268"/>
      <c r="E22" s="269" t="s">
        <v>196</v>
      </c>
      <c r="F22" s="270"/>
      <c r="G22" s="12"/>
      <c r="H22" s="16"/>
    </row>
    <row r="23" spans="2:8" ht="23.25" customHeight="1">
      <c r="B23" s="11"/>
      <c r="C23" s="267" t="s">
        <v>197</v>
      </c>
      <c r="D23" s="268"/>
      <c r="E23" s="269" t="s">
        <v>198</v>
      </c>
      <c r="F23" s="270"/>
      <c r="G23" s="12"/>
      <c r="H23" s="16"/>
    </row>
    <row r="24" spans="2:8" ht="30.75" customHeight="1">
      <c r="B24" s="11"/>
      <c r="C24" s="267" t="s">
        <v>199</v>
      </c>
      <c r="D24" s="268"/>
      <c r="E24" s="269" t="s">
        <v>200</v>
      </c>
      <c r="F24" s="270"/>
      <c r="G24" s="12"/>
      <c r="H24" s="16"/>
    </row>
    <row r="25" spans="2:8" ht="33" customHeight="1">
      <c r="B25" s="11"/>
      <c r="C25" s="267" t="s">
        <v>201</v>
      </c>
      <c r="D25" s="268"/>
      <c r="E25" s="269" t="s">
        <v>202</v>
      </c>
      <c r="F25" s="270"/>
      <c r="G25" s="12"/>
      <c r="H25" s="16"/>
    </row>
    <row r="26" spans="2:8" ht="30" customHeight="1">
      <c r="B26" s="11"/>
      <c r="C26" s="267" t="s">
        <v>203</v>
      </c>
      <c r="D26" s="268"/>
      <c r="E26" s="269" t="s">
        <v>204</v>
      </c>
      <c r="F26" s="270"/>
      <c r="G26" s="12"/>
      <c r="H26" s="16"/>
    </row>
    <row r="27" spans="2:8" ht="35.25" customHeight="1">
      <c r="B27" s="11"/>
      <c r="C27" s="267" t="s">
        <v>205</v>
      </c>
      <c r="D27" s="268"/>
      <c r="E27" s="269" t="s">
        <v>206</v>
      </c>
      <c r="F27" s="270"/>
      <c r="G27" s="12"/>
      <c r="H27" s="16"/>
    </row>
    <row r="28" spans="2:8" ht="31.5" customHeight="1">
      <c r="B28" s="11"/>
      <c r="C28" s="267" t="s">
        <v>207</v>
      </c>
      <c r="D28" s="268"/>
      <c r="E28" s="269" t="s">
        <v>208</v>
      </c>
      <c r="F28" s="270"/>
      <c r="G28" s="12"/>
      <c r="H28" s="16"/>
    </row>
    <row r="29" spans="2:8" ht="35.25" customHeight="1">
      <c r="B29" s="11"/>
      <c r="C29" s="267" t="s">
        <v>209</v>
      </c>
      <c r="D29" s="268"/>
      <c r="E29" s="269" t="s">
        <v>210</v>
      </c>
      <c r="F29" s="270"/>
      <c r="G29" s="12"/>
      <c r="H29" s="16"/>
    </row>
    <row r="30" spans="2:8" ht="59.25" customHeight="1">
      <c r="B30" s="11"/>
      <c r="C30" s="267" t="s">
        <v>211</v>
      </c>
      <c r="D30" s="268"/>
      <c r="E30" s="269" t="s">
        <v>212</v>
      </c>
      <c r="F30" s="270"/>
      <c r="G30" s="12"/>
      <c r="H30" s="16"/>
    </row>
    <row r="31" spans="2:8" ht="57" customHeight="1">
      <c r="B31" s="11"/>
      <c r="C31" s="267" t="s">
        <v>213</v>
      </c>
      <c r="D31" s="268"/>
      <c r="E31" s="269" t="s">
        <v>214</v>
      </c>
      <c r="F31" s="270"/>
      <c r="G31" s="12"/>
      <c r="H31" s="16"/>
    </row>
    <row r="32" spans="2:8" ht="82.5" customHeight="1">
      <c r="B32" s="11"/>
      <c r="C32" s="267" t="s">
        <v>215</v>
      </c>
      <c r="D32" s="268"/>
      <c r="E32" s="269" t="s">
        <v>216</v>
      </c>
      <c r="F32" s="270"/>
      <c r="G32" s="12"/>
      <c r="H32" s="16"/>
    </row>
    <row r="33" spans="2:8" ht="46.5" customHeight="1">
      <c r="B33" s="11"/>
      <c r="C33" s="267" t="s">
        <v>217</v>
      </c>
      <c r="D33" s="268"/>
      <c r="E33" s="269" t="s">
        <v>218</v>
      </c>
      <c r="F33" s="270"/>
      <c r="G33" s="12"/>
      <c r="H33" s="16"/>
    </row>
    <row r="34" spans="2:8" ht="6.75" customHeight="1" thickBot="1">
      <c r="B34" s="11"/>
      <c r="C34" s="271"/>
      <c r="D34" s="272"/>
      <c r="E34" s="273"/>
      <c r="F34" s="274"/>
      <c r="G34" s="12"/>
      <c r="H34" s="16"/>
    </row>
    <row r="35" spans="2:8" ht="15.75" thickTop="1">
      <c r="B35" s="11"/>
      <c r="C35" s="17"/>
      <c r="D35" s="17"/>
      <c r="E35" s="18"/>
      <c r="F35" s="18"/>
      <c r="G35" s="12"/>
      <c r="H35" s="16"/>
    </row>
    <row r="36" spans="2:8" ht="21" customHeight="1">
      <c r="B36" s="264" t="s">
        <v>219</v>
      </c>
      <c r="C36" s="265"/>
      <c r="D36" s="265"/>
      <c r="E36" s="265"/>
      <c r="F36" s="265"/>
      <c r="G36" s="265"/>
      <c r="H36" s="266"/>
    </row>
    <row r="37" spans="2:8" ht="20.25" customHeight="1">
      <c r="B37" s="264" t="s">
        <v>220</v>
      </c>
      <c r="C37" s="265"/>
      <c r="D37" s="265"/>
      <c r="E37" s="265"/>
      <c r="F37" s="265"/>
      <c r="G37" s="265"/>
      <c r="H37" s="266"/>
    </row>
    <row r="38" spans="2:8" ht="20.25" customHeight="1">
      <c r="B38" s="264" t="s">
        <v>221</v>
      </c>
      <c r="C38" s="265"/>
      <c r="D38" s="265"/>
      <c r="E38" s="265"/>
      <c r="F38" s="265"/>
      <c r="G38" s="265"/>
      <c r="H38" s="266"/>
    </row>
    <row r="39" spans="2:8" ht="21.75" customHeight="1">
      <c r="B39" s="264" t="s">
        <v>222</v>
      </c>
      <c r="C39" s="265"/>
      <c r="D39" s="265"/>
      <c r="E39" s="265"/>
      <c r="F39" s="265"/>
      <c r="G39" s="265"/>
      <c r="H39" s="266"/>
    </row>
    <row r="40" spans="2:8" ht="22.5" customHeight="1">
      <c r="B40" s="264" t="s">
        <v>223</v>
      </c>
      <c r="C40" s="265"/>
      <c r="D40" s="265"/>
      <c r="E40" s="265"/>
      <c r="F40" s="265"/>
      <c r="G40" s="265"/>
      <c r="H40" s="266"/>
    </row>
    <row r="41" spans="2:8" ht="32.25" customHeight="1" thickBot="1">
      <c r="B41" s="261" t="s">
        <v>224</v>
      </c>
      <c r="C41" s="262"/>
      <c r="D41" s="262"/>
      <c r="E41" s="262"/>
      <c r="F41" s="262"/>
      <c r="G41" s="262"/>
      <c r="H41" s="263"/>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29"/>
  <sheetViews>
    <sheetView zoomScale="85" zoomScaleNormal="85" workbookViewId="0">
      <pane xSplit="3" ySplit="9" topLeftCell="Y22" activePane="bottomRight" state="frozen"/>
      <selection pane="bottomRight" activeCell="L26" sqref="L26:L29"/>
      <selection pane="bottomLeft"/>
      <selection pane="topRight"/>
    </sheetView>
  </sheetViews>
  <sheetFormatPr defaultColWidth="11.42578125" defaultRowHeight="15"/>
  <cols>
    <col min="2" max="2" width="20" customWidth="1"/>
    <col min="3" max="3" width="25.7109375" customWidth="1"/>
    <col min="4" max="4" width="28.28515625" style="191" customWidth="1"/>
    <col min="5" max="5" width="21.57031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3.42578125" style="191" customWidth="1"/>
    <col min="17" max="17" width="13.140625" customWidth="1"/>
    <col min="21" max="21" width="14.5703125" customWidth="1"/>
    <col min="23" max="23" width="14" bestFit="1" customWidth="1"/>
    <col min="24" max="24" width="38.5703125" customWidth="1"/>
    <col min="25" max="25" width="44.85546875" customWidth="1"/>
    <col min="26" max="26" width="6.5703125" customWidth="1"/>
    <col min="27" max="27" width="11.85546875" customWidth="1"/>
    <col min="28" max="28" width="10.85546875" customWidth="1"/>
    <col min="29" max="29" width="39.42578125" customWidth="1"/>
    <col min="30" max="30" width="6.5703125" customWidth="1"/>
    <col min="31" max="31" width="13.42578125" customWidth="1"/>
    <col min="33" max="33" width="13.42578125" customWidth="1"/>
    <col min="34" max="34" width="20.5703125" customWidth="1"/>
    <col min="35" max="35" width="19.85546875" customWidth="1"/>
    <col min="36" max="36" width="15" customWidth="1"/>
    <col min="37" max="37" width="16.140625" customWidth="1"/>
    <col min="38" max="38" width="17.85546875" bestFit="1" customWidth="1"/>
    <col min="39" max="39" width="12" bestFit="1" customWidth="1"/>
    <col min="41" max="298" width="11.42578125" style="26"/>
    <col min="299" max="16384" width="11.42578125" style="29"/>
  </cols>
  <sheetData>
    <row r="1" spans="1:298" s="138" customFormat="1" ht="16.5" customHeight="1">
      <c r="A1" s="355"/>
      <c r="B1" s="356"/>
      <c r="C1" s="356"/>
      <c r="D1" s="346" t="s">
        <v>225</v>
      </c>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8" t="s">
        <v>226</v>
      </c>
      <c r="AM1" s="348"/>
      <c r="AN1" s="348"/>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c r="IW1" s="137"/>
      <c r="IX1" s="137"/>
      <c r="IY1" s="137"/>
      <c r="IZ1" s="137"/>
      <c r="JA1" s="137"/>
      <c r="JB1" s="137"/>
      <c r="JC1" s="137"/>
      <c r="JD1" s="137"/>
      <c r="JE1" s="137"/>
      <c r="JF1" s="137"/>
      <c r="JG1" s="137"/>
      <c r="JH1" s="137"/>
      <c r="JI1" s="137"/>
      <c r="JJ1" s="137"/>
      <c r="JK1" s="137"/>
      <c r="JL1" s="137"/>
      <c r="JM1" s="137"/>
      <c r="JN1" s="137"/>
      <c r="JO1" s="137"/>
      <c r="JP1" s="137"/>
      <c r="JQ1" s="137"/>
      <c r="JR1" s="137"/>
      <c r="JS1" s="137"/>
      <c r="JT1" s="137"/>
      <c r="JU1" s="137"/>
      <c r="JV1" s="137"/>
      <c r="JW1" s="137"/>
      <c r="JX1" s="137"/>
      <c r="JY1" s="137"/>
      <c r="JZ1" s="137"/>
      <c r="KA1" s="137"/>
      <c r="KB1" s="137"/>
      <c r="KC1" s="137"/>
      <c r="KD1" s="137"/>
      <c r="KE1" s="137"/>
      <c r="KF1" s="137"/>
      <c r="KG1" s="137"/>
      <c r="KH1" s="137"/>
      <c r="KI1" s="137"/>
      <c r="KJ1" s="137"/>
      <c r="KK1" s="137"/>
      <c r="KL1" s="137"/>
    </row>
    <row r="2" spans="1:298" s="138" customFormat="1" ht="39.75" customHeight="1">
      <c r="A2" s="357"/>
      <c r="B2" s="358"/>
      <c r="C2" s="358"/>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8"/>
      <c r="AM2" s="348"/>
      <c r="AN2" s="348"/>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row>
    <row r="3" spans="1:298" s="138" customFormat="1" ht="16.5">
      <c r="A3" s="2"/>
      <c r="B3" s="2"/>
      <c r="C3" s="3"/>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8"/>
      <c r="AM3" s="348"/>
      <c r="AN3" s="348"/>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row>
    <row r="4" spans="1:298" s="138" customFormat="1" ht="26.25" customHeight="1">
      <c r="A4" s="349" t="s">
        <v>227</v>
      </c>
      <c r="B4" s="350"/>
      <c r="C4" s="351"/>
      <c r="D4" s="352" t="s">
        <v>228</v>
      </c>
      <c r="E4" s="353"/>
      <c r="F4" s="353"/>
      <c r="G4" s="353"/>
      <c r="H4" s="353"/>
      <c r="I4" s="353"/>
      <c r="J4" s="353"/>
      <c r="K4" s="353"/>
      <c r="L4" s="353"/>
      <c r="M4" s="353"/>
      <c r="N4" s="353"/>
      <c r="O4" s="354"/>
      <c r="P4" s="354"/>
      <c r="Q4" s="354"/>
      <c r="R4" s="1"/>
      <c r="S4" s="1"/>
      <c r="T4" s="1"/>
      <c r="U4" s="1"/>
      <c r="V4" s="1"/>
      <c r="W4" s="1"/>
      <c r="X4" s="1"/>
      <c r="Y4" s="1"/>
      <c r="Z4" s="1"/>
      <c r="AA4" s="1"/>
      <c r="AB4" s="1"/>
      <c r="AC4" s="1"/>
      <c r="AD4" s="1"/>
      <c r="AE4" s="1"/>
      <c r="AF4" s="1"/>
      <c r="AG4" s="1"/>
      <c r="AH4" s="1"/>
      <c r="AI4" s="1"/>
      <c r="AJ4" s="1"/>
      <c r="AK4" s="1"/>
      <c r="AL4" s="1"/>
      <c r="AM4" s="1"/>
      <c r="AN4" s="1"/>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row>
    <row r="5" spans="1:298" s="138" customFormat="1" ht="58.5" customHeight="1">
      <c r="A5" s="349" t="s">
        <v>229</v>
      </c>
      <c r="B5" s="350"/>
      <c r="C5" s="351"/>
      <c r="D5" s="359" t="s">
        <v>22</v>
      </c>
      <c r="E5" s="360"/>
      <c r="F5" s="360"/>
      <c r="G5" s="360"/>
      <c r="H5" s="360"/>
      <c r="I5" s="360"/>
      <c r="J5" s="360"/>
      <c r="K5" s="360"/>
      <c r="L5" s="360"/>
      <c r="M5" s="360"/>
      <c r="N5" s="360"/>
      <c r="O5" s="1"/>
      <c r="P5" s="192"/>
      <c r="Q5" s="1"/>
      <c r="R5" s="1"/>
      <c r="S5" s="1"/>
      <c r="T5" s="1"/>
      <c r="U5" s="1"/>
      <c r="V5" s="1"/>
      <c r="W5" s="1"/>
      <c r="X5" s="1"/>
      <c r="Y5" s="1"/>
      <c r="Z5" s="1"/>
      <c r="AA5" s="1"/>
      <c r="AB5" s="1"/>
      <c r="AC5" s="1"/>
      <c r="AD5" s="1"/>
      <c r="AE5" s="1"/>
      <c r="AF5" s="1"/>
      <c r="AG5" s="1"/>
      <c r="AH5" s="1"/>
      <c r="AI5" s="1"/>
      <c r="AJ5" s="1"/>
      <c r="AK5" s="1"/>
      <c r="AL5" s="1"/>
      <c r="AM5" s="1"/>
      <c r="AN5" s="1"/>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c r="CN5" s="137"/>
      <c r="CO5" s="137"/>
      <c r="CP5" s="137"/>
      <c r="CQ5" s="137"/>
      <c r="CR5" s="137"/>
      <c r="CS5" s="137"/>
      <c r="CT5" s="137"/>
      <c r="CU5" s="137"/>
      <c r="CV5" s="137"/>
      <c r="CW5" s="137"/>
      <c r="CX5" s="137"/>
      <c r="CY5" s="137"/>
      <c r="CZ5" s="137"/>
      <c r="DA5" s="137"/>
      <c r="DB5" s="137"/>
      <c r="DC5" s="137"/>
      <c r="DD5" s="137"/>
      <c r="DE5" s="137"/>
      <c r="DF5" s="137"/>
      <c r="DG5" s="137"/>
      <c r="DH5" s="137"/>
      <c r="DI5" s="137"/>
      <c r="DJ5" s="137"/>
      <c r="DK5" s="137"/>
      <c r="DL5" s="137"/>
      <c r="DM5" s="137"/>
      <c r="DN5" s="137"/>
      <c r="DO5" s="137"/>
      <c r="DP5" s="137"/>
      <c r="DQ5" s="137"/>
      <c r="DR5" s="137"/>
      <c r="DS5" s="137"/>
      <c r="DT5" s="137"/>
      <c r="DU5" s="137"/>
      <c r="DV5" s="137"/>
      <c r="DW5" s="137"/>
      <c r="DX5" s="137"/>
      <c r="DY5" s="137"/>
      <c r="DZ5" s="137"/>
      <c r="EA5" s="137"/>
      <c r="EB5" s="137"/>
      <c r="EC5" s="137"/>
      <c r="ED5" s="137"/>
      <c r="EE5" s="137"/>
      <c r="EF5" s="137"/>
      <c r="EG5" s="137"/>
      <c r="EH5" s="137"/>
      <c r="EI5" s="137"/>
      <c r="EJ5" s="137"/>
      <c r="EK5" s="137"/>
      <c r="EL5" s="137"/>
      <c r="EM5" s="137"/>
      <c r="EN5" s="137"/>
      <c r="EO5" s="137"/>
      <c r="EP5" s="137"/>
      <c r="EQ5" s="137"/>
      <c r="ER5" s="137"/>
      <c r="ES5" s="137"/>
      <c r="ET5" s="137"/>
      <c r="EU5" s="137"/>
      <c r="EV5" s="137"/>
      <c r="EW5" s="137"/>
      <c r="EX5" s="137"/>
      <c r="EY5" s="137"/>
      <c r="EZ5" s="137"/>
      <c r="FA5" s="137"/>
      <c r="FB5" s="137"/>
      <c r="FC5" s="137"/>
      <c r="FD5" s="137"/>
      <c r="FE5" s="137"/>
      <c r="FF5" s="137"/>
      <c r="FG5" s="137"/>
      <c r="FH5" s="137"/>
      <c r="FI5" s="137"/>
      <c r="FJ5" s="137"/>
      <c r="FK5" s="137"/>
      <c r="FL5" s="137"/>
      <c r="FM5" s="137"/>
      <c r="FN5" s="137"/>
      <c r="FO5" s="137"/>
      <c r="FP5" s="137"/>
      <c r="FQ5" s="137"/>
      <c r="FR5" s="137"/>
      <c r="FS5" s="137"/>
      <c r="FT5" s="137"/>
      <c r="FU5" s="137"/>
      <c r="FV5" s="137"/>
      <c r="FW5" s="137"/>
      <c r="FX5" s="137"/>
      <c r="FY5" s="137"/>
      <c r="FZ5" s="137"/>
      <c r="GA5" s="137"/>
      <c r="GB5" s="137"/>
      <c r="GC5" s="137"/>
      <c r="GD5" s="137"/>
      <c r="GE5" s="137"/>
      <c r="GF5" s="137"/>
      <c r="GG5" s="137"/>
      <c r="GH5" s="137"/>
      <c r="GI5" s="137"/>
      <c r="GJ5" s="137"/>
      <c r="GK5" s="137"/>
      <c r="GL5" s="137"/>
      <c r="GM5" s="137"/>
      <c r="GN5" s="137"/>
      <c r="GO5" s="137"/>
      <c r="GP5" s="137"/>
      <c r="GQ5" s="137"/>
      <c r="GR5" s="137"/>
      <c r="GS5" s="137"/>
      <c r="GT5" s="137"/>
      <c r="GU5" s="137"/>
      <c r="GV5" s="137"/>
      <c r="GW5" s="137"/>
      <c r="GX5" s="137"/>
      <c r="GY5" s="137"/>
      <c r="GZ5" s="137"/>
      <c r="HA5" s="137"/>
      <c r="HB5" s="137"/>
      <c r="HC5" s="137"/>
      <c r="HD5" s="137"/>
      <c r="HE5" s="137"/>
      <c r="HF5" s="137"/>
      <c r="HG5" s="137"/>
      <c r="HH5" s="137"/>
      <c r="HI5" s="137"/>
      <c r="HJ5" s="137"/>
      <c r="HK5" s="137"/>
      <c r="HL5" s="137"/>
      <c r="HM5" s="137"/>
      <c r="HN5" s="137"/>
      <c r="HO5" s="137"/>
      <c r="HP5" s="137"/>
      <c r="HQ5" s="137"/>
      <c r="HR5" s="137"/>
      <c r="HS5" s="137"/>
      <c r="HT5" s="137"/>
      <c r="HU5" s="137"/>
      <c r="HV5" s="137"/>
      <c r="HW5" s="137"/>
      <c r="HX5" s="137"/>
      <c r="HY5" s="137"/>
      <c r="HZ5" s="137"/>
      <c r="IA5" s="137"/>
      <c r="IB5" s="137"/>
      <c r="IC5" s="137"/>
      <c r="ID5" s="137"/>
      <c r="IE5" s="137"/>
      <c r="IF5" s="137"/>
      <c r="IG5" s="137"/>
      <c r="IH5" s="137"/>
      <c r="II5" s="137"/>
      <c r="IJ5" s="137"/>
      <c r="IK5" s="137"/>
      <c r="IL5" s="137"/>
      <c r="IM5" s="137"/>
      <c r="IN5" s="137"/>
      <c r="IO5" s="137"/>
      <c r="IP5" s="137"/>
      <c r="IQ5" s="137"/>
      <c r="IR5" s="137"/>
      <c r="IS5" s="137"/>
      <c r="IT5" s="137"/>
      <c r="IU5" s="137"/>
      <c r="IV5" s="137"/>
      <c r="IW5" s="137"/>
      <c r="IX5" s="137"/>
      <c r="IY5" s="137"/>
      <c r="IZ5" s="137"/>
      <c r="JA5" s="137"/>
      <c r="JB5" s="137"/>
      <c r="JC5" s="137"/>
      <c r="JD5" s="137"/>
      <c r="JE5" s="137"/>
      <c r="JF5" s="137"/>
      <c r="JG5" s="137"/>
      <c r="JH5" s="137"/>
      <c r="JI5" s="137"/>
      <c r="JJ5" s="137"/>
      <c r="JK5" s="137"/>
      <c r="JL5" s="137"/>
      <c r="JM5" s="137"/>
      <c r="JN5" s="137"/>
      <c r="JO5" s="137"/>
      <c r="JP5" s="137"/>
      <c r="JQ5" s="137"/>
      <c r="JR5" s="137"/>
      <c r="JS5" s="137"/>
      <c r="JT5" s="137"/>
      <c r="JU5" s="137"/>
      <c r="JV5" s="137"/>
      <c r="JW5" s="137"/>
      <c r="JX5" s="137"/>
      <c r="JY5" s="137"/>
      <c r="JZ5" s="137"/>
      <c r="KA5" s="137"/>
      <c r="KB5" s="137"/>
      <c r="KC5" s="137"/>
      <c r="KD5" s="137"/>
      <c r="KE5" s="137"/>
      <c r="KF5" s="137"/>
      <c r="KG5" s="137"/>
      <c r="KH5" s="137"/>
      <c r="KI5" s="137"/>
      <c r="KJ5" s="137"/>
      <c r="KK5" s="137"/>
      <c r="KL5" s="137"/>
    </row>
    <row r="6" spans="1:298" s="138" customFormat="1" ht="18">
      <c r="A6" s="349" t="s">
        <v>230</v>
      </c>
      <c r="B6" s="350"/>
      <c r="C6" s="351"/>
      <c r="D6" s="352" t="s">
        <v>231</v>
      </c>
      <c r="E6" s="353"/>
      <c r="F6" s="353"/>
      <c r="G6" s="353"/>
      <c r="H6" s="353"/>
      <c r="I6" s="353"/>
      <c r="J6" s="353"/>
      <c r="K6" s="353"/>
      <c r="L6" s="353"/>
      <c r="M6" s="353"/>
      <c r="N6" s="353"/>
      <c r="O6" s="1"/>
      <c r="P6" s="192"/>
      <c r="Q6" s="1"/>
      <c r="R6" s="1"/>
      <c r="S6" s="1"/>
      <c r="T6" s="1"/>
      <c r="U6" s="1"/>
      <c r="V6" s="1"/>
      <c r="W6" s="1"/>
      <c r="X6" s="1"/>
      <c r="Y6" s="1"/>
      <c r="Z6" s="1"/>
      <c r="AA6" s="1"/>
      <c r="AB6" s="1"/>
      <c r="AC6" s="1"/>
      <c r="AD6" s="1"/>
      <c r="AE6" s="1"/>
      <c r="AF6" s="1"/>
      <c r="AG6" s="1"/>
      <c r="AH6" s="1"/>
      <c r="AI6" s="1"/>
      <c r="AJ6" s="1"/>
      <c r="AK6" s="1"/>
      <c r="AL6" s="1"/>
      <c r="AM6" s="1"/>
      <c r="AN6" s="1"/>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137"/>
      <c r="GZ6" s="137"/>
      <c r="HA6" s="137"/>
      <c r="HB6" s="137"/>
      <c r="HC6" s="137"/>
      <c r="HD6" s="137"/>
      <c r="HE6" s="137"/>
      <c r="HF6" s="137"/>
      <c r="HG6" s="137"/>
      <c r="HH6" s="137"/>
      <c r="HI6" s="137"/>
      <c r="HJ6" s="137"/>
      <c r="HK6" s="137"/>
      <c r="HL6" s="137"/>
      <c r="HM6" s="137"/>
      <c r="HN6" s="137"/>
      <c r="HO6" s="137"/>
      <c r="HP6" s="137"/>
      <c r="HQ6" s="137"/>
      <c r="HR6" s="137"/>
      <c r="HS6" s="137"/>
      <c r="HT6" s="137"/>
      <c r="HU6" s="137"/>
      <c r="HV6" s="137"/>
      <c r="HW6" s="137"/>
      <c r="HX6" s="137"/>
      <c r="HY6" s="137"/>
      <c r="HZ6" s="137"/>
      <c r="IA6" s="137"/>
      <c r="IB6" s="137"/>
      <c r="IC6" s="137"/>
      <c r="ID6" s="137"/>
      <c r="IE6" s="137"/>
      <c r="IF6" s="137"/>
      <c r="IG6" s="137"/>
      <c r="IH6" s="137"/>
      <c r="II6" s="137"/>
      <c r="IJ6" s="137"/>
      <c r="IK6" s="137"/>
      <c r="IL6" s="137"/>
      <c r="IM6" s="137"/>
      <c r="IN6" s="137"/>
      <c r="IO6" s="137"/>
      <c r="IP6" s="137"/>
      <c r="IQ6" s="137"/>
      <c r="IR6" s="137"/>
      <c r="IS6" s="137"/>
      <c r="IT6" s="137"/>
      <c r="IU6" s="137"/>
      <c r="IV6" s="137"/>
      <c r="IW6" s="137"/>
      <c r="IX6" s="137"/>
      <c r="IY6" s="137"/>
      <c r="IZ6" s="137"/>
      <c r="JA6" s="137"/>
      <c r="JB6" s="137"/>
      <c r="JC6" s="137"/>
      <c r="JD6" s="137"/>
      <c r="JE6" s="137"/>
      <c r="JF6" s="137"/>
      <c r="JG6" s="137"/>
      <c r="JH6" s="137"/>
      <c r="JI6" s="137"/>
      <c r="JJ6" s="137"/>
      <c r="JK6" s="137"/>
      <c r="JL6" s="137"/>
      <c r="JM6" s="137"/>
      <c r="JN6" s="137"/>
      <c r="JO6" s="137"/>
      <c r="JP6" s="137"/>
      <c r="JQ6" s="137"/>
      <c r="JR6" s="137"/>
      <c r="JS6" s="137"/>
      <c r="JT6" s="137"/>
      <c r="JU6" s="137"/>
      <c r="JV6" s="137"/>
      <c r="JW6" s="137"/>
      <c r="JX6" s="137"/>
      <c r="JY6" s="137"/>
      <c r="JZ6" s="137"/>
      <c r="KA6" s="137"/>
      <c r="KB6" s="137"/>
      <c r="KC6" s="137"/>
      <c r="KD6" s="137"/>
      <c r="KE6" s="137"/>
      <c r="KF6" s="137"/>
      <c r="KG6" s="137"/>
      <c r="KH6" s="137"/>
      <c r="KI6" s="137"/>
      <c r="KJ6" s="137"/>
      <c r="KK6" s="137"/>
      <c r="KL6" s="137"/>
    </row>
    <row r="7" spans="1:298" s="138" customFormat="1" ht="16.5">
      <c r="A7" s="343" t="s">
        <v>232</v>
      </c>
      <c r="B7" s="344"/>
      <c r="C7" s="344"/>
      <c r="D7" s="344"/>
      <c r="E7" s="344"/>
      <c r="F7" s="344"/>
      <c r="G7" s="344"/>
      <c r="H7" s="345"/>
      <c r="I7" s="343" t="s">
        <v>233</v>
      </c>
      <c r="J7" s="344"/>
      <c r="K7" s="344"/>
      <c r="L7" s="344"/>
      <c r="M7" s="344"/>
      <c r="N7" s="345"/>
      <c r="O7" s="343" t="s">
        <v>234</v>
      </c>
      <c r="P7" s="344"/>
      <c r="Q7" s="344"/>
      <c r="R7" s="344"/>
      <c r="S7" s="344"/>
      <c r="T7" s="344"/>
      <c r="U7" s="344"/>
      <c r="V7" s="344"/>
      <c r="W7" s="345"/>
      <c r="X7" s="343" t="s">
        <v>235</v>
      </c>
      <c r="Y7" s="344"/>
      <c r="Z7" s="344"/>
      <c r="AA7" s="344"/>
      <c r="AB7" s="344"/>
      <c r="AC7" s="344"/>
      <c r="AD7" s="344"/>
      <c r="AE7" s="344"/>
      <c r="AF7" s="344"/>
      <c r="AG7" s="344"/>
      <c r="AH7" s="345"/>
      <c r="AI7" s="343" t="s">
        <v>236</v>
      </c>
      <c r="AJ7" s="344"/>
      <c r="AK7" s="344"/>
      <c r="AL7" s="344"/>
      <c r="AM7" s="344"/>
      <c r="AN7" s="361"/>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7"/>
      <c r="HS7" s="137"/>
      <c r="HT7" s="137"/>
      <c r="HU7" s="137"/>
      <c r="HV7" s="137"/>
      <c r="HW7" s="137"/>
      <c r="HX7" s="137"/>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7"/>
      <c r="JW7" s="137"/>
      <c r="JX7" s="137"/>
      <c r="JY7" s="137"/>
      <c r="JZ7" s="137"/>
      <c r="KA7" s="137"/>
      <c r="KB7" s="137"/>
      <c r="KC7" s="137"/>
      <c r="KD7" s="137"/>
      <c r="KE7" s="137"/>
      <c r="KF7" s="137"/>
      <c r="KG7" s="137"/>
      <c r="KH7" s="137"/>
      <c r="KI7" s="137"/>
      <c r="KJ7" s="137"/>
      <c r="KK7" s="137"/>
      <c r="KL7" s="137"/>
    </row>
    <row r="8" spans="1:298" s="138" customFormat="1" ht="16.5" customHeight="1">
      <c r="A8" s="313" t="s">
        <v>237</v>
      </c>
      <c r="B8" s="306" t="s">
        <v>238</v>
      </c>
      <c r="C8" s="334" t="s">
        <v>179</v>
      </c>
      <c r="D8" s="335" t="s">
        <v>181</v>
      </c>
      <c r="E8" s="335" t="s">
        <v>183</v>
      </c>
      <c r="F8" s="336" t="s">
        <v>185</v>
      </c>
      <c r="G8" s="331" t="s">
        <v>187</v>
      </c>
      <c r="H8" s="335" t="s">
        <v>239</v>
      </c>
      <c r="I8" s="332" t="s">
        <v>240</v>
      </c>
      <c r="J8" s="333" t="s">
        <v>241</v>
      </c>
      <c r="K8" s="331" t="s">
        <v>242</v>
      </c>
      <c r="L8" s="331" t="s">
        <v>243</v>
      </c>
      <c r="M8" s="333" t="s">
        <v>241</v>
      </c>
      <c r="N8" s="335" t="s">
        <v>193</v>
      </c>
      <c r="O8" s="337" t="s">
        <v>244</v>
      </c>
      <c r="P8" s="330" t="s">
        <v>195</v>
      </c>
      <c r="Q8" s="331" t="s">
        <v>197</v>
      </c>
      <c r="R8" s="330" t="s">
        <v>245</v>
      </c>
      <c r="S8" s="330"/>
      <c r="T8" s="330"/>
      <c r="U8" s="330"/>
      <c r="V8" s="330"/>
      <c r="W8" s="330"/>
      <c r="X8" s="341" t="s">
        <v>246</v>
      </c>
      <c r="Y8" s="337" t="s">
        <v>247</v>
      </c>
      <c r="Z8" s="337" t="s">
        <v>241</v>
      </c>
      <c r="AA8" s="200"/>
      <c r="AB8" s="200"/>
      <c r="AC8" s="337" t="s">
        <v>248</v>
      </c>
      <c r="AD8" s="337" t="s">
        <v>241</v>
      </c>
      <c r="AE8" s="200"/>
      <c r="AF8" s="200"/>
      <c r="AG8" s="341" t="s">
        <v>249</v>
      </c>
      <c r="AH8" s="337" t="s">
        <v>213</v>
      </c>
      <c r="AI8" s="330" t="s">
        <v>236</v>
      </c>
      <c r="AJ8" s="330" t="s">
        <v>250</v>
      </c>
      <c r="AK8" s="330" t="s">
        <v>251</v>
      </c>
      <c r="AL8" s="330" t="s">
        <v>252</v>
      </c>
      <c r="AM8" s="339" t="s">
        <v>253</v>
      </c>
      <c r="AN8" s="339" t="s">
        <v>217</v>
      </c>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7"/>
      <c r="JW8" s="137"/>
      <c r="JX8" s="137"/>
      <c r="JY8" s="137"/>
      <c r="JZ8" s="137"/>
      <c r="KA8" s="137"/>
      <c r="KB8" s="137"/>
      <c r="KC8" s="137"/>
      <c r="KD8" s="137"/>
      <c r="KE8" s="137"/>
      <c r="KF8" s="137"/>
      <c r="KG8" s="137"/>
      <c r="KH8" s="137"/>
      <c r="KI8" s="137"/>
      <c r="KJ8" s="137"/>
      <c r="KK8" s="137"/>
      <c r="KL8" s="137"/>
    </row>
    <row r="9" spans="1:298" s="140" customFormat="1" ht="63" customHeight="1">
      <c r="A9" s="314"/>
      <c r="B9" s="307"/>
      <c r="C9" s="306"/>
      <c r="D9" s="331"/>
      <c r="E9" s="331"/>
      <c r="F9" s="306"/>
      <c r="G9" s="332"/>
      <c r="H9" s="331"/>
      <c r="I9" s="332"/>
      <c r="J9" s="333"/>
      <c r="K9" s="332"/>
      <c r="L9" s="332"/>
      <c r="M9" s="333"/>
      <c r="N9" s="331"/>
      <c r="O9" s="338"/>
      <c r="P9" s="331"/>
      <c r="Q9" s="332"/>
      <c r="R9" s="127" t="s">
        <v>254</v>
      </c>
      <c r="S9" s="127" t="s">
        <v>255</v>
      </c>
      <c r="T9" s="127" t="s">
        <v>256</v>
      </c>
      <c r="U9" s="127" t="s">
        <v>257</v>
      </c>
      <c r="V9" s="127" t="s">
        <v>258</v>
      </c>
      <c r="W9" s="127" t="s">
        <v>259</v>
      </c>
      <c r="X9" s="337"/>
      <c r="Y9" s="342"/>
      <c r="Z9" s="342"/>
      <c r="AA9" s="202" t="s">
        <v>260</v>
      </c>
      <c r="AB9" s="202" t="s">
        <v>241</v>
      </c>
      <c r="AC9" s="342"/>
      <c r="AD9" s="342"/>
      <c r="AE9" s="201" t="s">
        <v>248</v>
      </c>
      <c r="AF9" s="201" t="s">
        <v>241</v>
      </c>
      <c r="AG9" s="337"/>
      <c r="AH9" s="338"/>
      <c r="AI9" s="331"/>
      <c r="AJ9" s="331"/>
      <c r="AK9" s="331"/>
      <c r="AL9" s="331"/>
      <c r="AM9" s="340"/>
      <c r="AN9" s="340"/>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c r="KG9" s="139"/>
      <c r="KH9" s="139"/>
      <c r="KI9" s="139"/>
      <c r="KJ9" s="139"/>
      <c r="KK9" s="139"/>
      <c r="KL9" s="139"/>
    </row>
    <row r="10" spans="1:298" ht="45">
      <c r="A10" s="299">
        <v>1</v>
      </c>
      <c r="B10" s="300" t="s">
        <v>261</v>
      </c>
      <c r="C10" s="308" t="s">
        <v>262</v>
      </c>
      <c r="D10" s="195" t="s">
        <v>263</v>
      </c>
      <c r="E10" s="309" t="s">
        <v>264</v>
      </c>
      <c r="F10" s="311" t="s">
        <v>265</v>
      </c>
      <c r="G10" s="299" t="s">
        <v>266</v>
      </c>
      <c r="H10" s="297">
        <v>24</v>
      </c>
      <c r="I10" s="320" t="str">
        <f>IF(H10&lt;=2,'Tabla probabilidad'!$B$5,IF(H10&lt;=24,'Tabla probabilidad'!$B$6,IF(H10&lt;=500,'Tabla probabilidad'!$B$7,IF(H10&lt;=5000,'Tabla probabilidad'!$B$8,IF(H10&gt;5000,'Tabla probabilidad'!$B$9)))))</f>
        <v>Baja</v>
      </c>
      <c r="J10" s="322">
        <f>IF(H10&lt;=2,'Tabla probabilidad'!$D$5,IF(H10&lt;=24,'Tabla probabilidad'!$D$6,IF(H10&lt;=500,'Tabla probabilidad'!$D$7,IF(H10&lt;=5000,'Tabla probabilidad'!$D$8,IF(H10&gt;5000,'Tabla probabilidad'!$D$9)))))</f>
        <v>0.4</v>
      </c>
      <c r="K10" s="297" t="s">
        <v>267</v>
      </c>
      <c r="L10" s="297"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97"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97" t="str">
        <f>VLOOKUP((I10&amp;L10),Hoja1!$B$4:$C$28,2,0)</f>
        <v>Moderado</v>
      </c>
      <c r="O10" s="193">
        <v>1</v>
      </c>
      <c r="P10" s="189" t="s">
        <v>268</v>
      </c>
      <c r="Q10" s="193" t="str">
        <f t="shared" ref="Q10:Q25" si="0">IF(R10="Preventivo","Probabilidad",IF(R10="Detectivo","Probabilidad", IF(R10="Correctivo","Impacto")))</f>
        <v>Probabilidad</v>
      </c>
      <c r="R10" s="193" t="s">
        <v>269</v>
      </c>
      <c r="S10" s="193" t="s">
        <v>270</v>
      </c>
      <c r="T10" s="194">
        <f>VLOOKUP(R10&amp;S10,Hoja1!$Q$4:$R$9,2,0)</f>
        <v>0.45</v>
      </c>
      <c r="U10" s="193" t="s">
        <v>271</v>
      </c>
      <c r="V10" s="193" t="s">
        <v>272</v>
      </c>
      <c r="W10" s="193" t="s">
        <v>273</v>
      </c>
      <c r="X10" s="194">
        <f>IF(Q10="Probabilidad",($J$10*T10),IF(Q10="Impacto"," "))</f>
        <v>0.18000000000000002</v>
      </c>
      <c r="Y10" s="194" t="str">
        <f>IF(Z10&lt;=20%,'Tabla probabilidad'!$B$5,IF(Z10&lt;=40%,'Tabla probabilidad'!$B$6,IF(Z10&lt;=60%,'Tabla probabilidad'!$B$7,IF(Z10&lt;=80%,'Tabla probabilidad'!$B$8,IF(Z10&lt;=100%,'Tabla probabilidad'!$B$9)))))</f>
        <v>Baja</v>
      </c>
      <c r="Z10" s="194">
        <f>IF(R10="Preventivo",(J10-(J10*T10)),IF(R10="Detectivo",(J10-(J10*T10)),IF(R10="Correctivo",(J10))))</f>
        <v>0.22</v>
      </c>
      <c r="AA10" s="318" t="str">
        <f>IF(AB10&lt;=20%,'Tabla probabilidad'!$B$5,IF(AB10&lt;=40%,'Tabla probabilidad'!$B$6,IF(AB10&lt;=60%,'Tabla probabilidad'!$B$7,IF(AB10&lt;=80%,'Tabla probabilidad'!$B$8,IF(AB10&lt;=100%,'Tabla probabilidad'!$B$9)))))</f>
        <v>Baja</v>
      </c>
      <c r="AB10" s="318">
        <f>AVERAGE(Z10:Z12)</f>
        <v>0.22</v>
      </c>
      <c r="AC10" s="194" t="str">
        <f t="shared" ref="AC10:AC25" si="1">IF(AD10&lt;=20%,"Leve",IF(AD10&lt;=40%,"Menor",IF(AD10&lt;=60%,"Moderado",IF(AD10&lt;=80%,"Mayor",IF(AD10&lt;=100%,"Catastrófico")))))</f>
        <v>Menor</v>
      </c>
      <c r="AD10" s="194">
        <f>IF(Q10="Probabilidad",(($M$10-0)),IF(Q10="Impacto",($M$10-($M$10*T10))))</f>
        <v>0.4</v>
      </c>
      <c r="AE10" s="318" t="str">
        <f>IF(AF10&lt;=20%,"Leve",IF(AF10&lt;=40%,"Menor",IF(AF10&lt;=60%,"Moderado",IF(AF10&lt;=80%,"Mayor",IF(AF10&lt;=100%,"Catastrófico")))))</f>
        <v>Menor</v>
      </c>
      <c r="AF10" s="318">
        <f>AVERAGE(AD10:AD12)</f>
        <v>0.40000000000000008</v>
      </c>
      <c r="AG10" s="303" t="str">
        <f>VLOOKUP(AA10&amp;AE10,Hoja1!$B$4:$C$28,2,0)</f>
        <v>Moderado</v>
      </c>
      <c r="AH10" s="303" t="s">
        <v>274</v>
      </c>
      <c r="AI10" s="303" t="s">
        <v>275</v>
      </c>
      <c r="AJ10" s="303" t="s">
        <v>276</v>
      </c>
      <c r="AK10" s="303" t="s">
        <v>277</v>
      </c>
      <c r="AL10" s="303" t="s">
        <v>277</v>
      </c>
      <c r="AM10" s="326" t="s">
        <v>278</v>
      </c>
      <c r="AN10" s="297" t="s">
        <v>279</v>
      </c>
    </row>
    <row r="11" spans="1:298" ht="45">
      <c r="A11" s="299"/>
      <c r="B11" s="301"/>
      <c r="C11" s="308"/>
      <c r="D11" s="196" t="s">
        <v>280</v>
      </c>
      <c r="E11" s="310"/>
      <c r="F11" s="312"/>
      <c r="G11" s="299"/>
      <c r="H11" s="297"/>
      <c r="I11" s="320"/>
      <c r="J11" s="322"/>
      <c r="K11" s="297"/>
      <c r="L11" s="317"/>
      <c r="M11" s="317"/>
      <c r="N11" s="297"/>
      <c r="O11" s="193">
        <v>2</v>
      </c>
      <c r="P11" s="189" t="s">
        <v>281</v>
      </c>
      <c r="Q11" s="193" t="str">
        <f t="shared" si="0"/>
        <v>Probabilidad</v>
      </c>
      <c r="R11" s="193" t="s">
        <v>269</v>
      </c>
      <c r="S11" s="193" t="s">
        <v>270</v>
      </c>
      <c r="T11" s="194">
        <f>VLOOKUP(R11&amp;S11,Hoja1!$Q$4:$R$9,2,0)</f>
        <v>0.45</v>
      </c>
      <c r="U11" s="193" t="s">
        <v>271</v>
      </c>
      <c r="V11" s="193" t="s">
        <v>272</v>
      </c>
      <c r="W11" s="193" t="s">
        <v>273</v>
      </c>
      <c r="X11" s="194">
        <f>IF(Q11="Probabilidad",($J$10*T11),IF(Q11="Impacto"," "))</f>
        <v>0.18000000000000002</v>
      </c>
      <c r="Y11" s="194" t="str">
        <f>IF(Z11&lt;=20%,'Tabla probabilidad'!$B$5,IF(Z11&lt;=40%,'Tabla probabilidad'!$B$6,IF(Z11&lt;=60%,'Tabla probabilidad'!$B$7,IF(Z11&lt;=80%,'Tabla probabilidad'!$B$8,IF(Z11&lt;=100%,'Tabla probabilidad'!$B$9)))))</f>
        <v>Baja</v>
      </c>
      <c r="Z11" s="194">
        <f>IF(R11="Preventivo",(J10-(J10*T11)),IF(R11="Detectivo",(J10-(J10*T11)),IF(R11="Correctivo",(J10))))</f>
        <v>0.22</v>
      </c>
      <c r="AA11" s="319"/>
      <c r="AB11" s="319"/>
      <c r="AC11" s="194" t="str">
        <f t="shared" si="1"/>
        <v>Menor</v>
      </c>
      <c r="AD11" s="194">
        <f>IF(Q11="Probabilidad",(($M$10-0)),IF(Q11="Impacto",($M$10-($M$10*T11))))</f>
        <v>0.4</v>
      </c>
      <c r="AE11" s="319"/>
      <c r="AF11" s="319"/>
      <c r="AG11" s="304"/>
      <c r="AH11" s="304"/>
      <c r="AI11" s="304"/>
      <c r="AJ11" s="304"/>
      <c r="AK11" s="304"/>
      <c r="AL11" s="304"/>
      <c r="AM11" s="327"/>
      <c r="AN11" s="297"/>
    </row>
    <row r="12" spans="1:298" ht="75">
      <c r="A12" s="299"/>
      <c r="B12" s="301"/>
      <c r="C12" s="308"/>
      <c r="D12" s="196" t="s">
        <v>282</v>
      </c>
      <c r="E12" s="310"/>
      <c r="F12" s="312"/>
      <c r="G12" s="299"/>
      <c r="H12" s="297"/>
      <c r="I12" s="320"/>
      <c r="J12" s="322"/>
      <c r="K12" s="297"/>
      <c r="L12" s="317"/>
      <c r="M12" s="317"/>
      <c r="N12" s="297"/>
      <c r="O12" s="193">
        <v>3</v>
      </c>
      <c r="P12" s="190" t="s">
        <v>283</v>
      </c>
      <c r="Q12" s="193" t="str">
        <f t="shared" si="0"/>
        <v>Probabilidad</v>
      </c>
      <c r="R12" s="193" t="s">
        <v>269</v>
      </c>
      <c r="S12" s="193" t="s">
        <v>270</v>
      </c>
      <c r="T12" s="194">
        <f>VLOOKUP(R12&amp;S12,Hoja1!$Q$4:$R$9,2,0)</f>
        <v>0.45</v>
      </c>
      <c r="U12" s="193" t="s">
        <v>271</v>
      </c>
      <c r="V12" s="193" t="s">
        <v>272</v>
      </c>
      <c r="W12" s="193" t="s">
        <v>273</v>
      </c>
      <c r="X12" s="194">
        <f t="shared" ref="X12" si="2">IF(Q12="Probabilidad",($J$10*T12),IF(Q12="Impacto"," "))</f>
        <v>0.18000000000000002</v>
      </c>
      <c r="Y12" s="194" t="str">
        <f>IF(Z12&lt;=20%,'Tabla probabilidad'!$B$5,IF(Z12&lt;=40%,'Tabla probabilidad'!$B$6,IF(Z12&lt;=60%,'Tabla probabilidad'!$B$7,IF(Z12&lt;=80%,'Tabla probabilidad'!$B$8,IF(Z12&lt;=100%,'Tabla probabilidad'!$B$9)))))</f>
        <v>Baja</v>
      </c>
      <c r="Z12" s="194">
        <f>IF(R12="Preventivo",(J10-(J10*T12)),IF(R12="Detectivo",(J10-(J10*T12)),IF(R12="Correctivo",(J10))))</f>
        <v>0.22</v>
      </c>
      <c r="AA12" s="319"/>
      <c r="AB12" s="319"/>
      <c r="AC12" s="194" t="str">
        <f t="shared" si="1"/>
        <v>Menor</v>
      </c>
      <c r="AD12" s="194">
        <f>IF(Q12="Probabilidad",(($M$10-0)),IF(Q12="Impacto",($M$10-($M$10*T12))))</f>
        <v>0.4</v>
      </c>
      <c r="AE12" s="319"/>
      <c r="AF12" s="319"/>
      <c r="AG12" s="304"/>
      <c r="AH12" s="304"/>
      <c r="AI12" s="304"/>
      <c r="AJ12" s="304"/>
      <c r="AK12" s="304"/>
      <c r="AL12" s="304"/>
      <c r="AM12" s="327"/>
      <c r="AN12" s="297"/>
    </row>
    <row r="13" spans="1:298" ht="60">
      <c r="A13" s="297">
        <v>2</v>
      </c>
      <c r="B13" s="303" t="s">
        <v>284</v>
      </c>
      <c r="C13" s="297" t="s">
        <v>285</v>
      </c>
      <c r="D13" s="198" t="s">
        <v>286</v>
      </c>
      <c r="E13" s="315" t="s">
        <v>287</v>
      </c>
      <c r="F13" s="311" t="s">
        <v>288</v>
      </c>
      <c r="G13" s="297" t="s">
        <v>289</v>
      </c>
      <c r="H13" s="300">
        <v>6</v>
      </c>
      <c r="I13" s="320" t="str">
        <f>IF(H13&lt;=2,'Tabla probabilidad'!$B$5,IF(H13&lt;=24,'Tabla probabilidad'!$B$6,IF(H13&lt;=500,'Tabla probabilidad'!$B$7,IF(H13&lt;=5000,'Tabla probabilidad'!$B$8,IF(H13&gt;5000,'Tabla probabilidad'!$B$9)))))</f>
        <v>Baja</v>
      </c>
      <c r="J13" s="322">
        <f>IF(H13&lt;=2,'Tabla probabilidad'!$D$5,IF(H13&lt;=24,'Tabla probabilidad'!$D$6,IF(H13&lt;=500,'Tabla probabilidad'!$D$7,IF(H13&lt;=5000,'Tabla probabilidad'!$D$8,IF(H13&gt;5000,'Tabla probabilidad'!$D$9)))))</f>
        <v>0.4</v>
      </c>
      <c r="K13" s="297" t="s">
        <v>290</v>
      </c>
      <c r="L13" s="297" t="str">
        <f>IF(K13="El riesgo afecta la imagen de alguna área de la organización","Leve",IF(K13="El riesgo afecta la imagen de la entidad internamente, de conocimiento general, nivel interno, alta dirección, contratista y/o de provedores","Menor",IF(K13="El riesgo afecta la imagen de la entidad con algunos usuarios de relevancia frente al logro de los objetivos","Moderado",IF(K13="El riesgo afecta la imagen de de la entidad con efecto publicitario sostenido a nivel del sector justicia","Mayor",IF(K13="El riesgo afecta la imagen de la entidad a nivel nacional, con efecto publicitarios sostenible a nivel país","Catastrófico",IF(K13="Impacto que afecte la ejecución presupuestal en un valor ≥0,5%.","Leve",IF(K13="Impacto que afecte la ejecución presupuestal en un valor ≥1%.","Menor",IF(K13="Impacto que afecte la ejecución presupuestal en un valor ≥5%.","Moderado",IF(K13="Impacto que afecte la ejecución presupuestal en un valor ≥20%.","Mayor",IF(K13="Impacto que afecte la ejecución presupuestal en un valor ≥50%.","Catastrófico",IF(K13="Incumplimiento máximo del 5% de la meta planeada","Leve",IF(K13="Incumplimiento máximo del 15% de la meta planeada","Menor",IF(K13="Incumplimiento máximo del 20% de la meta planeada","Moderado",IF(K13="Incumplimiento máximo del 50% de la meta planeada","Mayor",IF(K13="Incumplimiento máximo del 80% de la meta planeada","Catastrófico",IF(K13="Cualquier afectación a la violacion de los derechos de los ciudadanos se considera con consecuencias altas","Mayor",IF(K13="Cualquier afectación a la violacion de los derechos de los ciudadanos se considera con consecuencias desastrosas","Catastrófico",IF(K13="Afecta la Prestación del Servicio de Administración de Justicia en 5%","Leve",IF(K13="Afecta la Prestación del Servicio de Administración de Justicia en 10%","Menor",IF(K13="Afecta la Prestación del Servicio de Administración de Justicia en 15%","Moderado",IF(K13="Afecta la Prestación del Servicio de Administración de Justicia en 20%","Mayor",IF(K13="Afecta la Prestación del Servicio de Administración de Justicia en más del 50%","Catastrófico",IF(K13="Cualquier acto indebido de los servidores judiciales genera altas consecuencias para la entidad","Mayor",IF(K13="Cualquier acto indebido de los servidores judiciales genera consecuencias desastrosas para la entidad","Catastrófico",IF(K13="Si el hecho llegara a presentarse, tendría consecuencias o efectos mínimos sobre la entidad","Leve",IF(K13="Si el hecho llegara a presentarse, tendría bajo impacto o efecto sobre la entidad","Menor",IF(K13="Si el hecho llegara a presentarse, tendría medianas consecuencias o efectos sobre la entidad","Moderado",IF(K13="Si el hecho llegara a presentarse, tendría altas consecuencias o efectos sobre la entidad","Mayor",IF(K13="Si el hecho llegara a presentarse, tendría desastrosas consecuencias o efectos sobre la entidad","Catastrófico")))))))))))))))))))))))))))))</f>
        <v>Leve</v>
      </c>
      <c r="M13" s="297" t="str">
        <f>IF(K13="El riesgo afecta la imagen de alguna área de la organización","20%",IF(K13="El riesgo afecta la imagen de la entidad internamente, de conocimiento general, nivel interno, alta dirección, contratista y/o de provedores","40%",IF(K13="El riesgo afecta la imagen de la entidad con algunos usuarios de relevancia frente al logro de los objetivos","60%",IF(K13="El riesgo afecta la imagen de de la entidad con efecto publicitario sostenido a nivel del sector justicia","80%",IF(K13="El riesgo afecta la imagen de la entidad a nivel nacional, con efecto publicitarios sostenible a nivel país","100%",IF(K13="Impacto que afecte la ejecución presupuestal en un valor ≥0,5%.","20%",IF(K13="Impacto que afecte la ejecución presupuestal en un valor ≥1%.","40%",IF(K13="Impacto que afecte la ejecución presupuestal en un valor ≥5%.","60%",IF(K13="Impacto que afecte la ejecución presupuestal en un valor ≥20%.","80%",IF(K13="Impacto que afecte la ejecución presupuestal en un valor ≥50%.","100%",IF(K13="Incumplimiento máximo del 5% de la meta planeada","20%",IF(K13="Incumplimiento máximo del 15% de la meta planeada","40%",IF(K13="Incumplimiento máximo del 20% de la meta planeada","60%",IF(K13="Incumplimiento máximo del 50% de la meta planeada","80%",IF(K13="Incumplimiento máximo del 80% de la meta planeada","100%",IF(K13="Cualquier afectación a la violacion de los derechos de los ciudadanos se considera con consecuencias altas","80%",IF(K13="Cualquier afectación a la violacion de los derechos de los ciudadanos se considera con consecuencias desastrosas","100%",IF(K13="Afecta la Prestación del Servicio de Administración de Justicia en 5%","20%",IF(K13="Afecta la Prestación del Servicio de Administración de Justicia en 10%","40%",IF(K13="Afecta la Prestación del Servicio de Administración de Justicia en 15%","60%",IF(K13="Afecta la Prestación del Servicio de Administración de Justicia en 20%","80%",IF(K13="Afecta la Prestación del Servicio de Administración de Justicia en más del 50%","100%",IF(K13="Cualquier acto indebido de los servidores judiciales genera altas consecuencias para la entidad","80%",IF(K13="Cualquier acto indebido de los servidores judiciales genera consecuencias desastrosas para la entidad","100%",IF(K13="Si el hecho llegara a presentarse, tendría consecuencias o efectos mínimos sobre la entidad","20%",IF(K13="Si el hecho llegara a presentarse, tendría bajo impacto o efecto sobre la entidad","40%",IF(K13="Si el hecho llegara a presentarse, tendría medianas consecuencias o efectos sobre la entidad","60%",IF(K13="Si el hecho llegara a presentarse, tendría altas consecuencias o efectos sobre la entidad","80%",IF(K13="Si el hecho llegara a presentarse, tendría desastrosas consecuencias o efectos sobre la entidad","100%")))))))))))))))))))))))))))))</f>
        <v>20%</v>
      </c>
      <c r="N13" s="297" t="str">
        <f>VLOOKUP((I13&amp;L13),Hoja1!$B$4:$C$28,2,0)</f>
        <v>Bajo</v>
      </c>
      <c r="O13" s="193">
        <v>1</v>
      </c>
      <c r="P13" s="189" t="s">
        <v>291</v>
      </c>
      <c r="Q13" s="193" t="str">
        <f t="shared" si="0"/>
        <v>Probabilidad</v>
      </c>
      <c r="R13" s="193" t="s">
        <v>269</v>
      </c>
      <c r="S13" s="193" t="s">
        <v>270</v>
      </c>
      <c r="T13" s="194">
        <f>VLOOKUP(R13&amp;S13,Hoja1!$Q$4:$R$9,2,0)</f>
        <v>0.45</v>
      </c>
      <c r="U13" s="193" t="s">
        <v>271</v>
      </c>
      <c r="V13" s="193" t="s">
        <v>272</v>
      </c>
      <c r="W13" s="193" t="s">
        <v>273</v>
      </c>
      <c r="X13" s="194">
        <f>IF(Q13="Probabilidad",($J$13*T13),IF(Q13="Impacto"," "))</f>
        <v>0.18000000000000002</v>
      </c>
      <c r="Y13" s="194" t="str">
        <f>IF(Z13&lt;=20%,'Tabla probabilidad'!$B$5,IF(Z13&lt;=40%,'Tabla probabilidad'!$B$6,IF(Z13&lt;=60%,'Tabla probabilidad'!$B$7,IF(Z13&lt;=80%,'Tabla probabilidad'!$B$8,IF(Z13&lt;=100%,'Tabla probabilidad'!$B$9)))))</f>
        <v>Baja</v>
      </c>
      <c r="Z13" s="194">
        <f>IF(R13="Preventivo",(J13-(J13*T13)),IF(R13="Detectivo",(J13-(J13*T13)),IF(R13="Correctivo",(J13))))</f>
        <v>0.22</v>
      </c>
      <c r="AA13" s="318" t="str">
        <f>IF(AB13&lt;=20%,'Tabla probabilidad'!$B$5,IF(AB13&lt;=40%,'Tabla probabilidad'!$B$6,IF(AB13&lt;=60%,'Tabla probabilidad'!$B$7,IF(AB13&lt;=80%,'Tabla probabilidad'!$B$8,IF(AB13&lt;=100%,'Tabla probabilidad'!$B$9)))))</f>
        <v>Baja</v>
      </c>
      <c r="AB13" s="318">
        <f>AVERAGE(Z13:Z15)</f>
        <v>0.22</v>
      </c>
      <c r="AC13" s="194" t="str">
        <f t="shared" si="1"/>
        <v>Leve</v>
      </c>
      <c r="AD13" s="194">
        <f>IF(Q13="Probabilidad",(($M$13-0)),IF(Q13="Impacto",($M$13-($M$13*T13))))</f>
        <v>0.2</v>
      </c>
      <c r="AE13" s="318" t="str">
        <f>IF(AF13&lt;=20%,"Leve",IF(AF13&lt;=40%,"Menor",IF(AF13&lt;=60%,"Moderado",IF(AF13&lt;=80%,"Mayor",IF(AF13&lt;=100%,"Catastrófico")))))</f>
        <v>Leve</v>
      </c>
      <c r="AF13" s="318">
        <f>AVERAGE(AD13:AD15)</f>
        <v>0.20000000000000004</v>
      </c>
      <c r="AG13" s="303" t="str">
        <f>VLOOKUP(AA13&amp;AE13,Hoja1!$B$4:$C$28,2,0)</f>
        <v>Bajo</v>
      </c>
      <c r="AH13" s="303" t="s">
        <v>274</v>
      </c>
      <c r="AI13" s="315" t="s">
        <v>275</v>
      </c>
      <c r="AJ13" s="303" t="s">
        <v>276</v>
      </c>
      <c r="AK13" s="329" t="s">
        <v>277</v>
      </c>
      <c r="AL13" s="329" t="s">
        <v>277</v>
      </c>
      <c r="AM13" s="326" t="s">
        <v>278</v>
      </c>
      <c r="AN13" s="297" t="s">
        <v>279</v>
      </c>
    </row>
    <row r="14" spans="1:298" ht="57.75" customHeight="1">
      <c r="A14" s="297"/>
      <c r="B14" s="304"/>
      <c r="C14" s="297"/>
      <c r="D14" s="199" t="s">
        <v>292</v>
      </c>
      <c r="E14" s="316"/>
      <c r="F14" s="316"/>
      <c r="G14" s="297"/>
      <c r="H14" s="301"/>
      <c r="I14" s="320"/>
      <c r="J14" s="322"/>
      <c r="K14" s="297"/>
      <c r="L14" s="317"/>
      <c r="M14" s="317"/>
      <c r="N14" s="297"/>
      <c r="O14" s="193">
        <v>2</v>
      </c>
      <c r="P14" s="189" t="s">
        <v>293</v>
      </c>
      <c r="Q14" s="193" t="str">
        <f t="shared" si="0"/>
        <v>Probabilidad</v>
      </c>
      <c r="R14" s="193" t="s">
        <v>269</v>
      </c>
      <c r="S14" s="193" t="s">
        <v>270</v>
      </c>
      <c r="T14" s="194">
        <f>VLOOKUP(R14&amp;S14,Hoja1!$Q$4:$R$9,2,0)</f>
        <v>0.45</v>
      </c>
      <c r="U14" s="193" t="s">
        <v>271</v>
      </c>
      <c r="V14" s="193" t="s">
        <v>272</v>
      </c>
      <c r="W14" s="193" t="s">
        <v>273</v>
      </c>
      <c r="X14" s="194">
        <f>IF(Q14="Probabilidad",($J$13*T14),IF(Q14="Impacto"," "))</f>
        <v>0.18000000000000002</v>
      </c>
      <c r="Y14" s="194" t="str">
        <f>IF(Z14&lt;=20%,'Tabla probabilidad'!$B$5,IF(Z14&lt;=40%,'Tabla probabilidad'!$B$6,IF(Z14&lt;=60%,'Tabla probabilidad'!$B$7,IF(Z14&lt;=80%,'Tabla probabilidad'!$B$8,IF(Z14&lt;=100%,'Tabla probabilidad'!$B$9)))))</f>
        <v>Baja</v>
      </c>
      <c r="Z14" s="194">
        <f>IF(R14="Preventivo",(J13-(J13*T14)),IF(R14="Detectivo",(J13-(J13*T14)),IF(R14="Correctivo",(J13))))</f>
        <v>0.22</v>
      </c>
      <c r="AA14" s="319"/>
      <c r="AB14" s="319"/>
      <c r="AC14" s="194" t="str">
        <f t="shared" si="1"/>
        <v>Leve</v>
      </c>
      <c r="AD14" s="194">
        <f t="shared" ref="AD14:AD15" si="3">IF(Q14="Probabilidad",(($M$13-0)),IF(Q14="Impacto",($M$13-($M$13*T14))))</f>
        <v>0.2</v>
      </c>
      <c r="AE14" s="319"/>
      <c r="AF14" s="319"/>
      <c r="AG14" s="304"/>
      <c r="AH14" s="304"/>
      <c r="AI14" s="316"/>
      <c r="AJ14" s="304"/>
      <c r="AK14" s="304"/>
      <c r="AL14" s="304"/>
      <c r="AM14" s="327"/>
      <c r="AN14" s="297"/>
    </row>
    <row r="15" spans="1:298" ht="60">
      <c r="A15" s="297"/>
      <c r="B15" s="304"/>
      <c r="C15" s="297"/>
      <c r="D15" s="199" t="s">
        <v>294</v>
      </c>
      <c r="E15" s="316"/>
      <c r="F15" s="316"/>
      <c r="G15" s="297"/>
      <c r="H15" s="301"/>
      <c r="I15" s="320"/>
      <c r="J15" s="322"/>
      <c r="K15" s="297"/>
      <c r="L15" s="317"/>
      <c r="M15" s="317"/>
      <c r="N15" s="297"/>
      <c r="O15" s="193">
        <v>3</v>
      </c>
      <c r="P15" s="189" t="s">
        <v>295</v>
      </c>
      <c r="Q15" s="193" t="str">
        <f t="shared" si="0"/>
        <v>Probabilidad</v>
      </c>
      <c r="R15" s="193" t="s">
        <v>269</v>
      </c>
      <c r="S15" s="193" t="s">
        <v>270</v>
      </c>
      <c r="T15" s="194">
        <f>VLOOKUP(R15&amp;S15,Hoja1!$Q$4:$R$9,2,0)</f>
        <v>0.45</v>
      </c>
      <c r="U15" s="193" t="s">
        <v>271</v>
      </c>
      <c r="V15" s="193" t="s">
        <v>272</v>
      </c>
      <c r="W15" s="193" t="s">
        <v>273</v>
      </c>
      <c r="X15" s="194">
        <f t="shared" ref="X15" si="4">IF(Q15="Probabilidad",($J$13*T15),IF(Q15="Impacto"," "))</f>
        <v>0.18000000000000002</v>
      </c>
      <c r="Y15" s="194" t="str">
        <f>IF(Z15&lt;=20%,'Tabla probabilidad'!$B$5,IF(Z15&lt;=40%,'Tabla probabilidad'!$B$6,IF(Z15&lt;=60%,'Tabla probabilidad'!$B$7,IF(Z15&lt;=80%,'Tabla probabilidad'!$B$8,IF(Z15&lt;=100%,'Tabla probabilidad'!$B$9)))))</f>
        <v>Baja</v>
      </c>
      <c r="Z15" s="194">
        <f>IF(R15="Preventivo",(J13-(J13*T15)),IF(R15="Detectivo",(J13-(J13*T15)),IF(R15="Correctivo",(J13))))</f>
        <v>0.22</v>
      </c>
      <c r="AA15" s="319"/>
      <c r="AB15" s="319"/>
      <c r="AC15" s="194" t="str">
        <f t="shared" si="1"/>
        <v>Leve</v>
      </c>
      <c r="AD15" s="194">
        <f t="shared" si="3"/>
        <v>0.2</v>
      </c>
      <c r="AE15" s="319"/>
      <c r="AF15" s="319"/>
      <c r="AG15" s="304"/>
      <c r="AH15" s="304"/>
      <c r="AI15" s="316"/>
      <c r="AJ15" s="304"/>
      <c r="AK15" s="304"/>
      <c r="AL15" s="304"/>
      <c r="AM15" s="327"/>
      <c r="AN15" s="297"/>
    </row>
    <row r="16" spans="1:298" ht="66.75" customHeight="1">
      <c r="A16" s="299">
        <v>3</v>
      </c>
      <c r="B16" s="300" t="s">
        <v>296</v>
      </c>
      <c r="C16" s="299" t="s">
        <v>285</v>
      </c>
      <c r="D16" s="196" t="s">
        <v>297</v>
      </c>
      <c r="E16" s="309" t="s">
        <v>298</v>
      </c>
      <c r="F16" s="311" t="s">
        <v>299</v>
      </c>
      <c r="G16" s="299" t="s">
        <v>266</v>
      </c>
      <c r="H16" s="297">
        <v>4</v>
      </c>
      <c r="I16" s="320" t="str">
        <f>IF(H16&lt;=2,'Tabla probabilidad'!$B$5,IF(H16&lt;=24,'Tabla probabilidad'!$B$6,IF(H16&lt;=500,'Tabla probabilidad'!$B$7,IF(H16&lt;=5000,'Tabla probabilidad'!$B$8,IF(H16&gt;5000,'Tabla probabilidad'!$B$9)))))</f>
        <v>Baja</v>
      </c>
      <c r="J16" s="322">
        <f>IF(H16&lt;=2,'Tabla probabilidad'!$D$5,IF(H16&lt;=24,'Tabla probabilidad'!$D$6,IF(H16&lt;=500,'Tabla probabilidad'!$D$7,IF(H16&lt;=5000,'Tabla probabilidad'!$D$8,IF(H16&gt;5000,'Tabla probabilidad'!$D$9)))))</f>
        <v>0.4</v>
      </c>
      <c r="K16" s="297" t="s">
        <v>300</v>
      </c>
      <c r="L16" s="297"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Leve</v>
      </c>
      <c r="M16" s="297"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20%</v>
      </c>
      <c r="N16" s="297" t="str">
        <f>VLOOKUP((I16&amp;L16),Hoja1!$B$4:$C$28,2,0)</f>
        <v>Bajo</v>
      </c>
      <c r="O16" s="193">
        <v>1</v>
      </c>
      <c r="P16" s="189" t="s">
        <v>301</v>
      </c>
      <c r="Q16" s="193" t="str">
        <f t="shared" si="0"/>
        <v>Probabilidad</v>
      </c>
      <c r="R16" s="193" t="s">
        <v>269</v>
      </c>
      <c r="S16" s="193" t="s">
        <v>270</v>
      </c>
      <c r="T16" s="194">
        <f>VLOOKUP(R16&amp;S16,Hoja1!$Q$4:$R$9,2,0)</f>
        <v>0.45</v>
      </c>
      <c r="U16" s="193" t="s">
        <v>271</v>
      </c>
      <c r="V16" s="193" t="s">
        <v>272</v>
      </c>
      <c r="W16" s="193" t="s">
        <v>273</v>
      </c>
      <c r="X16" s="194">
        <f>IF(Q16="Probabilidad",($J$16*T16),IF(Q16="Impacto"," "))</f>
        <v>0.18000000000000002</v>
      </c>
      <c r="Y16" s="194" t="str">
        <f>IF(Z16&lt;=20%,'Tabla probabilidad'!$B$5,IF(Z16&lt;=40%,'Tabla probabilidad'!$B$6,IF(Z16&lt;=60%,'Tabla probabilidad'!$B$7,IF(Z16&lt;=80%,'Tabla probabilidad'!$B$8,IF(Z16&lt;=100%,'Tabla probabilidad'!$B$9)))))</f>
        <v>Baja</v>
      </c>
      <c r="Z16" s="194">
        <f>IF(R16="Preventivo",(J16-(J16*T16)),IF(R16="Detectivo",(J16-(J16*T16)),IF(R16="Correctivo",(J16))))</f>
        <v>0.22</v>
      </c>
      <c r="AA16" s="318" t="str">
        <f>IF(AB16&lt;=20%,'Tabla probabilidad'!$B$5,IF(AB16&lt;=40%,'Tabla probabilidad'!$B$6,IF(AB16&lt;=60%,'Tabla probabilidad'!$B$7,IF(AB16&lt;=80%,'Tabla probabilidad'!$B$8,IF(AB16&lt;=100%,'Tabla probabilidad'!$B$9)))))</f>
        <v>Baja</v>
      </c>
      <c r="AB16" s="318">
        <f>AVERAGE(Z16:Z19)</f>
        <v>0.22</v>
      </c>
      <c r="AC16" s="194" t="str">
        <f t="shared" si="1"/>
        <v>Leve</v>
      </c>
      <c r="AD16" s="194">
        <f>IF(Q16="Probabilidad",(($M$16-0)),IF(Q16="Impacto",($M$16-($M$16*T16))))</f>
        <v>0.2</v>
      </c>
      <c r="AE16" s="318" t="str">
        <f>IF(AF16&lt;=20%,"Leve",IF(AF16&lt;=40%,"Menor",IF(AF16&lt;=60%,"Moderado",IF(AF16&lt;=80%,"Mayor",IF(AF16&lt;=100%,"Catastrófico")))))</f>
        <v>Leve</v>
      </c>
      <c r="AF16" s="318">
        <f>AVERAGE(AD16:AD19)</f>
        <v>0.2</v>
      </c>
      <c r="AG16" s="303" t="str">
        <f>VLOOKUP(AA16&amp;AE16,Hoja1!$B$4:$C$28,2,0)</f>
        <v>Bajo</v>
      </c>
      <c r="AH16" s="303" t="s">
        <v>274</v>
      </c>
      <c r="AI16" s="303" t="s">
        <v>275</v>
      </c>
      <c r="AJ16" s="303" t="s">
        <v>276</v>
      </c>
      <c r="AK16" s="303" t="s">
        <v>277</v>
      </c>
      <c r="AL16" s="303" t="s">
        <v>277</v>
      </c>
      <c r="AM16" s="326" t="s">
        <v>278</v>
      </c>
      <c r="AN16" s="297" t="s">
        <v>279</v>
      </c>
    </row>
    <row r="17" spans="1:40" ht="69" customHeight="1">
      <c r="A17" s="299"/>
      <c r="B17" s="301"/>
      <c r="C17" s="299"/>
      <c r="D17" s="136" t="s">
        <v>302</v>
      </c>
      <c r="E17" s="310"/>
      <c r="F17" s="312"/>
      <c r="G17" s="299"/>
      <c r="H17" s="297"/>
      <c r="I17" s="320"/>
      <c r="J17" s="322"/>
      <c r="K17" s="297"/>
      <c r="L17" s="317"/>
      <c r="M17" s="317"/>
      <c r="N17" s="297"/>
      <c r="O17" s="193">
        <v>2</v>
      </c>
      <c r="P17" s="188" t="s">
        <v>303</v>
      </c>
      <c r="Q17" s="193" t="str">
        <f t="shared" si="0"/>
        <v>Probabilidad</v>
      </c>
      <c r="R17" s="193" t="s">
        <v>269</v>
      </c>
      <c r="S17" s="193" t="s">
        <v>270</v>
      </c>
      <c r="T17" s="194">
        <f>VLOOKUP(R17&amp;S17,Hoja1!$Q$4:$R$9,2,0)</f>
        <v>0.45</v>
      </c>
      <c r="U17" s="193" t="s">
        <v>271</v>
      </c>
      <c r="V17" s="193" t="s">
        <v>272</v>
      </c>
      <c r="W17" s="193" t="s">
        <v>273</v>
      </c>
      <c r="X17" s="194">
        <f>IF(Q17="Probabilidad",($J$16*T17),IF(Q17="Impacto"," "))</f>
        <v>0.18000000000000002</v>
      </c>
      <c r="Y17" s="194" t="str">
        <f>IF(Z17&lt;=20%,'Tabla probabilidad'!$B$5,IF(Z17&lt;=40%,'Tabla probabilidad'!$B$6,IF(Z17&lt;=60%,'Tabla probabilidad'!$B$7,IF(Z17&lt;=80%,'Tabla probabilidad'!$B$8,IF(Z17&lt;=100%,'Tabla probabilidad'!$B$9)))))</f>
        <v>Baja</v>
      </c>
      <c r="Z17" s="194">
        <f>IF(R17="Preventivo",(J16-(J16*T17)),IF(R17="Detectivo",(J16-(J16*T17)),IF(R17="Correctivo",(J16))))</f>
        <v>0.22</v>
      </c>
      <c r="AA17" s="319"/>
      <c r="AB17" s="319"/>
      <c r="AC17" s="194" t="str">
        <f t="shared" si="1"/>
        <v>Leve</v>
      </c>
      <c r="AD17" s="194">
        <f>IF(Q17="Probabilidad",(($M$16-0)),IF(Q17="Impacto",($M$16-($M$16*T17))))</f>
        <v>0.2</v>
      </c>
      <c r="AE17" s="319"/>
      <c r="AF17" s="319"/>
      <c r="AG17" s="304"/>
      <c r="AH17" s="304"/>
      <c r="AI17" s="304"/>
      <c r="AJ17" s="304"/>
      <c r="AK17" s="304"/>
      <c r="AL17" s="304"/>
      <c r="AM17" s="327"/>
      <c r="AN17" s="297"/>
    </row>
    <row r="18" spans="1:40" ht="75.75" customHeight="1">
      <c r="A18" s="299"/>
      <c r="B18" s="301"/>
      <c r="C18" s="299"/>
      <c r="D18" s="136" t="s">
        <v>304</v>
      </c>
      <c r="E18" s="310"/>
      <c r="F18" s="312"/>
      <c r="G18" s="299"/>
      <c r="H18" s="297"/>
      <c r="I18" s="320"/>
      <c r="J18" s="322"/>
      <c r="K18" s="297"/>
      <c r="L18" s="317"/>
      <c r="M18" s="317"/>
      <c r="N18" s="297"/>
      <c r="O18" s="193">
        <v>3</v>
      </c>
      <c r="P18" s="189" t="s">
        <v>305</v>
      </c>
      <c r="Q18" s="193" t="str">
        <f t="shared" si="0"/>
        <v>Probabilidad</v>
      </c>
      <c r="R18" s="193" t="s">
        <v>269</v>
      </c>
      <c r="S18" s="193" t="s">
        <v>270</v>
      </c>
      <c r="T18" s="194">
        <f>VLOOKUP(R18&amp;S18,Hoja1!$Q$4:$R$9,2,0)</f>
        <v>0.45</v>
      </c>
      <c r="U18" s="193" t="s">
        <v>271</v>
      </c>
      <c r="V18" s="193" t="s">
        <v>272</v>
      </c>
      <c r="W18" s="193" t="s">
        <v>273</v>
      </c>
      <c r="X18" s="194">
        <f>IF(Q18="Probabilidad",($J$16*T18),IF(Q18="Impacto"," "))</f>
        <v>0.18000000000000002</v>
      </c>
      <c r="Y18" s="194" t="str">
        <f>IF(Z18&lt;=20%,'Tabla probabilidad'!$B$5,IF(Z18&lt;=40%,'Tabla probabilidad'!$B$6,IF(Z18&lt;=60%,'Tabla probabilidad'!$B$7,IF(Z18&lt;=80%,'Tabla probabilidad'!$B$8,IF(Z18&lt;=100%,'Tabla probabilidad'!$B$9)))))</f>
        <v>Baja</v>
      </c>
      <c r="Z18" s="194">
        <f>IF(R18="Preventivo",(J16-(J16*T18)),IF(R18="Detectivo",(J16-(J16*T18)),IF(R18="Correctivo",(J16))))</f>
        <v>0.22</v>
      </c>
      <c r="AA18" s="319"/>
      <c r="AB18" s="319"/>
      <c r="AC18" s="194" t="str">
        <f t="shared" si="1"/>
        <v>Leve</v>
      </c>
      <c r="AD18" s="194">
        <f>IF(Q18="Probabilidad",(($M$16-0)),IF(Q18="Impacto",($M$16-($M$16*T18))))</f>
        <v>0.2</v>
      </c>
      <c r="AE18" s="319"/>
      <c r="AF18" s="319"/>
      <c r="AG18" s="304"/>
      <c r="AH18" s="304"/>
      <c r="AI18" s="304"/>
      <c r="AJ18" s="304"/>
      <c r="AK18" s="304"/>
      <c r="AL18" s="304"/>
      <c r="AM18" s="327"/>
      <c r="AN18" s="297"/>
    </row>
    <row r="19" spans="1:40" ht="64.5" customHeight="1">
      <c r="A19" s="299"/>
      <c r="B19" s="302"/>
      <c r="C19" s="299"/>
      <c r="D19" s="197" t="s">
        <v>306</v>
      </c>
      <c r="E19" s="324"/>
      <c r="F19" s="325"/>
      <c r="G19" s="299"/>
      <c r="H19" s="297"/>
      <c r="I19" s="320"/>
      <c r="J19" s="322"/>
      <c r="K19" s="297"/>
      <c r="L19" s="317"/>
      <c r="M19" s="317"/>
      <c r="N19" s="297"/>
      <c r="O19" s="193">
        <v>4</v>
      </c>
      <c r="P19" s="190" t="s">
        <v>307</v>
      </c>
      <c r="Q19" s="193" t="str">
        <f t="shared" si="0"/>
        <v>Probabilidad</v>
      </c>
      <c r="R19" s="193" t="s">
        <v>269</v>
      </c>
      <c r="S19" s="193" t="s">
        <v>270</v>
      </c>
      <c r="T19" s="194">
        <f>VLOOKUP(R19&amp;S19,Hoja1!$Q$4:$R$9,2,0)</f>
        <v>0.45</v>
      </c>
      <c r="U19" s="193" t="s">
        <v>271</v>
      </c>
      <c r="V19" s="193" t="s">
        <v>272</v>
      </c>
      <c r="W19" s="193" t="s">
        <v>273</v>
      </c>
      <c r="X19" s="194">
        <f>IF(Q19="Probabilidad",($J$16*T19),IF(Q19="Impacto"," "))</f>
        <v>0.18000000000000002</v>
      </c>
      <c r="Y19" s="194" t="str">
        <f>IF(Z19&lt;=20%,'Tabla probabilidad'!$B$5,IF(Z19&lt;=40%,'Tabla probabilidad'!$B$6,IF(Z19&lt;=60%,'Tabla probabilidad'!$B$7,IF(Z19&lt;=80%,'Tabla probabilidad'!$B$8,IF(Z19&lt;=100%,'Tabla probabilidad'!$B$9)))))</f>
        <v>Baja</v>
      </c>
      <c r="Z19" s="194">
        <f>IF(R19="Preventivo",(J16-(J16*T19)),IF(R19="Detectivo",(J16-(J16*T19)),IF(R19="Correctivo",(J16))))</f>
        <v>0.22</v>
      </c>
      <c r="AA19" s="323"/>
      <c r="AB19" s="323"/>
      <c r="AC19" s="194" t="str">
        <f t="shared" si="1"/>
        <v>Leve</v>
      </c>
      <c r="AD19" s="194">
        <f>IF(Q19="Probabilidad",(($M$16-0)),IF(Q19="Impacto",($M$16-($M$16*T19))))</f>
        <v>0.2</v>
      </c>
      <c r="AE19" s="323"/>
      <c r="AF19" s="323"/>
      <c r="AG19" s="305"/>
      <c r="AH19" s="305"/>
      <c r="AI19" s="305"/>
      <c r="AJ19" s="305"/>
      <c r="AK19" s="305"/>
      <c r="AL19" s="305"/>
      <c r="AM19" s="328"/>
      <c r="AN19" s="297"/>
    </row>
    <row r="20" spans="1:40" ht="57" customHeight="1">
      <c r="A20" s="299">
        <v>4</v>
      </c>
      <c r="B20" s="300" t="s">
        <v>308</v>
      </c>
      <c r="C20" s="299" t="s">
        <v>285</v>
      </c>
      <c r="D20" s="195" t="s">
        <v>309</v>
      </c>
      <c r="E20" s="309" t="s">
        <v>310</v>
      </c>
      <c r="F20" s="311" t="s">
        <v>311</v>
      </c>
      <c r="G20" s="299" t="s">
        <v>266</v>
      </c>
      <c r="H20" s="299">
        <v>4</v>
      </c>
      <c r="I20" s="320" t="str">
        <f>IF(H20&lt;=2,'Tabla probabilidad'!$B$5,IF(H20&lt;=24,'Tabla probabilidad'!$B$6,IF(H20&lt;=500,'Tabla probabilidad'!$B$7,IF(H20&lt;=5000,'Tabla probabilidad'!$B$8,IF(H20&gt;5000,'Tabla probabilidad'!$B$9)))))</f>
        <v>Baja</v>
      </c>
      <c r="J20" s="322">
        <f>IF(H20&lt;=2,'Tabla probabilidad'!$D$5,IF(H20&lt;=24,'Tabla probabilidad'!$D$6,IF(H20&lt;=500,'Tabla probabilidad'!$D$7,IF(H20&lt;=5000,'Tabla probabilidad'!$D$8,IF(H20&gt;5000,'Tabla probabilidad'!$D$9)))))</f>
        <v>0.4</v>
      </c>
      <c r="K20" s="297" t="s">
        <v>267</v>
      </c>
      <c r="L20" s="297"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Menor</v>
      </c>
      <c r="M20" s="297"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40%</v>
      </c>
      <c r="N20" s="297" t="str">
        <f>VLOOKUP((I20&amp;L20),Hoja1!$B$4:$C$28,2,0)</f>
        <v>Moderado</v>
      </c>
      <c r="O20" s="193">
        <v>1</v>
      </c>
      <c r="P20" s="189" t="s">
        <v>312</v>
      </c>
      <c r="Q20" s="193" t="str">
        <f t="shared" si="0"/>
        <v>Probabilidad</v>
      </c>
      <c r="R20" s="193" t="s">
        <v>269</v>
      </c>
      <c r="S20" s="193" t="s">
        <v>270</v>
      </c>
      <c r="T20" s="194">
        <f>VLOOKUP(R20&amp;S20,Hoja1!$Q$4:$R$9,2,0)</f>
        <v>0.45</v>
      </c>
      <c r="U20" s="193" t="s">
        <v>271</v>
      </c>
      <c r="V20" s="193" t="s">
        <v>272</v>
      </c>
      <c r="W20" s="193" t="s">
        <v>273</v>
      </c>
      <c r="X20" s="194">
        <f>IF(Q20="Probabilidad",($J$20*T20),IF(Q20="Impacto"," "))</f>
        <v>0.18000000000000002</v>
      </c>
      <c r="Y20" s="194" t="str">
        <f>IF(Z20&lt;=20%,'Tabla probabilidad'!$B$5,IF(Z20&lt;=40%,'Tabla probabilidad'!$B$6,IF(Z20&lt;=60%,'Tabla probabilidad'!$B$7,IF(Z20&lt;=80%,'Tabla probabilidad'!$B$8,IF(Z20&lt;=100%,'Tabla probabilidad'!$B$9)))))</f>
        <v>Baja</v>
      </c>
      <c r="Z20" s="194">
        <f>IF(R20="Preventivo",(J20-(J20*T20)),IF(R20="Detectivo",(J20-(J20*T20)),IF(R20="Correctivo",(J20))))</f>
        <v>0.22</v>
      </c>
      <c r="AA20" s="318" t="str">
        <f>IF(AB20&lt;=20%,'Tabla probabilidad'!$B$5,IF(AB20&lt;=40%,'Tabla probabilidad'!$B$6,IF(AB20&lt;=60%,'Tabla probabilidad'!$B$7,IF(AB20&lt;=80%,'Tabla probabilidad'!$B$8,IF(AB20&lt;=100%,'Tabla probabilidad'!$B$9)))))</f>
        <v>Baja</v>
      </c>
      <c r="AB20" s="318">
        <f>AVERAGE(Z20:Z23)</f>
        <v>0.23</v>
      </c>
      <c r="AC20" s="194" t="str">
        <f t="shared" si="1"/>
        <v>Menor</v>
      </c>
      <c r="AD20" s="194">
        <f>IF(Q20="Probabilidad",(($M$20-0)),IF(Q20="Impacto",($M$20-($M$20*T20))))</f>
        <v>0.4</v>
      </c>
      <c r="AE20" s="318" t="str">
        <f>IF(AF20&lt;=20%,"Leve",IF(AF20&lt;=40%,"Menor",IF(AF20&lt;=60%,"Moderado",IF(AF20&lt;=80%,"Mayor",IF(AF20&lt;=100%,"Catastrófico")))))</f>
        <v>Menor</v>
      </c>
      <c r="AF20" s="318">
        <f>AVERAGE(AD20:AD23)</f>
        <v>0.4</v>
      </c>
      <c r="AG20" s="303" t="str">
        <f>VLOOKUP(AA20&amp;AE20,Hoja1!$B$4:$C$28,2,0)</f>
        <v>Moderado</v>
      </c>
      <c r="AH20" s="303" t="s">
        <v>274</v>
      </c>
      <c r="AI20" s="303" t="s">
        <v>275</v>
      </c>
      <c r="AJ20" s="303" t="s">
        <v>276</v>
      </c>
      <c r="AK20" s="303" t="s">
        <v>277</v>
      </c>
      <c r="AL20" s="303" t="s">
        <v>277</v>
      </c>
      <c r="AM20" s="303" t="s">
        <v>278</v>
      </c>
      <c r="AN20" s="297" t="s">
        <v>279</v>
      </c>
    </row>
    <row r="21" spans="1:40" ht="57.75" customHeight="1">
      <c r="A21" s="299"/>
      <c r="B21" s="301"/>
      <c r="C21" s="299"/>
      <c r="D21" s="195" t="s">
        <v>313</v>
      </c>
      <c r="E21" s="310"/>
      <c r="F21" s="312"/>
      <c r="G21" s="299"/>
      <c r="H21" s="299"/>
      <c r="I21" s="320"/>
      <c r="J21" s="322"/>
      <c r="K21" s="297"/>
      <c r="L21" s="317"/>
      <c r="M21" s="317"/>
      <c r="N21" s="297"/>
      <c r="O21" s="193">
        <v>2</v>
      </c>
      <c r="P21" s="189" t="s">
        <v>314</v>
      </c>
      <c r="Q21" s="193" t="str">
        <f t="shared" si="0"/>
        <v>Probabilidad</v>
      </c>
      <c r="R21" s="193" t="s">
        <v>269</v>
      </c>
      <c r="S21" s="193" t="s">
        <v>270</v>
      </c>
      <c r="T21" s="194">
        <f>VLOOKUP(R21&amp;S21,Hoja1!$Q$4:$R$9,2,0)</f>
        <v>0.45</v>
      </c>
      <c r="U21" s="193" t="s">
        <v>271</v>
      </c>
      <c r="V21" s="193" t="s">
        <v>272</v>
      </c>
      <c r="W21" s="193" t="s">
        <v>273</v>
      </c>
      <c r="X21" s="194">
        <f t="shared" ref="X21:X23" si="5">IF(Q21="Probabilidad",($J$20*T21),IF(Q21="Impacto"," "))</f>
        <v>0.18000000000000002</v>
      </c>
      <c r="Y21" s="194" t="str">
        <f>IF(Z21&lt;=20%,'Tabla probabilidad'!$B$5,IF(Z21&lt;=40%,'Tabla probabilidad'!$B$6,IF(Z21&lt;=60%,'Tabla probabilidad'!$B$7,IF(Z21&lt;=80%,'Tabla probabilidad'!$B$8,IF(Z21&lt;=100%,'Tabla probabilidad'!$B$9)))))</f>
        <v>Baja</v>
      </c>
      <c r="Z21" s="194">
        <f>IF(R21="Preventivo",(J20-(J20*T21)),IF(R21="Detectivo",(J20-(J20*T21)),IF(R21="Correctivo",(J20))))</f>
        <v>0.22</v>
      </c>
      <c r="AA21" s="319"/>
      <c r="AB21" s="319"/>
      <c r="AC21" s="194" t="str">
        <f t="shared" si="1"/>
        <v>Menor</v>
      </c>
      <c r="AD21" s="194">
        <f t="shared" ref="AD21:AD23" si="6">IF(Q21="Probabilidad",(($M$20-0)),IF(Q21="Impacto",($M$20-($M$20*T21))))</f>
        <v>0.4</v>
      </c>
      <c r="AE21" s="319"/>
      <c r="AF21" s="319"/>
      <c r="AG21" s="304"/>
      <c r="AH21" s="304"/>
      <c r="AI21" s="304"/>
      <c r="AJ21" s="304"/>
      <c r="AK21" s="304"/>
      <c r="AL21" s="304"/>
      <c r="AM21" s="304"/>
      <c r="AN21" s="297"/>
    </row>
    <row r="22" spans="1:40" ht="75">
      <c r="A22" s="299"/>
      <c r="B22" s="301"/>
      <c r="C22" s="299"/>
      <c r="D22" s="196" t="s">
        <v>315</v>
      </c>
      <c r="E22" s="310"/>
      <c r="F22" s="312"/>
      <c r="G22" s="299"/>
      <c r="H22" s="299"/>
      <c r="I22" s="320"/>
      <c r="J22" s="322"/>
      <c r="K22" s="297"/>
      <c r="L22" s="317"/>
      <c r="M22" s="317"/>
      <c r="N22" s="297"/>
      <c r="O22" s="193">
        <v>3</v>
      </c>
      <c r="P22" s="189" t="s">
        <v>316</v>
      </c>
      <c r="Q22" s="193" t="str">
        <f t="shared" si="0"/>
        <v>Probabilidad</v>
      </c>
      <c r="R22" s="193" t="s">
        <v>269</v>
      </c>
      <c r="S22" s="193" t="s">
        <v>270</v>
      </c>
      <c r="T22" s="194">
        <f>VLOOKUP(R22&amp;S22,Hoja1!$Q$4:$R$9,2,0)</f>
        <v>0.45</v>
      </c>
      <c r="U22" s="193" t="s">
        <v>271</v>
      </c>
      <c r="V22" s="193" t="s">
        <v>272</v>
      </c>
      <c r="W22" s="193" t="s">
        <v>273</v>
      </c>
      <c r="X22" s="194">
        <f t="shared" si="5"/>
        <v>0.18000000000000002</v>
      </c>
      <c r="Y22" s="194" t="str">
        <f>IF(Z22&lt;=20%,'Tabla probabilidad'!$B$5,IF(Z22&lt;=40%,'Tabla probabilidad'!$B$6,IF(Z22&lt;=60%,'Tabla probabilidad'!$B$7,IF(Z22&lt;=80%,'Tabla probabilidad'!$B$8,IF(Z22&lt;=100%,'Tabla probabilidad'!$B$9)))))</f>
        <v>Baja</v>
      </c>
      <c r="Z22" s="194">
        <f>IF(R22="Preventivo",(J20-(J20*T22)),IF(R22="Detectivo",(J20-(J20*T22)),IF(R22="Correctivo",(J20))))</f>
        <v>0.22</v>
      </c>
      <c r="AA22" s="319"/>
      <c r="AB22" s="319"/>
      <c r="AC22" s="194" t="str">
        <f t="shared" si="1"/>
        <v>Menor</v>
      </c>
      <c r="AD22" s="194">
        <f t="shared" si="6"/>
        <v>0.4</v>
      </c>
      <c r="AE22" s="319"/>
      <c r="AF22" s="319"/>
      <c r="AG22" s="304"/>
      <c r="AH22" s="304"/>
      <c r="AI22" s="304"/>
      <c r="AJ22" s="304"/>
      <c r="AK22" s="304"/>
      <c r="AL22" s="304"/>
      <c r="AM22" s="304"/>
      <c r="AN22" s="297"/>
    </row>
    <row r="23" spans="1:40" ht="90">
      <c r="A23" s="299"/>
      <c r="B23" s="301"/>
      <c r="C23" s="299"/>
      <c r="D23" s="196" t="s">
        <v>317</v>
      </c>
      <c r="E23" s="310"/>
      <c r="F23" s="312"/>
      <c r="G23" s="299"/>
      <c r="H23" s="299"/>
      <c r="I23" s="320"/>
      <c r="J23" s="322"/>
      <c r="K23" s="297"/>
      <c r="L23" s="317"/>
      <c r="M23" s="317"/>
      <c r="N23" s="297"/>
      <c r="O23" s="193">
        <v>4</v>
      </c>
      <c r="P23" s="188" t="s">
        <v>318</v>
      </c>
      <c r="Q23" s="193" t="str">
        <f t="shared" si="0"/>
        <v>Probabilidad</v>
      </c>
      <c r="R23" s="193" t="s">
        <v>319</v>
      </c>
      <c r="S23" s="193" t="s">
        <v>270</v>
      </c>
      <c r="T23" s="194">
        <f>VLOOKUP(R23&amp;S23,Hoja1!$Q$4:$R$9,2,0)</f>
        <v>0.35</v>
      </c>
      <c r="U23" s="193" t="s">
        <v>271</v>
      </c>
      <c r="V23" s="193" t="s">
        <v>272</v>
      </c>
      <c r="W23" s="193" t="s">
        <v>273</v>
      </c>
      <c r="X23" s="194">
        <f t="shared" si="5"/>
        <v>0.13999999999999999</v>
      </c>
      <c r="Y23" s="194" t="str">
        <f>IF(Z23&lt;=20%,'Tabla probabilidad'!$B$5,IF(Z23&lt;=40%,'Tabla probabilidad'!$B$6,IF(Z23&lt;=60%,'Tabla probabilidad'!$B$7,IF(Z23&lt;=80%,'Tabla probabilidad'!$B$8,IF(Z23&lt;=100%,'Tabla probabilidad'!$B$9)))))</f>
        <v>Baja</v>
      </c>
      <c r="Z23" s="194">
        <f>IF(R23="Preventivo",(J20-(J20*T23)),IF(R23="Detectivo",(J20-(J20*T23)),IF(R23="Correctivo",(J20))))</f>
        <v>0.26</v>
      </c>
      <c r="AA23" s="319"/>
      <c r="AB23" s="319"/>
      <c r="AC23" s="194" t="str">
        <f t="shared" si="1"/>
        <v>Menor</v>
      </c>
      <c r="AD23" s="194">
        <f t="shared" si="6"/>
        <v>0.4</v>
      </c>
      <c r="AE23" s="319"/>
      <c r="AF23" s="319"/>
      <c r="AG23" s="304"/>
      <c r="AH23" s="304"/>
      <c r="AI23" s="304"/>
      <c r="AJ23" s="304"/>
      <c r="AK23" s="304"/>
      <c r="AL23" s="304"/>
      <c r="AM23" s="304"/>
      <c r="AN23" s="297"/>
    </row>
    <row r="24" spans="1:40" ht="45">
      <c r="A24" s="299">
        <v>5</v>
      </c>
      <c r="B24" s="300" t="s">
        <v>320</v>
      </c>
      <c r="C24" s="299" t="s">
        <v>285</v>
      </c>
      <c r="D24" s="196" t="s">
        <v>321</v>
      </c>
      <c r="E24" s="311" t="s">
        <v>322</v>
      </c>
      <c r="F24" s="311" t="s">
        <v>323</v>
      </c>
      <c r="G24" s="299" t="s">
        <v>324</v>
      </c>
      <c r="H24" s="299">
        <v>4</v>
      </c>
      <c r="I24" s="320" t="str">
        <f>IF(H24&lt;=2,'Tabla probabilidad'!$B$5,IF(H24&lt;=24,'Tabla probabilidad'!$B$6,IF(H24&lt;=500,'Tabla probabilidad'!$B$7,IF(H24&lt;=5000,'Tabla probabilidad'!$B$8,IF(H24&gt;5000,'Tabla probabilidad'!$B$9)))))</f>
        <v>Baja</v>
      </c>
      <c r="J24" s="322">
        <f>IF(H24&lt;=2,'Tabla probabilidad'!$D$5,IF(H24&lt;=24,'Tabla probabilidad'!$D$6,IF(H24&lt;=500,'Tabla probabilidad'!$D$7,IF(H24&lt;=5000,'Tabla probabilidad'!$D$8,IF(H24&gt;5000,'Tabla probabilidad'!$D$9)))))</f>
        <v>0.4</v>
      </c>
      <c r="K24" s="297" t="s">
        <v>300</v>
      </c>
      <c r="L24" s="297" t="str">
        <f>IF(K24="El riesgo afecta la imagen de alguna área de la organización","Leve",IF(K24="El riesgo afecta la imagen de la entidad internamente, de conocimiento general, nivel interno, alta dirección, contratista y/o de provedores","Menor",IF(K24="El riesgo afecta la imagen de la entidad con algunos usuarios de relevancia frente al logro de los objetivos","Moderado",IF(K24="El riesgo afecta la imagen de de la entidad con efecto publicitario sostenido a nivel del sector justicia","Mayor",IF(K24="El riesgo afecta la imagen de la entidad a nivel nacional, con efecto publicitarios sostenible a nivel país","Catastrófico",IF(K24="Impacto que afecte la ejecución presupuestal en un valor ≥0,5%.","Leve",IF(K24="Impacto que afecte la ejecución presupuestal en un valor ≥1%.","Menor",IF(K24="Impacto que afecte la ejecución presupuestal en un valor ≥5%.","Moderado",IF(K24="Impacto que afecte la ejecución presupuestal en un valor ≥20%.","Mayor",IF(K24="Impacto que afecte la ejecución presupuestal en un valor ≥50%.","Catastrófico",IF(K24="Incumplimiento máximo del 5% de la meta planeada","Leve",IF(K24="Incumplimiento máximo del 15% de la meta planeada","Menor",IF(K24="Incumplimiento máximo del 20% de la meta planeada","Moderado",IF(K24="Incumplimiento máximo del 50% de la meta planeada","Mayor",IF(K24="Incumplimiento máximo del 80% de la meta planeada","Catastrófico",IF(K24="Cualquier afectación a la violacion de los derechos de los ciudadanos se considera con consecuencias altas","Mayor",IF(K24="Cualquier afectación a la violacion de los derechos de los ciudadanos se considera con consecuencias desastrosas","Catastrófico",IF(K24="Afecta la Prestación del Servicio de Administración de Justicia en 5%","Leve",IF(K24="Afecta la Prestación del Servicio de Administración de Justicia en 10%","Menor",IF(K24="Afecta la Prestación del Servicio de Administración de Justicia en 15%","Moderado",IF(K24="Afecta la Prestación del Servicio de Administración de Justicia en 20%","Mayor",IF(K24="Afecta la Prestación del Servicio de Administración de Justicia en más del 50%","Catastrófico",IF(K24="Cualquier acto indebido de los servidores judiciales genera altas consecuencias para la entidad","Mayor",IF(K24="Cualquier acto indebido de los servidores judiciales genera consecuencias desastrosas para la entidad","Catastrófico",IF(K24="Si el hecho llegara a presentarse, tendría consecuencias o efectos mínimos sobre la entidad","Leve",IF(K24="Si el hecho llegara a presentarse, tendría bajo impacto o efecto sobre la entidad","Menor",IF(K24="Si el hecho llegara a presentarse, tendría medianas consecuencias o efectos sobre la entidad","Moderado",IF(K24="Si el hecho llegara a presentarse, tendría altas consecuencias o efectos sobre la entidad","Mayor",IF(K24="Si el hecho llegara a presentarse, tendría desastrosas consecuencias o efectos sobre la entidad","Catastrófico")))))))))))))))))))))))))))))</f>
        <v>Leve</v>
      </c>
      <c r="M24" s="297" t="str">
        <f>IF(K24="El riesgo afecta la imagen de alguna área de la organización","20%",IF(K24="El riesgo afecta la imagen de la entidad internamente, de conocimiento general, nivel interno, alta dirección, contratista y/o de provedores","40%",IF(K24="El riesgo afecta la imagen de la entidad con algunos usuarios de relevancia frente al logro de los objetivos","60%",IF(K24="El riesgo afecta la imagen de de la entidad con efecto publicitario sostenido a nivel del sector justicia","80%",IF(K24="El riesgo afecta la imagen de la entidad a nivel nacional, con efecto publicitarios sostenible a nivel país","100%",IF(K24="Impacto que afecte la ejecución presupuestal en un valor ≥0,5%.","20%",IF(K24="Impacto que afecte la ejecución presupuestal en un valor ≥1%.","40%",IF(K24="Impacto que afecte la ejecución presupuestal en un valor ≥5%.","60%",IF(K24="Impacto que afecte la ejecución presupuestal en un valor ≥20%.","80%",IF(K24="Impacto que afecte la ejecución presupuestal en un valor ≥50%.","100%",IF(K24="Incumplimiento máximo del 5% de la meta planeada","20%",IF(K24="Incumplimiento máximo del 15% de la meta planeada","40%",IF(K24="Incumplimiento máximo del 20% de la meta planeada","60%",IF(K24="Incumplimiento máximo del 50% de la meta planeada","80%",IF(K24="Incumplimiento máximo del 80% de la meta planeada","100%",IF(K24="Cualquier afectación a la violacion de los derechos de los ciudadanos se considera con consecuencias altas","80%",IF(K24="Cualquier afectación a la violacion de los derechos de los ciudadanos se considera con consecuencias desastrosas","100%",IF(K24="Afecta la Prestación del Servicio de Administración de Justicia en 5%","20%",IF(K24="Afecta la Prestación del Servicio de Administración de Justicia en 10%","40%",IF(K24="Afecta la Prestación del Servicio de Administración de Justicia en 15%","60%",IF(K24="Afecta la Prestación del Servicio de Administración de Justicia en 20%","80%",IF(K24="Afecta la Prestación del Servicio de Administración de Justicia en más del 50%","100%",IF(K24="Cualquier acto indebido de los servidores judiciales genera altas consecuencias para la entidad","80%",IF(K24="Cualquier acto indebido de los servidores judiciales genera consecuencias desastrosas para la entidad","100%",IF(K24="Si el hecho llegara a presentarse, tendría consecuencias o efectos mínimos sobre la entidad","20%",IF(K24="Si el hecho llegara a presentarse, tendría bajo impacto o efecto sobre la entidad","40%",IF(K24="Si el hecho llegara a presentarse, tendría medianas consecuencias o efectos sobre la entidad","60%",IF(K24="Si el hecho llegara a presentarse, tendría altas consecuencias o efectos sobre la entidad","80%",IF(K24="Si el hecho llegara a presentarse, tendría desastrosas consecuencias o efectos sobre la entidad","100%")))))))))))))))))))))))))))))</f>
        <v>20%</v>
      </c>
      <c r="N24" s="297" t="str">
        <f>VLOOKUP((I24&amp;L24),Hoja1!$B$4:$C$28,2,0)</f>
        <v>Bajo</v>
      </c>
      <c r="O24" s="193">
        <v>1</v>
      </c>
      <c r="P24" s="211" t="s">
        <v>325</v>
      </c>
      <c r="Q24" s="193" t="str">
        <f t="shared" si="0"/>
        <v>Probabilidad</v>
      </c>
      <c r="R24" s="193" t="s">
        <v>269</v>
      </c>
      <c r="S24" s="193" t="s">
        <v>270</v>
      </c>
      <c r="T24" s="194">
        <f>VLOOKUP(R24&amp;S24,Hoja1!$Q$4:$R$9,2,0)</f>
        <v>0.45</v>
      </c>
      <c r="U24" s="193" t="s">
        <v>271</v>
      </c>
      <c r="V24" s="193" t="s">
        <v>272</v>
      </c>
      <c r="W24" s="193" t="s">
        <v>273</v>
      </c>
      <c r="X24" s="194">
        <f>IF(Q24="Probabilidad",($J$24*T24),IF(Q24="Impacto"," "))</f>
        <v>0.18000000000000002</v>
      </c>
      <c r="Y24" s="194" t="str">
        <f>IF(Z24&lt;=20%,'Tabla probabilidad'!$B$5,IF(Z24&lt;=40%,'Tabla probabilidad'!$B$6,IF(Z24&lt;=60%,'Tabla probabilidad'!$B$7,IF(Z24&lt;=80%,'Tabla probabilidad'!$B$8,IF(Z24&lt;=100%,'Tabla probabilidad'!$B$9)))))</f>
        <v>Baja</v>
      </c>
      <c r="Z24" s="194">
        <f>IF(R24="Preventivo",(J24-(J24*T24)),IF(R24="Detectivo",(J24-(J24*T24)),IF(R24="Correctivo",(J24))))</f>
        <v>0.22</v>
      </c>
      <c r="AA24" s="318" t="str">
        <f>IF(AB24&lt;=20%,'Tabla probabilidad'!$B$5,IF(AB24&lt;=40%,'Tabla probabilidad'!$B$6,IF(AB24&lt;=60%,'Tabla probabilidad'!$B$7,IF(AB24&lt;=80%,'Tabla probabilidad'!$B$8,IF(AB24&lt;=100%,'Tabla probabilidad'!$B$9)))))</f>
        <v>Baja</v>
      </c>
      <c r="AB24" s="318">
        <f>AVERAGE(Z24:Z25)</f>
        <v>0.22</v>
      </c>
      <c r="AC24" s="194" t="str">
        <f t="shared" si="1"/>
        <v>Leve</v>
      </c>
      <c r="AD24" s="194">
        <f>IF(Q24="Probabilidad",(($M$24-0)),IF(Q24="Impacto",($M$24-($M$24*T24))))</f>
        <v>0.2</v>
      </c>
      <c r="AE24" s="318" t="str">
        <f>IF(AF24&lt;=20%,"Leve",IF(AF24&lt;=40%,"Menor",IF(AF24&lt;=60%,"Moderado",IF(AF24&lt;=80%,"Mayor",IF(AF24&lt;=100%,"Catastrófico")))))</f>
        <v>Leve</v>
      </c>
      <c r="AF24" s="318">
        <f>AVERAGE(AD24:AD25)</f>
        <v>0.2</v>
      </c>
      <c r="AG24" s="303" t="str">
        <f>VLOOKUP(AA24&amp;AE24,Hoja1!$B$4:$C$28,2,0)</f>
        <v>Bajo</v>
      </c>
      <c r="AH24" s="303" t="s">
        <v>326</v>
      </c>
      <c r="AI24" s="303" t="s">
        <v>327</v>
      </c>
      <c r="AJ24" s="303" t="s">
        <v>276</v>
      </c>
      <c r="AK24" s="303" t="s">
        <v>328</v>
      </c>
      <c r="AL24" s="303" t="s">
        <v>328</v>
      </c>
      <c r="AM24" s="326" t="s">
        <v>278</v>
      </c>
      <c r="AN24" s="297" t="s">
        <v>279</v>
      </c>
    </row>
    <row r="25" spans="1:40" ht="90">
      <c r="A25" s="299"/>
      <c r="B25" s="301"/>
      <c r="C25" s="299"/>
      <c r="D25" s="196" t="s">
        <v>329</v>
      </c>
      <c r="E25" s="312"/>
      <c r="F25" s="312"/>
      <c r="G25" s="299"/>
      <c r="H25" s="299"/>
      <c r="I25" s="320"/>
      <c r="J25" s="322"/>
      <c r="K25" s="297"/>
      <c r="L25" s="317"/>
      <c r="M25" s="317"/>
      <c r="N25" s="297"/>
      <c r="O25" s="193">
        <v>2</v>
      </c>
      <c r="P25" s="189" t="s">
        <v>330</v>
      </c>
      <c r="Q25" s="193" t="str">
        <f t="shared" si="0"/>
        <v>Probabilidad</v>
      </c>
      <c r="R25" s="193" t="s">
        <v>269</v>
      </c>
      <c r="S25" s="193" t="s">
        <v>270</v>
      </c>
      <c r="T25" s="194">
        <f>VLOOKUP(R25&amp;S25,Hoja1!$Q$4:$R$9,2,0)</f>
        <v>0.45</v>
      </c>
      <c r="U25" s="193" t="s">
        <v>271</v>
      </c>
      <c r="V25" s="193" t="s">
        <v>272</v>
      </c>
      <c r="W25" s="193" t="s">
        <v>273</v>
      </c>
      <c r="X25" s="194">
        <f t="shared" ref="X25" si="7">IF(Q25="Probabilidad",($J$24*T25),IF(Q25="Impacto"," "))</f>
        <v>0.18000000000000002</v>
      </c>
      <c r="Y25" s="194" t="str">
        <f>IF(Z25&lt;=20%,'Tabla probabilidad'!$B$5,IF(Z25&lt;=40%,'Tabla probabilidad'!$B$6,IF(Z25&lt;=60%,'Tabla probabilidad'!$B$7,IF(Z25&lt;=80%,'Tabla probabilidad'!$B$8,IF(Z25&lt;=100%,'Tabla probabilidad'!$B$9)))))</f>
        <v>Baja</v>
      </c>
      <c r="Z25" s="194">
        <f>IF(R25="Preventivo",(J24-(J24*T25)),IF(R25="Detectivo",(J24-(J24*T25)),IF(R25="Correctivo",(J24))))</f>
        <v>0.22</v>
      </c>
      <c r="AA25" s="319"/>
      <c r="AB25" s="319"/>
      <c r="AC25" s="194" t="str">
        <f t="shared" si="1"/>
        <v>Leve</v>
      </c>
      <c r="AD25" s="194">
        <f t="shared" ref="AD25" si="8">IF(Q25="Probabilidad",(($M$24-0)),IF(Q25="Impacto",($M$24-($M$24*T25))))</f>
        <v>0.2</v>
      </c>
      <c r="AE25" s="319"/>
      <c r="AF25" s="319"/>
      <c r="AG25" s="304"/>
      <c r="AH25" s="304"/>
      <c r="AI25" s="304"/>
      <c r="AJ25" s="304"/>
      <c r="AK25" s="304"/>
      <c r="AL25" s="304"/>
      <c r="AM25" s="327"/>
      <c r="AN25" s="297"/>
    </row>
    <row r="26" spans="1:40" ht="60">
      <c r="A26" s="297">
        <v>6</v>
      </c>
      <c r="B26" s="303" t="s">
        <v>331</v>
      </c>
      <c r="C26" s="321" t="s">
        <v>332</v>
      </c>
      <c r="D26" s="198" t="s">
        <v>333</v>
      </c>
      <c r="E26" s="298" t="s">
        <v>334</v>
      </c>
      <c r="F26" s="297" t="s">
        <v>335</v>
      </c>
      <c r="G26" s="297" t="s">
        <v>336</v>
      </c>
      <c r="H26" s="297">
        <v>4</v>
      </c>
      <c r="I26" s="320" t="str">
        <f>IF(H26&lt;=2,'Tabla probabilidad'!$B$5,IF(H26&lt;=24,'Tabla probabilidad'!$B$6,IF(H26&lt;=500,'Tabla probabilidad'!$B$7,IF(H26&lt;=5000,'Tabla probabilidad'!$B$8,IF(H26&gt;5000,'Tabla probabilidad'!$B$9)))))</f>
        <v>Baja</v>
      </c>
      <c r="J26" s="322">
        <f>IF(H26&lt;=2,'Tabla probabilidad'!$D$5,IF(H26&lt;=24,'Tabla probabilidad'!$D$6,IF(H26&lt;=500,'Tabla probabilidad'!$D$7,IF(H26&lt;=5000,'Tabla probabilidad'!$D$8,IF(H26&gt;5000,'Tabla probabilidad'!$D$9)))))</f>
        <v>0.4</v>
      </c>
      <c r="K26" s="297" t="s">
        <v>337</v>
      </c>
      <c r="L26" s="297"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297"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297" t="str">
        <f>VLOOKUP((I26&amp;L26),Hoja1!$B$4:$C$28,2,0)</f>
        <v>Moderado</v>
      </c>
      <c r="O26" s="193">
        <v>1</v>
      </c>
      <c r="P26" s="141" t="s">
        <v>338</v>
      </c>
      <c r="Q26" s="193" t="str">
        <f t="shared" ref="Q26:Q29" si="9">IF(R26="Preventivo","Probabilidad",IF(R26="Detectivo","Probabilidad", IF(R26="Correctivo","Impacto")))</f>
        <v>Probabilidad</v>
      </c>
      <c r="R26" s="193" t="s">
        <v>269</v>
      </c>
      <c r="S26" s="193" t="s">
        <v>270</v>
      </c>
      <c r="T26" s="194">
        <f>VLOOKUP(R26&amp;S26,Hoja1!$Q$4:$R$9,2,0)</f>
        <v>0.45</v>
      </c>
      <c r="U26" s="193" t="s">
        <v>271</v>
      </c>
      <c r="V26" s="193" t="s">
        <v>272</v>
      </c>
      <c r="W26" s="193" t="s">
        <v>273</v>
      </c>
      <c r="X26" s="194">
        <f>IF(Q26="Probabilidad",($J$26*T26),IF(Q26="Impacto"," "))</f>
        <v>0.18000000000000002</v>
      </c>
      <c r="Y26" s="194" t="str">
        <f>IF(Z26&lt;=20%,'Tabla probabilidad'!$B$5,IF(Z26&lt;=40%,'Tabla probabilidad'!$B$6,IF(Z26&lt;=60%,'Tabla probabilidad'!$B$7,IF(Z26&lt;=80%,'Tabla probabilidad'!$B$8,IF(Z26&lt;=100%,'Tabla probabilidad'!$B$9)))))</f>
        <v>Baja</v>
      </c>
      <c r="Z26" s="194">
        <f>IF(R26="Preventivo",(J26-(J26*T26)),IF(R26="Detectivo",(J26-(J26*T26)),IF(R26="Correctivo",(J26))))</f>
        <v>0.22</v>
      </c>
      <c r="AA26" s="318" t="str">
        <f>IF(AB26&lt;=20%,'Tabla probabilidad'!$B$5,IF(AB26&lt;=40%,'Tabla probabilidad'!$B$6,IF(AB26&lt;=60%,'Tabla probabilidad'!$B$7,IF(AB26&lt;=80%,'Tabla probabilidad'!$B$8,IF(AB26&lt;=100%,'Tabla probabilidad'!$B$9)))))</f>
        <v>Baja</v>
      </c>
      <c r="AB26" s="318">
        <f>AVERAGE(Z26:Z29)</f>
        <v>0.22999999999999998</v>
      </c>
      <c r="AC26" s="194" t="str">
        <f t="shared" ref="AC26:AC29" si="10">IF(AD26&lt;=20%,"Leve",IF(AD26&lt;=40%,"Menor",IF(AD26&lt;=60%,"Moderado",IF(AD26&lt;=80%,"Mayor",IF(AD26&lt;=100%,"Catastrófico")))))</f>
        <v>Moderado</v>
      </c>
      <c r="AD26" s="194">
        <f>IF(Q26="Probabilidad",(($M$26-0)),IF(Q26="Impacto",($M$26-($M$26*T26))))</f>
        <v>0.6</v>
      </c>
      <c r="AE26" s="318" t="str">
        <f>IF(AF26&lt;=20%,"Leve",IF(AF26&lt;=40%,"Menor",IF(AF26&lt;=60%,"Moderado",IF(AF26&lt;=80%,"Mayor",IF(AF26&lt;=100%,"Catastrófico")))))</f>
        <v>Moderado</v>
      </c>
      <c r="AF26" s="318">
        <f>AVERAGE(AD26:AD29)</f>
        <v>0.6</v>
      </c>
      <c r="AG26" s="303" t="str">
        <f>VLOOKUP(AA26&amp;AE26,Hoja1!$B$4:$C$28,2,0)</f>
        <v>Moderado</v>
      </c>
      <c r="AH26" s="303" t="s">
        <v>274</v>
      </c>
      <c r="AI26" s="303" t="s">
        <v>275</v>
      </c>
      <c r="AJ26" s="303" t="s">
        <v>276</v>
      </c>
      <c r="AK26" s="303" t="s">
        <v>277</v>
      </c>
      <c r="AL26" s="303" t="s">
        <v>277</v>
      </c>
      <c r="AM26" s="326" t="s">
        <v>278</v>
      </c>
      <c r="AN26" s="297" t="s">
        <v>279</v>
      </c>
    </row>
    <row r="27" spans="1:40" ht="45">
      <c r="A27" s="297"/>
      <c r="B27" s="304"/>
      <c r="C27" s="321"/>
      <c r="D27" s="199" t="s">
        <v>339</v>
      </c>
      <c r="E27" s="298"/>
      <c r="F27" s="297"/>
      <c r="G27" s="297"/>
      <c r="H27" s="297"/>
      <c r="I27" s="320"/>
      <c r="J27" s="322"/>
      <c r="K27" s="297"/>
      <c r="L27" s="317"/>
      <c r="M27" s="317"/>
      <c r="N27" s="297"/>
      <c r="O27" s="193">
        <v>2</v>
      </c>
      <c r="P27" s="141" t="s">
        <v>340</v>
      </c>
      <c r="Q27" s="193" t="str">
        <f t="shared" si="9"/>
        <v>Probabilidad</v>
      </c>
      <c r="R27" s="193" t="s">
        <v>269</v>
      </c>
      <c r="S27" s="193" t="s">
        <v>270</v>
      </c>
      <c r="T27" s="194">
        <f>VLOOKUP(R27&amp;S27,Hoja1!$Q$4:$R$9,2,0)</f>
        <v>0.45</v>
      </c>
      <c r="U27" s="193" t="s">
        <v>271</v>
      </c>
      <c r="V27" s="193" t="s">
        <v>272</v>
      </c>
      <c r="W27" s="193" t="s">
        <v>273</v>
      </c>
      <c r="X27" s="194">
        <f t="shared" ref="X27:X29" si="11">IF(Q27="Probabilidad",($J$26*T27),IF(Q27="Impacto"," "))</f>
        <v>0.18000000000000002</v>
      </c>
      <c r="Y27" s="194" t="str">
        <f>IF(Z27&lt;=20%,'Tabla probabilidad'!$B$5,IF(Z27&lt;=40%,'Tabla probabilidad'!$B$6,IF(Z27&lt;=60%,'Tabla probabilidad'!$B$7,IF(Z27&lt;=80%,'Tabla probabilidad'!$B$8,IF(Z27&lt;=100%,'Tabla probabilidad'!$B$9)))))</f>
        <v>Baja</v>
      </c>
      <c r="Z27" s="194">
        <f>IF(R27="Preventivo",(J26-(J26*T27)),IF(R27="Detectivo",(J26-(J26*T27)),IF(R27="Correctivo",(J26))))</f>
        <v>0.22</v>
      </c>
      <c r="AA27" s="319"/>
      <c r="AB27" s="319"/>
      <c r="AC27" s="194" t="str">
        <f t="shared" si="10"/>
        <v>Moderado</v>
      </c>
      <c r="AD27" s="194">
        <f t="shared" ref="AD27:AD29" si="12">IF(Q27="Probabilidad",(($M$26-0)),IF(Q27="Impacto",($M$26-($M$26*T27))))</f>
        <v>0.6</v>
      </c>
      <c r="AE27" s="319"/>
      <c r="AF27" s="319"/>
      <c r="AG27" s="304"/>
      <c r="AH27" s="304"/>
      <c r="AI27" s="304"/>
      <c r="AJ27" s="304"/>
      <c r="AK27" s="304"/>
      <c r="AL27" s="304"/>
      <c r="AM27" s="327"/>
      <c r="AN27" s="297"/>
    </row>
    <row r="28" spans="1:40" ht="60">
      <c r="A28" s="297"/>
      <c r="B28" s="304"/>
      <c r="C28" s="321"/>
      <c r="D28" s="199" t="s">
        <v>341</v>
      </c>
      <c r="E28" s="298"/>
      <c r="F28" s="297"/>
      <c r="G28" s="297"/>
      <c r="H28" s="297"/>
      <c r="I28" s="320"/>
      <c r="J28" s="322"/>
      <c r="K28" s="297"/>
      <c r="L28" s="317"/>
      <c r="M28" s="317"/>
      <c r="N28" s="297"/>
      <c r="O28" s="193">
        <v>3</v>
      </c>
      <c r="P28" s="141" t="s">
        <v>342</v>
      </c>
      <c r="Q28" s="193" t="str">
        <f t="shared" si="9"/>
        <v>Probabilidad</v>
      </c>
      <c r="R28" s="193" t="s">
        <v>319</v>
      </c>
      <c r="S28" s="193" t="s">
        <v>270</v>
      </c>
      <c r="T28" s="194">
        <f>VLOOKUP(R28&amp;S28,Hoja1!$Q$4:$R$9,2,0)</f>
        <v>0.35</v>
      </c>
      <c r="U28" s="193" t="s">
        <v>271</v>
      </c>
      <c r="V28" s="193" t="s">
        <v>272</v>
      </c>
      <c r="W28" s="193" t="s">
        <v>273</v>
      </c>
      <c r="X28" s="194">
        <f t="shared" si="11"/>
        <v>0.13999999999999999</v>
      </c>
      <c r="Y28" s="194" t="str">
        <f>IF(Z28&lt;=20%,'Tabla probabilidad'!$B$5,IF(Z28&lt;=40%,'Tabla probabilidad'!$B$6,IF(Z28&lt;=60%,'Tabla probabilidad'!$B$7,IF(Z28&lt;=80%,'Tabla probabilidad'!$B$8,IF(Z28&lt;=100%,'Tabla probabilidad'!$B$9)))))</f>
        <v>Baja</v>
      </c>
      <c r="Z28" s="194">
        <f>IF(R28="Preventivo",(J26-(J26*T28)),IF(R28="Detectivo",(J26-(J26*T28)),IF(R28="Correctivo",(J26))))</f>
        <v>0.26</v>
      </c>
      <c r="AA28" s="319"/>
      <c r="AB28" s="319"/>
      <c r="AC28" s="194" t="str">
        <f t="shared" si="10"/>
        <v>Moderado</v>
      </c>
      <c r="AD28" s="194">
        <f t="shared" si="12"/>
        <v>0.6</v>
      </c>
      <c r="AE28" s="319"/>
      <c r="AF28" s="319"/>
      <c r="AG28" s="304"/>
      <c r="AH28" s="304"/>
      <c r="AI28" s="304"/>
      <c r="AJ28" s="304"/>
      <c r="AK28" s="304"/>
      <c r="AL28" s="304"/>
      <c r="AM28" s="327"/>
      <c r="AN28" s="297"/>
    </row>
    <row r="29" spans="1:40" ht="45.75" customHeight="1">
      <c r="A29" s="297"/>
      <c r="B29" s="305"/>
      <c r="C29" s="321"/>
      <c r="D29" s="199" t="s">
        <v>343</v>
      </c>
      <c r="E29" s="298"/>
      <c r="F29" s="297"/>
      <c r="G29" s="297"/>
      <c r="H29" s="297"/>
      <c r="I29" s="320"/>
      <c r="J29" s="322"/>
      <c r="K29" s="297"/>
      <c r="L29" s="317"/>
      <c r="M29" s="317"/>
      <c r="N29" s="297"/>
      <c r="O29" s="193">
        <v>4</v>
      </c>
      <c r="P29" s="141" t="s">
        <v>344</v>
      </c>
      <c r="Q29" s="193" t="str">
        <f t="shared" si="9"/>
        <v>Probabilidad</v>
      </c>
      <c r="R29" s="193" t="s">
        <v>269</v>
      </c>
      <c r="S29" s="193" t="s">
        <v>270</v>
      </c>
      <c r="T29" s="194">
        <f>VLOOKUP(R29&amp;S29,Hoja1!$Q$4:$R$9,2,0)</f>
        <v>0.45</v>
      </c>
      <c r="U29" s="193" t="s">
        <v>271</v>
      </c>
      <c r="V29" s="193" t="s">
        <v>272</v>
      </c>
      <c r="W29" s="193" t="s">
        <v>273</v>
      </c>
      <c r="X29" s="194">
        <f t="shared" si="11"/>
        <v>0.18000000000000002</v>
      </c>
      <c r="Y29" s="194" t="str">
        <f>IF(Z29&lt;=20%,'Tabla probabilidad'!$B$5,IF(Z29&lt;=40%,'Tabla probabilidad'!$B$6,IF(Z29&lt;=60%,'Tabla probabilidad'!$B$7,IF(Z29&lt;=80%,'Tabla probabilidad'!$B$8,IF(Z29&lt;=100%,'Tabla probabilidad'!$B$9)))))</f>
        <v>Baja</v>
      </c>
      <c r="Z29" s="194">
        <f>IF(R29="Preventivo",(J26-(J26*T29)),IF(R29="Detectivo",(J26-(J26*T29)),IF(R29="Correctivo",(J26))))</f>
        <v>0.22</v>
      </c>
      <c r="AA29" s="323"/>
      <c r="AB29" s="323"/>
      <c r="AC29" s="194" t="str">
        <f t="shared" si="10"/>
        <v>Moderado</v>
      </c>
      <c r="AD29" s="194">
        <f t="shared" si="12"/>
        <v>0.6</v>
      </c>
      <c r="AE29" s="323"/>
      <c r="AF29" s="323"/>
      <c r="AG29" s="305"/>
      <c r="AH29" s="304"/>
      <c r="AI29" s="305"/>
      <c r="AJ29" s="305"/>
      <c r="AK29" s="305"/>
      <c r="AL29" s="305"/>
      <c r="AM29" s="328"/>
      <c r="AN29" s="303"/>
    </row>
  </sheetData>
  <mergeCells count="196">
    <mergeCell ref="AB13:AB15"/>
    <mergeCell ref="AB16:AB19"/>
    <mergeCell ref="AH26:AH29"/>
    <mergeCell ref="AI26:AI29"/>
    <mergeCell ref="AJ26:AJ29"/>
    <mergeCell ref="AK26:AK29"/>
    <mergeCell ref="AL26:AL29"/>
    <mergeCell ref="AM26:AM29"/>
    <mergeCell ref="AH24:AH25"/>
    <mergeCell ref="AI24:AI25"/>
    <mergeCell ref="AJ24:AJ25"/>
    <mergeCell ref="AK24:AK25"/>
    <mergeCell ref="AL24:AL25"/>
    <mergeCell ref="AM24:AM25"/>
    <mergeCell ref="AB26:AB29"/>
    <mergeCell ref="AE26:AE29"/>
    <mergeCell ref="AF26:AF29"/>
    <mergeCell ref="AG26:AG29"/>
    <mergeCell ref="G13:G15"/>
    <mergeCell ref="H13:H15"/>
    <mergeCell ref="I13:I15"/>
    <mergeCell ref="J13:J15"/>
    <mergeCell ref="K13:K15"/>
    <mergeCell ref="L13:L15"/>
    <mergeCell ref="M13:M15"/>
    <mergeCell ref="N13:N15"/>
    <mergeCell ref="AA13:AA15"/>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M8:AM9"/>
    <mergeCell ref="AN8:AN9"/>
    <mergeCell ref="AI8:AI9"/>
    <mergeCell ref="AJ8:AJ9"/>
    <mergeCell ref="AG8:AG9"/>
    <mergeCell ref="AH8:AH9"/>
    <mergeCell ref="Z8:Z9"/>
    <mergeCell ref="N10:N12"/>
    <mergeCell ref="N8:N9"/>
    <mergeCell ref="X8:X9"/>
    <mergeCell ref="Q8:Q9"/>
    <mergeCell ref="R8:W8"/>
    <mergeCell ref="AH10:AH12"/>
    <mergeCell ref="Y8:Y9"/>
    <mergeCell ref="AC8:AC9"/>
    <mergeCell ref="AD8:AD9"/>
    <mergeCell ref="P8:P9"/>
    <mergeCell ref="AB10:AB12"/>
    <mergeCell ref="AA10:AA12"/>
    <mergeCell ref="AF10:AF12"/>
    <mergeCell ref="AE10:AE12"/>
    <mergeCell ref="AG10:AG12"/>
    <mergeCell ref="AN10:AN12"/>
    <mergeCell ref="AK8:AK9"/>
    <mergeCell ref="L10:L12"/>
    <mergeCell ref="M10:M12"/>
    <mergeCell ref="G10:G12"/>
    <mergeCell ref="H10:H12"/>
    <mergeCell ref="I10:I12"/>
    <mergeCell ref="J10:J12"/>
    <mergeCell ref="K10:K12"/>
    <mergeCell ref="B10:B12"/>
    <mergeCell ref="AL8:AL9"/>
    <mergeCell ref="K8:K9"/>
    <mergeCell ref="L8:L9"/>
    <mergeCell ref="M8:M9"/>
    <mergeCell ref="C8:C9"/>
    <mergeCell ref="D8:D9"/>
    <mergeCell ref="E8:E9"/>
    <mergeCell ref="F8:F9"/>
    <mergeCell ref="G8:G9"/>
    <mergeCell ref="H8:H9"/>
    <mergeCell ref="I8:I9"/>
    <mergeCell ref="J8:J9"/>
    <mergeCell ref="O8:O9"/>
    <mergeCell ref="AI10:AI12"/>
    <mergeCell ref="AJ10:AJ12"/>
    <mergeCell ref="AK10:AK12"/>
    <mergeCell ref="AL10:AL12"/>
    <mergeCell ref="AM10:AM12"/>
    <mergeCell ref="AM13:AM15"/>
    <mergeCell ref="AM16:AM19"/>
    <mergeCell ref="AN13:AN15"/>
    <mergeCell ref="AE13:AE15"/>
    <mergeCell ref="AF13:AF15"/>
    <mergeCell ref="AG13:AG15"/>
    <mergeCell ref="AH13:AH15"/>
    <mergeCell ref="AI13:AI15"/>
    <mergeCell ref="AJ16:AJ19"/>
    <mergeCell ref="AK16:AK19"/>
    <mergeCell ref="AL16:AL19"/>
    <mergeCell ref="AN16:AN19"/>
    <mergeCell ref="AE16:AE19"/>
    <mergeCell ref="AF16:AF19"/>
    <mergeCell ref="AG16:AG19"/>
    <mergeCell ref="AH16:AH19"/>
    <mergeCell ref="AI16:AI19"/>
    <mergeCell ref="AJ13:AJ15"/>
    <mergeCell ref="AK13:AK15"/>
    <mergeCell ref="AL13:AL15"/>
    <mergeCell ref="H16:H19"/>
    <mergeCell ref="I16:I19"/>
    <mergeCell ref="J16:J19"/>
    <mergeCell ref="A16:A19"/>
    <mergeCell ref="C16:C19"/>
    <mergeCell ref="E16:E19"/>
    <mergeCell ref="N24:N25"/>
    <mergeCell ref="AA24:AA25"/>
    <mergeCell ref="A24:A25"/>
    <mergeCell ref="A20:A23"/>
    <mergeCell ref="C20:C23"/>
    <mergeCell ref="E20:E23"/>
    <mergeCell ref="F20:F23"/>
    <mergeCell ref="G20:G23"/>
    <mergeCell ref="H20:H23"/>
    <mergeCell ref="I20:I23"/>
    <mergeCell ref="J20:J23"/>
    <mergeCell ref="F16:F19"/>
    <mergeCell ref="K16:K19"/>
    <mergeCell ref="G16:G19"/>
    <mergeCell ref="L16:L19"/>
    <mergeCell ref="M16:M19"/>
    <mergeCell ref="N16:N19"/>
    <mergeCell ref="AA16:AA19"/>
    <mergeCell ref="G26:G29"/>
    <mergeCell ref="H26:H29"/>
    <mergeCell ref="I26:I29"/>
    <mergeCell ref="AG24:AG25"/>
    <mergeCell ref="C26:C29"/>
    <mergeCell ref="E24:E25"/>
    <mergeCell ref="F24:F25"/>
    <mergeCell ref="G24:G25"/>
    <mergeCell ref="H24:H25"/>
    <mergeCell ref="I24:I25"/>
    <mergeCell ref="J24:J25"/>
    <mergeCell ref="J26:J29"/>
    <mergeCell ref="AB24:AB25"/>
    <mergeCell ref="AE24:AE25"/>
    <mergeCell ref="AF24:AF25"/>
    <mergeCell ref="K24:K25"/>
    <mergeCell ref="L24:L25"/>
    <mergeCell ref="M24:M25"/>
    <mergeCell ref="K26:K29"/>
    <mergeCell ref="L26:L29"/>
    <mergeCell ref="M26:M29"/>
    <mergeCell ref="N26:N29"/>
    <mergeCell ref="AA26:AA29"/>
    <mergeCell ref="K20:K23"/>
    <mergeCell ref="L20:L23"/>
    <mergeCell ref="M20:M23"/>
    <mergeCell ref="N20:N23"/>
    <mergeCell ref="AA20:AA23"/>
    <mergeCell ref="AB20:AB23"/>
    <mergeCell ref="AE20:AE23"/>
    <mergeCell ref="AF20:AF23"/>
    <mergeCell ref="AN26:AN29"/>
    <mergeCell ref="AN24:AN25"/>
    <mergeCell ref="AH20:AH23"/>
    <mergeCell ref="AI20:AI23"/>
    <mergeCell ref="AJ20:AJ23"/>
    <mergeCell ref="AK20:AK23"/>
    <mergeCell ref="AL20:AL23"/>
    <mergeCell ref="AM20:AM23"/>
    <mergeCell ref="AN20:AN23"/>
    <mergeCell ref="AG20:AG23"/>
    <mergeCell ref="A26:A29"/>
    <mergeCell ref="E26:E29"/>
    <mergeCell ref="F26:F29"/>
    <mergeCell ref="C24:C25"/>
    <mergeCell ref="B16:B19"/>
    <mergeCell ref="B20:B23"/>
    <mergeCell ref="B24:B25"/>
    <mergeCell ref="B26:B29"/>
    <mergeCell ref="B8:B9"/>
    <mergeCell ref="A10:A12"/>
    <mergeCell ref="C10:C12"/>
    <mergeCell ref="E10:E12"/>
    <mergeCell ref="F10:F12"/>
    <mergeCell ref="A8:A9"/>
    <mergeCell ref="A13:A15"/>
    <mergeCell ref="C13:C15"/>
    <mergeCell ref="E13:E15"/>
    <mergeCell ref="F13:F15"/>
    <mergeCell ref="B13:B15"/>
  </mergeCells>
  <conditionalFormatting sqref="I10">
    <cfRule type="containsText" dxfId="1102" priority="704" operator="containsText" text="Muy Baja">
      <formula>NOT(ISERROR(SEARCH("Muy Baja",I10)))</formula>
    </cfRule>
    <cfRule type="containsText" dxfId="1101" priority="705" operator="containsText" text="Baja">
      <formula>NOT(ISERROR(SEARCH("Baja",I10)))</formula>
    </cfRule>
    <cfRule type="containsText" dxfId="1100" priority="829" operator="containsText" text="Muy Alta">
      <formula>NOT(ISERROR(SEARCH("Muy Alta",I10)))</formula>
    </cfRule>
    <cfRule type="containsText" dxfId="1099" priority="830" operator="containsText" text="Alta">
      <formula>NOT(ISERROR(SEARCH("Alta",I10)))</formula>
    </cfRule>
    <cfRule type="containsText" dxfId="1098" priority="831" operator="containsText" text="Media">
      <formula>NOT(ISERROR(SEARCH("Media",I10)))</formula>
    </cfRule>
    <cfRule type="containsText" dxfId="1097" priority="832" operator="containsText" text="Media">
      <formula>NOT(ISERROR(SEARCH("Media",I10)))</formula>
    </cfRule>
    <cfRule type="containsText" dxfId="1096" priority="833" operator="containsText" text="Media">
      <formula>NOT(ISERROR(SEARCH("Media",I10)))</formula>
    </cfRule>
    <cfRule type="containsText" dxfId="1095" priority="836" operator="containsText" text="Muy Baja">
      <formula>NOT(ISERROR(SEARCH("Muy Baja",I10)))</formula>
    </cfRule>
    <cfRule type="containsText" dxfId="1094" priority="837" operator="containsText" text="Baja">
      <formula>NOT(ISERROR(SEARCH("Baja",I10)))</formula>
    </cfRule>
    <cfRule type="containsText" dxfId="1093" priority="838" operator="containsText" text="Muy Baja">
      <formula>NOT(ISERROR(SEARCH("Muy Baja",I10)))</formula>
    </cfRule>
    <cfRule type="containsText" dxfId="1092" priority="839" operator="containsText" text="Muy Baja">
      <formula>NOT(ISERROR(SEARCH("Muy Baja",I10)))</formula>
    </cfRule>
    <cfRule type="containsText" dxfId="1091" priority="840" operator="containsText" text="Muy Baja">
      <formula>NOT(ISERROR(SEARCH("Muy Baja",I10)))</formula>
    </cfRule>
    <cfRule type="containsText" dxfId="1090" priority="841" operator="containsText" text="Muy Baja'Tabla probabilidad'!">
      <formula>NOT(ISERROR(SEARCH("Muy Baja'Tabla probabilidad'!",I10)))</formula>
    </cfRule>
    <cfRule type="containsText" dxfId="1089" priority="842" operator="containsText" text="Muy bajo">
      <formula>NOT(ISERROR(SEARCH("Muy bajo",I10)))</formula>
    </cfRule>
    <cfRule type="containsText" dxfId="1088" priority="851" operator="containsText" text="Alta">
      <formula>NOT(ISERROR(SEARCH("Alta",I10)))</formula>
    </cfRule>
    <cfRule type="containsText" dxfId="1087" priority="852" operator="containsText" text="Media">
      <formula>NOT(ISERROR(SEARCH("Media",I10)))</formula>
    </cfRule>
    <cfRule type="containsText" dxfId="1086" priority="853" operator="containsText" text="Baja">
      <formula>NOT(ISERROR(SEARCH("Baja",I10)))</formula>
    </cfRule>
    <cfRule type="containsText" dxfId="1085" priority="854" operator="containsText" text="Muy baja">
      <formula>NOT(ISERROR(SEARCH("Muy baja",I10)))</formula>
    </cfRule>
    <cfRule type="cellIs" dxfId="1084" priority="857" operator="between">
      <formula>1</formula>
      <formula>2</formula>
    </cfRule>
    <cfRule type="cellIs" dxfId="1083" priority="858" operator="between">
      <formula>0</formula>
      <formula>2</formula>
    </cfRule>
  </conditionalFormatting>
  <conditionalFormatting sqref="I10">
    <cfRule type="containsText" dxfId="1082" priority="707" operator="containsText" text="Muy Alta">
      <formula>NOT(ISERROR(SEARCH("Muy Alta",I10)))</formula>
    </cfRule>
  </conditionalFormatting>
  <conditionalFormatting sqref="L10 L16 L20 L24 L26">
    <cfRule type="containsText" dxfId="1081" priority="698" operator="containsText" text="Catastrófico">
      <formula>NOT(ISERROR(SEARCH("Catastrófico",L10)))</formula>
    </cfRule>
    <cfRule type="containsText" dxfId="1080" priority="699" operator="containsText" text="Mayor">
      <formula>NOT(ISERROR(SEARCH("Mayor",L10)))</formula>
    </cfRule>
    <cfRule type="containsText" dxfId="1079" priority="700" operator="containsText" text="Alta">
      <formula>NOT(ISERROR(SEARCH("Alta",L10)))</formula>
    </cfRule>
    <cfRule type="containsText" dxfId="1078" priority="701" operator="containsText" text="Moderado">
      <formula>NOT(ISERROR(SEARCH("Moderado",L10)))</formula>
    </cfRule>
    <cfRule type="containsText" dxfId="1077" priority="702" operator="containsText" text="Menor">
      <formula>NOT(ISERROR(SEARCH("Menor",L10)))</formula>
    </cfRule>
    <cfRule type="containsText" dxfId="1076" priority="703" operator="containsText" text="Leve">
      <formula>NOT(ISERROR(SEARCH("Leve",L10)))</formula>
    </cfRule>
  </conditionalFormatting>
  <conditionalFormatting sqref="N10 N13 N16 N20">
    <cfRule type="containsText" dxfId="1075" priority="693" operator="containsText" text="Extremo">
      <formula>NOT(ISERROR(SEARCH("Extremo",N10)))</formula>
    </cfRule>
    <cfRule type="containsText" dxfId="1074" priority="694" operator="containsText" text="Alto">
      <formula>NOT(ISERROR(SEARCH("Alto",N10)))</formula>
    </cfRule>
    <cfRule type="containsText" dxfId="1073" priority="695" operator="containsText" text="Bajo">
      <formula>NOT(ISERROR(SEARCH("Bajo",N10)))</formula>
    </cfRule>
    <cfRule type="containsText" dxfId="1072" priority="696" operator="containsText" text="Moderado">
      <formula>NOT(ISERROR(SEARCH("Moderado",N10)))</formula>
    </cfRule>
    <cfRule type="containsText" dxfId="1071" priority="697" operator="containsText" text="Extremo">
      <formula>NOT(ISERROR(SEARCH("Extremo",N10)))</formula>
    </cfRule>
  </conditionalFormatting>
  <conditionalFormatting sqref="M10 M13 M16 M20 M24 M26">
    <cfRule type="containsText" dxfId="1070" priority="687" operator="containsText" text="Catastrófico">
      <formula>NOT(ISERROR(SEARCH("Catastrófico",M10)))</formula>
    </cfRule>
    <cfRule type="containsText" dxfId="1069" priority="688" operator="containsText" text="Mayor">
      <formula>NOT(ISERROR(SEARCH("Mayor",M10)))</formula>
    </cfRule>
    <cfRule type="containsText" dxfId="1068" priority="689" operator="containsText" text="Alta">
      <formula>NOT(ISERROR(SEARCH("Alta",M10)))</formula>
    </cfRule>
    <cfRule type="containsText" dxfId="1067" priority="690" operator="containsText" text="Moderado">
      <formula>NOT(ISERROR(SEARCH("Moderado",M10)))</formula>
    </cfRule>
    <cfRule type="containsText" dxfId="1066" priority="691" operator="containsText" text="Menor">
      <formula>NOT(ISERROR(SEARCH("Menor",M10)))</formula>
    </cfRule>
    <cfRule type="containsText" dxfId="1065" priority="692" operator="containsText" text="Leve">
      <formula>NOT(ISERROR(SEARCH("Leve",M10)))</formula>
    </cfRule>
  </conditionalFormatting>
  <conditionalFormatting sqref="Y10:Y12 Y16:Y19 Y26:Y29">
    <cfRule type="containsText" dxfId="1064" priority="621" operator="containsText" text="Muy Alta">
      <formula>NOT(ISERROR(SEARCH("Muy Alta",Y10)))</formula>
    </cfRule>
    <cfRule type="containsText" dxfId="1063" priority="622" operator="containsText" text="Alta">
      <formula>NOT(ISERROR(SEARCH("Alta",Y10)))</formula>
    </cfRule>
    <cfRule type="containsText" dxfId="1062" priority="623" operator="containsText" text="Media">
      <formula>NOT(ISERROR(SEARCH("Media",Y10)))</formula>
    </cfRule>
    <cfRule type="containsText" dxfId="1061" priority="624" operator="containsText" text="Muy Baja">
      <formula>NOT(ISERROR(SEARCH("Muy Baja",Y10)))</formula>
    </cfRule>
    <cfRule type="containsText" dxfId="1060" priority="625" operator="containsText" text="Baja">
      <formula>NOT(ISERROR(SEARCH("Baja",Y10)))</formula>
    </cfRule>
    <cfRule type="containsText" dxfId="1059" priority="626" operator="containsText" text="Muy Baja">
      <formula>NOT(ISERROR(SEARCH("Muy Baja",Y10)))</formula>
    </cfRule>
  </conditionalFormatting>
  <conditionalFormatting sqref="AC10:AC12 AC16:AC19 AC26:AC29">
    <cfRule type="containsText" dxfId="1058" priority="616" operator="containsText" text="Catastrófico">
      <formula>NOT(ISERROR(SEARCH("Catastrófico",AC10)))</formula>
    </cfRule>
    <cfRule type="containsText" dxfId="1057" priority="617" operator="containsText" text="Mayor">
      <formula>NOT(ISERROR(SEARCH("Mayor",AC10)))</formula>
    </cfRule>
    <cfRule type="containsText" dxfId="1056" priority="618" operator="containsText" text="Moderado">
      <formula>NOT(ISERROR(SEARCH("Moderado",AC10)))</formula>
    </cfRule>
    <cfRule type="containsText" dxfId="1055" priority="619" operator="containsText" text="Menor">
      <formula>NOT(ISERROR(SEARCH("Menor",AC10)))</formula>
    </cfRule>
    <cfRule type="containsText" dxfId="1054" priority="620" operator="containsText" text="Leve">
      <formula>NOT(ISERROR(SEARCH("Leve",AC10)))</formula>
    </cfRule>
  </conditionalFormatting>
  <conditionalFormatting sqref="AG10">
    <cfRule type="containsText" dxfId="1053" priority="607" operator="containsText" text="Extremo">
      <formula>NOT(ISERROR(SEARCH("Extremo",AG10)))</formula>
    </cfRule>
    <cfRule type="containsText" dxfId="1052" priority="608" operator="containsText" text="Alto">
      <formula>NOT(ISERROR(SEARCH("Alto",AG10)))</formula>
    </cfRule>
    <cfRule type="containsText" dxfId="1051" priority="609" operator="containsText" text="Moderado">
      <formula>NOT(ISERROR(SEARCH("Moderado",AG10)))</formula>
    </cfRule>
    <cfRule type="containsText" dxfId="1050" priority="610" operator="containsText" text="Menor">
      <formula>NOT(ISERROR(SEARCH("Menor",AG10)))</formula>
    </cfRule>
    <cfRule type="containsText" dxfId="1049" priority="611" operator="containsText" text="Bajo">
      <formula>NOT(ISERROR(SEARCH("Bajo",AG10)))</formula>
    </cfRule>
    <cfRule type="containsText" dxfId="1048" priority="612" operator="containsText" text="Moderado">
      <formula>NOT(ISERROR(SEARCH("Moderado",AG10)))</formula>
    </cfRule>
    <cfRule type="containsText" dxfId="1047" priority="613" operator="containsText" text="Extremo">
      <formula>NOT(ISERROR(SEARCH("Extremo",AG10)))</formula>
    </cfRule>
    <cfRule type="containsText" dxfId="1046" priority="614" operator="containsText" text="Baja">
      <formula>NOT(ISERROR(SEARCH("Baja",AG10)))</formula>
    </cfRule>
    <cfRule type="containsText" dxfId="1045" priority="615" operator="containsText" text="Alto">
      <formula>NOT(ISERROR(SEARCH("Alto",AG10)))</formula>
    </cfRule>
  </conditionalFormatting>
  <conditionalFormatting sqref="AA10:AA29">
    <cfRule type="containsText" dxfId="1044" priority="7" operator="containsText" text="Muy Baja">
      <formula>NOT(ISERROR(SEARCH("Muy Baja",AA10)))</formula>
    </cfRule>
    <cfRule type="containsText" dxfId="1043" priority="596" operator="containsText" text="Muy Alta">
      <formula>NOT(ISERROR(SEARCH("Muy Alta",AA10)))</formula>
    </cfRule>
    <cfRule type="containsText" dxfId="1042" priority="597" operator="containsText" text="Alta">
      <formula>NOT(ISERROR(SEARCH("Alta",AA10)))</formula>
    </cfRule>
    <cfRule type="containsText" dxfId="1041" priority="598" operator="containsText" text="Media">
      <formula>NOT(ISERROR(SEARCH("Media",AA10)))</formula>
    </cfRule>
    <cfRule type="containsText" dxfId="1040" priority="599" operator="containsText" text="Baja">
      <formula>NOT(ISERROR(SEARCH("Baja",AA10)))</formula>
    </cfRule>
    <cfRule type="containsText" dxfId="1039" priority="600" operator="containsText" text="Muy Baja">
      <formula>NOT(ISERROR(SEARCH("Muy Baja",AA10)))</formula>
    </cfRule>
  </conditionalFormatting>
  <conditionalFormatting sqref="AE10:AE12 AE16:AE19 AE26:AE29">
    <cfRule type="containsText" dxfId="1038" priority="591" operator="containsText" text="Catastrófico">
      <formula>NOT(ISERROR(SEARCH("Catastrófico",AE10)))</formula>
    </cfRule>
    <cfRule type="containsText" dxfId="1037" priority="592" operator="containsText" text="Moderado">
      <formula>NOT(ISERROR(SEARCH("Moderado",AE10)))</formula>
    </cfRule>
    <cfRule type="containsText" dxfId="1036" priority="593" operator="containsText" text="Menor">
      <formula>NOT(ISERROR(SEARCH("Menor",AE10)))</formula>
    </cfRule>
    <cfRule type="containsText" dxfId="1035" priority="594" operator="containsText" text="Leve">
      <formula>NOT(ISERROR(SEARCH("Leve",AE10)))</formula>
    </cfRule>
    <cfRule type="containsText" dxfId="1034" priority="595" operator="containsText" text="Mayor">
      <formula>NOT(ISERROR(SEARCH("Mayor",AE10)))</formula>
    </cfRule>
  </conditionalFormatting>
  <conditionalFormatting sqref="I13 I16 I20">
    <cfRule type="containsText" dxfId="1033" priority="568" operator="containsText" text="Muy Baja">
      <formula>NOT(ISERROR(SEARCH("Muy Baja",I13)))</formula>
    </cfRule>
    <cfRule type="containsText" dxfId="1032" priority="569" operator="containsText" text="Baja">
      <formula>NOT(ISERROR(SEARCH("Baja",I13)))</formula>
    </cfRule>
    <cfRule type="containsText" dxfId="1031" priority="571" operator="containsText" text="Muy Alta">
      <formula>NOT(ISERROR(SEARCH("Muy Alta",I13)))</formula>
    </cfRule>
    <cfRule type="containsText" dxfId="1030" priority="572" operator="containsText" text="Alta">
      <formula>NOT(ISERROR(SEARCH("Alta",I13)))</formula>
    </cfRule>
    <cfRule type="containsText" dxfId="1029" priority="573" operator="containsText" text="Media">
      <formula>NOT(ISERROR(SEARCH("Media",I13)))</formula>
    </cfRule>
    <cfRule type="containsText" dxfId="1028" priority="574" operator="containsText" text="Media">
      <formula>NOT(ISERROR(SEARCH("Media",I13)))</formula>
    </cfRule>
    <cfRule type="containsText" dxfId="1027" priority="575" operator="containsText" text="Media">
      <formula>NOT(ISERROR(SEARCH("Media",I13)))</formula>
    </cfRule>
    <cfRule type="containsText" dxfId="1026" priority="576" operator="containsText" text="Muy Baja">
      <formula>NOT(ISERROR(SEARCH("Muy Baja",I13)))</formula>
    </cfRule>
    <cfRule type="containsText" dxfId="1025" priority="577" operator="containsText" text="Baja">
      <formula>NOT(ISERROR(SEARCH("Baja",I13)))</formula>
    </cfRule>
    <cfRule type="containsText" dxfId="1024" priority="578" operator="containsText" text="Muy Baja">
      <formula>NOT(ISERROR(SEARCH("Muy Baja",I13)))</formula>
    </cfRule>
    <cfRule type="containsText" dxfId="1023" priority="579" operator="containsText" text="Muy Baja">
      <formula>NOT(ISERROR(SEARCH("Muy Baja",I13)))</formula>
    </cfRule>
    <cfRule type="containsText" dxfId="1022" priority="580" operator="containsText" text="Muy Baja">
      <formula>NOT(ISERROR(SEARCH("Muy Baja",I13)))</formula>
    </cfRule>
    <cfRule type="containsText" dxfId="1021" priority="581" operator="containsText" text="Muy Baja'Tabla probabilidad'!">
      <formula>NOT(ISERROR(SEARCH("Muy Baja'Tabla probabilidad'!",I13)))</formula>
    </cfRule>
    <cfRule type="containsText" dxfId="1020" priority="582" operator="containsText" text="Muy bajo">
      <formula>NOT(ISERROR(SEARCH("Muy bajo",I13)))</formula>
    </cfRule>
    <cfRule type="containsText" dxfId="1019" priority="583" operator="containsText" text="Alta">
      <formula>NOT(ISERROR(SEARCH("Alta",I13)))</formula>
    </cfRule>
    <cfRule type="containsText" dxfId="1018" priority="584" operator="containsText" text="Media">
      <formula>NOT(ISERROR(SEARCH("Media",I13)))</formula>
    </cfRule>
    <cfRule type="containsText" dxfId="1017" priority="585" operator="containsText" text="Baja">
      <formula>NOT(ISERROR(SEARCH("Baja",I13)))</formula>
    </cfRule>
    <cfRule type="containsText" dxfId="1016" priority="586" operator="containsText" text="Muy baja">
      <formula>NOT(ISERROR(SEARCH("Muy baja",I13)))</formula>
    </cfRule>
    <cfRule type="cellIs" dxfId="1015" priority="589" operator="between">
      <formula>1</formula>
      <formula>2</formula>
    </cfRule>
    <cfRule type="cellIs" dxfId="1014" priority="590" operator="between">
      <formula>0</formula>
      <formula>2</formula>
    </cfRule>
  </conditionalFormatting>
  <conditionalFormatting sqref="I13 I16 I20">
    <cfRule type="containsText" dxfId="1013" priority="570" operator="containsText" text="Muy Alta">
      <formula>NOT(ISERROR(SEARCH("Muy Alta",I13)))</formula>
    </cfRule>
  </conditionalFormatting>
  <conditionalFormatting sqref="Y13:Y15">
    <cfRule type="containsText" dxfId="1012" priority="562" operator="containsText" text="Muy Alta">
      <formula>NOT(ISERROR(SEARCH("Muy Alta",Y13)))</formula>
    </cfRule>
    <cfRule type="containsText" dxfId="1011" priority="563" operator="containsText" text="Alta">
      <formula>NOT(ISERROR(SEARCH("Alta",Y13)))</formula>
    </cfRule>
    <cfRule type="containsText" dxfId="1010" priority="564" operator="containsText" text="Media">
      <formula>NOT(ISERROR(SEARCH("Media",Y13)))</formula>
    </cfRule>
    <cfRule type="containsText" dxfId="1009" priority="565" operator="containsText" text="Muy Baja">
      <formula>NOT(ISERROR(SEARCH("Muy Baja",Y13)))</formula>
    </cfRule>
    <cfRule type="containsText" dxfId="1008" priority="566" operator="containsText" text="Baja">
      <formula>NOT(ISERROR(SEARCH("Baja",Y13)))</formula>
    </cfRule>
    <cfRule type="containsText" dxfId="1007" priority="567" operator="containsText" text="Muy Baja">
      <formula>NOT(ISERROR(SEARCH("Muy Baja",Y13)))</formula>
    </cfRule>
  </conditionalFormatting>
  <conditionalFormatting sqref="AC13:AC15">
    <cfRule type="containsText" dxfId="1006" priority="557" operator="containsText" text="Catastrófico">
      <formula>NOT(ISERROR(SEARCH("Catastrófico",AC13)))</formula>
    </cfRule>
    <cfRule type="containsText" dxfId="1005" priority="558" operator="containsText" text="Mayor">
      <formula>NOT(ISERROR(SEARCH("Mayor",AC13)))</formula>
    </cfRule>
    <cfRule type="containsText" dxfId="1004" priority="559" operator="containsText" text="Moderado">
      <formula>NOT(ISERROR(SEARCH("Moderado",AC13)))</formula>
    </cfRule>
    <cfRule type="containsText" dxfId="1003" priority="560" operator="containsText" text="Menor">
      <formula>NOT(ISERROR(SEARCH("Menor",AC13)))</formula>
    </cfRule>
    <cfRule type="containsText" dxfId="1002" priority="561" operator="containsText" text="Leve">
      <formula>NOT(ISERROR(SEARCH("Leve",AC13)))</formula>
    </cfRule>
  </conditionalFormatting>
  <conditionalFormatting sqref="AG13">
    <cfRule type="containsText" dxfId="1001" priority="548" operator="containsText" text="Extremo">
      <formula>NOT(ISERROR(SEARCH("Extremo",AG13)))</formula>
    </cfRule>
    <cfRule type="containsText" dxfId="1000" priority="549" operator="containsText" text="Alto">
      <formula>NOT(ISERROR(SEARCH("Alto",AG13)))</formula>
    </cfRule>
    <cfRule type="containsText" dxfId="999" priority="550" operator="containsText" text="Moderado">
      <formula>NOT(ISERROR(SEARCH("Moderado",AG13)))</formula>
    </cfRule>
    <cfRule type="containsText" dxfId="998" priority="551" operator="containsText" text="Menor">
      <formula>NOT(ISERROR(SEARCH("Menor",AG13)))</formula>
    </cfRule>
    <cfRule type="containsText" dxfId="997" priority="552" operator="containsText" text="Bajo">
      <formula>NOT(ISERROR(SEARCH("Bajo",AG13)))</formula>
    </cfRule>
    <cfRule type="containsText" dxfId="996" priority="553" operator="containsText" text="Moderado">
      <formula>NOT(ISERROR(SEARCH("Moderado",AG13)))</formula>
    </cfRule>
    <cfRule type="containsText" dxfId="995" priority="554" operator="containsText" text="Extremo">
      <formula>NOT(ISERROR(SEARCH("Extremo",AG13)))</formula>
    </cfRule>
    <cfRule type="containsText" dxfId="994" priority="555" operator="containsText" text="Baja">
      <formula>NOT(ISERROR(SEARCH("Baja",AG13)))</formula>
    </cfRule>
    <cfRule type="containsText" dxfId="993" priority="556" operator="containsText" text="Alto">
      <formula>NOT(ISERROR(SEARCH("Alto",AG13)))</formula>
    </cfRule>
  </conditionalFormatting>
  <conditionalFormatting sqref="AE13:AE15">
    <cfRule type="containsText" dxfId="992" priority="538" operator="containsText" text="Catastrófico">
      <formula>NOT(ISERROR(SEARCH("Catastrófico",AE13)))</formula>
    </cfRule>
    <cfRule type="containsText" dxfId="991" priority="539" operator="containsText" text="Moderado">
      <formula>NOT(ISERROR(SEARCH("Moderado",AE13)))</formula>
    </cfRule>
    <cfRule type="containsText" dxfId="990" priority="540" operator="containsText" text="Menor">
      <formula>NOT(ISERROR(SEARCH("Menor",AE13)))</formula>
    </cfRule>
    <cfRule type="containsText" dxfId="989" priority="541" operator="containsText" text="Leve">
      <formula>NOT(ISERROR(SEARCH("Leve",AE13)))</formula>
    </cfRule>
    <cfRule type="containsText" dxfId="988" priority="542" operator="containsText" text="Mayor">
      <formula>NOT(ISERROR(SEARCH("Mayor",AE13)))</formula>
    </cfRule>
  </conditionalFormatting>
  <conditionalFormatting sqref="AG16">
    <cfRule type="containsText" dxfId="987" priority="518" operator="containsText" text="Extremo">
      <formula>NOT(ISERROR(SEARCH("Extremo",AG16)))</formula>
    </cfRule>
    <cfRule type="containsText" dxfId="986" priority="519" operator="containsText" text="Alto">
      <formula>NOT(ISERROR(SEARCH("Alto",AG16)))</formula>
    </cfRule>
    <cfRule type="containsText" dxfId="985" priority="520" operator="containsText" text="Moderado">
      <formula>NOT(ISERROR(SEARCH("Moderado",AG16)))</formula>
    </cfRule>
    <cfRule type="containsText" dxfId="984" priority="521" operator="containsText" text="Menor">
      <formula>NOT(ISERROR(SEARCH("Menor",AG16)))</formula>
    </cfRule>
    <cfRule type="containsText" dxfId="983" priority="522" operator="containsText" text="Bajo">
      <formula>NOT(ISERROR(SEARCH("Bajo",AG16)))</formula>
    </cfRule>
    <cfRule type="containsText" dxfId="982" priority="523" operator="containsText" text="Moderado">
      <formula>NOT(ISERROR(SEARCH("Moderado",AG16)))</formula>
    </cfRule>
    <cfRule type="containsText" dxfId="981" priority="524" operator="containsText" text="Extremo">
      <formula>NOT(ISERROR(SEARCH("Extremo",AG16)))</formula>
    </cfRule>
    <cfRule type="containsText" dxfId="980" priority="525" operator="containsText" text="Baja">
      <formula>NOT(ISERROR(SEARCH("Baja",AG16)))</formula>
    </cfRule>
    <cfRule type="containsText" dxfId="979" priority="526" operator="containsText" text="Alto">
      <formula>NOT(ISERROR(SEARCH("Alto",AG16)))</formula>
    </cfRule>
  </conditionalFormatting>
  <conditionalFormatting sqref="Y20:Y23">
    <cfRule type="containsText" dxfId="978" priority="472" operator="containsText" text="Muy Alta">
      <formula>NOT(ISERROR(SEARCH("Muy Alta",Y20)))</formula>
    </cfRule>
    <cfRule type="containsText" dxfId="977" priority="473" operator="containsText" text="Alta">
      <formula>NOT(ISERROR(SEARCH("Alta",Y20)))</formula>
    </cfRule>
    <cfRule type="containsText" dxfId="976" priority="474" operator="containsText" text="Media">
      <formula>NOT(ISERROR(SEARCH("Media",Y20)))</formula>
    </cfRule>
    <cfRule type="containsText" dxfId="975" priority="475" operator="containsText" text="Muy Baja">
      <formula>NOT(ISERROR(SEARCH("Muy Baja",Y20)))</formula>
    </cfRule>
    <cfRule type="containsText" dxfId="974" priority="476" operator="containsText" text="Baja">
      <formula>NOT(ISERROR(SEARCH("Baja",Y20)))</formula>
    </cfRule>
    <cfRule type="containsText" dxfId="973" priority="477" operator="containsText" text="Muy Baja">
      <formula>NOT(ISERROR(SEARCH("Muy Baja",Y20)))</formula>
    </cfRule>
  </conditionalFormatting>
  <conditionalFormatting sqref="AC20:AC23">
    <cfRule type="containsText" dxfId="972" priority="467" operator="containsText" text="Catastrófico">
      <formula>NOT(ISERROR(SEARCH("Catastrófico",AC20)))</formula>
    </cfRule>
    <cfRule type="containsText" dxfId="971" priority="468" operator="containsText" text="Mayor">
      <formula>NOT(ISERROR(SEARCH("Mayor",AC20)))</formula>
    </cfRule>
    <cfRule type="containsText" dxfId="970" priority="469" operator="containsText" text="Moderado">
      <formula>NOT(ISERROR(SEARCH("Moderado",AC20)))</formula>
    </cfRule>
    <cfRule type="containsText" dxfId="969" priority="470" operator="containsText" text="Menor">
      <formula>NOT(ISERROR(SEARCH("Menor",AC20)))</formula>
    </cfRule>
    <cfRule type="containsText" dxfId="968" priority="471" operator="containsText" text="Leve">
      <formula>NOT(ISERROR(SEARCH("Leve",AC20)))</formula>
    </cfRule>
  </conditionalFormatting>
  <conditionalFormatting sqref="AG20">
    <cfRule type="containsText" dxfId="967" priority="458" operator="containsText" text="Extremo">
      <formula>NOT(ISERROR(SEARCH("Extremo",AG20)))</formula>
    </cfRule>
    <cfRule type="containsText" dxfId="966" priority="459" operator="containsText" text="Alto">
      <formula>NOT(ISERROR(SEARCH("Alto",AG20)))</formula>
    </cfRule>
    <cfRule type="containsText" dxfId="965" priority="460" operator="containsText" text="Moderado">
      <formula>NOT(ISERROR(SEARCH("Moderado",AG20)))</formula>
    </cfRule>
    <cfRule type="containsText" dxfId="964" priority="461" operator="containsText" text="Menor">
      <formula>NOT(ISERROR(SEARCH("Menor",AG20)))</formula>
    </cfRule>
    <cfRule type="containsText" dxfId="963" priority="462" operator="containsText" text="Bajo">
      <formula>NOT(ISERROR(SEARCH("Bajo",AG20)))</formula>
    </cfRule>
    <cfRule type="containsText" dxfId="962" priority="463" operator="containsText" text="Moderado">
      <formula>NOT(ISERROR(SEARCH("Moderado",AG20)))</formula>
    </cfRule>
    <cfRule type="containsText" dxfId="961" priority="464" operator="containsText" text="Extremo">
      <formula>NOT(ISERROR(SEARCH("Extremo",AG20)))</formula>
    </cfRule>
    <cfRule type="containsText" dxfId="960" priority="465" operator="containsText" text="Baja">
      <formula>NOT(ISERROR(SEARCH("Baja",AG20)))</formula>
    </cfRule>
    <cfRule type="containsText" dxfId="959" priority="466" operator="containsText" text="Alto">
      <formula>NOT(ISERROR(SEARCH("Alto",AG20)))</formula>
    </cfRule>
  </conditionalFormatting>
  <conditionalFormatting sqref="AE20:AE23">
    <cfRule type="containsText" dxfId="958" priority="448" operator="containsText" text="Catastrófico">
      <formula>NOT(ISERROR(SEARCH("Catastrófico",AE20)))</formula>
    </cfRule>
    <cfRule type="containsText" dxfId="957" priority="449" operator="containsText" text="Moderado">
      <formula>NOT(ISERROR(SEARCH("Moderado",AE20)))</formula>
    </cfRule>
    <cfRule type="containsText" dxfId="956" priority="450" operator="containsText" text="Menor">
      <formula>NOT(ISERROR(SEARCH("Menor",AE20)))</formula>
    </cfRule>
    <cfRule type="containsText" dxfId="955" priority="451" operator="containsText" text="Leve">
      <formula>NOT(ISERROR(SEARCH("Leve",AE20)))</formula>
    </cfRule>
    <cfRule type="containsText" dxfId="954" priority="452" operator="containsText" text="Mayor">
      <formula>NOT(ISERROR(SEARCH("Mayor",AE20)))</formula>
    </cfRule>
  </conditionalFormatting>
  <conditionalFormatting sqref="N24 N26">
    <cfRule type="containsText" dxfId="953" priority="437" operator="containsText" text="Extremo">
      <formula>NOT(ISERROR(SEARCH("Extremo",N24)))</formula>
    </cfRule>
    <cfRule type="containsText" dxfId="952" priority="438" operator="containsText" text="Alto">
      <formula>NOT(ISERROR(SEARCH("Alto",N24)))</formula>
    </cfRule>
    <cfRule type="containsText" dxfId="951" priority="439" operator="containsText" text="Bajo">
      <formula>NOT(ISERROR(SEARCH("Bajo",N24)))</formula>
    </cfRule>
    <cfRule type="containsText" dxfId="950" priority="440" operator="containsText" text="Moderado">
      <formula>NOT(ISERROR(SEARCH("Moderado",N24)))</formula>
    </cfRule>
    <cfRule type="containsText" dxfId="949" priority="441" operator="containsText" text="Extremo">
      <formula>NOT(ISERROR(SEARCH("Extremo",N24)))</formula>
    </cfRule>
  </conditionalFormatting>
  <conditionalFormatting sqref="I24 I26">
    <cfRule type="containsText" dxfId="948" priority="408" operator="containsText" text="Muy Baja">
      <formula>NOT(ISERROR(SEARCH("Muy Baja",I24)))</formula>
    </cfRule>
    <cfRule type="containsText" dxfId="947" priority="409" operator="containsText" text="Baja">
      <formula>NOT(ISERROR(SEARCH("Baja",I24)))</formula>
    </cfRule>
    <cfRule type="containsText" dxfId="946" priority="411" operator="containsText" text="Muy Alta">
      <formula>NOT(ISERROR(SEARCH("Muy Alta",I24)))</formula>
    </cfRule>
    <cfRule type="containsText" dxfId="945" priority="412" operator="containsText" text="Alta">
      <formula>NOT(ISERROR(SEARCH("Alta",I24)))</formula>
    </cfRule>
    <cfRule type="containsText" dxfId="944" priority="413" operator="containsText" text="Media">
      <formula>NOT(ISERROR(SEARCH("Media",I24)))</formula>
    </cfRule>
    <cfRule type="containsText" dxfId="943" priority="414" operator="containsText" text="Media">
      <formula>NOT(ISERROR(SEARCH("Media",I24)))</formula>
    </cfRule>
    <cfRule type="containsText" dxfId="942" priority="415" operator="containsText" text="Media">
      <formula>NOT(ISERROR(SEARCH("Media",I24)))</formula>
    </cfRule>
    <cfRule type="containsText" dxfId="941" priority="416" operator="containsText" text="Muy Baja">
      <formula>NOT(ISERROR(SEARCH("Muy Baja",I24)))</formula>
    </cfRule>
    <cfRule type="containsText" dxfId="940" priority="417" operator="containsText" text="Baja">
      <formula>NOT(ISERROR(SEARCH("Baja",I24)))</formula>
    </cfRule>
    <cfRule type="containsText" dxfId="939" priority="418" operator="containsText" text="Muy Baja">
      <formula>NOT(ISERROR(SEARCH("Muy Baja",I24)))</formula>
    </cfRule>
    <cfRule type="containsText" dxfId="938" priority="419" operator="containsText" text="Muy Baja">
      <formula>NOT(ISERROR(SEARCH("Muy Baja",I24)))</formula>
    </cfRule>
    <cfRule type="containsText" dxfId="937" priority="420" operator="containsText" text="Muy Baja">
      <formula>NOT(ISERROR(SEARCH("Muy Baja",I24)))</formula>
    </cfRule>
    <cfRule type="containsText" dxfId="936" priority="421" operator="containsText" text="Muy Baja'Tabla probabilidad'!">
      <formula>NOT(ISERROR(SEARCH("Muy Baja'Tabla probabilidad'!",I24)))</formula>
    </cfRule>
    <cfRule type="containsText" dxfId="935" priority="422" operator="containsText" text="Muy bajo">
      <formula>NOT(ISERROR(SEARCH("Muy bajo",I24)))</formula>
    </cfRule>
    <cfRule type="containsText" dxfId="934" priority="423" operator="containsText" text="Alta">
      <formula>NOT(ISERROR(SEARCH("Alta",I24)))</formula>
    </cfRule>
    <cfRule type="containsText" dxfId="933" priority="424" operator="containsText" text="Media">
      <formula>NOT(ISERROR(SEARCH("Media",I24)))</formula>
    </cfRule>
    <cfRule type="containsText" dxfId="932" priority="425" operator="containsText" text="Baja">
      <formula>NOT(ISERROR(SEARCH("Baja",I24)))</formula>
    </cfRule>
    <cfRule type="containsText" dxfId="931" priority="426" operator="containsText" text="Muy baja">
      <formula>NOT(ISERROR(SEARCH("Muy baja",I24)))</formula>
    </cfRule>
    <cfRule type="cellIs" dxfId="930" priority="429" operator="between">
      <formula>1</formula>
      <formula>2</formula>
    </cfRule>
    <cfRule type="cellIs" dxfId="929" priority="430" operator="between">
      <formula>0</formula>
      <formula>2</formula>
    </cfRule>
  </conditionalFormatting>
  <conditionalFormatting sqref="I24 I26">
    <cfRule type="containsText" dxfId="928" priority="410" operator="containsText" text="Muy Alta">
      <formula>NOT(ISERROR(SEARCH("Muy Alta",I24)))</formula>
    </cfRule>
  </conditionalFormatting>
  <conditionalFormatting sqref="Y24:Y25">
    <cfRule type="containsText" dxfId="927" priority="402" operator="containsText" text="Muy Alta">
      <formula>NOT(ISERROR(SEARCH("Muy Alta",Y24)))</formula>
    </cfRule>
    <cfRule type="containsText" dxfId="926" priority="403" operator="containsText" text="Alta">
      <formula>NOT(ISERROR(SEARCH("Alta",Y24)))</formula>
    </cfRule>
    <cfRule type="containsText" dxfId="925" priority="404" operator="containsText" text="Media">
      <formula>NOT(ISERROR(SEARCH("Media",Y24)))</formula>
    </cfRule>
    <cfRule type="containsText" dxfId="924" priority="405" operator="containsText" text="Muy Baja">
      <formula>NOT(ISERROR(SEARCH("Muy Baja",Y24)))</formula>
    </cfRule>
    <cfRule type="containsText" dxfId="923" priority="406" operator="containsText" text="Baja">
      <formula>NOT(ISERROR(SEARCH("Baja",Y24)))</formula>
    </cfRule>
    <cfRule type="containsText" dxfId="922" priority="407" operator="containsText" text="Muy Baja">
      <formula>NOT(ISERROR(SEARCH("Muy Baja",Y24)))</formula>
    </cfRule>
  </conditionalFormatting>
  <conditionalFormatting sqref="AC24:AC25">
    <cfRule type="containsText" dxfId="921" priority="397" operator="containsText" text="Catastrófico">
      <formula>NOT(ISERROR(SEARCH("Catastrófico",AC24)))</formula>
    </cfRule>
    <cfRule type="containsText" dxfId="920" priority="398" operator="containsText" text="Mayor">
      <formula>NOT(ISERROR(SEARCH("Mayor",AC24)))</formula>
    </cfRule>
    <cfRule type="containsText" dxfId="919" priority="399" operator="containsText" text="Moderado">
      <formula>NOT(ISERROR(SEARCH("Moderado",AC24)))</formula>
    </cfRule>
    <cfRule type="containsText" dxfId="918" priority="400" operator="containsText" text="Menor">
      <formula>NOT(ISERROR(SEARCH("Menor",AC24)))</formula>
    </cfRule>
    <cfRule type="containsText" dxfId="917" priority="401" operator="containsText" text="Leve">
      <formula>NOT(ISERROR(SEARCH("Leve",AC24)))</formula>
    </cfRule>
  </conditionalFormatting>
  <conditionalFormatting sqref="AG24">
    <cfRule type="containsText" dxfId="916" priority="388" operator="containsText" text="Extremo">
      <formula>NOT(ISERROR(SEARCH("Extremo",AG24)))</formula>
    </cfRule>
    <cfRule type="containsText" dxfId="915" priority="389" operator="containsText" text="Alto">
      <formula>NOT(ISERROR(SEARCH("Alto",AG24)))</formula>
    </cfRule>
    <cfRule type="containsText" dxfId="914" priority="390" operator="containsText" text="Moderado">
      <formula>NOT(ISERROR(SEARCH("Moderado",AG24)))</formula>
    </cfRule>
    <cfRule type="containsText" dxfId="913" priority="391" operator="containsText" text="Menor">
      <formula>NOT(ISERROR(SEARCH("Menor",AG24)))</formula>
    </cfRule>
    <cfRule type="containsText" dxfId="912" priority="392" operator="containsText" text="Bajo">
      <formula>NOT(ISERROR(SEARCH("Bajo",AG24)))</formula>
    </cfRule>
    <cfRule type="containsText" dxfId="911" priority="393" operator="containsText" text="Moderado">
      <formula>NOT(ISERROR(SEARCH("Moderado",AG24)))</formula>
    </cfRule>
    <cfRule type="containsText" dxfId="910" priority="394" operator="containsText" text="Extremo">
      <formula>NOT(ISERROR(SEARCH("Extremo",AG24)))</formula>
    </cfRule>
    <cfRule type="containsText" dxfId="909" priority="395" operator="containsText" text="Baja">
      <formula>NOT(ISERROR(SEARCH("Baja",AG24)))</formula>
    </cfRule>
    <cfRule type="containsText" dxfId="908" priority="396" operator="containsText" text="Alto">
      <formula>NOT(ISERROR(SEARCH("Alto",AG24)))</formula>
    </cfRule>
  </conditionalFormatting>
  <conditionalFormatting sqref="AE24:AE25">
    <cfRule type="containsText" dxfId="907" priority="378" operator="containsText" text="Catastrófico">
      <formula>NOT(ISERROR(SEARCH("Catastrófico",AE24)))</formula>
    </cfRule>
    <cfRule type="containsText" dxfId="906" priority="379" operator="containsText" text="Moderado">
      <formula>NOT(ISERROR(SEARCH("Moderado",AE24)))</formula>
    </cfRule>
    <cfRule type="containsText" dxfId="905" priority="380" operator="containsText" text="Menor">
      <formula>NOT(ISERROR(SEARCH("Menor",AE24)))</formula>
    </cfRule>
    <cfRule type="containsText" dxfId="904" priority="381" operator="containsText" text="Leve">
      <formula>NOT(ISERROR(SEARCH("Leve",AE24)))</formula>
    </cfRule>
    <cfRule type="containsText" dxfId="903" priority="382" operator="containsText" text="Mayor">
      <formula>NOT(ISERROR(SEARCH("Mayor",AE24)))</formula>
    </cfRule>
  </conditionalFormatting>
  <conditionalFormatting sqref="AG26">
    <cfRule type="containsText" dxfId="902" priority="298" operator="containsText" text="Extremo">
      <formula>NOT(ISERROR(SEARCH("Extremo",AG26)))</formula>
    </cfRule>
    <cfRule type="containsText" dxfId="901" priority="299" operator="containsText" text="Alto">
      <formula>NOT(ISERROR(SEARCH("Alto",AG26)))</formula>
    </cfRule>
    <cfRule type="containsText" dxfId="900" priority="300" operator="containsText" text="Moderado">
      <formula>NOT(ISERROR(SEARCH("Moderado",AG26)))</formula>
    </cfRule>
    <cfRule type="containsText" dxfId="899" priority="301" operator="containsText" text="Menor">
      <formula>NOT(ISERROR(SEARCH("Menor",AG26)))</formula>
    </cfRule>
    <cfRule type="containsText" dxfId="898" priority="302" operator="containsText" text="Bajo">
      <formula>NOT(ISERROR(SEARCH("Bajo",AG26)))</formula>
    </cfRule>
    <cfRule type="containsText" dxfId="897" priority="303" operator="containsText" text="Moderado">
      <formula>NOT(ISERROR(SEARCH("Moderado",AG26)))</formula>
    </cfRule>
    <cfRule type="containsText" dxfId="896" priority="304" operator="containsText" text="Extremo">
      <formula>NOT(ISERROR(SEARCH("Extremo",AG26)))</formula>
    </cfRule>
    <cfRule type="containsText" dxfId="895" priority="305" operator="containsText" text="Baja">
      <formula>NOT(ISERROR(SEARCH("Baja",AG26)))</formula>
    </cfRule>
    <cfRule type="containsText" dxfId="894" priority="306" operator="containsText" text="Alto">
      <formula>NOT(ISERROR(SEARCH("Alto",AG26)))</formula>
    </cfRule>
  </conditionalFormatting>
  <conditionalFormatting sqref="L13">
    <cfRule type="containsText" dxfId="893" priority="1" operator="containsText" text="Catastrófico">
      <formula>NOT(ISERROR(SEARCH("Catastrófico",L13)))</formula>
    </cfRule>
    <cfRule type="containsText" dxfId="892" priority="2" operator="containsText" text="Mayor">
      <formula>NOT(ISERROR(SEARCH("Mayor",L13)))</formula>
    </cfRule>
    <cfRule type="containsText" dxfId="891" priority="3" operator="containsText" text="Alta">
      <formula>NOT(ISERROR(SEARCH("Alta",L13)))</formula>
    </cfRule>
    <cfRule type="containsText" dxfId="890" priority="4" operator="containsText" text="Moderado">
      <formula>NOT(ISERROR(SEARCH("Moderado",L13)))</formula>
    </cfRule>
    <cfRule type="containsText" dxfId="889" priority="5" operator="containsText" text="Menor">
      <formula>NOT(ISERROR(SEARCH("Menor",L13)))</formula>
    </cfRule>
    <cfRule type="containsText" dxfId="888" priority="6" operator="containsText" text="Leve">
      <formula>NOT(ISERROR(SEARCH("Leve",L13)))</formula>
    </cfRule>
  </conditionalFormatting>
  <dataValidations count="1">
    <dataValidation allowBlank="1" showInputMessage="1" showErrorMessage="1" prompt="Enunciar cuál es el control" sqref="P10:P12 P16 P18:P20 P22:P25"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55" operator="containsText" id="{85F911A9-FF11-4B11-A4CC-F406EAB53E70}">
            <xm:f>NOT(ISERROR(SEARCH('Tabla probabilidad'!$B$5,I10)))</xm:f>
            <xm:f>'Tabla probabilidad'!$B$5</xm:f>
            <x14:dxf>
              <font>
                <color rgb="FF006100"/>
              </font>
              <fill>
                <patternFill>
                  <bgColor rgb="FFC6EFCE"/>
                </patternFill>
              </fill>
            </x14:dxf>
          </x14:cfRule>
          <x14:cfRule type="containsText" priority="856"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87" operator="containsText" id="{130BBF8F-6F36-4C1F-BB40-DA538C9DA4BA}">
            <xm:f>NOT(ISERROR(SEARCH('Tabla probabilidad'!$B$5,I13)))</xm:f>
            <xm:f>'Tabla probabilidad'!$B$5</xm:f>
            <x14:dxf>
              <font>
                <color rgb="FF006100"/>
              </font>
              <fill>
                <patternFill>
                  <bgColor rgb="FFC6EFCE"/>
                </patternFill>
              </fill>
            </x14:dxf>
          </x14:cfRule>
          <x14:cfRule type="containsText" priority="588" operator="containsText" id="{0DBD8F32-72F4-47FE-A8E8-92CA123A277C}">
            <xm:f>NOT(ISERROR(SEARCH('Tabla probabilidad'!$B$5,I13)))</xm:f>
            <xm:f>'Tabla probabilidad'!$B$5</xm:f>
            <x14:dxf>
              <font>
                <color rgb="FF9C0006"/>
              </font>
              <fill>
                <patternFill>
                  <bgColor rgb="FFFFC7CE"/>
                </patternFill>
              </fill>
            </x14:dxf>
          </x14:cfRule>
          <xm:sqref>I13 I16 I20</xm:sqref>
        </x14:conditionalFormatting>
        <x14:conditionalFormatting xmlns:xm="http://schemas.microsoft.com/office/excel/2006/main">
          <x14:cfRule type="containsText" priority="427" operator="containsText" id="{DF7D542B-1BF1-4317-8F9F-9E217298398A}">
            <xm:f>NOT(ISERROR(SEARCH('Tabla probabilidad'!$B$5,I24)))</xm:f>
            <xm:f>'Tabla probabilidad'!$B$5</xm:f>
            <x14:dxf>
              <font>
                <color rgb="FF006100"/>
              </font>
              <fill>
                <patternFill>
                  <bgColor rgb="FFC6EFCE"/>
                </patternFill>
              </fill>
            </x14:dxf>
          </x14:cfRule>
          <x14:cfRule type="containsText" priority="428" operator="containsText" id="{588CF624-76F0-4DA9-B250-68F531E8679C}">
            <xm:f>NOT(ISERROR(SEARCH('Tabla probabilidad'!$B$5,I24)))</xm:f>
            <xm:f>'Tabla probabilidad'!$B$5</xm:f>
            <x14:dxf>
              <font>
                <color rgb="FF9C0006"/>
              </font>
              <fill>
                <patternFill>
                  <bgColor rgb="FFFFC7CE"/>
                </patternFill>
              </fill>
            </x14:dxf>
          </x14:cfRule>
          <xm:sqref>I24 I26</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AN13 AN16 AN26 AN24 AN20</xm:sqref>
        </x14:dataValidation>
        <x14:dataValidation type="list" allowBlank="1" showInputMessage="1" showErrorMessage="1" xr:uid="{00000000-0002-0000-0400-000002000000}">
          <x14:formula1>
            <xm:f>LISTA!$K$3:$K$6</xm:f>
          </x14:formula1>
          <xm:sqref>AH10 AH13 AH16 AH20 AH24 AH26</xm:sqref>
        </x14:dataValidation>
        <x14:dataValidation type="list" allowBlank="1" showInputMessage="1" showErrorMessage="1" xr:uid="{00000000-0002-0000-0400-000003000000}">
          <x14:formula1>
            <xm:f>LISTA!$E$3:$E$5</xm:f>
          </x14:formula1>
          <xm:sqref>R10:R29</xm:sqref>
        </x14:dataValidation>
        <x14:dataValidation type="list" allowBlank="1" showInputMessage="1" showErrorMessage="1" xr:uid="{00000000-0002-0000-0400-000004000000}">
          <x14:formula1>
            <xm:f>LISTA!$F$3:$F$4</xm:f>
          </x14:formula1>
          <xm:sqref>S10:S29</xm:sqref>
        </x14:dataValidation>
        <x14:dataValidation type="list" allowBlank="1" showInputMessage="1" showErrorMessage="1" xr:uid="{00000000-0002-0000-0400-000005000000}">
          <x14:formula1>
            <xm:f>LISTA!$G$3:$G$4</xm:f>
          </x14:formula1>
          <xm:sqref>U10:U29</xm:sqref>
        </x14:dataValidation>
        <x14:dataValidation type="list" allowBlank="1" showInputMessage="1" showErrorMessage="1" xr:uid="{00000000-0002-0000-0400-000006000000}">
          <x14:formula1>
            <xm:f>LISTA!$H$3:$H$4</xm:f>
          </x14:formula1>
          <xm:sqref>V10:V29</xm:sqref>
        </x14:dataValidation>
        <x14:dataValidation type="list" allowBlank="1" showInputMessage="1" showErrorMessage="1" xr:uid="{00000000-0002-0000-0400-000007000000}">
          <x14:formula1>
            <xm:f>LISTA!$I$3:$I$4</xm:f>
          </x14:formula1>
          <xm:sqref>W10:W29</xm:sqref>
        </x14:dataValidation>
        <x14:dataValidation type="list" allowBlank="1" showInputMessage="1" showErrorMessage="1" xr:uid="{00000000-0002-0000-0400-000008000000}">
          <x14:formula1>
            <xm:f>LISTA!$C$3:$C$10</xm:f>
          </x14:formula1>
          <xm:sqref>G10:G29</xm:sqref>
        </x14:dataValidation>
        <x14:dataValidation type="list" allowBlank="1" showInputMessage="1" showErrorMessage="1" xr:uid="{00000000-0002-0000-0400-000009000000}">
          <x14:formula1>
            <xm:f>LISTA!$D$3:$D$31</xm:f>
          </x14:formula1>
          <xm:sqref>K10:K29</xm:sqref>
        </x14:dataValidation>
        <x14:dataValidation type="list" allowBlank="1" showInputMessage="1" showErrorMessage="1" xr:uid="{00000000-0002-0000-0400-00000A000000}">
          <x14:formula1>
            <xm:f>LISTA!$B$3:$B$9</xm:f>
          </x14:formula1>
          <xm:sqref>C10:C29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B1" zoomScale="50" zoomScaleNormal="50" workbookViewId="0">
      <selection activeCell="D7" sqref="D7"/>
    </sheetView>
  </sheetViews>
  <sheetFormatPr defaultColWidth="11.42578125"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362" t="s">
        <v>187</v>
      </c>
      <c r="B3" s="362"/>
      <c r="C3" s="362"/>
      <c r="D3" s="362"/>
      <c r="E3" s="362"/>
      <c r="F3" s="362"/>
      <c r="G3" s="362"/>
      <c r="H3" s="362"/>
    </row>
    <row r="4" spans="1:9">
      <c r="A4" s="362"/>
      <c r="B4" s="362"/>
      <c r="C4" s="362"/>
      <c r="D4" s="362"/>
      <c r="E4" s="362"/>
      <c r="F4" s="362"/>
      <c r="G4" s="362"/>
      <c r="H4" s="362"/>
    </row>
    <row r="5" spans="1:9" ht="34.5" thickBot="1">
      <c r="A5" s="19"/>
      <c r="B5" s="19"/>
      <c r="C5" s="19"/>
      <c r="D5" s="19"/>
      <c r="E5" s="19"/>
      <c r="F5" s="19"/>
      <c r="G5" s="19"/>
      <c r="H5" s="19"/>
    </row>
    <row r="6" spans="1:9" ht="71.25" customHeight="1" thickBot="1">
      <c r="A6" s="363" t="s">
        <v>187</v>
      </c>
      <c r="B6" s="84" t="s">
        <v>345</v>
      </c>
      <c r="C6" s="85" t="s">
        <v>346</v>
      </c>
      <c r="D6" s="85" t="s">
        <v>347</v>
      </c>
      <c r="E6" s="85" t="s">
        <v>348</v>
      </c>
      <c r="F6" s="85" t="s">
        <v>349</v>
      </c>
      <c r="G6" s="144" t="s">
        <v>350</v>
      </c>
      <c r="H6" s="84" t="s">
        <v>351</v>
      </c>
      <c r="I6" s="84" t="s">
        <v>352</v>
      </c>
    </row>
    <row r="7" spans="1:9" ht="265.5" customHeight="1" thickBot="1">
      <c r="A7" s="364"/>
      <c r="B7" s="20" t="s">
        <v>353</v>
      </c>
      <c r="C7" s="20" t="s">
        <v>354</v>
      </c>
      <c r="D7" s="20" t="s">
        <v>355</v>
      </c>
      <c r="E7" s="20" t="s">
        <v>356</v>
      </c>
      <c r="F7" s="20" t="s">
        <v>357</v>
      </c>
      <c r="G7" s="21" t="s">
        <v>358</v>
      </c>
      <c r="H7" s="146" t="s">
        <v>359</v>
      </c>
      <c r="I7" s="146" t="s">
        <v>360</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13" sqref="C13"/>
    </sheetView>
  </sheetViews>
  <sheetFormatPr defaultColWidth="11.42578125" defaultRowHeight="15"/>
  <cols>
    <col min="2" max="2" width="24.140625" customWidth="1"/>
    <col min="3" max="3" width="75.7109375" customWidth="1"/>
    <col min="4" max="4" width="29.85546875" customWidth="1"/>
    <col min="32" max="137" width="11.42578125" style="7"/>
  </cols>
  <sheetData>
    <row r="1" spans="1:31" s="7" customFormat="1"/>
    <row r="2" spans="1:31" ht="23.25">
      <c r="A2" s="7"/>
      <c r="B2" s="365" t="s">
        <v>361</v>
      </c>
      <c r="C2" s="365"/>
      <c r="D2" s="365"/>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02"/>
      <c r="C3" s="102"/>
      <c r="D3" s="102"/>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13" t="s">
        <v>362</v>
      </c>
      <c r="D4" s="113" t="s">
        <v>363</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14" t="s">
        <v>364</v>
      </c>
      <c r="C5" s="115" t="s">
        <v>365</v>
      </c>
      <c r="D5" s="116">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17" t="s">
        <v>366</v>
      </c>
      <c r="C6" s="118" t="s">
        <v>367</v>
      </c>
      <c r="D6" s="119">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20" t="s">
        <v>368</v>
      </c>
      <c r="C7" s="118" t="s">
        <v>369</v>
      </c>
      <c r="D7" s="119">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21" t="s">
        <v>370</v>
      </c>
      <c r="C8" s="118" t="s">
        <v>371</v>
      </c>
      <c r="D8" s="119">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22" t="s">
        <v>372</v>
      </c>
      <c r="C9" s="118" t="s">
        <v>373</v>
      </c>
      <c r="D9" s="119">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42" zoomScale="55" zoomScaleNormal="55" workbookViewId="0">
      <selection activeCell="D47" sqref="D47"/>
    </sheetView>
  </sheetViews>
  <sheetFormatPr defaultColWidth="11.42578125" defaultRowHeight="15"/>
  <cols>
    <col min="2" max="2" width="40.42578125" customWidth="1"/>
    <col min="3" max="3" width="74.85546875" hidden="1" customWidth="1"/>
    <col min="4" max="4" width="147.85546875" customWidth="1"/>
    <col min="5" max="5" width="26.140625" style="123" customWidth="1"/>
    <col min="11" max="258" width="11.42578125" style="7"/>
  </cols>
  <sheetData>
    <row r="1" spans="1:10" s="7" customFormat="1">
      <c r="E1" s="128"/>
    </row>
    <row r="2" spans="1:10" ht="33.75">
      <c r="A2" s="7"/>
      <c r="B2" s="366" t="s">
        <v>374</v>
      </c>
      <c r="C2" s="366"/>
      <c r="D2" s="366"/>
      <c r="E2" s="366"/>
      <c r="F2" s="7"/>
      <c r="G2" s="7"/>
      <c r="H2" s="7"/>
      <c r="I2" s="7"/>
      <c r="J2" s="7"/>
    </row>
    <row r="3" spans="1:10">
      <c r="A3" s="7"/>
      <c r="B3" s="102"/>
      <c r="C3" s="102"/>
      <c r="D3" s="102"/>
      <c r="E3" s="128"/>
      <c r="F3" s="7"/>
      <c r="G3" s="7"/>
      <c r="H3" s="7"/>
      <c r="I3" s="7"/>
      <c r="J3" s="7"/>
    </row>
    <row r="4" spans="1:10" ht="60">
      <c r="A4" s="7"/>
      <c r="B4" s="25"/>
      <c r="C4" s="103" t="s">
        <v>375</v>
      </c>
      <c r="D4" s="103" t="s">
        <v>376</v>
      </c>
      <c r="E4" s="128"/>
      <c r="F4" s="7"/>
      <c r="G4" s="7"/>
      <c r="H4" s="7"/>
      <c r="I4" s="7"/>
      <c r="J4" s="7"/>
    </row>
    <row r="5" spans="1:10" ht="76.5" customHeight="1">
      <c r="A5" s="26" t="s">
        <v>377</v>
      </c>
      <c r="B5" s="104" t="s">
        <v>378</v>
      </c>
      <c r="C5" s="105" t="s">
        <v>379</v>
      </c>
      <c r="D5" s="106" t="s">
        <v>380</v>
      </c>
      <c r="E5" s="129">
        <v>0.2</v>
      </c>
      <c r="F5" s="7"/>
      <c r="G5" s="7"/>
      <c r="H5" s="7"/>
      <c r="I5" s="7"/>
      <c r="J5" s="7"/>
    </row>
    <row r="6" spans="1:10" ht="99">
      <c r="A6" s="26" t="s">
        <v>381</v>
      </c>
      <c r="B6" s="107" t="s">
        <v>381</v>
      </c>
      <c r="C6" s="108" t="s">
        <v>382</v>
      </c>
      <c r="D6" s="109" t="s">
        <v>383</v>
      </c>
      <c r="E6" s="129">
        <v>0.4</v>
      </c>
      <c r="F6" s="7"/>
      <c r="G6" s="7"/>
      <c r="H6" s="7"/>
      <c r="I6" s="7"/>
      <c r="J6" s="7"/>
    </row>
    <row r="7" spans="1:10" ht="66">
      <c r="A7" s="26" t="s">
        <v>384</v>
      </c>
      <c r="B7" s="110" t="s">
        <v>385</v>
      </c>
      <c r="C7" s="108" t="s">
        <v>386</v>
      </c>
      <c r="D7" s="109" t="s">
        <v>387</v>
      </c>
      <c r="E7" s="129">
        <v>0.6</v>
      </c>
      <c r="F7" s="7"/>
      <c r="G7" s="7"/>
      <c r="H7" s="7"/>
      <c r="I7" s="7"/>
      <c r="J7" s="7"/>
    </row>
    <row r="8" spans="1:10" ht="66">
      <c r="A8" s="26" t="s">
        <v>388</v>
      </c>
      <c r="B8" s="111" t="s">
        <v>389</v>
      </c>
      <c r="C8" s="108" t="s">
        <v>390</v>
      </c>
      <c r="D8" s="109" t="s">
        <v>391</v>
      </c>
      <c r="E8" s="129">
        <v>0.8</v>
      </c>
      <c r="F8" s="7"/>
      <c r="G8" s="7"/>
      <c r="H8" s="7"/>
      <c r="I8" s="7"/>
      <c r="J8" s="7"/>
    </row>
    <row r="9" spans="1:10" ht="66">
      <c r="A9" s="26" t="s">
        <v>392</v>
      </c>
      <c r="B9" s="112" t="s">
        <v>393</v>
      </c>
      <c r="C9" s="108" t="s">
        <v>394</v>
      </c>
      <c r="D9" s="109" t="s">
        <v>395</v>
      </c>
      <c r="E9" s="129">
        <v>1</v>
      </c>
      <c r="F9" s="7"/>
      <c r="G9" s="7"/>
      <c r="H9" s="7"/>
      <c r="I9" s="7"/>
      <c r="J9" s="7"/>
    </row>
    <row r="10" spans="1:10" ht="20.25">
      <c r="A10" s="26"/>
      <c r="B10" s="26"/>
      <c r="C10" s="27"/>
      <c r="D10" s="27"/>
      <c r="E10" s="128"/>
      <c r="F10" s="7"/>
      <c r="G10" s="7"/>
      <c r="H10" s="7"/>
      <c r="I10" s="7"/>
      <c r="J10" s="7"/>
    </row>
    <row r="11" spans="1:10" ht="60">
      <c r="A11" s="26"/>
      <c r="B11" s="25"/>
      <c r="C11" s="103" t="s">
        <v>375</v>
      </c>
      <c r="D11" s="103" t="s">
        <v>396</v>
      </c>
      <c r="E11" s="128"/>
      <c r="F11" s="7"/>
      <c r="G11" s="7"/>
      <c r="H11" s="7"/>
      <c r="I11" s="7"/>
      <c r="J11" s="7"/>
    </row>
    <row r="12" spans="1:10" ht="79.5" customHeight="1">
      <c r="A12" s="26"/>
      <c r="B12" s="104" t="s">
        <v>378</v>
      </c>
      <c r="C12" s="105" t="s">
        <v>379</v>
      </c>
      <c r="D12" s="134" t="s">
        <v>397</v>
      </c>
      <c r="E12" s="129">
        <v>0.2</v>
      </c>
      <c r="F12" s="7"/>
      <c r="G12" s="7"/>
      <c r="H12" s="7"/>
      <c r="I12" s="7"/>
      <c r="J12" s="7"/>
    </row>
    <row r="13" spans="1:10" ht="33">
      <c r="A13" s="26"/>
      <c r="B13" s="107" t="s">
        <v>381</v>
      </c>
      <c r="C13" s="108" t="s">
        <v>382</v>
      </c>
      <c r="D13" s="134" t="s">
        <v>398</v>
      </c>
      <c r="E13" s="129">
        <v>0.4</v>
      </c>
      <c r="F13" s="7"/>
      <c r="G13" s="7"/>
      <c r="H13" s="7"/>
      <c r="I13" s="7"/>
      <c r="J13" s="7"/>
    </row>
    <row r="14" spans="1:10" ht="33">
      <c r="A14" s="26"/>
      <c r="B14" s="110" t="s">
        <v>385</v>
      </c>
      <c r="C14" s="108" t="s">
        <v>386</v>
      </c>
      <c r="D14" s="134" t="s">
        <v>399</v>
      </c>
      <c r="E14" s="129">
        <v>0.6</v>
      </c>
      <c r="F14" s="7"/>
      <c r="G14" s="7"/>
      <c r="H14" s="7"/>
      <c r="I14" s="7"/>
      <c r="J14" s="7"/>
    </row>
    <row r="15" spans="1:10" ht="33">
      <c r="A15" s="26"/>
      <c r="B15" s="111" t="s">
        <v>389</v>
      </c>
      <c r="C15" s="108" t="s">
        <v>390</v>
      </c>
      <c r="D15" s="134" t="s">
        <v>400</v>
      </c>
      <c r="E15" s="129">
        <v>0.8</v>
      </c>
      <c r="F15" s="7"/>
      <c r="G15" s="7"/>
      <c r="H15" s="7"/>
      <c r="I15" s="7"/>
      <c r="J15" s="7"/>
    </row>
    <row r="16" spans="1:10" ht="46.5" customHeight="1">
      <c r="A16" s="26"/>
      <c r="B16" s="112" t="s">
        <v>393</v>
      </c>
      <c r="C16" s="108" t="s">
        <v>394</v>
      </c>
      <c r="D16" s="134" t="s">
        <v>401</v>
      </c>
      <c r="E16" s="129">
        <v>1</v>
      </c>
      <c r="F16" s="7"/>
      <c r="G16" s="7"/>
      <c r="H16" s="7"/>
      <c r="I16" s="7"/>
      <c r="J16" s="7"/>
    </row>
    <row r="17" spans="1:10" ht="20.25">
      <c r="A17" s="26"/>
      <c r="B17" s="26"/>
      <c r="C17" s="27"/>
      <c r="D17" s="27"/>
      <c r="E17" s="128"/>
      <c r="F17" s="7"/>
      <c r="G17" s="7"/>
      <c r="H17" s="7"/>
      <c r="I17" s="7"/>
      <c r="J17" s="7"/>
    </row>
    <row r="18" spans="1:10" ht="16.5">
      <c r="A18" s="26"/>
      <c r="B18" s="28"/>
      <c r="C18" s="28"/>
      <c r="D18" s="28"/>
      <c r="E18" s="128"/>
      <c r="F18" s="7"/>
      <c r="G18" s="7"/>
      <c r="H18" s="7"/>
      <c r="I18" s="7"/>
      <c r="J18" s="7"/>
    </row>
    <row r="19" spans="1:10" ht="60">
      <c r="A19" s="26"/>
      <c r="B19" s="25"/>
      <c r="C19" s="103" t="s">
        <v>375</v>
      </c>
      <c r="D19" s="103" t="s">
        <v>262</v>
      </c>
      <c r="E19" s="128"/>
      <c r="F19" s="7"/>
      <c r="G19" s="7"/>
      <c r="H19" s="7"/>
      <c r="I19" s="7"/>
      <c r="J19" s="7"/>
    </row>
    <row r="20" spans="1:10" ht="57.75" customHeight="1">
      <c r="A20" s="26"/>
      <c r="B20" s="104" t="s">
        <v>378</v>
      </c>
      <c r="C20" s="105" t="s">
        <v>379</v>
      </c>
      <c r="D20" s="134" t="s">
        <v>290</v>
      </c>
      <c r="E20" s="129">
        <v>0.2</v>
      </c>
      <c r="F20" s="7"/>
      <c r="G20" s="7"/>
      <c r="H20" s="7"/>
      <c r="I20" s="7"/>
      <c r="J20" s="7"/>
    </row>
    <row r="21" spans="1:10" ht="54" customHeight="1">
      <c r="A21" s="26"/>
      <c r="B21" s="107" t="s">
        <v>381</v>
      </c>
      <c r="C21" s="108" t="s">
        <v>382</v>
      </c>
      <c r="D21" s="134" t="s">
        <v>267</v>
      </c>
      <c r="E21" s="129">
        <v>0.4</v>
      </c>
      <c r="F21" s="7"/>
      <c r="G21" s="7"/>
      <c r="H21" s="7"/>
      <c r="I21" s="7"/>
      <c r="J21" s="7"/>
    </row>
    <row r="22" spans="1:10" ht="64.5" customHeight="1">
      <c r="A22" s="26"/>
      <c r="B22" s="110" t="s">
        <v>385</v>
      </c>
      <c r="C22" s="108" t="s">
        <v>386</v>
      </c>
      <c r="D22" s="134" t="s">
        <v>402</v>
      </c>
      <c r="E22" s="129">
        <v>0.6</v>
      </c>
      <c r="F22" s="7"/>
      <c r="G22" s="7"/>
      <c r="H22" s="7"/>
      <c r="I22" s="7"/>
      <c r="J22" s="7"/>
    </row>
    <row r="23" spans="1:10" ht="51.75" customHeight="1">
      <c r="A23" s="26"/>
      <c r="B23" s="111" t="s">
        <v>389</v>
      </c>
      <c r="C23" s="108" t="s">
        <v>390</v>
      </c>
      <c r="D23" s="134" t="s">
        <v>403</v>
      </c>
      <c r="E23" s="129">
        <v>0.8</v>
      </c>
      <c r="F23" s="7"/>
      <c r="G23" s="7"/>
      <c r="H23" s="7"/>
      <c r="I23" s="7"/>
      <c r="J23" s="7"/>
    </row>
    <row r="24" spans="1:10" ht="51.75" customHeight="1">
      <c r="A24" s="26"/>
      <c r="B24" s="112" t="s">
        <v>393</v>
      </c>
      <c r="C24" s="108" t="s">
        <v>394</v>
      </c>
      <c r="D24" s="134" t="s">
        <v>404</v>
      </c>
      <c r="E24" s="129">
        <v>1</v>
      </c>
      <c r="F24" s="7"/>
      <c r="G24" s="7"/>
      <c r="H24" s="7"/>
      <c r="I24" s="7"/>
      <c r="J24" s="7"/>
    </row>
    <row r="25" spans="1:10" ht="16.5">
      <c r="A25" s="26"/>
      <c r="B25" s="28"/>
      <c r="C25" s="28"/>
      <c r="D25" s="28"/>
      <c r="E25" s="128"/>
      <c r="F25" s="7"/>
      <c r="G25" s="7"/>
      <c r="H25" s="7"/>
      <c r="I25" s="7"/>
      <c r="J25" s="7"/>
    </row>
    <row r="26" spans="1:10" ht="16.5">
      <c r="A26" s="26"/>
      <c r="B26" s="28"/>
      <c r="C26" s="28"/>
      <c r="D26" s="28"/>
      <c r="E26" s="128"/>
      <c r="F26" s="7"/>
      <c r="G26" s="7"/>
      <c r="H26" s="7"/>
      <c r="I26" s="7"/>
      <c r="J26" s="7"/>
    </row>
    <row r="27" spans="1:10" ht="16.5">
      <c r="A27" s="26"/>
      <c r="B27" s="28"/>
      <c r="C27" s="28"/>
      <c r="D27" s="28"/>
      <c r="E27" s="128"/>
      <c r="F27" s="7"/>
      <c r="G27" s="7"/>
      <c r="H27" s="7"/>
      <c r="I27" s="7"/>
      <c r="J27" s="7"/>
    </row>
    <row r="28" spans="1:10" ht="16.5">
      <c r="A28" s="26"/>
      <c r="B28" s="28"/>
      <c r="C28" s="28"/>
      <c r="D28" s="28"/>
      <c r="E28" s="128"/>
      <c r="F28" s="7"/>
      <c r="G28" s="7"/>
      <c r="H28" s="7"/>
      <c r="I28" s="7"/>
      <c r="J28" s="7"/>
    </row>
    <row r="29" spans="1:10" ht="60">
      <c r="A29" s="26"/>
      <c r="B29" s="25"/>
      <c r="C29" s="103" t="s">
        <v>375</v>
      </c>
      <c r="D29" s="103" t="s">
        <v>405</v>
      </c>
      <c r="E29" s="128"/>
      <c r="F29" s="7"/>
      <c r="G29" s="7"/>
      <c r="H29" s="7"/>
      <c r="I29" s="7"/>
      <c r="J29" s="7"/>
    </row>
    <row r="30" spans="1:10" ht="75.75" customHeight="1">
      <c r="A30" s="26"/>
      <c r="B30" s="104" t="s">
        <v>378</v>
      </c>
      <c r="C30" s="105" t="s">
        <v>379</v>
      </c>
      <c r="D30" s="134" t="s">
        <v>300</v>
      </c>
      <c r="E30" s="129">
        <v>0.2</v>
      </c>
      <c r="F30" s="7"/>
      <c r="G30" s="7"/>
      <c r="H30" s="7"/>
      <c r="I30" s="7"/>
      <c r="J30" s="7"/>
    </row>
    <row r="31" spans="1:10" ht="65.25" customHeight="1">
      <c r="A31" s="26"/>
      <c r="B31" s="107" t="s">
        <v>381</v>
      </c>
      <c r="C31" s="108" t="s">
        <v>382</v>
      </c>
      <c r="D31" s="134" t="s">
        <v>406</v>
      </c>
      <c r="E31" s="129">
        <v>0.4</v>
      </c>
      <c r="F31" s="7"/>
      <c r="G31" s="7"/>
      <c r="H31" s="7"/>
      <c r="I31" s="7"/>
      <c r="J31" s="7"/>
    </row>
    <row r="32" spans="1:10" ht="57" customHeight="1">
      <c r="A32" s="26"/>
      <c r="B32" s="110" t="s">
        <v>385</v>
      </c>
      <c r="C32" s="108" t="s">
        <v>386</v>
      </c>
      <c r="D32" s="134" t="s">
        <v>407</v>
      </c>
      <c r="E32" s="129">
        <v>0.6</v>
      </c>
      <c r="F32" s="7"/>
      <c r="G32" s="7"/>
      <c r="H32" s="7"/>
      <c r="I32" s="7"/>
      <c r="J32" s="7"/>
    </row>
    <row r="33" spans="1:10" ht="66.75" customHeight="1">
      <c r="A33" s="26"/>
      <c r="B33" s="111" t="s">
        <v>389</v>
      </c>
      <c r="C33" s="108" t="s">
        <v>390</v>
      </c>
      <c r="D33" s="134" t="s">
        <v>408</v>
      </c>
      <c r="E33" s="129">
        <v>0.8</v>
      </c>
      <c r="F33" s="7"/>
      <c r="G33" s="7"/>
      <c r="H33" s="7"/>
      <c r="I33" s="7"/>
      <c r="J33" s="7"/>
    </row>
    <row r="34" spans="1:10" ht="79.5" customHeight="1">
      <c r="A34" s="26"/>
      <c r="B34" s="112" t="s">
        <v>393</v>
      </c>
      <c r="C34" s="108" t="s">
        <v>394</v>
      </c>
      <c r="D34" s="134" t="s">
        <v>409</v>
      </c>
      <c r="E34" s="129">
        <v>1</v>
      </c>
      <c r="F34" s="7"/>
      <c r="G34" s="7"/>
      <c r="H34" s="7"/>
      <c r="I34" s="7"/>
      <c r="J34" s="7"/>
    </row>
    <row r="35" spans="1:10">
      <c r="A35" s="26"/>
      <c r="B35" s="26"/>
      <c r="C35" s="26" t="s">
        <v>410</v>
      </c>
      <c r="D35" s="26" t="s">
        <v>411</v>
      </c>
      <c r="E35" s="128"/>
      <c r="F35" s="7"/>
      <c r="G35" s="7"/>
      <c r="H35" s="7"/>
      <c r="I35" s="7"/>
      <c r="J35" s="7"/>
    </row>
    <row r="36" spans="1:10">
      <c r="A36" s="26"/>
      <c r="B36" s="26"/>
      <c r="C36" s="26"/>
      <c r="D36" s="26"/>
      <c r="E36" s="128"/>
      <c r="F36" s="7"/>
      <c r="G36" s="7"/>
      <c r="H36" s="7"/>
      <c r="I36" s="7"/>
      <c r="J36" s="7"/>
    </row>
    <row r="37" spans="1:10">
      <c r="A37" s="26"/>
      <c r="B37" s="26"/>
      <c r="C37" s="26"/>
      <c r="D37" s="26"/>
      <c r="E37" s="128"/>
      <c r="F37" s="7"/>
      <c r="G37" s="7"/>
      <c r="H37" s="7"/>
      <c r="I37" s="7"/>
      <c r="J37" s="7"/>
    </row>
    <row r="38" spans="1:10" ht="60">
      <c r="A38" s="26"/>
      <c r="B38" s="25"/>
      <c r="C38" s="103" t="s">
        <v>375</v>
      </c>
      <c r="D38" s="103" t="s">
        <v>412</v>
      </c>
      <c r="E38" s="128"/>
      <c r="F38" s="7"/>
      <c r="G38" s="7"/>
      <c r="H38" s="7"/>
      <c r="I38" s="7"/>
      <c r="J38" s="7"/>
    </row>
    <row r="39" spans="1:10" ht="99">
      <c r="A39" s="26"/>
      <c r="B39" s="104" t="s">
        <v>378</v>
      </c>
      <c r="C39" s="105" t="s">
        <v>379</v>
      </c>
      <c r="D39" s="135" t="s">
        <v>413</v>
      </c>
      <c r="E39" s="129">
        <v>0.2</v>
      </c>
      <c r="F39" s="7"/>
      <c r="G39" s="7"/>
      <c r="H39" s="7"/>
      <c r="I39" s="7"/>
      <c r="J39" s="7"/>
    </row>
    <row r="40" spans="1:10" ht="99">
      <c r="A40" s="26"/>
      <c r="B40" s="107" t="s">
        <v>381</v>
      </c>
      <c r="C40" s="108" t="s">
        <v>382</v>
      </c>
      <c r="D40" s="135" t="s">
        <v>414</v>
      </c>
      <c r="E40" s="129">
        <v>0.4</v>
      </c>
      <c r="F40" s="7"/>
      <c r="G40" s="7"/>
      <c r="H40" s="7"/>
      <c r="I40" s="7"/>
      <c r="J40" s="7"/>
    </row>
    <row r="41" spans="1:10" ht="99">
      <c r="A41" s="26"/>
      <c r="B41" s="110" t="s">
        <v>385</v>
      </c>
      <c r="C41" s="108" t="s">
        <v>386</v>
      </c>
      <c r="D41" s="135" t="s">
        <v>415</v>
      </c>
      <c r="E41" s="129">
        <v>0.6</v>
      </c>
      <c r="F41" s="7"/>
      <c r="G41" s="7"/>
      <c r="H41" s="7"/>
      <c r="I41" s="7"/>
      <c r="J41" s="7"/>
    </row>
    <row r="42" spans="1:10" ht="99">
      <c r="A42" s="26"/>
      <c r="B42" s="111" t="s">
        <v>389</v>
      </c>
      <c r="C42" s="108" t="s">
        <v>390</v>
      </c>
      <c r="D42" s="135" t="s">
        <v>416</v>
      </c>
      <c r="E42" s="129">
        <v>0.8</v>
      </c>
      <c r="F42" s="7"/>
      <c r="G42" s="7"/>
      <c r="H42" s="7"/>
      <c r="I42" s="7"/>
      <c r="J42" s="7"/>
    </row>
    <row r="43" spans="1:10" ht="99">
      <c r="A43" s="26"/>
      <c r="B43" s="112" t="s">
        <v>393</v>
      </c>
      <c r="C43" s="108" t="s">
        <v>394</v>
      </c>
      <c r="D43" s="135" t="s">
        <v>417</v>
      </c>
      <c r="E43" s="129">
        <v>1</v>
      </c>
      <c r="F43" s="7"/>
      <c r="G43" s="7"/>
      <c r="H43" s="7"/>
      <c r="I43" s="7"/>
      <c r="J43" s="7"/>
    </row>
    <row r="44" spans="1:10">
      <c r="A44" s="26"/>
      <c r="B44" s="26"/>
      <c r="C44" s="26"/>
      <c r="D44" s="26"/>
      <c r="E44" s="128"/>
      <c r="F44" s="7"/>
      <c r="G44" s="7"/>
      <c r="H44" s="7"/>
      <c r="I44" s="7"/>
      <c r="J44" s="7"/>
    </row>
    <row r="45" spans="1:10" ht="56.25" customHeight="1">
      <c r="A45" s="26"/>
      <c r="B45" s="26"/>
      <c r="C45" s="26"/>
      <c r="D45" s="103" t="s">
        <v>418</v>
      </c>
      <c r="E45" s="128"/>
      <c r="F45" s="7"/>
      <c r="G45" s="7"/>
      <c r="H45" s="7"/>
      <c r="I45" s="7"/>
      <c r="J45" s="7"/>
    </row>
    <row r="46" spans="1:10" ht="94.5" customHeight="1">
      <c r="A46" s="26"/>
      <c r="B46" s="111" t="s">
        <v>389</v>
      </c>
      <c r="C46" s="26"/>
      <c r="D46" s="109" t="s">
        <v>419</v>
      </c>
      <c r="E46" s="129">
        <v>0.8</v>
      </c>
      <c r="F46" s="7"/>
      <c r="G46" s="7"/>
      <c r="H46" s="7"/>
      <c r="I46" s="7"/>
      <c r="J46" s="7"/>
    </row>
    <row r="47" spans="1:10" ht="105.75" customHeight="1">
      <c r="A47" s="26"/>
      <c r="B47" s="112" t="s">
        <v>393</v>
      </c>
      <c r="C47" s="27"/>
      <c r="D47" s="109" t="s">
        <v>420</v>
      </c>
      <c r="E47" s="129">
        <v>1</v>
      </c>
      <c r="F47" s="7"/>
      <c r="G47" s="7"/>
      <c r="H47" s="7"/>
      <c r="I47" s="7"/>
      <c r="J47" s="7"/>
    </row>
    <row r="48" spans="1:10">
      <c r="A48" s="26"/>
      <c r="B48" s="23"/>
      <c r="C48" s="23"/>
      <c r="D48" s="23"/>
      <c r="E48" s="128"/>
      <c r="F48" s="7"/>
      <c r="G48" s="7"/>
      <c r="H48" s="7"/>
      <c r="I48" s="7"/>
      <c r="J48" s="7"/>
    </row>
    <row r="49" spans="1:10">
      <c r="A49" s="26"/>
      <c r="B49" s="23"/>
      <c r="C49" s="23"/>
      <c r="D49" s="23"/>
      <c r="E49" s="128"/>
      <c r="F49" s="7"/>
      <c r="G49" s="7"/>
      <c r="H49" s="7"/>
      <c r="I49" s="7"/>
      <c r="J49" s="7"/>
    </row>
    <row r="50" spans="1:10" ht="20.25">
      <c r="A50" s="26"/>
      <c r="B50" s="26"/>
      <c r="C50" s="27"/>
      <c r="D50" s="27"/>
      <c r="E50" s="128"/>
      <c r="F50" s="7"/>
      <c r="G50" s="7"/>
      <c r="H50" s="7"/>
      <c r="I50" s="7"/>
      <c r="J50" s="7"/>
    </row>
    <row r="51" spans="1:10" ht="46.5" customHeight="1">
      <c r="A51" s="26"/>
      <c r="B51" s="26"/>
      <c r="C51" s="26"/>
      <c r="D51" s="103" t="s">
        <v>421</v>
      </c>
      <c r="E51" s="128"/>
      <c r="F51" s="7"/>
      <c r="G51" s="7"/>
      <c r="H51" s="7"/>
      <c r="I51" s="7"/>
      <c r="J51" s="7"/>
    </row>
    <row r="52" spans="1:10" ht="90" customHeight="1">
      <c r="A52" s="26"/>
      <c r="B52" s="111" t="s">
        <v>389</v>
      </c>
      <c r="C52" s="26"/>
      <c r="D52" s="109" t="s">
        <v>422</v>
      </c>
      <c r="E52" s="129">
        <v>0.8</v>
      </c>
      <c r="F52" s="7"/>
      <c r="G52" s="7"/>
      <c r="H52" s="7"/>
      <c r="I52" s="7"/>
      <c r="J52" s="7"/>
    </row>
    <row r="53" spans="1:10" ht="66">
      <c r="A53" s="26"/>
      <c r="B53" s="112" t="s">
        <v>393</v>
      </c>
      <c r="C53" s="27"/>
      <c r="D53" s="109" t="s">
        <v>423</v>
      </c>
      <c r="E53" s="129">
        <v>1</v>
      </c>
      <c r="F53" s="7"/>
      <c r="G53" s="7"/>
      <c r="H53" s="7"/>
      <c r="I53" s="7"/>
      <c r="J53" s="7"/>
    </row>
    <row r="54" spans="1:10" ht="20.25">
      <c r="A54" s="26"/>
      <c r="B54" s="26"/>
      <c r="C54" s="27"/>
      <c r="D54" s="27"/>
      <c r="E54" s="128"/>
      <c r="F54" s="7"/>
      <c r="G54" s="7"/>
      <c r="H54" s="7"/>
      <c r="I54" s="7"/>
      <c r="J54" s="7"/>
    </row>
    <row r="55" spans="1:10" ht="20.25">
      <c r="A55" s="26"/>
      <c r="B55" s="26"/>
      <c r="C55" s="27"/>
      <c r="D55" s="27"/>
      <c r="E55" s="128"/>
      <c r="F55" s="7"/>
      <c r="G55" s="7"/>
      <c r="H55" s="7"/>
      <c r="I55" s="7"/>
      <c r="J55" s="7"/>
    </row>
    <row r="56" spans="1:10" ht="20.25">
      <c r="A56" s="26"/>
      <c r="B56" s="26"/>
      <c r="C56" s="27"/>
      <c r="D56" s="27"/>
      <c r="E56" s="128"/>
      <c r="F56" s="7"/>
      <c r="G56" s="7"/>
      <c r="H56" s="7"/>
      <c r="I56" s="7"/>
      <c r="J56" s="7"/>
    </row>
    <row r="57" spans="1:10" ht="20.25">
      <c r="A57" s="26"/>
      <c r="B57" s="26"/>
      <c r="C57" s="27"/>
      <c r="D57" s="27"/>
      <c r="E57" s="128"/>
      <c r="F57" s="7"/>
      <c r="G57" s="7"/>
      <c r="H57" s="7"/>
      <c r="I57" s="7"/>
      <c r="J57" s="7"/>
    </row>
    <row r="58" spans="1:10" ht="20.25">
      <c r="A58" s="26"/>
      <c r="B58" s="26"/>
      <c r="C58" s="27"/>
      <c r="D58" s="27"/>
      <c r="E58" s="128"/>
      <c r="F58" s="7"/>
      <c r="G58" s="7"/>
      <c r="H58" s="7"/>
      <c r="I58" s="7"/>
      <c r="J58" s="7"/>
    </row>
    <row r="59" spans="1:10" ht="20.25">
      <c r="A59" s="26"/>
      <c r="B59" s="26"/>
      <c r="C59" s="27"/>
      <c r="D59" s="27"/>
      <c r="E59" s="128"/>
      <c r="F59" s="7"/>
      <c r="G59" s="7"/>
      <c r="H59" s="7"/>
      <c r="I59" s="7"/>
      <c r="J59" s="7"/>
    </row>
    <row r="60" spans="1:10" ht="20.25">
      <c r="A60" s="26"/>
      <c r="B60" s="26"/>
      <c r="C60" s="27"/>
      <c r="D60" s="27"/>
      <c r="E60" s="128"/>
      <c r="F60" s="7"/>
      <c r="G60" s="7"/>
      <c r="H60" s="7"/>
      <c r="I60" s="7"/>
      <c r="J60" s="7"/>
    </row>
    <row r="61" spans="1:10" ht="20.25">
      <c r="A61" s="26"/>
      <c r="B61" s="26"/>
      <c r="C61" s="27"/>
      <c r="D61" s="27"/>
      <c r="E61" s="128"/>
      <c r="F61" s="7"/>
      <c r="G61" s="7"/>
      <c r="H61" s="7"/>
      <c r="I61" s="7"/>
      <c r="J61" s="7"/>
    </row>
    <row r="62" spans="1:10" ht="20.25">
      <c r="A62" s="26"/>
      <c r="B62" s="26"/>
      <c r="C62" s="27"/>
      <c r="D62" s="27"/>
      <c r="E62" s="128"/>
      <c r="F62" s="7"/>
      <c r="G62" s="7"/>
      <c r="H62" s="7"/>
      <c r="I62" s="7"/>
      <c r="J62" s="7"/>
    </row>
    <row r="63" spans="1:10" ht="20.25">
      <c r="A63" s="26"/>
      <c r="B63" s="26"/>
      <c r="C63" s="27"/>
      <c r="D63" s="27"/>
      <c r="E63" s="128"/>
      <c r="F63" s="7"/>
      <c r="G63" s="7"/>
      <c r="H63" s="7"/>
      <c r="I63" s="7"/>
      <c r="J63" s="7"/>
    </row>
    <row r="64" spans="1:10" ht="20.25">
      <c r="A64" s="26"/>
      <c r="B64" s="26"/>
      <c r="C64" s="27"/>
      <c r="D64" s="27"/>
      <c r="E64" s="128"/>
      <c r="F64" s="7"/>
      <c r="G64" s="7"/>
      <c r="H64" s="7"/>
      <c r="I64" s="7"/>
      <c r="J64" s="7"/>
    </row>
    <row r="65" spans="1:10" ht="20.25">
      <c r="A65" s="26"/>
      <c r="B65" s="26"/>
      <c r="C65" s="27"/>
      <c r="D65" s="27"/>
      <c r="E65" s="128"/>
      <c r="F65" s="7"/>
      <c r="G65" s="7"/>
      <c r="H65" s="7"/>
      <c r="I65" s="7"/>
      <c r="J65" s="7"/>
    </row>
    <row r="66" spans="1:10" ht="20.25">
      <c r="A66" s="26"/>
      <c r="B66" s="26"/>
      <c r="C66" s="27"/>
      <c r="D66" s="27"/>
      <c r="E66" s="128"/>
      <c r="F66" s="7"/>
      <c r="G66" s="7"/>
      <c r="H66" s="7"/>
      <c r="I66" s="7"/>
      <c r="J66" s="7"/>
    </row>
    <row r="67" spans="1:10" ht="20.25">
      <c r="A67" s="26"/>
      <c r="B67" s="26"/>
      <c r="C67" s="27"/>
      <c r="D67" s="27"/>
      <c r="E67" s="128"/>
      <c r="F67" s="7"/>
      <c r="G67" s="7"/>
      <c r="H67" s="7"/>
      <c r="I67" s="7"/>
      <c r="J67" s="7"/>
    </row>
    <row r="68" spans="1:10" ht="20.25">
      <c r="A68" s="26"/>
      <c r="B68" s="26"/>
      <c r="C68" s="27"/>
      <c r="D68" s="27"/>
      <c r="E68" s="128"/>
      <c r="F68" s="7"/>
      <c r="G68" s="7"/>
      <c r="H68" s="7"/>
      <c r="I68" s="7"/>
      <c r="J68" s="7"/>
    </row>
    <row r="69" spans="1:10" ht="20.25">
      <c r="A69" s="26"/>
      <c r="B69" s="26"/>
      <c r="C69" s="27"/>
      <c r="D69" s="27"/>
      <c r="E69" s="128"/>
      <c r="F69" s="7"/>
      <c r="G69" s="7"/>
      <c r="H69" s="7"/>
      <c r="I69" s="7"/>
      <c r="J69" s="7"/>
    </row>
    <row r="70" spans="1:10" ht="20.25">
      <c r="A70" s="26"/>
      <c r="B70" s="26"/>
      <c r="C70" s="27"/>
      <c r="D70" s="27"/>
      <c r="E70" s="128"/>
      <c r="F70" s="7"/>
      <c r="G70" s="7"/>
      <c r="H70" s="7"/>
      <c r="I70" s="7"/>
      <c r="J70" s="7"/>
    </row>
    <row r="71" spans="1:10" ht="20.25">
      <c r="A71" s="26"/>
      <c r="B71" s="26"/>
      <c r="C71" s="27"/>
      <c r="D71" s="27"/>
      <c r="E71" s="128"/>
      <c r="F71" s="7"/>
      <c r="G71" s="7"/>
      <c r="H71" s="7"/>
      <c r="I71" s="7"/>
      <c r="J71" s="7"/>
    </row>
    <row r="72" spans="1:10" ht="20.25">
      <c r="A72" s="26"/>
      <c r="B72" s="26"/>
      <c r="C72" s="27"/>
      <c r="D72" s="27"/>
      <c r="E72" s="128"/>
      <c r="F72" s="7"/>
      <c r="G72" s="7"/>
      <c r="H72" s="7"/>
      <c r="I72" s="7"/>
      <c r="J72" s="7"/>
    </row>
    <row r="73" spans="1:10" ht="20.25">
      <c r="A73" s="26"/>
      <c r="B73" s="26"/>
      <c r="C73" s="27"/>
      <c r="D73" s="27"/>
      <c r="E73" s="128"/>
      <c r="F73" s="7"/>
      <c r="G73" s="7"/>
      <c r="H73" s="7"/>
      <c r="I73" s="7"/>
      <c r="J73" s="7"/>
    </row>
    <row r="74" spans="1:10" ht="20.25">
      <c r="A74" s="26"/>
      <c r="B74" s="26"/>
      <c r="C74" s="27"/>
      <c r="D74" s="27"/>
      <c r="E74" s="128"/>
      <c r="F74" s="7"/>
      <c r="G74" s="7"/>
      <c r="H74" s="7"/>
      <c r="I74" s="7"/>
      <c r="J74" s="7"/>
    </row>
    <row r="75" spans="1:10" ht="20.25">
      <c r="A75" s="26"/>
      <c r="B75" s="26"/>
      <c r="C75" s="27"/>
      <c r="D75" s="27"/>
      <c r="E75" s="128"/>
      <c r="F75" s="7"/>
      <c r="G75" s="7"/>
      <c r="H75" s="7"/>
      <c r="I75" s="7"/>
      <c r="J75" s="7"/>
    </row>
    <row r="76" spans="1:10" ht="20.25">
      <c r="A76" s="26"/>
      <c r="B76" s="26"/>
      <c r="C76" s="27"/>
      <c r="D76" s="27"/>
      <c r="E76" s="128"/>
      <c r="F76" s="7"/>
      <c r="G76" s="7"/>
      <c r="H76" s="7"/>
      <c r="I76" s="7"/>
      <c r="J76" s="7"/>
    </row>
    <row r="77" spans="1:10" ht="20.25">
      <c r="A77" s="26"/>
      <c r="B77" s="26"/>
      <c r="C77" s="27"/>
      <c r="D77" s="27"/>
      <c r="E77" s="128"/>
      <c r="F77" s="7"/>
      <c r="G77" s="7"/>
      <c r="H77" s="7"/>
      <c r="I77" s="7"/>
      <c r="J77" s="7"/>
    </row>
    <row r="78" spans="1:10" ht="20.25">
      <c r="A78" s="26"/>
      <c r="B78" s="26"/>
      <c r="C78" s="27"/>
      <c r="D78" s="27"/>
      <c r="E78" s="128"/>
      <c r="F78" s="7"/>
      <c r="G78" s="7"/>
      <c r="H78" s="7"/>
      <c r="I78" s="7"/>
      <c r="J78" s="7"/>
    </row>
    <row r="79" spans="1:10" ht="20.25">
      <c r="A79" s="26"/>
      <c r="B79" s="26"/>
      <c r="C79" s="27"/>
      <c r="D79" s="27"/>
      <c r="E79" s="128"/>
      <c r="F79" s="7"/>
      <c r="G79" s="7"/>
      <c r="H79" s="7"/>
      <c r="I79" s="7"/>
      <c r="J79" s="7"/>
    </row>
    <row r="80" spans="1:10" s="7" customFormat="1" ht="20.25">
      <c r="A80" s="26"/>
      <c r="B80" s="26"/>
      <c r="C80" s="27"/>
      <c r="D80" s="27"/>
      <c r="E80" s="128"/>
    </row>
    <row r="81" spans="1:5" s="7" customFormat="1" ht="20.25">
      <c r="A81" s="26"/>
      <c r="B81" s="26"/>
      <c r="C81" s="27"/>
      <c r="D81" s="27"/>
      <c r="E81" s="128"/>
    </row>
    <row r="82" spans="1:5" s="7" customFormat="1" ht="20.25">
      <c r="A82" s="26"/>
      <c r="B82" s="26"/>
      <c r="C82" s="27"/>
      <c r="D82" s="27"/>
      <c r="E82" s="128"/>
    </row>
    <row r="83" spans="1:5" s="7" customFormat="1" ht="20.25">
      <c r="A83" s="26"/>
      <c r="B83" s="26"/>
      <c r="C83" s="27"/>
      <c r="D83" s="27"/>
      <c r="E83" s="128"/>
    </row>
    <row r="84" spans="1:5" s="7" customFormat="1" ht="20.25">
      <c r="A84" s="26"/>
      <c r="B84" s="26"/>
      <c r="C84" s="27"/>
      <c r="D84" s="27"/>
      <c r="E84" s="128"/>
    </row>
    <row r="85" spans="1:5" s="7" customFormat="1" ht="20.25">
      <c r="A85" s="26"/>
      <c r="B85" s="26"/>
      <c r="C85" s="27"/>
      <c r="D85" s="27"/>
      <c r="E85" s="128"/>
    </row>
    <row r="86" spans="1:5" s="7" customFormat="1" ht="20.25">
      <c r="A86" s="26"/>
      <c r="B86" s="26"/>
      <c r="C86" s="27"/>
      <c r="D86" s="27"/>
      <c r="E86" s="128"/>
    </row>
    <row r="87" spans="1:5" s="7" customFormat="1" ht="20.25">
      <c r="A87" s="26"/>
      <c r="B87" s="26"/>
      <c r="C87" s="27"/>
      <c r="D87" s="27"/>
      <c r="E87" s="128"/>
    </row>
    <row r="88" spans="1:5" s="7" customFormat="1" ht="20.25">
      <c r="A88" s="26"/>
      <c r="B88" s="26"/>
      <c r="C88" s="27"/>
      <c r="D88" s="27"/>
      <c r="E88" s="128"/>
    </row>
    <row r="89" spans="1:5" s="7" customFormat="1" ht="20.25">
      <c r="A89" s="26"/>
      <c r="B89" s="26"/>
      <c r="C89" s="27"/>
      <c r="D89" s="27"/>
      <c r="E89" s="128"/>
    </row>
    <row r="90" spans="1:5" s="7" customFormat="1" ht="20.25">
      <c r="A90" s="26"/>
      <c r="B90" s="26"/>
      <c r="C90" s="27"/>
      <c r="D90" s="27"/>
      <c r="E90" s="128"/>
    </row>
    <row r="91" spans="1:5" s="7" customFormat="1" ht="20.25">
      <c r="A91" s="26"/>
      <c r="B91" s="26"/>
      <c r="C91" s="27"/>
      <c r="D91" s="27"/>
      <c r="E91" s="128"/>
    </row>
    <row r="92" spans="1:5" s="7" customFormat="1" ht="20.25">
      <c r="A92" s="26"/>
      <c r="B92" s="26"/>
      <c r="C92" s="27"/>
      <c r="D92" s="27"/>
      <c r="E92" s="128"/>
    </row>
    <row r="93" spans="1:5" s="7" customFormat="1" ht="20.25">
      <c r="A93" s="26"/>
      <c r="B93" s="26"/>
      <c r="C93" s="27"/>
      <c r="D93" s="27"/>
      <c r="E93" s="128"/>
    </row>
    <row r="94" spans="1:5" s="7" customFormat="1" ht="20.25">
      <c r="A94" s="26"/>
      <c r="B94" s="26"/>
      <c r="C94" s="27"/>
      <c r="D94" s="27"/>
      <c r="E94" s="128"/>
    </row>
    <row r="95" spans="1:5" s="7" customFormat="1" ht="20.25">
      <c r="A95" s="26"/>
      <c r="B95" s="26"/>
      <c r="C95" s="27"/>
      <c r="D95" s="27"/>
      <c r="E95" s="128"/>
    </row>
    <row r="96" spans="1:5" s="7" customFormat="1" ht="20.25">
      <c r="A96" s="26"/>
      <c r="B96" s="26"/>
      <c r="C96" s="27"/>
      <c r="D96" s="27"/>
      <c r="E96" s="128"/>
    </row>
    <row r="97" spans="1:5" s="7" customFormat="1" ht="20.25">
      <c r="A97" s="26"/>
      <c r="B97" s="26"/>
      <c r="C97" s="27"/>
      <c r="D97" s="27"/>
      <c r="E97" s="128"/>
    </row>
    <row r="98" spans="1:5" s="7" customFormat="1" ht="20.25">
      <c r="A98" s="26"/>
      <c r="B98" s="26"/>
      <c r="C98" s="27"/>
      <c r="D98" s="27"/>
      <c r="E98" s="128"/>
    </row>
    <row r="99" spans="1:5" s="7" customFormat="1" ht="20.25">
      <c r="A99" s="26"/>
      <c r="B99" s="26"/>
      <c r="C99" s="27"/>
      <c r="D99" s="27"/>
      <c r="E99" s="128"/>
    </row>
    <row r="100" spans="1:5" s="7" customFormat="1" ht="20.25">
      <c r="A100" s="26"/>
      <c r="B100" s="26"/>
      <c r="C100" s="27"/>
      <c r="D100" s="27"/>
      <c r="E100" s="128"/>
    </row>
    <row r="101" spans="1:5" s="7" customFormat="1" ht="20.25">
      <c r="A101" s="26"/>
      <c r="B101" s="26"/>
      <c r="C101" s="27"/>
      <c r="D101" s="27"/>
      <c r="E101" s="128"/>
    </row>
    <row r="102" spans="1:5" s="7" customFormat="1" ht="20.25">
      <c r="A102" s="26"/>
      <c r="B102" s="26"/>
      <c r="C102" s="27"/>
      <c r="D102" s="27"/>
      <c r="E102" s="128"/>
    </row>
    <row r="103" spans="1:5" s="7" customFormat="1" ht="20.25">
      <c r="A103" s="26"/>
      <c r="B103" s="26"/>
      <c r="C103" s="27"/>
      <c r="D103" s="27"/>
      <c r="E103" s="128"/>
    </row>
    <row r="104" spans="1:5" s="7" customFormat="1" ht="20.25">
      <c r="A104" s="26"/>
      <c r="B104" s="26"/>
      <c r="C104" s="27"/>
      <c r="D104" s="27"/>
      <c r="E104" s="128"/>
    </row>
    <row r="105" spans="1:5" s="7" customFormat="1" ht="20.25">
      <c r="A105" s="26"/>
      <c r="B105" s="26"/>
      <c r="C105" s="27"/>
      <c r="D105" s="27"/>
      <c r="E105" s="128"/>
    </row>
    <row r="106" spans="1:5" s="7" customFormat="1" ht="20.25">
      <c r="A106" s="26"/>
      <c r="B106" s="26"/>
      <c r="C106" s="27"/>
      <c r="D106" s="27"/>
      <c r="E106" s="128"/>
    </row>
    <row r="107" spans="1:5" s="7" customFormat="1" ht="20.25">
      <c r="A107" s="26"/>
      <c r="B107" s="26"/>
      <c r="C107" s="27"/>
      <c r="D107" s="27"/>
      <c r="E107" s="128"/>
    </row>
    <row r="108" spans="1:5" s="7" customFormat="1" ht="20.25">
      <c r="A108" s="26"/>
      <c r="B108" s="26"/>
      <c r="C108" s="27"/>
      <c r="D108" s="27"/>
      <c r="E108" s="128"/>
    </row>
    <row r="109" spans="1:5" s="7" customFormat="1" ht="20.25">
      <c r="A109" s="26"/>
      <c r="B109" s="26"/>
      <c r="C109" s="27"/>
      <c r="D109" s="27"/>
      <c r="E109" s="128"/>
    </row>
    <row r="110" spans="1:5" s="7" customFormat="1" ht="20.25">
      <c r="A110" s="26"/>
      <c r="B110" s="26"/>
      <c r="C110" s="27"/>
      <c r="D110" s="27"/>
      <c r="E110" s="128"/>
    </row>
    <row r="111" spans="1:5" s="7" customFormat="1" ht="20.25">
      <c r="A111" s="26"/>
      <c r="B111" s="26"/>
      <c r="C111" s="27"/>
      <c r="D111" s="27"/>
      <c r="E111" s="128"/>
    </row>
    <row r="112" spans="1:5" s="7" customFormat="1" ht="20.25">
      <c r="A112" s="26"/>
      <c r="B112" s="26"/>
      <c r="C112" s="27"/>
      <c r="D112" s="27"/>
      <c r="E112" s="128"/>
    </row>
    <row r="113" spans="1:5" s="7" customFormat="1" ht="20.25">
      <c r="A113" s="26"/>
      <c r="B113" s="26"/>
      <c r="C113" s="27"/>
      <c r="D113" s="27"/>
      <c r="E113" s="128"/>
    </row>
    <row r="114" spans="1:5" s="7" customFormat="1" ht="20.25">
      <c r="A114" s="26"/>
      <c r="B114" s="26"/>
      <c r="C114" s="27"/>
      <c r="D114" s="27"/>
      <c r="E114" s="128"/>
    </row>
    <row r="115" spans="1:5" s="7" customFormat="1" ht="20.25">
      <c r="A115" s="26"/>
      <c r="B115" s="26"/>
      <c r="C115" s="27"/>
      <c r="D115" s="27"/>
      <c r="E115" s="128"/>
    </row>
    <row r="116" spans="1:5" s="7" customFormat="1" ht="20.25">
      <c r="A116" s="26"/>
      <c r="B116" s="26"/>
      <c r="C116" s="27"/>
      <c r="D116" s="27"/>
      <c r="E116" s="128"/>
    </row>
    <row r="117" spans="1:5" s="7" customFormat="1" ht="20.25">
      <c r="A117" s="26"/>
      <c r="B117" s="26"/>
      <c r="C117" s="27"/>
      <c r="D117" s="27"/>
      <c r="E117" s="128"/>
    </row>
    <row r="118" spans="1:5" s="7" customFormat="1" ht="20.25">
      <c r="A118" s="26"/>
      <c r="B118" s="26"/>
      <c r="C118" s="27"/>
      <c r="D118" s="27"/>
      <c r="E118" s="128"/>
    </row>
    <row r="119" spans="1:5" s="7" customFormat="1" ht="20.25">
      <c r="A119" s="26"/>
      <c r="B119" s="26"/>
      <c r="C119" s="27"/>
      <c r="D119" s="27"/>
      <c r="E119" s="128"/>
    </row>
    <row r="120" spans="1:5" s="7" customFormat="1" ht="20.25">
      <c r="A120" s="26"/>
      <c r="B120" s="26"/>
      <c r="C120" s="27"/>
      <c r="D120" s="27"/>
      <c r="E120" s="128"/>
    </row>
    <row r="121" spans="1:5" s="7" customFormat="1" ht="20.25">
      <c r="A121" s="26"/>
      <c r="B121" s="26"/>
      <c r="C121" s="27"/>
      <c r="D121" s="27"/>
      <c r="E121" s="128"/>
    </row>
    <row r="122" spans="1:5" s="7" customFormat="1" ht="20.25">
      <c r="A122" s="26"/>
      <c r="B122" s="26"/>
      <c r="C122" s="27"/>
      <c r="D122" s="27"/>
      <c r="E122" s="128"/>
    </row>
    <row r="123" spans="1:5" s="7" customFormat="1" ht="20.25">
      <c r="A123" s="26"/>
      <c r="B123" s="26"/>
      <c r="C123" s="27"/>
      <c r="D123" s="27"/>
      <c r="E123" s="128"/>
    </row>
    <row r="124" spans="1:5" s="7" customFormat="1" ht="20.25">
      <c r="A124" s="26"/>
      <c r="B124" s="26"/>
      <c r="C124" s="27"/>
      <c r="D124" s="27"/>
      <c r="E124" s="128"/>
    </row>
    <row r="125" spans="1:5" s="7" customFormat="1" ht="20.25">
      <c r="A125" s="26"/>
      <c r="B125" s="26"/>
      <c r="C125" s="27"/>
      <c r="D125" s="27"/>
      <c r="E125" s="128"/>
    </row>
    <row r="126" spans="1:5" s="7" customFormat="1" ht="20.25">
      <c r="A126" s="26"/>
      <c r="B126" s="26"/>
      <c r="C126" s="27"/>
      <c r="D126" s="27"/>
      <c r="E126" s="128"/>
    </row>
    <row r="127" spans="1:5" s="7" customFormat="1" ht="20.25">
      <c r="A127" s="26"/>
      <c r="B127" s="26"/>
      <c r="C127" s="27"/>
      <c r="D127" s="27"/>
      <c r="E127" s="128"/>
    </row>
    <row r="128" spans="1:5" s="7" customFormat="1" ht="20.25">
      <c r="A128" s="26"/>
      <c r="B128" s="26"/>
      <c r="C128" s="27"/>
      <c r="D128" s="27"/>
      <c r="E128" s="128"/>
    </row>
    <row r="129" spans="1:5" s="7" customFormat="1" ht="20.25">
      <c r="A129" s="26"/>
      <c r="B129" s="26"/>
      <c r="C129" s="27"/>
      <c r="D129" s="27"/>
      <c r="E129" s="128"/>
    </row>
    <row r="130" spans="1:5" s="7" customFormat="1" ht="20.25">
      <c r="A130" s="26"/>
      <c r="B130" s="26"/>
      <c r="C130" s="27"/>
      <c r="D130" s="27"/>
      <c r="E130" s="128"/>
    </row>
    <row r="131" spans="1:5" s="7" customFormat="1" ht="20.25">
      <c r="A131" s="26"/>
      <c r="B131" s="26"/>
      <c r="C131" s="27"/>
      <c r="D131" s="27"/>
      <c r="E131" s="128"/>
    </row>
    <row r="132" spans="1:5" s="7" customFormat="1" ht="20.25">
      <c r="A132" s="26"/>
      <c r="B132" s="26"/>
      <c r="C132" s="27"/>
      <c r="D132" s="27"/>
      <c r="E132" s="128"/>
    </row>
    <row r="133" spans="1:5" s="7" customFormat="1" ht="20.25">
      <c r="A133" s="26"/>
      <c r="B133" s="26"/>
      <c r="C133" s="27"/>
      <c r="D133" s="27"/>
      <c r="E133" s="128"/>
    </row>
    <row r="134" spans="1:5" s="7" customFormat="1" ht="20.25">
      <c r="A134" s="26"/>
      <c r="B134" s="26"/>
      <c r="C134" s="27"/>
      <c r="D134" s="27"/>
      <c r="E134" s="128"/>
    </row>
    <row r="135" spans="1:5" s="7" customFormat="1" ht="20.25">
      <c r="A135" s="26"/>
      <c r="B135" s="26"/>
      <c r="C135" s="27"/>
      <c r="D135" s="27"/>
      <c r="E135" s="128"/>
    </row>
    <row r="136" spans="1:5" s="7" customFormat="1" ht="20.25">
      <c r="A136" s="26"/>
      <c r="B136" s="26"/>
      <c r="C136" s="27"/>
      <c r="D136" s="27"/>
      <c r="E136" s="128"/>
    </row>
    <row r="137" spans="1:5" s="7" customFormat="1" ht="20.25">
      <c r="A137" s="26"/>
      <c r="B137" s="26"/>
      <c r="C137" s="27"/>
      <c r="D137" s="27"/>
      <c r="E137" s="128"/>
    </row>
    <row r="138" spans="1:5" s="7" customFormat="1" ht="20.25">
      <c r="A138" s="26"/>
      <c r="B138" s="26"/>
      <c r="C138" s="27"/>
      <c r="D138" s="27"/>
      <c r="E138" s="128"/>
    </row>
    <row r="139" spans="1:5" s="7" customFormat="1" ht="20.25">
      <c r="A139" s="26"/>
      <c r="B139" s="26"/>
      <c r="C139" s="27"/>
      <c r="D139" s="27"/>
      <c r="E139" s="128"/>
    </row>
    <row r="140" spans="1:5" s="7" customFormat="1" ht="20.25">
      <c r="A140" s="26"/>
      <c r="B140" s="26"/>
      <c r="C140" s="27"/>
      <c r="D140" s="27"/>
      <c r="E140" s="128"/>
    </row>
    <row r="141" spans="1:5" s="7" customFormat="1" ht="20.25">
      <c r="A141" s="26"/>
      <c r="B141" s="26"/>
      <c r="C141" s="27"/>
      <c r="D141" s="27"/>
      <c r="E141" s="128"/>
    </row>
    <row r="142" spans="1:5" s="7" customFormat="1" ht="20.25">
      <c r="A142" s="26"/>
      <c r="B142" s="26"/>
      <c r="C142" s="27"/>
      <c r="D142" s="27"/>
      <c r="E142" s="128"/>
    </row>
    <row r="143" spans="1:5" s="7" customFormat="1" ht="20.25">
      <c r="A143" s="26"/>
      <c r="B143" s="26"/>
      <c r="C143" s="27"/>
      <c r="D143" s="27"/>
      <c r="E143" s="128"/>
    </row>
    <row r="144" spans="1:5" s="7" customFormat="1" ht="20.25">
      <c r="A144" s="26"/>
      <c r="B144" s="26"/>
      <c r="C144" s="27"/>
      <c r="D144" s="27"/>
      <c r="E144" s="128"/>
    </row>
    <row r="145" spans="1:5" s="7" customFormat="1" ht="20.25">
      <c r="A145" s="26"/>
      <c r="B145" s="26"/>
      <c r="C145" s="27"/>
      <c r="D145" s="27"/>
      <c r="E145" s="128"/>
    </row>
    <row r="146" spans="1:5" s="7" customFormat="1" ht="20.25">
      <c r="A146" s="26"/>
      <c r="B146" s="26"/>
      <c r="C146" s="27"/>
      <c r="D146" s="27"/>
      <c r="E146" s="128"/>
    </row>
    <row r="147" spans="1:5" s="7" customFormat="1" ht="20.25">
      <c r="A147" s="26"/>
      <c r="B147" s="26"/>
      <c r="C147" s="27"/>
      <c r="D147" s="27"/>
      <c r="E147" s="128"/>
    </row>
    <row r="148" spans="1:5" s="7" customFormat="1" ht="20.25">
      <c r="A148" s="26"/>
      <c r="B148" s="26"/>
      <c r="C148" s="27"/>
      <c r="D148" s="27"/>
      <c r="E148" s="128"/>
    </row>
    <row r="149" spans="1:5" s="7" customFormat="1" ht="20.25">
      <c r="A149" s="26"/>
      <c r="B149" s="26"/>
      <c r="C149" s="27"/>
      <c r="D149" s="27"/>
      <c r="E149" s="128"/>
    </row>
    <row r="150" spans="1:5" s="7" customFormat="1" ht="20.25">
      <c r="A150" s="26"/>
      <c r="B150" s="26"/>
      <c r="C150" s="27"/>
      <c r="D150" s="27"/>
      <c r="E150" s="128"/>
    </row>
    <row r="151" spans="1:5" s="7" customFormat="1" ht="20.25">
      <c r="A151" s="26"/>
      <c r="B151" s="26"/>
      <c r="C151" s="27"/>
      <c r="D151" s="27"/>
      <c r="E151" s="128"/>
    </row>
    <row r="152" spans="1:5" s="7" customFormat="1" ht="20.25">
      <c r="A152" s="26"/>
      <c r="B152" s="26"/>
      <c r="C152" s="27"/>
      <c r="D152" s="27"/>
      <c r="E152" s="128"/>
    </row>
    <row r="153" spans="1:5" s="7" customFormat="1" ht="20.25">
      <c r="A153" s="26"/>
      <c r="B153" s="26"/>
      <c r="C153" s="27"/>
      <c r="D153" s="27"/>
      <c r="E153" s="128"/>
    </row>
    <row r="154" spans="1:5" s="7" customFormat="1" ht="20.25">
      <c r="A154" s="26"/>
      <c r="B154" s="26"/>
      <c r="C154" s="27"/>
      <c r="D154" s="27"/>
      <c r="E154" s="128"/>
    </row>
    <row r="155" spans="1:5" s="7" customFormat="1" ht="20.25">
      <c r="A155" s="26"/>
      <c r="B155" s="26"/>
      <c r="C155" s="27"/>
      <c r="D155" s="27"/>
      <c r="E155" s="128"/>
    </row>
    <row r="156" spans="1:5" s="7" customFormat="1" ht="20.25">
      <c r="A156" s="26"/>
      <c r="B156" s="26"/>
      <c r="C156" s="27"/>
      <c r="D156" s="27"/>
      <c r="E156" s="128"/>
    </row>
    <row r="157" spans="1:5" s="7" customFormat="1" ht="20.25">
      <c r="A157" s="26"/>
      <c r="B157" s="26"/>
      <c r="C157" s="27"/>
      <c r="D157" s="27"/>
      <c r="E157" s="128"/>
    </row>
    <row r="158" spans="1:5" s="7" customFormat="1" ht="20.25">
      <c r="A158" s="26"/>
      <c r="B158" s="26"/>
      <c r="C158" s="27"/>
      <c r="D158" s="27"/>
      <c r="E158" s="128"/>
    </row>
    <row r="159" spans="1:5" s="7" customFormat="1" ht="20.25">
      <c r="A159" s="26"/>
      <c r="B159" s="26"/>
      <c r="C159" s="27"/>
      <c r="D159" s="27"/>
      <c r="E159" s="128"/>
    </row>
    <row r="160" spans="1:5" s="7" customFormat="1" ht="20.25">
      <c r="A160" s="26"/>
      <c r="B160" s="26"/>
      <c r="C160" s="27"/>
      <c r="D160" s="27"/>
      <c r="E160" s="128"/>
    </row>
    <row r="161" spans="1:5" s="7" customFormat="1" ht="20.25">
      <c r="A161" s="26"/>
      <c r="B161" s="26"/>
      <c r="C161" s="27"/>
      <c r="D161" s="27"/>
      <c r="E161" s="128"/>
    </row>
    <row r="162" spans="1:5" s="7" customFormat="1" ht="20.25">
      <c r="A162" s="26"/>
      <c r="B162" s="26"/>
      <c r="C162" s="27"/>
      <c r="D162" s="27"/>
      <c r="E162" s="128"/>
    </row>
    <row r="163" spans="1:5" s="7" customFormat="1" ht="20.25">
      <c r="A163" s="26"/>
      <c r="B163" s="26"/>
      <c r="C163" s="27"/>
      <c r="D163" s="27"/>
      <c r="E163" s="128"/>
    </row>
    <row r="164" spans="1:5" s="7" customFormat="1" ht="20.25">
      <c r="A164" s="26"/>
      <c r="B164" s="26"/>
      <c r="C164" s="27"/>
      <c r="D164" s="27"/>
      <c r="E164" s="128"/>
    </row>
    <row r="165" spans="1:5" s="7" customFormat="1" ht="20.25">
      <c r="A165" s="26"/>
      <c r="B165" s="26"/>
      <c r="C165" s="27"/>
      <c r="D165" s="27"/>
      <c r="E165" s="128"/>
    </row>
    <row r="166" spans="1:5" s="7" customFormat="1" ht="20.25">
      <c r="A166" s="26"/>
      <c r="B166" s="26"/>
      <c r="C166" s="27"/>
      <c r="D166" s="27"/>
      <c r="E166" s="128"/>
    </row>
    <row r="167" spans="1:5" s="7" customFormat="1" ht="20.25">
      <c r="A167" s="26"/>
      <c r="B167" s="26"/>
      <c r="C167" s="27"/>
      <c r="D167" s="27"/>
      <c r="E167" s="128"/>
    </row>
    <row r="168" spans="1:5" s="7" customFormat="1" ht="20.25">
      <c r="A168" s="26"/>
      <c r="B168" s="26"/>
      <c r="C168" s="27"/>
      <c r="D168" s="27"/>
      <c r="E168" s="128"/>
    </row>
    <row r="169" spans="1:5" s="7" customFormat="1" ht="20.25">
      <c r="A169" s="26"/>
      <c r="B169" s="26"/>
      <c r="C169" s="27"/>
      <c r="D169" s="27"/>
      <c r="E169" s="128"/>
    </row>
    <row r="170" spans="1:5" s="7" customFormat="1" ht="20.25">
      <c r="A170" s="26"/>
      <c r="B170" s="26"/>
      <c r="C170" s="27"/>
      <c r="D170" s="27"/>
      <c r="E170" s="128"/>
    </row>
    <row r="171" spans="1:5" s="7" customFormat="1" ht="20.25">
      <c r="A171" s="26"/>
      <c r="B171" s="26"/>
      <c r="C171" s="27"/>
      <c r="D171" s="27"/>
      <c r="E171" s="128"/>
    </row>
    <row r="172" spans="1:5" s="7" customFormat="1" ht="20.25">
      <c r="A172" s="26"/>
      <c r="B172" s="26"/>
      <c r="C172" s="27"/>
      <c r="D172" s="27"/>
      <c r="E172" s="128"/>
    </row>
    <row r="173" spans="1:5" s="7" customFormat="1" ht="20.25">
      <c r="A173" s="26"/>
      <c r="B173" s="26"/>
      <c r="C173" s="27"/>
      <c r="D173" s="27"/>
      <c r="E173" s="128"/>
    </row>
    <row r="174" spans="1:5" s="7" customFormat="1" ht="20.25">
      <c r="A174" s="26"/>
      <c r="B174" s="26"/>
      <c r="C174" s="27"/>
      <c r="D174" s="27"/>
      <c r="E174" s="128"/>
    </row>
    <row r="175" spans="1:5" s="7" customFormat="1" ht="20.25">
      <c r="A175" s="26"/>
      <c r="B175" s="26"/>
      <c r="C175" s="27"/>
      <c r="D175" s="27"/>
      <c r="E175" s="128"/>
    </row>
    <row r="176" spans="1:5" s="7" customFormat="1" ht="20.25">
      <c r="A176" s="26"/>
      <c r="B176" s="26"/>
      <c r="C176" s="27"/>
      <c r="D176" s="27"/>
      <c r="E176" s="128"/>
    </row>
    <row r="177" spans="1:5" s="7" customFormat="1" ht="20.25">
      <c r="A177" s="26"/>
      <c r="B177" s="26"/>
      <c r="C177" s="27"/>
      <c r="D177" s="27"/>
      <c r="E177" s="128"/>
    </row>
    <row r="178" spans="1:5" s="7" customFormat="1" ht="20.25">
      <c r="A178" s="26"/>
      <c r="B178" s="26"/>
      <c r="C178" s="27"/>
      <c r="D178" s="27"/>
      <c r="E178" s="128"/>
    </row>
    <row r="179" spans="1:5" s="7" customFormat="1" ht="20.25">
      <c r="A179" s="26"/>
      <c r="B179" s="26"/>
      <c r="C179" s="27"/>
      <c r="D179" s="27"/>
      <c r="E179" s="128"/>
    </row>
    <row r="180" spans="1:5" s="7" customFormat="1" ht="20.25">
      <c r="A180" s="26"/>
      <c r="B180" s="26"/>
      <c r="C180" s="27"/>
      <c r="D180" s="27"/>
      <c r="E180" s="128"/>
    </row>
    <row r="181" spans="1:5" s="7" customFormat="1" ht="20.25">
      <c r="A181" s="26"/>
      <c r="B181" s="26"/>
      <c r="C181" s="27"/>
      <c r="D181" s="27"/>
      <c r="E181" s="128"/>
    </row>
    <row r="182" spans="1:5" s="7" customFormat="1" ht="20.25">
      <c r="A182" s="26"/>
      <c r="B182" s="26"/>
      <c r="C182" s="27"/>
      <c r="D182" s="27"/>
      <c r="E182" s="128"/>
    </row>
    <row r="183" spans="1:5" s="7" customFormat="1" ht="20.25">
      <c r="A183" s="26"/>
      <c r="B183" s="26"/>
      <c r="C183" s="27"/>
      <c r="D183" s="27"/>
      <c r="E183" s="128"/>
    </row>
    <row r="184" spans="1:5" s="7" customFormat="1" ht="20.25">
      <c r="A184" s="26"/>
      <c r="B184" s="26"/>
      <c r="C184" s="27"/>
      <c r="D184" s="27"/>
      <c r="E184" s="128"/>
    </row>
    <row r="185" spans="1:5" s="7" customFormat="1" ht="20.25">
      <c r="A185" s="26"/>
      <c r="B185" s="26"/>
      <c r="C185" s="27"/>
      <c r="D185" s="27"/>
      <c r="E185" s="128"/>
    </row>
    <row r="186" spans="1:5" s="7" customFormat="1" ht="20.25">
      <c r="A186" s="26"/>
      <c r="B186" s="26"/>
      <c r="C186" s="27"/>
      <c r="D186" s="27"/>
      <c r="E186" s="128"/>
    </row>
    <row r="187" spans="1:5" s="7" customFormat="1" ht="20.25">
      <c r="A187" s="26"/>
      <c r="B187" s="26"/>
      <c r="C187" s="27"/>
      <c r="D187" s="27"/>
      <c r="E187" s="128"/>
    </row>
    <row r="188" spans="1:5" s="7" customFormat="1" ht="20.25">
      <c r="A188" s="26"/>
      <c r="B188" s="26"/>
      <c r="C188" s="27"/>
      <c r="D188" s="27"/>
      <c r="E188" s="128"/>
    </row>
    <row r="189" spans="1:5" s="7" customFormat="1" ht="20.25">
      <c r="A189" s="26"/>
      <c r="B189" s="26"/>
      <c r="C189" s="27"/>
      <c r="D189" s="27"/>
      <c r="E189" s="128"/>
    </row>
    <row r="190" spans="1:5" s="7" customFormat="1" ht="20.25">
      <c r="A190" s="26"/>
      <c r="B190" s="26"/>
      <c r="C190" s="27"/>
      <c r="D190" s="27"/>
      <c r="E190" s="128"/>
    </row>
    <row r="191" spans="1:5" s="7" customFormat="1" ht="20.25">
      <c r="A191" s="26"/>
      <c r="B191" s="26"/>
      <c r="C191" s="27"/>
      <c r="D191" s="27"/>
      <c r="E191" s="128"/>
    </row>
    <row r="192" spans="1:5" s="7" customFormat="1" ht="20.25">
      <c r="A192" s="26"/>
      <c r="B192" s="26"/>
      <c r="C192" s="27"/>
      <c r="D192" s="27"/>
      <c r="E192" s="128"/>
    </row>
    <row r="193" spans="1:5" s="7" customFormat="1" ht="20.25">
      <c r="A193" s="26"/>
      <c r="B193" s="26"/>
      <c r="C193" s="27"/>
      <c r="D193" s="27"/>
      <c r="E193" s="128"/>
    </row>
    <row r="194" spans="1:5" s="7" customFormat="1" ht="20.25">
      <c r="A194" s="26"/>
      <c r="B194" s="26"/>
      <c r="C194" s="27"/>
      <c r="D194" s="27"/>
      <c r="E194" s="128"/>
    </row>
    <row r="195" spans="1:5" s="7" customFormat="1" ht="20.25">
      <c r="A195" s="26"/>
      <c r="B195" s="26"/>
      <c r="C195" s="27"/>
      <c r="D195" s="27"/>
      <c r="E195" s="128"/>
    </row>
    <row r="196" spans="1:5" s="7" customFormat="1" ht="20.25">
      <c r="A196" s="26"/>
      <c r="B196" s="26"/>
      <c r="C196" s="27"/>
      <c r="D196" s="27"/>
      <c r="E196" s="128"/>
    </row>
    <row r="197" spans="1:5" s="7" customFormat="1" ht="20.25">
      <c r="A197" s="26"/>
      <c r="B197" s="26"/>
      <c r="C197" s="27"/>
      <c r="D197" s="27"/>
      <c r="E197" s="128"/>
    </row>
    <row r="198" spans="1:5" s="7" customFormat="1" ht="20.25">
      <c r="A198" s="26"/>
      <c r="B198" s="26"/>
      <c r="C198" s="27"/>
      <c r="D198" s="27"/>
      <c r="E198" s="128"/>
    </row>
    <row r="199" spans="1:5" s="7" customFormat="1" ht="20.25">
      <c r="A199" s="26"/>
      <c r="B199" s="26"/>
      <c r="C199" s="27"/>
      <c r="D199" s="27"/>
      <c r="E199" s="128"/>
    </row>
    <row r="200" spans="1:5" s="7" customFormat="1" ht="20.25">
      <c r="A200" s="26"/>
      <c r="B200" s="26"/>
      <c r="C200" s="27"/>
      <c r="D200" s="27"/>
      <c r="E200" s="128"/>
    </row>
    <row r="201" spans="1:5" s="7" customFormat="1" ht="20.25">
      <c r="A201" s="26"/>
      <c r="B201" s="26"/>
      <c r="C201" s="27"/>
      <c r="D201" s="27"/>
      <c r="E201" s="128"/>
    </row>
    <row r="202" spans="1:5" s="7" customFormat="1" ht="20.25">
      <c r="A202" s="26"/>
      <c r="B202" s="26"/>
      <c r="C202" s="27"/>
      <c r="D202" s="27"/>
      <c r="E202" s="128"/>
    </row>
    <row r="203" spans="1:5" s="7" customFormat="1" ht="20.25">
      <c r="A203" s="26"/>
      <c r="B203" s="26"/>
      <c r="C203" s="27"/>
      <c r="D203" s="27"/>
      <c r="E203" s="128"/>
    </row>
    <row r="204" spans="1:5" s="7" customFormat="1" ht="20.25">
      <c r="A204" s="26"/>
      <c r="B204" s="26"/>
      <c r="C204" s="27"/>
      <c r="D204" s="27"/>
      <c r="E204" s="128"/>
    </row>
    <row r="205" spans="1:5" s="7" customFormat="1" ht="20.25">
      <c r="A205" s="26"/>
      <c r="B205" s="26"/>
      <c r="C205" s="27"/>
      <c r="D205" s="27"/>
      <c r="E205" s="128"/>
    </row>
    <row r="206" spans="1:5" s="7" customFormat="1" ht="20.25">
      <c r="A206" s="26"/>
      <c r="B206" s="26"/>
      <c r="C206" s="27"/>
      <c r="D206" s="27"/>
      <c r="E206" s="128"/>
    </row>
    <row r="207" spans="1:5" s="7" customFormat="1" ht="20.25">
      <c r="A207" s="26"/>
      <c r="B207" s="26"/>
      <c r="C207" s="27"/>
      <c r="D207" s="27"/>
      <c r="E207" s="128"/>
    </row>
    <row r="208" spans="1:5" s="7" customFormat="1" ht="20.25">
      <c r="A208" s="26"/>
      <c r="B208" s="26"/>
      <c r="C208" s="27"/>
      <c r="D208" s="27"/>
      <c r="E208" s="128"/>
    </row>
    <row r="209" spans="1:5" s="7" customFormat="1" ht="20.25">
      <c r="A209" s="26"/>
      <c r="B209" s="26"/>
      <c r="C209" s="27"/>
      <c r="D209" s="27"/>
      <c r="E209" s="128"/>
    </row>
    <row r="210" spans="1:5" s="7" customFormat="1" ht="20.25">
      <c r="A210" s="26"/>
      <c r="B210" s="26"/>
      <c r="C210" s="27"/>
      <c r="D210" s="27"/>
      <c r="E210" s="128"/>
    </row>
    <row r="211" spans="1:5" s="7" customFormat="1" ht="20.25">
      <c r="A211" s="26"/>
      <c r="B211" s="26"/>
      <c r="C211" s="27"/>
      <c r="D211" s="27"/>
      <c r="E211" s="128"/>
    </row>
    <row r="212" spans="1:5" s="7" customFormat="1" ht="20.25">
      <c r="A212" s="26"/>
      <c r="B212" s="26"/>
      <c r="C212" s="27"/>
      <c r="D212" s="27"/>
      <c r="E212" s="128"/>
    </row>
    <row r="213" spans="1:5" s="7" customFormat="1" ht="20.25">
      <c r="A213" s="26"/>
      <c r="B213" s="26"/>
      <c r="C213" s="27"/>
      <c r="D213" s="27"/>
      <c r="E213" s="128"/>
    </row>
    <row r="214" spans="1:5" s="7" customFormat="1" ht="20.25">
      <c r="A214" s="26"/>
      <c r="B214" s="26"/>
      <c r="C214" s="27"/>
      <c r="D214" s="27"/>
      <c r="E214" s="128"/>
    </row>
    <row r="215" spans="1:5" s="7" customFormat="1" ht="20.25">
      <c r="A215" s="26"/>
      <c r="B215" s="26"/>
      <c r="C215" s="27"/>
      <c r="D215" s="27"/>
      <c r="E215" s="128"/>
    </row>
    <row r="216" spans="1:5" s="7" customFormat="1" ht="20.25">
      <c r="A216" s="26"/>
      <c r="B216" s="26"/>
      <c r="C216" s="27"/>
      <c r="D216" s="27"/>
      <c r="E216" s="128"/>
    </row>
    <row r="217" spans="1:5" s="7" customFormat="1" ht="20.25">
      <c r="A217" s="26"/>
      <c r="B217" s="26"/>
      <c r="C217" s="27"/>
      <c r="D217" s="27"/>
      <c r="E217" s="128"/>
    </row>
    <row r="218" spans="1:5" s="7" customFormat="1" ht="20.25">
      <c r="A218" s="26"/>
      <c r="B218" s="26"/>
      <c r="C218" s="27"/>
      <c r="D218" s="27"/>
      <c r="E218" s="128"/>
    </row>
    <row r="219" spans="1:5" s="7" customFormat="1" ht="20.25">
      <c r="A219" s="26"/>
      <c r="B219" s="26"/>
      <c r="C219" s="27"/>
      <c r="D219" s="27"/>
      <c r="E219" s="128"/>
    </row>
    <row r="220" spans="1:5" s="7" customFormat="1" ht="20.25">
      <c r="A220" s="26"/>
      <c r="B220" s="26"/>
      <c r="C220" s="27"/>
      <c r="D220" s="27"/>
      <c r="E220" s="128"/>
    </row>
    <row r="221" spans="1:5" s="7" customFormat="1" ht="20.25">
      <c r="A221" s="26"/>
      <c r="B221" s="26"/>
      <c r="C221" s="27"/>
      <c r="D221" s="27"/>
      <c r="E221" s="128"/>
    </row>
    <row r="222" spans="1:5" s="7" customFormat="1" ht="20.25">
      <c r="A222" s="26"/>
      <c r="B222" s="26"/>
      <c r="C222" s="27"/>
      <c r="D222" s="27"/>
      <c r="E222" s="128"/>
    </row>
    <row r="223" spans="1:5" s="7" customFormat="1" ht="20.25">
      <c r="A223" s="26"/>
      <c r="B223" s="26"/>
      <c r="C223" s="27"/>
      <c r="D223" s="27"/>
      <c r="E223" s="128"/>
    </row>
    <row r="224" spans="1:5" s="7" customFormat="1" ht="20.25">
      <c r="A224" s="26"/>
      <c r="B224" s="26"/>
      <c r="C224" s="27"/>
      <c r="D224" s="27"/>
      <c r="E224" s="128"/>
    </row>
    <row r="225" spans="1:7" s="7" customFormat="1" ht="20.25">
      <c r="A225" s="26"/>
      <c r="B225" s="26"/>
      <c r="C225" s="27"/>
      <c r="D225" s="27"/>
      <c r="E225" s="128"/>
    </row>
    <row r="226" spans="1:7" s="7" customFormat="1" ht="20.25">
      <c r="A226" s="26"/>
      <c r="B226" s="26"/>
      <c r="C226" s="27"/>
      <c r="D226" s="27"/>
      <c r="E226" s="128"/>
    </row>
    <row r="227" spans="1:7" s="7" customFormat="1" ht="20.25">
      <c r="A227" s="26"/>
      <c r="B227" s="26"/>
      <c r="C227" s="27"/>
      <c r="D227" s="27"/>
      <c r="E227" s="128"/>
    </row>
    <row r="228" spans="1:7" s="7" customFormat="1" ht="20.25">
      <c r="A228" s="26"/>
      <c r="B228" s="26"/>
      <c r="C228" s="27"/>
      <c r="D228" s="27"/>
      <c r="E228" s="128"/>
    </row>
    <row r="229" spans="1:7" s="7" customFormat="1" ht="20.25">
      <c r="A229" s="26"/>
      <c r="B229" s="26"/>
      <c r="C229" s="27"/>
      <c r="D229" s="27"/>
      <c r="E229" s="128"/>
    </row>
    <row r="230" spans="1:7" s="7" customFormat="1" ht="20.25">
      <c r="A230" s="26"/>
      <c r="B230" s="26"/>
      <c r="C230" s="27"/>
      <c r="D230" s="27"/>
      <c r="E230" s="128"/>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424</v>
      </c>
      <c r="C237" s="31" t="s">
        <v>425</v>
      </c>
      <c r="D237" t="s">
        <v>424</v>
      </c>
      <c r="E237" s="123" t="s">
        <v>425</v>
      </c>
    </row>
    <row r="238" spans="1:7" ht="21">
      <c r="A238" s="7"/>
      <c r="B238" s="32" t="s">
        <v>426</v>
      </c>
      <c r="C238" s="32" t="s">
        <v>427</v>
      </c>
      <c r="D238" t="s">
        <v>426</v>
      </c>
      <c r="F238" t="s">
        <v>426</v>
      </c>
      <c r="G238" t="e">
        <f>IF(NOT(ISERROR(MATCH(F238,_xlfn.ANCHORARRAY(B249),0))),#REF!&amp;"Por favor no seleccionar los criterios de impacto",F238)</f>
        <v>#REF!</v>
      </c>
    </row>
    <row r="239" spans="1:7" ht="21">
      <c r="A239" s="7"/>
      <c r="B239" s="32" t="s">
        <v>426</v>
      </c>
      <c r="C239" s="32" t="s">
        <v>382</v>
      </c>
      <c r="E239" s="123" t="s">
        <v>427</v>
      </c>
    </row>
    <row r="240" spans="1:7" ht="21">
      <c r="A240" s="7"/>
      <c r="B240" s="32" t="s">
        <v>426</v>
      </c>
      <c r="C240" s="32" t="s">
        <v>386</v>
      </c>
      <c r="E240" s="123" t="s">
        <v>382</v>
      </c>
    </row>
    <row r="241" spans="1:5" ht="21">
      <c r="A241" s="7"/>
      <c r="B241" s="32" t="s">
        <v>426</v>
      </c>
      <c r="C241" s="32" t="s">
        <v>390</v>
      </c>
      <c r="E241" s="123" t="s">
        <v>386</v>
      </c>
    </row>
    <row r="242" spans="1:5" ht="21">
      <c r="A242" s="7"/>
      <c r="B242" s="32" t="s">
        <v>426</v>
      </c>
      <c r="C242" s="32" t="s">
        <v>394</v>
      </c>
      <c r="E242" s="123" t="s">
        <v>390</v>
      </c>
    </row>
    <row r="243" spans="1:5" ht="21">
      <c r="A243" s="7"/>
      <c r="B243" s="32" t="s">
        <v>376</v>
      </c>
      <c r="C243" s="32" t="s">
        <v>380</v>
      </c>
      <c r="E243" s="123" t="s">
        <v>394</v>
      </c>
    </row>
    <row r="244" spans="1:5" ht="21">
      <c r="A244" s="7"/>
      <c r="B244" s="32" t="s">
        <v>376</v>
      </c>
      <c r="C244" s="32" t="s">
        <v>428</v>
      </c>
      <c r="D244" t="s">
        <v>376</v>
      </c>
    </row>
    <row r="245" spans="1:5" ht="21">
      <c r="A245" s="7"/>
      <c r="B245" s="32" t="s">
        <v>376</v>
      </c>
      <c r="C245" s="32" t="s">
        <v>387</v>
      </c>
      <c r="E245" s="123" t="s">
        <v>380</v>
      </c>
    </row>
    <row r="246" spans="1:5" ht="21">
      <c r="A246" s="7"/>
      <c r="B246" s="32" t="s">
        <v>376</v>
      </c>
      <c r="C246" s="32" t="s">
        <v>429</v>
      </c>
      <c r="E246" s="123" t="s">
        <v>428</v>
      </c>
    </row>
    <row r="247" spans="1:5" ht="21">
      <c r="A247" s="7"/>
      <c r="B247" s="32" t="s">
        <v>376</v>
      </c>
      <c r="C247" s="32" t="s">
        <v>395</v>
      </c>
      <c r="E247" s="123" t="s">
        <v>387</v>
      </c>
    </row>
    <row r="248" spans="1:5">
      <c r="A248" s="7"/>
      <c r="B248" s="33"/>
      <c r="C248" s="33"/>
      <c r="E248" s="123" t="s">
        <v>429</v>
      </c>
    </row>
    <row r="249" spans="1:5">
      <c r="A249" s="7"/>
      <c r="B249" s="33" t="str" cm="1">
        <f t="array" ref="B249:B251">_xlfn.UNIQUE(Tabla1[[#All],[Criterios]])</f>
        <v>Criterios</v>
      </c>
      <c r="C249" s="33"/>
      <c r="E249" s="123" t="s">
        <v>395</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H7" sqref="H7"/>
    </sheetView>
  </sheetViews>
  <sheetFormatPr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368" t="s">
        <v>430</v>
      </c>
      <c r="C1" s="369"/>
      <c r="D1" s="369"/>
      <c r="E1" s="369"/>
      <c r="F1" s="370"/>
    </row>
    <row r="2" spans="2:11" ht="16.5" thickBot="1">
      <c r="B2" s="36"/>
      <c r="C2" s="36"/>
      <c r="D2" s="36"/>
      <c r="E2" s="36"/>
      <c r="F2" s="36"/>
      <c r="I2" s="131"/>
      <c r="J2" s="143" t="s">
        <v>431</v>
      </c>
      <c r="K2" s="143" t="s">
        <v>270</v>
      </c>
    </row>
    <row r="3" spans="2:11" ht="16.5" thickBot="1">
      <c r="B3" s="371" t="s">
        <v>432</v>
      </c>
      <c r="C3" s="372"/>
      <c r="D3" s="372"/>
      <c r="E3" s="37" t="s">
        <v>433</v>
      </c>
      <c r="F3" s="38" t="s">
        <v>434</v>
      </c>
      <c r="I3" s="142" t="s">
        <v>269</v>
      </c>
      <c r="J3" s="133">
        <v>0.5</v>
      </c>
      <c r="K3" s="133">
        <v>0.45</v>
      </c>
    </row>
    <row r="4" spans="2:11" ht="31.5">
      <c r="B4" s="373" t="s">
        <v>435</v>
      </c>
      <c r="C4" s="375" t="s">
        <v>254</v>
      </c>
      <c r="D4" s="39" t="s">
        <v>269</v>
      </c>
      <c r="E4" s="40" t="s">
        <v>436</v>
      </c>
      <c r="F4" s="41">
        <v>0.25</v>
      </c>
      <c r="I4" s="143" t="s">
        <v>319</v>
      </c>
      <c r="J4" s="133">
        <v>0.4</v>
      </c>
      <c r="K4" s="133">
        <v>0.35</v>
      </c>
    </row>
    <row r="5" spans="2:11" ht="47.25">
      <c r="B5" s="374"/>
      <c r="C5" s="376"/>
      <c r="D5" s="42" t="s">
        <v>319</v>
      </c>
      <c r="E5" s="43" t="s">
        <v>437</v>
      </c>
      <c r="F5" s="44">
        <v>0.15</v>
      </c>
      <c r="I5" s="143" t="s">
        <v>438</v>
      </c>
      <c r="J5" s="133">
        <v>0.35</v>
      </c>
      <c r="K5" s="133">
        <v>0.3</v>
      </c>
    </row>
    <row r="6" spans="2:11" ht="47.25">
      <c r="B6" s="374"/>
      <c r="C6" s="376"/>
      <c r="D6" s="42" t="s">
        <v>438</v>
      </c>
      <c r="E6" s="43" t="s">
        <v>439</v>
      </c>
      <c r="F6" s="44">
        <v>0.1</v>
      </c>
    </row>
    <row r="7" spans="2:11" ht="63">
      <c r="B7" s="374"/>
      <c r="C7" s="376" t="s">
        <v>255</v>
      </c>
      <c r="D7" s="42" t="s">
        <v>431</v>
      </c>
      <c r="E7" s="43" t="s">
        <v>440</v>
      </c>
      <c r="F7" s="44">
        <v>0.25</v>
      </c>
      <c r="G7" s="132"/>
    </row>
    <row r="8" spans="2:11" ht="31.5">
      <c r="B8" s="374"/>
      <c r="C8" s="376"/>
      <c r="D8" s="42" t="s">
        <v>270</v>
      </c>
      <c r="E8" s="43" t="s">
        <v>441</v>
      </c>
      <c r="F8" s="44">
        <v>0.2</v>
      </c>
      <c r="G8" s="132"/>
    </row>
    <row r="9" spans="2:11" ht="47.25">
      <c r="B9" s="374" t="s">
        <v>442</v>
      </c>
      <c r="C9" s="376" t="s">
        <v>257</v>
      </c>
      <c r="D9" s="42" t="s">
        <v>271</v>
      </c>
      <c r="E9" s="43" t="s">
        <v>443</v>
      </c>
      <c r="F9" s="45" t="s">
        <v>444</v>
      </c>
    </row>
    <row r="10" spans="2:11" ht="63">
      <c r="B10" s="374"/>
      <c r="C10" s="376"/>
      <c r="D10" s="42" t="s">
        <v>445</v>
      </c>
      <c r="E10" s="43" t="s">
        <v>446</v>
      </c>
      <c r="F10" s="45" t="s">
        <v>444</v>
      </c>
    </row>
    <row r="11" spans="2:11" ht="47.25">
      <c r="B11" s="374"/>
      <c r="C11" s="376" t="s">
        <v>258</v>
      </c>
      <c r="D11" s="42" t="s">
        <v>272</v>
      </c>
      <c r="E11" s="43" t="s">
        <v>447</v>
      </c>
      <c r="F11" s="45" t="s">
        <v>444</v>
      </c>
    </row>
    <row r="12" spans="2:11" ht="47.25">
      <c r="B12" s="374"/>
      <c r="C12" s="376"/>
      <c r="D12" s="42" t="s">
        <v>448</v>
      </c>
      <c r="E12" s="43" t="s">
        <v>449</v>
      </c>
      <c r="F12" s="45" t="s">
        <v>444</v>
      </c>
    </row>
    <row r="13" spans="2:11" ht="31.5">
      <c r="B13" s="374"/>
      <c r="C13" s="376" t="s">
        <v>259</v>
      </c>
      <c r="D13" s="42" t="s">
        <v>273</v>
      </c>
      <c r="E13" s="43" t="s">
        <v>450</v>
      </c>
      <c r="F13" s="45" t="s">
        <v>444</v>
      </c>
    </row>
    <row r="14" spans="2:11" ht="32.25" thickBot="1">
      <c r="B14" s="377"/>
      <c r="C14" s="378"/>
      <c r="D14" s="46" t="s">
        <v>451</v>
      </c>
      <c r="E14" s="47" t="s">
        <v>452</v>
      </c>
      <c r="F14" s="48" t="s">
        <v>444</v>
      </c>
    </row>
    <row r="15" spans="2:11" ht="49.5" customHeight="1">
      <c r="B15" s="367" t="s">
        <v>453</v>
      </c>
      <c r="C15" s="367"/>
      <c r="D15" s="367"/>
      <c r="E15" s="367"/>
      <c r="F15" s="367"/>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F2EA99D1393D428D51C267BDF100D2" ma:contentTypeVersion="6" ma:contentTypeDescription="Crear nuevo documento." ma:contentTypeScope="" ma:versionID="feab786cee98f88d7e72325e5f544150">
  <xsd:schema xmlns:xsd="http://www.w3.org/2001/XMLSchema" xmlns:xs="http://www.w3.org/2001/XMLSchema" xmlns:p="http://schemas.microsoft.com/office/2006/metadata/properties" xmlns:ns2="a2cf2f82-5712-48c4-ac35-fe753987694d" xmlns:ns3="635988f5-dd2f-4ad3-b5b9-cbad34ea71d4" targetNamespace="http://schemas.microsoft.com/office/2006/metadata/properties" ma:root="true" ma:fieldsID="9b24d211b286f381a8964c8c3e526f49" ns2:_="" ns3:_="">
    <xsd:import namespace="a2cf2f82-5712-48c4-ac35-fe753987694d"/>
    <xsd:import namespace="635988f5-dd2f-4ad3-b5b9-cbad34ea71d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f2f82-5712-48c4-ac35-fe75398769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5988f5-dd2f-4ad3-b5b9-cbad34ea71d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35988f5-dd2f-4ad3-b5b9-cbad34ea71d4">
      <UserInfo>
        <DisplayName>Diego Otoniel Alvarez Martinez</DisplayName>
        <AccountId>17</AccountId>
        <AccountType/>
      </UserInfo>
      <UserInfo>
        <DisplayName>Fabian Stiven Montañez Ramirez</DisplayName>
        <AccountId>16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044E15-F274-4F88-A758-B72F5DF724D5}"/>
</file>

<file path=customXml/itemProps2.xml><?xml version="1.0" encoding="utf-8"?>
<ds:datastoreItem xmlns:ds="http://schemas.openxmlformats.org/officeDocument/2006/customXml" ds:itemID="{EBB816DA-31C5-4BF7-8D3F-D4C2C51D652E}"/>
</file>

<file path=customXml/itemProps3.xml><?xml version="1.0" encoding="utf-8"?>
<ds:datastoreItem xmlns:ds="http://schemas.openxmlformats.org/officeDocument/2006/customXml" ds:itemID="{120CBE13-8184-438A-AC00-1A5634FC5A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
  <cp:revision/>
  <dcterms:created xsi:type="dcterms:W3CDTF">2021-04-16T16:11:31Z</dcterms:created>
  <dcterms:modified xsi:type="dcterms:W3CDTF">2024-01-12T21:26:38Z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0x01010060F2EA99D1393D428D51C267BDF100D2</vt:lpwstr>
  </property>
</Properties>
</file>