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eltrag\Desktop\scanner\2023\TRASLADOS\12DICIEMBRE\072 DICIEMBRE 15\"/>
    </mc:Choice>
  </mc:AlternateContent>
  <xr:revisionPtr revIDLastSave="0" documentId="8_{B5776179-AA93-47AA-82C1-1918563B3E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LIM." sheetId="1" r:id="rId1"/>
    <sheet name="INCR" sheetId="2" state="hidden" r:id="rId2"/>
  </sheets>
  <definedNames>
    <definedName name="_xlnm.Print_Area" localSheetId="0">ALIM.!$E$12:$L$25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F18" i="1"/>
  <c r="G18" i="1" s="1"/>
  <c r="I18" i="1"/>
  <c r="K18" i="1" s="1"/>
  <c r="B19" i="1"/>
  <c r="D19" i="1"/>
  <c r="E19" i="1"/>
  <c r="F19" i="1"/>
  <c r="G20" i="1" s="1"/>
  <c r="B20" i="1"/>
  <c r="B21" i="1" s="1"/>
  <c r="D20" i="1"/>
  <c r="E20" i="1"/>
  <c r="E24" i="1"/>
  <c r="E25" i="1"/>
  <c r="D26" i="1"/>
  <c r="B27" i="1"/>
  <c r="D27" i="1"/>
  <c r="E27" i="1"/>
  <c r="E28" i="1" s="1"/>
  <c r="B28" i="1"/>
  <c r="D28" i="1" s="1"/>
  <c r="D40" i="1"/>
  <c r="B41" i="1"/>
  <c r="D41" i="1"/>
  <c r="B42" i="1"/>
  <c r="D42" i="1"/>
  <c r="B43" i="1"/>
  <c r="B44" i="1" s="1"/>
  <c r="D43" i="1"/>
  <c r="F20" i="1" l="1"/>
  <c r="G21" i="1" s="1"/>
  <c r="B22" i="1"/>
  <c r="D21" i="1"/>
  <c r="E29" i="1"/>
  <c r="D44" i="1"/>
  <c r="B45" i="1"/>
  <c r="E21" i="1"/>
  <c r="I19" i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B29" i="1"/>
  <c r="L18" i="1"/>
  <c r="N18" i="1" s="1"/>
  <c r="G19" i="1"/>
  <c r="E22" i="1" l="1"/>
  <c r="D22" i="1"/>
  <c r="B23" i="1"/>
  <c r="K19" i="1"/>
  <c r="F22" i="1"/>
  <c r="K20" i="1"/>
  <c r="F27" i="1"/>
  <c r="K28" i="1" s="1"/>
  <c r="F24" i="1"/>
  <c r="F21" i="1"/>
  <c r="K21" i="1"/>
  <c r="F28" i="1"/>
  <c r="G29" i="1" s="1"/>
  <c r="D45" i="1"/>
  <c r="B46" i="1"/>
  <c r="E30" i="1"/>
  <c r="F25" i="1"/>
  <c r="K26" i="1" s="1"/>
  <c r="B30" i="1"/>
  <c r="D29" i="1"/>
  <c r="F23" i="1" l="1"/>
  <c r="F29" i="1"/>
  <c r="F26" i="1"/>
  <c r="G28" i="1"/>
  <c r="K29" i="1"/>
  <c r="G26" i="1"/>
  <c r="G22" i="1"/>
  <c r="K22" i="1"/>
  <c r="L19" i="1"/>
  <c r="N19" i="1" s="1"/>
  <c r="L22" i="1"/>
  <c r="N22" i="1" s="1"/>
  <c r="G25" i="1"/>
  <c r="K25" i="1"/>
  <c r="L21" i="1"/>
  <c r="N21" i="1" s="1"/>
  <c r="E31" i="1"/>
  <c r="F30" i="1"/>
  <c r="L20" i="1"/>
  <c r="N20" i="1" s="1"/>
  <c r="D46" i="1"/>
  <c r="B47" i="1"/>
  <c r="G23" i="1"/>
  <c r="K23" i="1"/>
  <c r="B31" i="1"/>
  <c r="D30" i="1"/>
  <c r="B24" i="1"/>
  <c r="D23" i="1"/>
  <c r="F31" i="1"/>
  <c r="L23" i="1" l="1"/>
  <c r="N23" i="1" s="1"/>
  <c r="K27" i="1"/>
  <c r="G27" i="1"/>
  <c r="K30" i="1"/>
  <c r="G30" i="1"/>
  <c r="G24" i="1"/>
  <c r="K24" i="1"/>
  <c r="L30" i="1"/>
  <c r="L26" i="1"/>
  <c r="L27" i="1"/>
  <c r="D24" i="1"/>
  <c r="B25" i="1"/>
  <c r="D25" i="1" s="1"/>
  <c r="D31" i="1"/>
  <c r="B32" i="1"/>
  <c r="L25" i="1"/>
  <c r="G31" i="1"/>
  <c r="K31" i="1"/>
  <c r="K32" i="1"/>
  <c r="G32" i="1"/>
  <c r="B48" i="1"/>
  <c r="D48" i="1" s="1"/>
  <c r="D47" i="1"/>
  <c r="E32" i="1"/>
  <c r="N25" i="1"/>
  <c r="L24" i="1" l="1"/>
  <c r="N24" i="1" s="1"/>
  <c r="L28" i="1"/>
  <c r="L29" i="1"/>
  <c r="L32" i="1"/>
  <c r="L31" i="1"/>
  <c r="E33" i="1"/>
  <c r="F32" i="1"/>
  <c r="B33" i="1"/>
  <c r="D32" i="1"/>
  <c r="G33" i="1" l="1"/>
  <c r="K33" i="1"/>
  <c r="D33" i="1"/>
  <c r="B34" i="1"/>
  <c r="E34" i="1"/>
  <c r="F33" i="1"/>
  <c r="L33" i="1" l="1"/>
  <c r="G34" i="1"/>
  <c r="K34" i="1"/>
  <c r="E35" i="1"/>
  <c r="F34" i="1"/>
  <c r="D34" i="1"/>
  <c r="B35" i="1"/>
  <c r="E36" i="1" l="1"/>
  <c r="F36" i="1"/>
  <c r="D35" i="1"/>
  <c r="B36" i="1"/>
  <c r="F35" i="1"/>
  <c r="G35" i="1"/>
  <c r="K35" i="1"/>
  <c r="L35" i="1" s="1"/>
  <c r="L34" i="1"/>
  <c r="B37" i="1" l="1"/>
  <c r="D36" i="1"/>
  <c r="G37" i="1"/>
  <c r="K37" i="1"/>
  <c r="G36" i="1"/>
  <c r="K36" i="1"/>
  <c r="L36" i="1" s="1"/>
  <c r="E37" i="1"/>
  <c r="L37" i="1" l="1"/>
  <c r="D37" i="1"/>
  <c r="B38" i="1"/>
  <c r="E38" i="1"/>
  <c r="F37" i="1"/>
  <c r="E39" i="1" l="1"/>
  <c r="K38" i="1"/>
  <c r="G38" i="1"/>
  <c r="F38" i="1"/>
  <c r="B39" i="1"/>
  <c r="D39" i="1" s="1"/>
  <c r="D38" i="1"/>
  <c r="L38" i="1" l="1"/>
  <c r="G39" i="1"/>
  <c r="K39" i="1"/>
  <c r="L39" i="1" s="1"/>
  <c r="F39" i="1"/>
  <c r="G40" i="1" l="1"/>
  <c r="K40" i="1"/>
  <c r="E41" i="1"/>
  <c r="F40" i="1"/>
  <c r="E42" i="1" l="1"/>
  <c r="F41" i="1"/>
  <c r="K41" i="1"/>
  <c r="G41" i="1"/>
  <c r="L40" i="1"/>
  <c r="L41" i="1" l="1"/>
  <c r="K42" i="1"/>
  <c r="L42" i="1" s="1"/>
  <c r="G42" i="1"/>
  <c r="E43" i="1"/>
  <c r="F42" i="1"/>
  <c r="K43" i="1" l="1"/>
  <c r="G43" i="1"/>
  <c r="E44" i="1"/>
  <c r="F43" i="1"/>
  <c r="K44" i="1" l="1"/>
  <c r="G44" i="1"/>
  <c r="E45" i="1"/>
  <c r="F44" i="1"/>
  <c r="F45" i="1"/>
  <c r="L43" i="1"/>
  <c r="G46" i="1" l="1"/>
  <c r="K46" i="1"/>
  <c r="G45" i="1"/>
  <c r="K45" i="1"/>
  <c r="L44" i="1"/>
  <c r="E46" i="1"/>
  <c r="L46" i="1" l="1"/>
  <c r="L45" i="1"/>
  <c r="E47" i="1"/>
  <c r="F47" i="1"/>
  <c r="F46" i="1"/>
  <c r="K47" i="1" l="1"/>
  <c r="G47" i="1"/>
  <c r="K48" i="1"/>
  <c r="G48" i="1"/>
  <c r="E48" i="1"/>
  <c r="F51" i="1" s="1"/>
  <c r="F48" i="1"/>
  <c r="L51" i="1" l="1"/>
  <c r="H54" i="1" s="1"/>
  <c r="L48" i="1"/>
  <c r="L47" i="1"/>
</calcChain>
</file>

<file path=xl/sharedStrings.xml><?xml version="1.0" encoding="utf-8"?>
<sst xmlns="http://schemas.openxmlformats.org/spreadsheetml/2006/main" count="56" uniqueCount="39">
  <si>
    <t>TABLA PARA CALCULAR   INTERESES DE MORA EN CUOTAS DE ALIMENTOS</t>
  </si>
  <si>
    <t>* Escriba sólo en las casillas en blanco (Año, Mes, y valor de la cuota para el primer año, si la primera cuota no se causó desde enero, ubique el mes de causación y al frente de este, escriba, encima del cero el valor de la cuota.)                                                                       *Para registrar los abonos primero abone a intereses y el saldo si lo hay, a Capital</t>
  </si>
  <si>
    <t>*Al terminar de introducir los Datos, seleccione y elimine las filas finales que no correspondan a los años y meses a liquidar, copie y pegue la tabla en un documento de word, estando en word, elimine las filas iniciales que no correspondan a la  liquidación, con esto queda lista para guardar e imprimir.</t>
  </si>
  <si>
    <t>*Antes de liquidar intereses en cuotas de alimentos, Téngase en cuenta la siguiente sentencia:  SC-00324 de 2013</t>
  </si>
  <si>
    <t>LIQUDACIÓN DE CAPITAL  E INTERESES DE MORA EN CUOTAS DE ALIMENTOS</t>
  </si>
  <si>
    <t>Año</t>
  </si>
  <si>
    <t>Mes</t>
  </si>
  <si>
    <r>
      <t xml:space="preserve">Liquidado </t>
    </r>
    <r>
      <rPr>
        <b/>
        <i/>
        <sz val="10"/>
        <color indexed="9"/>
        <rFont val="Arial"/>
        <family val="2"/>
      </rPr>
      <t>HASTA</t>
    </r>
    <r>
      <rPr>
        <b/>
        <sz val="10"/>
        <color indexed="9"/>
        <rFont val="Arial"/>
        <family val="2"/>
      </rPr>
      <t xml:space="preserve"> (Año/Mes):</t>
    </r>
  </si>
  <si>
    <t>Liquidado DESDE (Año/Mes):</t>
  </si>
  <si>
    <t>Tasa de interés moratoria equivalente al interés judicial (6%efectivo anual covertido a 0,4867% Nominal mensual Art. 2232 del Código Civil):</t>
  </si>
  <si>
    <t xml:space="preserve">Cuota </t>
  </si>
  <si>
    <t xml:space="preserve"> Capital </t>
  </si>
  <si>
    <t>Capital</t>
  </si>
  <si>
    <t xml:space="preserve">Abono a </t>
  </si>
  <si>
    <t>Tasa de</t>
  </si>
  <si>
    <t>Meses</t>
  </si>
  <si>
    <t>Interés</t>
  </si>
  <si>
    <t xml:space="preserve">Interés </t>
  </si>
  <si>
    <t>Abono a</t>
  </si>
  <si>
    <t>Saldo Intereses</t>
  </si>
  <si>
    <t>Mensual</t>
  </si>
  <si>
    <t>Acumulado</t>
  </si>
  <si>
    <t>En Mora</t>
  </si>
  <si>
    <t>Liquid.</t>
  </si>
  <si>
    <t>Intereses</t>
  </si>
  <si>
    <t>CUOTA EXTRAORDINARIA</t>
  </si>
  <si>
    <t>Total Capital</t>
  </si>
  <si>
    <t>Total Intereses</t>
  </si>
  <si>
    <t>Saldo total de la obligación</t>
  </si>
  <si>
    <t>Deuda mandamiento pago (18 de junio de 2021)</t>
  </si>
  <si>
    <t>TOTAL OBLIGACION</t>
  </si>
  <si>
    <t>$7.114.588,00</t>
  </si>
  <si>
    <t>$30.508.333,75</t>
  </si>
  <si>
    <t xml:space="preserve">Intereses liquidados de acuerdo al artículo 2232 del Código Civil (interés judicial: 6%efectivo anual covertido a 0,4867% Nominal mensual) </t>
  </si>
  <si>
    <t xml:space="preserve">ARTICULO 2232. &lt;PRESUNCION DE INTERESES LEGALES&gt;. Si en la convención se estipulan intereses sin expresarse la cuota, se entenderán fijados los intereses legales. 
El interés legal se fija en un seis por ciento anual. 
</t>
  </si>
  <si>
    <t>TABLA INFORMATIVA INCREMENTO PORCENTUAL SALARIO MÍNIMO MENSUAL LEGAL VIGENTE DESDE EL AÑO 1993</t>
  </si>
  <si>
    <t>AÑO</t>
  </si>
  <si>
    <t>SMMLV</t>
  </si>
  <si>
    <t>Incremento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</si>
</sst>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$-240A]\ #,##0"/>
    <numFmt numFmtId="165" formatCode="[$$-240A]\ #,##0.00"/>
    <numFmt numFmtId="166" formatCode="dd\-mmm\-yyyy"/>
    <numFmt numFmtId="167" formatCode="#0.00"/>
    <numFmt numFmtId="168" formatCode="[$$-240A]#,##0.00"/>
    <numFmt numFmtId="169" formatCode="0.0"/>
    <numFmt numFmtId="170" formatCode="[$$-240A]#,##0"/>
    <numFmt numFmtId="171" formatCode="&quot;$&quot;#,##0.00"/>
    <numFmt numFmtId="172" formatCode="#,##0.00\ &quot;€&quot;"/>
  </numFmts>
  <fonts count="27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 Black"/>
      <family val="2"/>
    </font>
    <font>
      <b/>
      <sz val="9"/>
      <color indexed="9"/>
      <name val="Arial"/>
      <family val="2"/>
    </font>
    <font>
      <b/>
      <sz val="9"/>
      <color indexed="2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color indexed="9"/>
      <name val="Arial Narrow"/>
      <family val="2"/>
    </font>
    <font>
      <b/>
      <sz val="12"/>
      <color indexed="9"/>
      <name val="Arial Black"/>
      <family val="2"/>
    </font>
    <font>
      <b/>
      <sz val="10"/>
      <name val="Arial Narrow"/>
      <family val="2"/>
    </font>
    <font>
      <u/>
      <sz val="12"/>
      <color indexed="12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u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slantDashDot">
        <color indexed="18"/>
      </right>
      <top style="slantDashDot">
        <color indexed="1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</cellStyleXfs>
  <cellXfs count="138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7" fillId="0" borderId="0" xfId="0" applyNumberFormat="1" applyFont="1"/>
    <xf numFmtId="164" fontId="3" fillId="0" borderId="0" xfId="0" applyNumberFormat="1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Alignment="1">
      <alignment horizontal="left" vertical="justify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justify"/>
    </xf>
    <xf numFmtId="0" fontId="1" fillId="0" borderId="3" xfId="0" applyFont="1" applyBorder="1" applyAlignment="1">
      <alignment horizontal="center" vertical="justify"/>
    </xf>
    <xf numFmtId="0" fontId="11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0" fillId="4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justify"/>
    </xf>
    <xf numFmtId="167" fontId="1" fillId="3" borderId="0" xfId="0" applyNumberFormat="1" applyFont="1" applyFill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1" fontId="11" fillId="3" borderId="6" xfId="0" applyNumberFormat="1" applyFont="1" applyFill="1" applyBorder="1" applyAlignment="1">
      <alignment horizontal="left" indent="2"/>
    </xf>
    <xf numFmtId="1" fontId="11" fillId="3" borderId="7" xfId="0" applyNumberFormat="1" applyFont="1" applyFill="1" applyBorder="1" applyAlignment="1">
      <alignment horizontal="left" indent="2"/>
    </xf>
    <xf numFmtId="165" fontId="3" fillId="4" borderId="8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4" fillId="3" borderId="0" xfId="0" applyFont="1" applyFill="1"/>
    <xf numFmtId="0" fontId="4" fillId="3" borderId="3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170" fontId="3" fillId="5" borderId="8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left" vertical="center"/>
    </xf>
    <xf numFmtId="169" fontId="3" fillId="5" borderId="8" xfId="0" applyNumberFormat="1" applyFont="1" applyFill="1" applyBorder="1" applyAlignment="1">
      <alignment horizontal="center"/>
    </xf>
    <xf numFmtId="0" fontId="4" fillId="3" borderId="6" xfId="0" applyFont="1" applyFill="1" applyBorder="1"/>
    <xf numFmtId="0" fontId="3" fillId="3" borderId="4" xfId="0" applyFont="1" applyFill="1" applyBorder="1" applyAlignment="1">
      <alignment horizontal="center" vertical="justify"/>
    </xf>
    <xf numFmtId="2" fontId="0" fillId="0" borderId="10" xfId="0" applyNumberFormat="1" applyBorder="1" applyAlignment="1">
      <alignment horizontal="left" vertical="center"/>
    </xf>
    <xf numFmtId="170" fontId="3" fillId="5" borderId="11" xfId="0" applyNumberFormat="1" applyFont="1" applyFill="1" applyBorder="1" applyAlignment="1">
      <alignment horizontal="center"/>
    </xf>
    <xf numFmtId="171" fontId="3" fillId="5" borderId="8" xfId="0" applyNumberFormat="1" applyFont="1" applyFill="1" applyBorder="1" applyAlignment="1">
      <alignment horizontal="center"/>
    </xf>
    <xf numFmtId="171" fontId="3" fillId="4" borderId="8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170" fontId="20" fillId="3" borderId="6" xfId="0" applyNumberFormat="1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1" fontId="20" fillId="3" borderId="3" xfId="0" applyNumberFormat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1" fontId="20" fillId="3" borderId="12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1" fontId="20" fillId="3" borderId="4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" fontId="1" fillId="6" borderId="5" xfId="0" applyNumberFormat="1" applyFont="1" applyFill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0" fontId="3" fillId="5" borderId="8" xfId="0" applyNumberFormat="1" applyFont="1" applyFill="1" applyBorder="1" applyAlignment="1" applyProtection="1">
      <alignment horizontal="center" vertical="center"/>
      <protection hidden="1"/>
    </xf>
    <xf numFmtId="0" fontId="21" fillId="9" borderId="14" xfId="0" applyFont="1" applyFill="1" applyBorder="1" applyAlignment="1">
      <alignment horizontal="center"/>
    </xf>
    <xf numFmtId="0" fontId="22" fillId="9" borderId="6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10" fontId="23" fillId="10" borderId="8" xfId="0" applyNumberFormat="1" applyFont="1" applyFill="1" applyBorder="1" applyAlignment="1">
      <alignment horizontal="center" vertical="top" wrapText="1"/>
    </xf>
    <xf numFmtId="10" fontId="3" fillId="10" borderId="8" xfId="0" applyNumberFormat="1" applyFont="1" applyFill="1" applyBorder="1" applyAlignment="1">
      <alignment horizontal="center"/>
    </xf>
    <xf numFmtId="10" fontId="0" fillId="10" borderId="8" xfId="0" applyNumberFormat="1" applyFill="1" applyBorder="1" applyAlignment="1">
      <alignment horizontal="center"/>
    </xf>
    <xf numFmtId="10" fontId="17" fillId="11" borderId="3" xfId="0" applyNumberFormat="1" applyFont="1" applyFill="1" applyBorder="1" applyAlignment="1">
      <alignment horizontal="center" vertical="justify"/>
    </xf>
    <xf numFmtId="0" fontId="21" fillId="9" borderId="8" xfId="0" applyFont="1" applyFill="1" applyBorder="1" applyAlignment="1">
      <alignment horizontal="center"/>
    </xf>
    <xf numFmtId="171" fontId="0" fillId="12" borderId="8" xfId="0" applyNumberFormat="1" applyFill="1" applyBorder="1" applyAlignment="1">
      <alignment horizontal="center"/>
    </xf>
    <xf numFmtId="165" fontId="0" fillId="12" borderId="8" xfId="0" applyNumberFormat="1" applyFill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10" fontId="0" fillId="12" borderId="8" xfId="0" applyNumberFormat="1" applyFill="1" applyBorder="1" applyAlignment="1">
      <alignment horizontal="center"/>
    </xf>
    <xf numFmtId="9" fontId="0" fillId="0" borderId="0" xfId="2" applyFont="1" applyBorder="1"/>
    <xf numFmtId="10" fontId="0" fillId="12" borderId="8" xfId="2" applyNumberFormat="1" applyFont="1" applyFill="1" applyBorder="1" applyAlignment="1">
      <alignment horizontal="center"/>
    </xf>
    <xf numFmtId="170" fontId="3" fillId="15" borderId="3" xfId="0" applyNumberFormat="1" applyFont="1" applyFill="1" applyBorder="1" applyAlignment="1">
      <alignment horizontal="center"/>
    </xf>
    <xf numFmtId="170" fontId="3" fillId="15" borderId="5" xfId="0" applyNumberFormat="1" applyFont="1" applyFill="1" applyBorder="1" applyAlignment="1">
      <alignment horizontal="center"/>
    </xf>
    <xf numFmtId="164" fontId="26" fillId="0" borderId="0" xfId="0" applyNumberFormat="1" applyFont="1"/>
    <xf numFmtId="165" fontId="3" fillId="5" borderId="0" xfId="0" applyNumberFormat="1" applyFont="1" applyFill="1" applyAlignment="1">
      <alignment horizontal="center"/>
    </xf>
    <xf numFmtId="9" fontId="0" fillId="12" borderId="8" xfId="2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17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1" fillId="9" borderId="10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/>
    </xf>
    <xf numFmtId="0" fontId="18" fillId="0" borderId="15" xfId="1" applyFont="1" applyBorder="1" applyAlignment="1" applyProtection="1">
      <alignment horizontal="left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14" fillId="13" borderId="0" xfId="0" applyFont="1" applyFill="1" applyAlignment="1">
      <alignment horizontal="center" vertical="center" wrapText="1"/>
    </xf>
    <xf numFmtId="0" fontId="14" fillId="13" borderId="17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0" xfId="0" applyFont="1" applyFill="1" applyBorder="1" applyAlignment="1">
      <alignment horizontal="center" vertical="center" wrapText="1"/>
    </xf>
    <xf numFmtId="0" fontId="20" fillId="14" borderId="21" xfId="0" applyFont="1" applyFill="1" applyBorder="1" applyAlignment="1">
      <alignment horizontal="center" wrapText="1"/>
    </xf>
    <xf numFmtId="0" fontId="20" fillId="14" borderId="22" xfId="0" applyFont="1" applyFill="1" applyBorder="1" applyAlignment="1">
      <alignment horizontal="center" wrapText="1"/>
    </xf>
    <xf numFmtId="0" fontId="20" fillId="14" borderId="23" xfId="0" applyFont="1" applyFill="1" applyBorder="1" applyAlignment="1">
      <alignment horizontal="center" wrapText="1"/>
    </xf>
    <xf numFmtId="0" fontId="20" fillId="7" borderId="12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10" fontId="0" fillId="12" borderId="10" xfId="0" applyNumberFormat="1" applyFill="1" applyBorder="1" applyAlignment="1">
      <alignment horizontal="center"/>
    </xf>
    <xf numFmtId="10" fontId="0" fillId="12" borderId="11" xfId="0" applyNumberForma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12" xfId="0" applyFont="1" applyFill="1" applyBorder="1" applyAlignment="1">
      <alignment horizontal="right" vertical="justify"/>
    </xf>
    <xf numFmtId="0" fontId="15" fillId="3" borderId="15" xfId="0" applyFont="1" applyFill="1" applyBorder="1" applyAlignment="1">
      <alignment horizontal="right" vertical="justify"/>
    </xf>
    <xf numFmtId="0" fontId="15" fillId="3" borderId="2" xfId="0" applyFont="1" applyFill="1" applyBorder="1" applyAlignment="1">
      <alignment horizontal="right" vertical="justify"/>
    </xf>
    <xf numFmtId="0" fontId="19" fillId="7" borderId="12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171" fontId="1" fillId="0" borderId="12" xfId="0" applyNumberFormat="1" applyFont="1" applyBorder="1" applyAlignment="1">
      <alignment horizontal="center"/>
    </xf>
    <xf numFmtId="171" fontId="1" fillId="0" borderId="15" xfId="0" applyNumberFormat="1" applyFont="1" applyBorder="1" applyAlignment="1">
      <alignment horizontal="center"/>
    </xf>
    <xf numFmtId="171" fontId="1" fillId="0" borderId="2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20" xfId="0" applyFont="1" applyBorder="1" applyAlignment="1">
      <alignment horizontal="center" wrapText="1"/>
    </xf>
    <xf numFmtId="0" fontId="12" fillId="3" borderId="1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" fontId="1" fillId="16" borderId="8" xfId="0" applyNumberFormat="1" applyFont="1" applyFill="1" applyBorder="1" applyAlignment="1">
      <alignment horizontal="center"/>
    </xf>
    <xf numFmtId="172" fontId="1" fillId="0" borderId="10" xfId="0" applyNumberFormat="1" applyFont="1" applyBorder="1" applyAlignment="1">
      <alignment horizontal="center"/>
    </xf>
    <xf numFmtId="172" fontId="1" fillId="0" borderId="24" xfId="0" applyNumberFormat="1" applyFont="1" applyBorder="1" applyAlignment="1">
      <alignment horizontal="center"/>
    </xf>
    <xf numFmtId="172" fontId="1" fillId="0" borderId="11" xfId="0" applyNumberFormat="1" applyFont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Resources/directory/c683f7e28b4548daa665d01288af49b3.ExcelAutomationServiceFrontend.WorkingDir/NoAVScans/ae3f5809-df67-46a9-a03a-15dc46682fa5/in/sentencia%20sobre%20cobro%20de%20intereses%20moratorios%20de%20cuotas%20alimentarias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82"/>
  <sheetViews>
    <sheetView showGridLines="0" tabSelected="1" workbookViewId="0">
      <selection activeCell="R51" sqref="R51"/>
    </sheetView>
  </sheetViews>
  <sheetFormatPr baseColWidth="10" defaultColWidth="9.140625" defaultRowHeight="12.75" x14ac:dyDescent="0.2"/>
  <cols>
    <col min="1" max="1" width="2.7109375" customWidth="1"/>
    <col min="2" max="3" width="5.7109375" customWidth="1"/>
    <col min="4" max="4" width="9.7109375" hidden="1" customWidth="1"/>
    <col min="5" max="5" width="11.7109375" customWidth="1"/>
    <col min="6" max="6" width="14.7109375" customWidth="1"/>
    <col min="7" max="8" width="13.7109375" customWidth="1"/>
    <col min="9" max="9" width="6.7109375" customWidth="1"/>
    <col min="10" max="10" width="6.7109375" style="9" customWidth="1"/>
    <col min="11" max="11" width="13.7109375" style="13" customWidth="1"/>
    <col min="12" max="12" width="14.7109375" style="14" customWidth="1"/>
    <col min="13" max="13" width="7.85546875" style="14" customWidth="1"/>
    <col min="14" max="14" width="10.140625" style="14" hidden="1" customWidth="1"/>
    <col min="15" max="15" width="7.85546875" style="8" hidden="1" customWidth="1"/>
    <col min="16" max="16" width="9.7109375" style="9" hidden="1" customWidth="1"/>
    <col min="17" max="17" width="24.140625" style="9" customWidth="1"/>
    <col min="18" max="18" width="12.140625" style="9" customWidth="1"/>
    <col min="19" max="19" width="12.140625" customWidth="1"/>
    <col min="20" max="20" width="0.140625" hidden="1" customWidth="1"/>
    <col min="21" max="21" width="10.28515625" customWidth="1"/>
    <col min="22" max="22" width="10" customWidth="1"/>
    <col min="23" max="23" width="10.140625" customWidth="1"/>
    <col min="24" max="24" width="11.42578125" customWidth="1"/>
    <col min="25" max="25" width="14.140625" customWidth="1"/>
    <col min="26" max="26" width="8.85546875" customWidth="1"/>
    <col min="27" max="27" width="11.42578125" customWidth="1"/>
    <col min="28" max="28" width="12.28515625" customWidth="1"/>
    <col min="29" max="29" width="13.5703125" customWidth="1"/>
    <col min="30" max="256" width="11.42578125" customWidth="1"/>
  </cols>
  <sheetData>
    <row r="2" spans="2:26" ht="21" customHeight="1" x14ac:dyDescent="0.4">
      <c r="B2" s="10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24"/>
      <c r="P2"/>
      <c r="Q2"/>
      <c r="R2"/>
    </row>
    <row r="3" spans="2:26" ht="12.75" customHeight="1" x14ac:dyDescent="0.2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/>
      <c r="O3" s="7"/>
      <c r="P3" s="10"/>
      <c r="Q3" s="10"/>
      <c r="R3" s="10"/>
      <c r="S3" s="4"/>
      <c r="T3" s="4"/>
      <c r="U3" s="4"/>
      <c r="V3" s="4"/>
      <c r="W3" s="4"/>
      <c r="X3" s="4"/>
      <c r="Y3" s="4"/>
      <c r="Z3" s="4"/>
    </row>
    <row r="4" spans="2:26" x14ac:dyDescent="0.2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/>
      <c r="O4" s="7"/>
      <c r="P4" s="10"/>
      <c r="Q4" s="10"/>
      <c r="R4" s="10"/>
      <c r="S4" s="4"/>
      <c r="T4" s="4"/>
      <c r="U4" s="4"/>
      <c r="V4" s="4"/>
      <c r="W4" s="4"/>
      <c r="X4" s="4"/>
      <c r="Y4" s="4"/>
      <c r="Z4" s="4"/>
    </row>
    <row r="5" spans="2:26" ht="13.5" thickBot="1" x14ac:dyDescent="0.25"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/>
      <c r="O5" s="7"/>
      <c r="P5" s="10"/>
      <c r="Q5" s="10"/>
      <c r="R5" s="10"/>
      <c r="S5" s="4"/>
      <c r="T5" s="4"/>
      <c r="U5" s="4"/>
      <c r="V5" s="4"/>
      <c r="W5" s="4"/>
      <c r="X5" s="4"/>
      <c r="Y5" s="4"/>
      <c r="Z5" s="4"/>
    </row>
    <row r="6" spans="2:26" ht="12.75" customHeight="1" x14ac:dyDescent="0.2">
      <c r="B6" s="122" t="s">
        <v>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4"/>
      <c r="N6"/>
      <c r="O6" s="7"/>
      <c r="P6" s="10"/>
      <c r="Q6"/>
      <c r="R6"/>
      <c r="T6" s="4"/>
      <c r="U6" s="4"/>
      <c r="V6" s="4"/>
      <c r="W6" s="4"/>
      <c r="X6" s="4"/>
      <c r="Y6" s="4"/>
      <c r="Z6" s="4"/>
    </row>
    <row r="7" spans="2:26" x14ac:dyDescent="0.2">
      <c r="B7" s="125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6"/>
      <c r="N7"/>
      <c r="O7" s="7"/>
      <c r="P7" s="10"/>
      <c r="Q7"/>
      <c r="R7"/>
      <c r="T7" s="4"/>
      <c r="U7" s="4"/>
      <c r="V7" s="4"/>
      <c r="W7" s="4"/>
      <c r="X7" s="4"/>
      <c r="Y7" s="4"/>
      <c r="Z7" s="4"/>
    </row>
    <row r="8" spans="2:26" x14ac:dyDescent="0.2">
      <c r="B8" s="125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6"/>
      <c r="N8"/>
      <c r="O8" s="7"/>
      <c r="P8" s="10"/>
      <c r="Q8"/>
      <c r="R8"/>
      <c r="T8" s="4"/>
      <c r="U8" s="4"/>
      <c r="V8" s="4"/>
      <c r="W8" s="4"/>
      <c r="X8" s="4"/>
      <c r="Y8" s="4"/>
      <c r="Z8" s="4"/>
    </row>
    <row r="9" spans="2:26" x14ac:dyDescent="0.2">
      <c r="B9" s="125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6"/>
      <c r="N9"/>
      <c r="O9" s="7"/>
      <c r="P9" s="10"/>
      <c r="Q9"/>
      <c r="R9"/>
      <c r="T9" s="4"/>
      <c r="U9" s="4"/>
      <c r="V9" s="4"/>
      <c r="W9" s="4"/>
      <c r="X9" s="4"/>
      <c r="Y9" s="4"/>
      <c r="Z9" s="4"/>
    </row>
    <row r="10" spans="2:26" ht="15.75" customHeight="1" thickBot="1" x14ac:dyDescent="0.3">
      <c r="B10" s="127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8"/>
      <c r="N10"/>
      <c r="O10"/>
      <c r="P10" s="12"/>
      <c r="Q10"/>
      <c r="R10"/>
      <c r="T10" s="3"/>
      <c r="U10" s="4"/>
      <c r="V10" s="5"/>
      <c r="W10" s="5"/>
      <c r="X10" s="4"/>
      <c r="Y10" s="4"/>
      <c r="Z10" s="4"/>
    </row>
    <row r="11" spans="2:26" ht="30" customHeight="1" thickBot="1" x14ac:dyDescent="0.3">
      <c r="B11" s="88" t="s">
        <v>3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19"/>
      <c r="O11" s="2"/>
      <c r="P11" s="12"/>
      <c r="T11" s="3"/>
      <c r="U11" s="4"/>
      <c r="V11" s="5"/>
      <c r="W11" s="5"/>
      <c r="X11" s="4"/>
      <c r="Y11" s="4"/>
      <c r="Z11" s="4"/>
    </row>
    <row r="12" spans="2:26" ht="15.75" customHeight="1" thickBot="1" x14ac:dyDescent="0.3">
      <c r="B12" s="117" t="s">
        <v>4</v>
      </c>
      <c r="C12" s="118"/>
      <c r="D12" s="118"/>
      <c r="E12" s="118"/>
      <c r="F12" s="118"/>
      <c r="G12" s="118"/>
      <c r="H12" s="118"/>
      <c r="I12" s="118"/>
      <c r="J12" s="119"/>
      <c r="K12" s="35" t="s">
        <v>5</v>
      </c>
      <c r="L12" s="35" t="s">
        <v>6</v>
      </c>
      <c r="M12" s="43"/>
      <c r="N12" s="34"/>
      <c r="O12"/>
      <c r="P12" s="11"/>
      <c r="T12" s="6"/>
      <c r="U12" s="5"/>
      <c r="V12" s="5"/>
      <c r="W12" s="5"/>
      <c r="X12" s="4"/>
      <c r="Y12" s="4"/>
      <c r="Z12" s="4"/>
    </row>
    <row r="13" spans="2:26" ht="16.5" customHeight="1" thickBot="1" x14ac:dyDescent="0.25">
      <c r="B13" s="131" t="s">
        <v>7</v>
      </c>
      <c r="C13" s="132"/>
      <c r="D13" s="132"/>
      <c r="E13" s="132"/>
      <c r="F13" s="132"/>
      <c r="G13" s="132"/>
      <c r="H13" s="132"/>
      <c r="I13" s="132"/>
      <c r="J13" s="133"/>
      <c r="K13" s="37">
        <v>2021</v>
      </c>
      <c r="L13" s="37">
        <v>3</v>
      </c>
      <c r="M13" s="25"/>
      <c r="N13" s="26"/>
      <c r="O13"/>
      <c r="P13"/>
      <c r="T13" s="15"/>
      <c r="U13" s="17"/>
      <c r="Y13" s="4"/>
      <c r="Z13" s="4"/>
    </row>
    <row r="14" spans="2:26" ht="15.75" customHeight="1" thickBot="1" x14ac:dyDescent="0.25">
      <c r="B14" s="131" t="s">
        <v>8</v>
      </c>
      <c r="C14" s="132"/>
      <c r="D14" s="132"/>
      <c r="E14" s="132"/>
      <c r="F14" s="132"/>
      <c r="G14" s="132"/>
      <c r="H14" s="132"/>
      <c r="I14" s="132"/>
      <c r="J14" s="133"/>
      <c r="K14" s="21">
        <v>2020</v>
      </c>
      <c r="L14" s="21">
        <v>9</v>
      </c>
      <c r="M14" s="44"/>
      <c r="N14" s="27"/>
      <c r="O14"/>
      <c r="P14"/>
      <c r="T14" s="20"/>
      <c r="U14" s="18"/>
      <c r="Y14" s="4"/>
      <c r="Z14" s="4"/>
    </row>
    <row r="15" spans="2:26" ht="16.5" customHeight="1" thickBot="1" x14ac:dyDescent="0.25">
      <c r="B15" s="108" t="s">
        <v>9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10"/>
      <c r="M15" s="69">
        <v>4.8999999999999998E-3</v>
      </c>
      <c r="N15" s="28"/>
      <c r="O15"/>
      <c r="P15"/>
      <c r="T15" s="16"/>
      <c r="U15" s="18"/>
      <c r="Y15" s="4"/>
      <c r="Z15" s="4"/>
    </row>
    <row r="16" spans="2:26" ht="12.95" customHeight="1" thickBot="1" x14ac:dyDescent="0.25">
      <c r="B16" s="129"/>
      <c r="C16" s="130"/>
      <c r="D16" s="23"/>
      <c r="E16" s="22" t="s">
        <v>10</v>
      </c>
      <c r="F16" s="49" t="s">
        <v>11</v>
      </c>
      <c r="G16" s="49" t="s">
        <v>12</v>
      </c>
      <c r="H16" s="49" t="s">
        <v>13</v>
      </c>
      <c r="I16" s="53" t="s">
        <v>14</v>
      </c>
      <c r="J16" s="54" t="s">
        <v>15</v>
      </c>
      <c r="K16" s="55" t="s">
        <v>16</v>
      </c>
      <c r="L16" s="56" t="s">
        <v>17</v>
      </c>
      <c r="M16" s="54" t="s">
        <v>18</v>
      </c>
      <c r="N16" s="30" t="s">
        <v>19</v>
      </c>
      <c r="O16"/>
      <c r="P16"/>
      <c r="U16" s="18"/>
    </row>
    <row r="17" spans="2:21" ht="12.95" customHeight="1" thickBot="1" x14ac:dyDescent="0.25">
      <c r="B17" s="57" t="s">
        <v>5</v>
      </c>
      <c r="C17" s="51" t="s">
        <v>6</v>
      </c>
      <c r="D17" s="33"/>
      <c r="E17" s="22" t="s">
        <v>20</v>
      </c>
      <c r="F17" s="50" t="s">
        <v>21</v>
      </c>
      <c r="G17" s="50" t="s">
        <v>22</v>
      </c>
      <c r="H17" s="51" t="s">
        <v>12</v>
      </c>
      <c r="I17" s="52" t="s">
        <v>16</v>
      </c>
      <c r="J17" s="51" t="s">
        <v>23</v>
      </c>
      <c r="K17" s="52" t="s">
        <v>20</v>
      </c>
      <c r="L17" s="57" t="s">
        <v>21</v>
      </c>
      <c r="M17" s="58" t="s">
        <v>24</v>
      </c>
      <c r="N17" s="31"/>
      <c r="O17"/>
      <c r="P17"/>
      <c r="U17" s="18"/>
    </row>
    <row r="18" spans="2:21" ht="12.95" customHeight="1" thickBot="1" x14ac:dyDescent="0.25">
      <c r="B18" s="59">
        <v>2021</v>
      </c>
      <c r="C18" s="60">
        <v>6</v>
      </c>
      <c r="D18" s="45" t="str">
        <f>CONCATENATE(B18,"-",C18)</f>
        <v>2021-6</v>
      </c>
      <c r="E18" s="78">
        <v>908526</v>
      </c>
      <c r="F18" s="46">
        <f>E18-H18</f>
        <v>908526</v>
      </c>
      <c r="G18" s="38">
        <f>F18-E18</f>
        <v>0</v>
      </c>
      <c r="H18" s="32">
        <v>0</v>
      </c>
      <c r="I18" s="62">
        <f>M15</f>
        <v>4.8999999999999998E-3</v>
      </c>
      <c r="J18" s="42">
        <v>1</v>
      </c>
      <c r="K18" s="47">
        <f>B16*(I18)*J18</f>
        <v>0</v>
      </c>
      <c r="L18" s="47">
        <f>K18-M18</f>
        <v>0</v>
      </c>
      <c r="M18" s="48"/>
      <c r="N18" s="29">
        <f t="shared" ref="N18:N25" si="0">L18-M18</f>
        <v>0</v>
      </c>
      <c r="O18"/>
      <c r="P18"/>
      <c r="Q18" s="80" t="s">
        <v>25</v>
      </c>
      <c r="U18" s="18"/>
    </row>
    <row r="19" spans="2:21" ht="12.95" customHeight="1" x14ac:dyDescent="0.2">
      <c r="B19" s="39">
        <f>B18</f>
        <v>2021</v>
      </c>
      <c r="C19" s="40">
        <v>7</v>
      </c>
      <c r="D19" s="41" t="str">
        <f t="shared" ref="D19:D25" si="1">CONCATENATE(B19,"-",C19)</f>
        <v>2021-7</v>
      </c>
      <c r="E19" s="79">
        <f t="shared" ref="E19:E48" si="2">E18</f>
        <v>908526</v>
      </c>
      <c r="F19" s="38">
        <f>E18+E19-H18-H19</f>
        <v>1817052</v>
      </c>
      <c r="G19" s="38">
        <f>F18</f>
        <v>908526</v>
      </c>
      <c r="H19" s="32">
        <v>0</v>
      </c>
      <c r="I19" s="62">
        <f t="shared" ref="I19:I48" si="3">I18</f>
        <v>4.8999999999999998E-3</v>
      </c>
      <c r="J19" s="42">
        <v>1</v>
      </c>
      <c r="K19" s="47">
        <f>F18*(I19)*J19</f>
        <v>4451.7773999999999</v>
      </c>
      <c r="L19" s="47">
        <f>K18+K19-M18-M19</f>
        <v>4451.7773999999999</v>
      </c>
      <c r="M19" s="48"/>
      <c r="N19" s="29">
        <f t="shared" si="0"/>
        <v>4451.7773999999999</v>
      </c>
      <c r="O19"/>
      <c r="P19"/>
      <c r="U19" s="18"/>
    </row>
    <row r="20" spans="2:21" ht="12.95" customHeight="1" x14ac:dyDescent="0.2">
      <c r="B20" s="39">
        <f t="shared" ref="B20:B48" si="4">B19</f>
        <v>2021</v>
      </c>
      <c r="C20" s="40">
        <v>8</v>
      </c>
      <c r="D20" s="41" t="str">
        <f t="shared" si="1"/>
        <v>2021-8</v>
      </c>
      <c r="E20" s="79">
        <f t="shared" si="2"/>
        <v>908526</v>
      </c>
      <c r="F20" s="38">
        <f>E18+E19+E20-H18-H19-H20</f>
        <v>2725578</v>
      </c>
      <c r="G20" s="38">
        <f t="shared" ref="G20:G25" si="5">F19</f>
        <v>1817052</v>
      </c>
      <c r="H20" s="32">
        <v>0</v>
      </c>
      <c r="I20" s="62">
        <f t="shared" si="3"/>
        <v>4.8999999999999998E-3</v>
      </c>
      <c r="J20" s="42">
        <v>1</v>
      </c>
      <c r="K20" s="47">
        <f t="shared" ref="K20:K25" si="6">F19*(I20)*J20</f>
        <v>8903.5547999999999</v>
      </c>
      <c r="L20" s="47">
        <f>K18+K19+K20-M18-M19-M20</f>
        <v>13355.332200000001</v>
      </c>
      <c r="M20" s="48"/>
      <c r="N20" s="29">
        <f t="shared" si="0"/>
        <v>13355.332200000001</v>
      </c>
      <c r="O20"/>
      <c r="P20"/>
      <c r="U20" s="18"/>
    </row>
    <row r="21" spans="2:21" ht="12.95" customHeight="1" x14ac:dyDescent="0.2">
      <c r="B21" s="39">
        <f>B20</f>
        <v>2021</v>
      </c>
      <c r="C21" s="40">
        <v>9</v>
      </c>
      <c r="D21" s="41" t="str">
        <f t="shared" si="1"/>
        <v>2021-9</v>
      </c>
      <c r="E21" s="79">
        <f>E20</f>
        <v>908526</v>
      </c>
      <c r="F21" s="38">
        <f>SUM(E18:E21)-H18-H19-H20-H21</f>
        <v>3634104</v>
      </c>
      <c r="G21" s="38">
        <f>F20</f>
        <v>2725578</v>
      </c>
      <c r="H21" s="32">
        <v>0</v>
      </c>
      <c r="I21" s="62">
        <f t="shared" si="3"/>
        <v>4.8999999999999998E-3</v>
      </c>
      <c r="J21" s="42">
        <v>1</v>
      </c>
      <c r="K21" s="47">
        <f>F20*(I21)*J21</f>
        <v>13355.332199999999</v>
      </c>
      <c r="L21" s="47">
        <f>SUM(K18:K21)-M18-M19-M20-M21</f>
        <v>26710.664400000001</v>
      </c>
      <c r="M21" s="48"/>
      <c r="N21" s="29">
        <f t="shared" si="0"/>
        <v>26710.664400000001</v>
      </c>
      <c r="O21"/>
      <c r="P21"/>
      <c r="U21" s="18"/>
    </row>
    <row r="22" spans="2:21" ht="13.5" customHeight="1" x14ac:dyDescent="0.2">
      <c r="B22" s="39">
        <f>B21</f>
        <v>2021</v>
      </c>
      <c r="C22" s="40">
        <v>10</v>
      </c>
      <c r="D22" s="41" t="str">
        <f t="shared" si="1"/>
        <v>2021-10</v>
      </c>
      <c r="E22" s="79">
        <f t="shared" si="2"/>
        <v>908526</v>
      </c>
      <c r="F22" s="38">
        <f>SUM(E18:E22)-H18-H19-H20-H21-H22</f>
        <v>4542630</v>
      </c>
      <c r="G22" s="38">
        <f>F21</f>
        <v>3634104</v>
      </c>
      <c r="H22" s="32">
        <v>0</v>
      </c>
      <c r="I22" s="62">
        <f t="shared" si="3"/>
        <v>4.8999999999999998E-3</v>
      </c>
      <c r="J22" s="42">
        <v>1</v>
      </c>
      <c r="K22" s="47">
        <f t="shared" si="6"/>
        <v>17807.1096</v>
      </c>
      <c r="L22" s="47">
        <f>SUM(K18:K22)-M18-M19-M20-M21-M22</f>
        <v>44517.774000000005</v>
      </c>
      <c r="M22" s="48"/>
      <c r="N22" s="29">
        <f t="shared" si="0"/>
        <v>44517.774000000005</v>
      </c>
      <c r="O22"/>
      <c r="P22"/>
      <c r="Q22" s="80"/>
      <c r="U22" s="18"/>
    </row>
    <row r="23" spans="2:21" ht="14.25" customHeight="1" x14ac:dyDescent="0.2">
      <c r="B23" s="39">
        <f t="shared" si="4"/>
        <v>2021</v>
      </c>
      <c r="C23" s="40">
        <v>11</v>
      </c>
      <c r="D23" s="41" t="str">
        <f t="shared" si="1"/>
        <v>2021-11</v>
      </c>
      <c r="E23" s="79">
        <v>908526</v>
      </c>
      <c r="F23" s="38">
        <f>SUM(E18:E23)-H18-H19-H20-H21-H22-H23</f>
        <v>4451156</v>
      </c>
      <c r="G23" s="38">
        <f t="shared" si="5"/>
        <v>4542630</v>
      </c>
      <c r="H23" s="32">
        <v>1000000</v>
      </c>
      <c r="I23" s="62">
        <f t="shared" si="3"/>
        <v>4.8999999999999998E-3</v>
      </c>
      <c r="J23" s="42">
        <v>1</v>
      </c>
      <c r="K23" s="47">
        <f t="shared" si="6"/>
        <v>22258.886999999999</v>
      </c>
      <c r="L23" s="47">
        <f>SUM(K18:K23)-M18-M19-M20-M21-M22-M23</f>
        <v>66776.661000000007</v>
      </c>
      <c r="M23" s="48"/>
      <c r="N23" s="29">
        <f t="shared" si="0"/>
        <v>66776.661000000007</v>
      </c>
      <c r="O23"/>
      <c r="P23"/>
      <c r="U23" s="18"/>
    </row>
    <row r="24" spans="2:21" ht="12.95" customHeight="1" x14ac:dyDescent="0.2">
      <c r="B24" s="39">
        <f t="shared" si="4"/>
        <v>2021</v>
      </c>
      <c r="C24" s="40">
        <v>12</v>
      </c>
      <c r="D24" s="41" t="str">
        <f t="shared" si="1"/>
        <v>2021-12</v>
      </c>
      <c r="E24" s="79">
        <f t="shared" si="2"/>
        <v>908526</v>
      </c>
      <c r="F24" s="38">
        <f>SUM(E18:E24)-H18-H19-H20-H21-H22-H23-H24</f>
        <v>5359682</v>
      </c>
      <c r="G24" s="38">
        <f t="shared" si="5"/>
        <v>4451156</v>
      </c>
      <c r="H24" s="32">
        <v>0</v>
      </c>
      <c r="I24" s="62">
        <f t="shared" si="3"/>
        <v>4.8999999999999998E-3</v>
      </c>
      <c r="J24" s="42">
        <v>1</v>
      </c>
      <c r="K24" s="47">
        <f t="shared" si="6"/>
        <v>21810.664399999998</v>
      </c>
      <c r="L24" s="47">
        <f>SUM(K18:K24)-M18-M19-M20-M21-M22-M23-M24</f>
        <v>88587.325400000002</v>
      </c>
      <c r="M24" s="48"/>
      <c r="N24" s="29">
        <f t="shared" si="0"/>
        <v>88587.325400000002</v>
      </c>
      <c r="O24"/>
      <c r="P24"/>
      <c r="U24" s="18"/>
    </row>
    <row r="25" spans="2:21" ht="12.95" customHeight="1" x14ac:dyDescent="0.2">
      <c r="B25" s="39">
        <f t="shared" si="4"/>
        <v>2021</v>
      </c>
      <c r="C25" s="40">
        <v>12</v>
      </c>
      <c r="D25" s="41" t="str">
        <f t="shared" si="1"/>
        <v>2021-12</v>
      </c>
      <c r="E25" s="79">
        <f t="shared" si="2"/>
        <v>908526</v>
      </c>
      <c r="F25" s="38">
        <f>SUM(E18:E25)-H18-H19-H20-H21-H22-H23-H24-H25</f>
        <v>6268208</v>
      </c>
      <c r="G25" s="38">
        <f t="shared" si="5"/>
        <v>5359682</v>
      </c>
      <c r="H25" s="32">
        <v>0</v>
      </c>
      <c r="I25" s="62">
        <f t="shared" si="3"/>
        <v>4.8999999999999998E-3</v>
      </c>
      <c r="J25" s="42">
        <v>1</v>
      </c>
      <c r="K25" s="47">
        <f t="shared" si="6"/>
        <v>26262.441800000001</v>
      </c>
      <c r="L25" s="47">
        <f>SUM(K18:K25)-M18-M19-M20-M21-M22-M23-M24-M25</f>
        <v>114849.7672</v>
      </c>
      <c r="M25" s="48"/>
      <c r="N25" s="29">
        <f t="shared" si="0"/>
        <v>114849.7672</v>
      </c>
      <c r="O25"/>
      <c r="P25"/>
      <c r="Q25" s="80" t="s">
        <v>25</v>
      </c>
      <c r="U25" s="18"/>
    </row>
    <row r="26" spans="2:21" ht="12.95" customHeight="1" x14ac:dyDescent="0.2">
      <c r="B26" s="39">
        <v>2022</v>
      </c>
      <c r="C26" s="40">
        <v>1</v>
      </c>
      <c r="D26" s="41" t="str">
        <f t="shared" ref="D26:D48" si="7">CONCATENATE(B26,"-",C26)</f>
        <v>2022-1</v>
      </c>
      <c r="E26" s="79">
        <v>1000000</v>
      </c>
      <c r="F26" s="38">
        <f t="shared" ref="F26:F48" si="8">SUM(E19:E26)-H19-H20-H21-H22-H23-H24-H25-H26</f>
        <v>6359682</v>
      </c>
      <c r="G26" s="38">
        <f t="shared" ref="G26:G48" si="9">F25</f>
        <v>6268208</v>
      </c>
      <c r="H26" s="32">
        <v>0</v>
      </c>
      <c r="I26" s="62">
        <f t="shared" si="3"/>
        <v>4.8999999999999998E-3</v>
      </c>
      <c r="J26" s="42">
        <v>1</v>
      </c>
      <c r="K26" s="47">
        <f t="shared" ref="K26:K48" si="10">F25*(I26)*J26</f>
        <v>30714.2192</v>
      </c>
      <c r="L26" s="47">
        <f t="shared" ref="L26:L48" si="11">SUM(K19:K26)-M19-M20-M21-M22-M23-M24-M25-M26</f>
        <v>145563.98639999999</v>
      </c>
      <c r="M26" s="48"/>
      <c r="N26" s="81"/>
      <c r="O26"/>
      <c r="P26"/>
      <c r="U26" s="18"/>
    </row>
    <row r="27" spans="2:21" ht="12.95" customHeight="1" x14ac:dyDescent="0.2">
      <c r="B27" s="39">
        <f t="shared" si="4"/>
        <v>2022</v>
      </c>
      <c r="C27" s="40">
        <v>2</v>
      </c>
      <c r="D27" s="41" t="str">
        <f t="shared" si="7"/>
        <v>2022-2</v>
      </c>
      <c r="E27" s="79">
        <f t="shared" si="2"/>
        <v>1000000</v>
      </c>
      <c r="F27" s="38">
        <f t="shared" si="8"/>
        <v>6451156</v>
      </c>
      <c r="G27" s="38">
        <f t="shared" si="9"/>
        <v>6359682</v>
      </c>
      <c r="H27" s="32">
        <v>0</v>
      </c>
      <c r="I27" s="62">
        <f t="shared" si="3"/>
        <v>4.8999999999999998E-3</v>
      </c>
      <c r="J27" s="42">
        <v>1</v>
      </c>
      <c r="K27" s="47">
        <f t="shared" si="10"/>
        <v>31162.441800000001</v>
      </c>
      <c r="L27" s="47">
        <f t="shared" si="11"/>
        <v>172274.6508</v>
      </c>
      <c r="M27" s="48"/>
      <c r="N27" s="81"/>
      <c r="O27"/>
      <c r="P27"/>
      <c r="U27" s="18"/>
    </row>
    <row r="28" spans="2:21" ht="12.95" customHeight="1" x14ac:dyDescent="0.2">
      <c r="B28" s="39">
        <f t="shared" si="4"/>
        <v>2022</v>
      </c>
      <c r="C28" s="40">
        <v>3</v>
      </c>
      <c r="D28" s="41" t="str">
        <f t="shared" si="7"/>
        <v>2022-3</v>
      </c>
      <c r="E28" s="79">
        <f t="shared" si="2"/>
        <v>1000000</v>
      </c>
      <c r="F28" s="38">
        <f t="shared" si="8"/>
        <v>6542630</v>
      </c>
      <c r="G28" s="38">
        <f t="shared" si="9"/>
        <v>6451156</v>
      </c>
      <c r="H28" s="32">
        <v>0</v>
      </c>
      <c r="I28" s="62">
        <f t="shared" si="3"/>
        <v>4.8999999999999998E-3</v>
      </c>
      <c r="J28" s="42">
        <v>1</v>
      </c>
      <c r="K28" s="47">
        <f t="shared" si="10"/>
        <v>31610.664399999998</v>
      </c>
      <c r="L28" s="47">
        <f t="shared" si="11"/>
        <v>194981.7604</v>
      </c>
      <c r="M28" s="48"/>
      <c r="N28" s="81"/>
      <c r="O28"/>
      <c r="P28"/>
      <c r="U28" s="18"/>
    </row>
    <row r="29" spans="2:21" ht="12.95" customHeight="1" x14ac:dyDescent="0.2">
      <c r="B29" s="39">
        <f t="shared" si="4"/>
        <v>2022</v>
      </c>
      <c r="C29" s="40">
        <v>4</v>
      </c>
      <c r="D29" s="41" t="str">
        <f t="shared" si="7"/>
        <v>2022-4</v>
      </c>
      <c r="E29" s="79">
        <f t="shared" si="2"/>
        <v>1000000</v>
      </c>
      <c r="F29" s="38">
        <f t="shared" si="8"/>
        <v>6634104</v>
      </c>
      <c r="G29" s="38">
        <f t="shared" si="9"/>
        <v>6542630</v>
      </c>
      <c r="H29" s="32">
        <v>0</v>
      </c>
      <c r="I29" s="62">
        <f t="shared" si="3"/>
        <v>4.8999999999999998E-3</v>
      </c>
      <c r="J29" s="42">
        <v>1</v>
      </c>
      <c r="K29" s="47">
        <f t="shared" si="10"/>
        <v>32058.886999999999</v>
      </c>
      <c r="L29" s="47">
        <f t="shared" si="11"/>
        <v>213685.31519999998</v>
      </c>
      <c r="M29" s="48"/>
      <c r="N29" s="81"/>
      <c r="O29"/>
      <c r="P29"/>
      <c r="U29" s="18"/>
    </row>
    <row r="30" spans="2:21" ht="12.95" customHeight="1" x14ac:dyDescent="0.2">
      <c r="B30" s="39">
        <f t="shared" si="4"/>
        <v>2022</v>
      </c>
      <c r="C30" s="40">
        <v>5</v>
      </c>
      <c r="D30" s="41" t="str">
        <f t="shared" si="7"/>
        <v>2022-5</v>
      </c>
      <c r="E30" s="79">
        <f t="shared" si="2"/>
        <v>1000000</v>
      </c>
      <c r="F30" s="38">
        <f t="shared" si="8"/>
        <v>5725578</v>
      </c>
      <c r="G30" s="38">
        <f t="shared" si="9"/>
        <v>6634104</v>
      </c>
      <c r="H30" s="32">
        <v>1000000</v>
      </c>
      <c r="I30" s="62">
        <f t="shared" si="3"/>
        <v>4.8999999999999998E-3</v>
      </c>
      <c r="J30" s="42">
        <v>1</v>
      </c>
      <c r="K30" s="47">
        <f t="shared" si="10"/>
        <v>32507.1096</v>
      </c>
      <c r="L30" s="47">
        <f t="shared" si="11"/>
        <v>228385.31519999998</v>
      </c>
      <c r="M30" s="48"/>
      <c r="N30" s="81"/>
      <c r="O30"/>
      <c r="P30"/>
      <c r="U30" s="18"/>
    </row>
    <row r="31" spans="2:21" ht="12.95" customHeight="1" x14ac:dyDescent="0.2">
      <c r="B31" s="39">
        <f t="shared" si="4"/>
        <v>2022</v>
      </c>
      <c r="C31" s="40">
        <v>6</v>
      </c>
      <c r="D31" s="41" t="str">
        <f t="shared" si="7"/>
        <v>2022-6</v>
      </c>
      <c r="E31" s="79">
        <f t="shared" si="2"/>
        <v>1000000</v>
      </c>
      <c r="F31" s="38">
        <f t="shared" si="8"/>
        <v>5817052</v>
      </c>
      <c r="G31" s="38">
        <f t="shared" si="9"/>
        <v>5725578</v>
      </c>
      <c r="H31" s="32">
        <v>1000000</v>
      </c>
      <c r="I31" s="62">
        <f t="shared" si="3"/>
        <v>4.8999999999999998E-3</v>
      </c>
      <c r="J31" s="42">
        <v>1</v>
      </c>
      <c r="K31" s="47">
        <f t="shared" si="10"/>
        <v>28055.332200000001</v>
      </c>
      <c r="L31" s="47">
        <f t="shared" si="11"/>
        <v>234181.7604</v>
      </c>
      <c r="M31" s="48"/>
      <c r="N31" s="81"/>
      <c r="O31"/>
      <c r="P31"/>
      <c r="U31" s="18"/>
    </row>
    <row r="32" spans="2:21" ht="12.95" customHeight="1" x14ac:dyDescent="0.2">
      <c r="B32" s="39">
        <f t="shared" si="4"/>
        <v>2022</v>
      </c>
      <c r="C32" s="40">
        <v>6</v>
      </c>
      <c r="D32" s="41" t="str">
        <f t="shared" si="7"/>
        <v>2022-6</v>
      </c>
      <c r="E32" s="79">
        <f t="shared" si="2"/>
        <v>1000000</v>
      </c>
      <c r="F32" s="38">
        <f t="shared" si="8"/>
        <v>4908526</v>
      </c>
      <c r="G32" s="38">
        <f t="shared" si="9"/>
        <v>5817052</v>
      </c>
      <c r="H32" s="32">
        <v>1000000</v>
      </c>
      <c r="I32" s="62">
        <f t="shared" si="3"/>
        <v>4.8999999999999998E-3</v>
      </c>
      <c r="J32" s="42">
        <v>1</v>
      </c>
      <c r="K32" s="47">
        <f t="shared" si="10"/>
        <v>28503.554799999998</v>
      </c>
      <c r="L32" s="47">
        <f t="shared" si="11"/>
        <v>240874.6508</v>
      </c>
      <c r="M32" s="48"/>
      <c r="N32" s="81"/>
      <c r="O32"/>
      <c r="P32"/>
      <c r="Q32" s="80" t="s">
        <v>25</v>
      </c>
      <c r="U32" s="18"/>
    </row>
    <row r="33" spans="2:21" ht="12.95" customHeight="1" x14ac:dyDescent="0.2">
      <c r="B33" s="39">
        <f t="shared" si="4"/>
        <v>2022</v>
      </c>
      <c r="C33" s="40">
        <v>7</v>
      </c>
      <c r="D33" s="41" t="str">
        <f t="shared" si="7"/>
        <v>2022-7</v>
      </c>
      <c r="E33" s="79">
        <f t="shared" si="2"/>
        <v>1000000</v>
      </c>
      <c r="F33" s="38">
        <f t="shared" si="8"/>
        <v>5000000</v>
      </c>
      <c r="G33" s="38">
        <f t="shared" si="9"/>
        <v>4908526</v>
      </c>
      <c r="H33" s="32">
        <v>0</v>
      </c>
      <c r="I33" s="62">
        <f t="shared" si="3"/>
        <v>4.8999999999999998E-3</v>
      </c>
      <c r="J33" s="42">
        <v>1</v>
      </c>
      <c r="K33" s="47">
        <f t="shared" si="10"/>
        <v>24051.777399999999</v>
      </c>
      <c r="L33" s="47">
        <f t="shared" si="11"/>
        <v>238663.98640000002</v>
      </c>
      <c r="M33" s="48"/>
      <c r="N33" s="81"/>
      <c r="O33"/>
      <c r="P33"/>
      <c r="U33" s="18"/>
    </row>
    <row r="34" spans="2:21" ht="12.95" customHeight="1" x14ac:dyDescent="0.2">
      <c r="B34" s="39">
        <f t="shared" si="4"/>
        <v>2022</v>
      </c>
      <c r="C34" s="40">
        <v>8</v>
      </c>
      <c r="D34" s="41" t="str">
        <f t="shared" si="7"/>
        <v>2022-8</v>
      </c>
      <c r="E34" s="79">
        <f t="shared" si="2"/>
        <v>1000000</v>
      </c>
      <c r="F34" s="38">
        <f t="shared" si="8"/>
        <v>5000000</v>
      </c>
      <c r="G34" s="38">
        <f t="shared" si="9"/>
        <v>5000000</v>
      </c>
      <c r="H34" s="32">
        <v>0</v>
      </c>
      <c r="I34" s="62">
        <f t="shared" si="3"/>
        <v>4.8999999999999998E-3</v>
      </c>
      <c r="J34" s="42">
        <v>1</v>
      </c>
      <c r="K34" s="47">
        <f t="shared" si="10"/>
        <v>24500</v>
      </c>
      <c r="L34" s="47">
        <f t="shared" si="11"/>
        <v>232449.76719999997</v>
      </c>
      <c r="M34" s="48"/>
      <c r="N34" s="81"/>
      <c r="O34"/>
      <c r="P34"/>
      <c r="U34" s="18"/>
    </row>
    <row r="35" spans="2:21" ht="12.95" customHeight="1" x14ac:dyDescent="0.2">
      <c r="B35" s="39">
        <f t="shared" si="4"/>
        <v>2022</v>
      </c>
      <c r="C35" s="40">
        <v>9</v>
      </c>
      <c r="D35" s="41" t="str">
        <f t="shared" si="7"/>
        <v>2022-9</v>
      </c>
      <c r="E35" s="79">
        <f t="shared" si="2"/>
        <v>1000000</v>
      </c>
      <c r="F35" s="38">
        <f t="shared" si="8"/>
        <v>4000000</v>
      </c>
      <c r="G35" s="38">
        <f t="shared" si="9"/>
        <v>5000000</v>
      </c>
      <c r="H35" s="32">
        <v>1000000</v>
      </c>
      <c r="I35" s="62">
        <f t="shared" si="3"/>
        <v>4.8999999999999998E-3</v>
      </c>
      <c r="J35" s="42">
        <v>1</v>
      </c>
      <c r="K35" s="47">
        <f t="shared" si="10"/>
        <v>24500</v>
      </c>
      <c r="L35" s="47">
        <f t="shared" si="11"/>
        <v>225787.3254</v>
      </c>
      <c r="M35" s="48"/>
      <c r="N35" s="81"/>
      <c r="O35"/>
      <c r="P35"/>
      <c r="U35" s="18"/>
    </row>
    <row r="36" spans="2:21" ht="12.95" customHeight="1" x14ac:dyDescent="0.2">
      <c r="B36" s="39">
        <f t="shared" si="4"/>
        <v>2022</v>
      </c>
      <c r="C36" s="40">
        <v>10</v>
      </c>
      <c r="D36" s="41" t="str">
        <f t="shared" si="7"/>
        <v>2022-10</v>
      </c>
      <c r="E36" s="79">
        <f t="shared" si="2"/>
        <v>1000000</v>
      </c>
      <c r="F36" s="38">
        <f t="shared" si="8"/>
        <v>3000000</v>
      </c>
      <c r="G36" s="38">
        <f t="shared" si="9"/>
        <v>4000000</v>
      </c>
      <c r="H36" s="32">
        <v>1000000</v>
      </c>
      <c r="I36" s="62">
        <f t="shared" si="3"/>
        <v>4.8999999999999998E-3</v>
      </c>
      <c r="J36" s="42">
        <v>1</v>
      </c>
      <c r="K36" s="47">
        <f t="shared" si="10"/>
        <v>19600</v>
      </c>
      <c r="L36" s="47">
        <f t="shared" si="11"/>
        <v>213776.66099999999</v>
      </c>
      <c r="M36" s="48"/>
      <c r="N36" s="81"/>
      <c r="O36"/>
      <c r="P36"/>
      <c r="U36" s="18"/>
    </row>
    <row r="37" spans="2:21" ht="12.95" customHeight="1" x14ac:dyDescent="0.2">
      <c r="B37" s="39">
        <f t="shared" si="4"/>
        <v>2022</v>
      </c>
      <c r="C37" s="40">
        <v>11</v>
      </c>
      <c r="D37" s="41" t="str">
        <f t="shared" si="7"/>
        <v>2022-11</v>
      </c>
      <c r="E37" s="79">
        <f t="shared" si="2"/>
        <v>1000000</v>
      </c>
      <c r="F37" s="38">
        <f t="shared" si="8"/>
        <v>2000000</v>
      </c>
      <c r="G37" s="38">
        <f t="shared" si="9"/>
        <v>3000000</v>
      </c>
      <c r="H37" s="32">
        <v>1000000</v>
      </c>
      <c r="I37" s="62">
        <f t="shared" si="3"/>
        <v>4.8999999999999998E-3</v>
      </c>
      <c r="J37" s="42">
        <v>1</v>
      </c>
      <c r="K37" s="47">
        <f t="shared" si="10"/>
        <v>14700</v>
      </c>
      <c r="L37" s="47">
        <f t="shared" si="11"/>
        <v>196417.774</v>
      </c>
      <c r="M37" s="48"/>
      <c r="N37" s="81"/>
      <c r="O37"/>
      <c r="P37"/>
      <c r="U37" s="18"/>
    </row>
    <row r="38" spans="2:21" ht="12.95" customHeight="1" x14ac:dyDescent="0.2">
      <c r="B38" s="39">
        <f t="shared" si="4"/>
        <v>2022</v>
      </c>
      <c r="C38" s="40">
        <v>12</v>
      </c>
      <c r="D38" s="41" t="str">
        <f t="shared" si="7"/>
        <v>2022-12</v>
      </c>
      <c r="E38" s="79">
        <f t="shared" si="2"/>
        <v>1000000</v>
      </c>
      <c r="F38" s="38">
        <f t="shared" si="8"/>
        <v>2000000</v>
      </c>
      <c r="G38" s="38">
        <f t="shared" si="9"/>
        <v>2000000</v>
      </c>
      <c r="H38" s="32">
        <v>1000000</v>
      </c>
      <c r="I38" s="62">
        <f t="shared" si="3"/>
        <v>4.8999999999999998E-3</v>
      </c>
      <c r="J38" s="42">
        <v>1</v>
      </c>
      <c r="K38" s="47">
        <f t="shared" si="10"/>
        <v>9800</v>
      </c>
      <c r="L38" s="47">
        <f t="shared" si="11"/>
        <v>173710.66440000001</v>
      </c>
      <c r="M38" s="48"/>
      <c r="N38" s="81"/>
      <c r="O38"/>
      <c r="P38"/>
      <c r="U38" s="18"/>
    </row>
    <row r="39" spans="2:21" ht="12.95" customHeight="1" x14ac:dyDescent="0.2">
      <c r="B39" s="39">
        <f t="shared" si="4"/>
        <v>2022</v>
      </c>
      <c r="C39" s="40">
        <v>12</v>
      </c>
      <c r="D39" s="41" t="str">
        <f t="shared" si="7"/>
        <v>2022-12</v>
      </c>
      <c r="E39" s="79">
        <f t="shared" si="2"/>
        <v>1000000</v>
      </c>
      <c r="F39" s="38">
        <f t="shared" si="8"/>
        <v>2000000</v>
      </c>
      <c r="G39" s="38">
        <f t="shared" si="9"/>
        <v>2000000</v>
      </c>
      <c r="H39" s="32">
        <v>1000000</v>
      </c>
      <c r="I39" s="62">
        <f t="shared" si="3"/>
        <v>4.8999999999999998E-3</v>
      </c>
      <c r="J39" s="42">
        <v>1</v>
      </c>
      <c r="K39" s="47">
        <f t="shared" si="10"/>
        <v>9800</v>
      </c>
      <c r="L39" s="47">
        <f t="shared" si="11"/>
        <v>155455.3322</v>
      </c>
      <c r="M39" s="48"/>
      <c r="N39" s="81"/>
      <c r="O39"/>
      <c r="P39"/>
      <c r="Q39" s="80" t="s">
        <v>25</v>
      </c>
      <c r="U39" s="18"/>
    </row>
    <row r="40" spans="2:21" ht="12.95" customHeight="1" x14ac:dyDescent="0.2">
      <c r="B40" s="39">
        <v>2023</v>
      </c>
      <c r="C40" s="40">
        <v>1</v>
      </c>
      <c r="D40" s="41" t="str">
        <f t="shared" si="7"/>
        <v>2023-1</v>
      </c>
      <c r="E40" s="79">
        <v>1160000</v>
      </c>
      <c r="F40" s="38">
        <f t="shared" si="8"/>
        <v>3160000</v>
      </c>
      <c r="G40" s="38">
        <f t="shared" si="9"/>
        <v>2000000</v>
      </c>
      <c r="H40" s="32">
        <v>0</v>
      </c>
      <c r="I40" s="62">
        <f t="shared" si="3"/>
        <v>4.8999999999999998E-3</v>
      </c>
      <c r="J40" s="42">
        <v>1</v>
      </c>
      <c r="K40" s="47">
        <f t="shared" si="10"/>
        <v>9800</v>
      </c>
      <c r="L40" s="47">
        <f t="shared" si="11"/>
        <v>136751.77739999999</v>
      </c>
      <c r="M40" s="48"/>
      <c r="N40" s="81"/>
      <c r="O40"/>
      <c r="P40"/>
      <c r="U40" s="18"/>
    </row>
    <row r="41" spans="2:21" ht="12.95" customHeight="1" x14ac:dyDescent="0.2">
      <c r="B41" s="39">
        <f t="shared" si="4"/>
        <v>2023</v>
      </c>
      <c r="C41" s="40">
        <v>2</v>
      </c>
      <c r="D41" s="41" t="str">
        <f t="shared" si="7"/>
        <v>2023-2</v>
      </c>
      <c r="E41" s="79">
        <f t="shared" si="2"/>
        <v>1160000</v>
      </c>
      <c r="F41" s="38">
        <f t="shared" si="8"/>
        <v>3320000</v>
      </c>
      <c r="G41" s="38">
        <f t="shared" si="9"/>
        <v>3160000</v>
      </c>
      <c r="H41" s="32">
        <v>0</v>
      </c>
      <c r="I41" s="62">
        <f t="shared" si="3"/>
        <v>4.8999999999999998E-3</v>
      </c>
      <c r="J41" s="42">
        <v>1</v>
      </c>
      <c r="K41" s="47">
        <f t="shared" si="10"/>
        <v>15484</v>
      </c>
      <c r="L41" s="47">
        <f t="shared" si="11"/>
        <v>128184</v>
      </c>
      <c r="M41" s="48"/>
      <c r="N41" s="81"/>
      <c r="O41"/>
      <c r="P41"/>
      <c r="U41" s="18"/>
    </row>
    <row r="42" spans="2:21" ht="12.95" customHeight="1" x14ac:dyDescent="0.2">
      <c r="B42" s="39">
        <f t="shared" si="4"/>
        <v>2023</v>
      </c>
      <c r="C42" s="40">
        <v>3</v>
      </c>
      <c r="D42" s="41" t="str">
        <f t="shared" si="7"/>
        <v>2023-3</v>
      </c>
      <c r="E42" s="79">
        <f t="shared" si="2"/>
        <v>1160000</v>
      </c>
      <c r="F42" s="38">
        <f t="shared" si="8"/>
        <v>3480000</v>
      </c>
      <c r="G42" s="38">
        <f t="shared" si="9"/>
        <v>3320000</v>
      </c>
      <c r="H42" s="32">
        <v>0</v>
      </c>
      <c r="I42" s="62">
        <f t="shared" si="3"/>
        <v>4.8999999999999998E-3</v>
      </c>
      <c r="J42" s="42">
        <v>1</v>
      </c>
      <c r="K42" s="47">
        <f t="shared" si="10"/>
        <v>16268</v>
      </c>
      <c r="L42" s="47">
        <f t="shared" si="11"/>
        <v>119952</v>
      </c>
      <c r="M42" s="48"/>
      <c r="N42" s="81"/>
      <c r="O42"/>
      <c r="P42"/>
      <c r="U42" s="18"/>
    </row>
    <row r="43" spans="2:21" ht="12.95" customHeight="1" x14ac:dyDescent="0.2">
      <c r="B43" s="39">
        <f t="shared" si="4"/>
        <v>2023</v>
      </c>
      <c r="C43" s="40">
        <v>4</v>
      </c>
      <c r="D43" s="41" t="str">
        <f t="shared" si="7"/>
        <v>2023-4</v>
      </c>
      <c r="E43" s="79">
        <f t="shared" si="2"/>
        <v>1160000</v>
      </c>
      <c r="F43" s="38">
        <f t="shared" si="8"/>
        <v>4640000</v>
      </c>
      <c r="G43" s="38">
        <f t="shared" si="9"/>
        <v>3480000</v>
      </c>
      <c r="H43" s="32">
        <v>0</v>
      </c>
      <c r="I43" s="62">
        <f t="shared" si="3"/>
        <v>4.8999999999999998E-3</v>
      </c>
      <c r="J43" s="42">
        <v>1</v>
      </c>
      <c r="K43" s="47">
        <f t="shared" si="10"/>
        <v>17052</v>
      </c>
      <c r="L43" s="47">
        <f t="shared" si="11"/>
        <v>112504</v>
      </c>
      <c r="M43" s="48"/>
      <c r="N43" s="81"/>
      <c r="O43"/>
      <c r="P43"/>
      <c r="U43" s="18"/>
    </row>
    <row r="44" spans="2:21" ht="12.95" customHeight="1" x14ac:dyDescent="0.2">
      <c r="B44" s="39">
        <f t="shared" si="4"/>
        <v>2023</v>
      </c>
      <c r="C44" s="40">
        <v>5</v>
      </c>
      <c r="D44" s="41" t="str">
        <f t="shared" si="7"/>
        <v>2023-5</v>
      </c>
      <c r="E44" s="79">
        <f t="shared" si="2"/>
        <v>1160000</v>
      </c>
      <c r="F44" s="38">
        <f t="shared" si="8"/>
        <v>5800000</v>
      </c>
      <c r="G44" s="38">
        <f t="shared" si="9"/>
        <v>4640000</v>
      </c>
      <c r="H44" s="32">
        <v>0</v>
      </c>
      <c r="I44" s="62">
        <f t="shared" si="3"/>
        <v>4.8999999999999998E-3</v>
      </c>
      <c r="J44" s="42">
        <v>1</v>
      </c>
      <c r="K44" s="47">
        <f t="shared" si="10"/>
        <v>22736</v>
      </c>
      <c r="L44" s="47">
        <f t="shared" si="11"/>
        <v>115640</v>
      </c>
      <c r="M44" s="48"/>
      <c r="N44" s="81"/>
      <c r="O44"/>
      <c r="P44"/>
      <c r="U44" s="18"/>
    </row>
    <row r="45" spans="2:21" ht="12.95" customHeight="1" x14ac:dyDescent="0.2">
      <c r="B45" s="39">
        <f t="shared" si="4"/>
        <v>2023</v>
      </c>
      <c r="C45" s="40">
        <v>6</v>
      </c>
      <c r="D45" s="41" t="str">
        <f t="shared" si="7"/>
        <v>2023-6</v>
      </c>
      <c r="E45" s="79">
        <f t="shared" si="2"/>
        <v>1160000</v>
      </c>
      <c r="F45" s="38">
        <f t="shared" si="8"/>
        <v>6960000</v>
      </c>
      <c r="G45" s="38">
        <f t="shared" si="9"/>
        <v>5800000</v>
      </c>
      <c r="H45" s="32">
        <v>0</v>
      </c>
      <c r="I45" s="62">
        <f t="shared" si="3"/>
        <v>4.8999999999999998E-3</v>
      </c>
      <c r="J45" s="42">
        <v>1</v>
      </c>
      <c r="K45" s="47">
        <f t="shared" si="10"/>
        <v>28420</v>
      </c>
      <c r="L45" s="47">
        <f t="shared" si="11"/>
        <v>129360</v>
      </c>
      <c r="M45" s="48"/>
      <c r="N45" s="81"/>
      <c r="O45"/>
      <c r="P45"/>
      <c r="U45" s="18"/>
    </row>
    <row r="46" spans="2:21" ht="12.95" customHeight="1" x14ac:dyDescent="0.2">
      <c r="B46" s="39">
        <f t="shared" si="4"/>
        <v>2023</v>
      </c>
      <c r="C46" s="40">
        <v>6</v>
      </c>
      <c r="D46" s="41" t="str">
        <f t="shared" si="7"/>
        <v>2023-6</v>
      </c>
      <c r="E46" s="79">
        <f t="shared" si="2"/>
        <v>1160000</v>
      </c>
      <c r="F46" s="38">
        <f t="shared" si="8"/>
        <v>8120000</v>
      </c>
      <c r="G46" s="38">
        <f t="shared" si="9"/>
        <v>6960000</v>
      </c>
      <c r="H46" s="32">
        <v>0</v>
      </c>
      <c r="I46" s="62">
        <f t="shared" si="3"/>
        <v>4.8999999999999998E-3</v>
      </c>
      <c r="J46" s="42">
        <v>1</v>
      </c>
      <c r="K46" s="47">
        <f t="shared" si="10"/>
        <v>34104</v>
      </c>
      <c r="L46" s="47">
        <f t="shared" si="11"/>
        <v>153664</v>
      </c>
      <c r="M46" s="48"/>
      <c r="N46" s="81"/>
      <c r="O46"/>
      <c r="P46"/>
      <c r="Q46" s="80" t="s">
        <v>25</v>
      </c>
      <c r="U46" s="18"/>
    </row>
    <row r="47" spans="2:21" ht="12.95" customHeight="1" x14ac:dyDescent="0.2">
      <c r="B47" s="39">
        <f t="shared" si="4"/>
        <v>2023</v>
      </c>
      <c r="C47" s="40">
        <v>7</v>
      </c>
      <c r="D47" s="41" t="str">
        <f t="shared" si="7"/>
        <v>2023-7</v>
      </c>
      <c r="E47" s="79">
        <f t="shared" si="2"/>
        <v>1160000</v>
      </c>
      <c r="F47" s="38">
        <f t="shared" si="8"/>
        <v>9280000</v>
      </c>
      <c r="G47" s="38">
        <f t="shared" si="9"/>
        <v>8120000</v>
      </c>
      <c r="H47" s="32">
        <v>0</v>
      </c>
      <c r="I47" s="62">
        <f t="shared" si="3"/>
        <v>4.8999999999999998E-3</v>
      </c>
      <c r="J47" s="42">
        <v>1</v>
      </c>
      <c r="K47" s="47">
        <f t="shared" si="10"/>
        <v>39788</v>
      </c>
      <c r="L47" s="47">
        <f t="shared" si="11"/>
        <v>183652</v>
      </c>
      <c r="M47" s="48"/>
      <c r="N47" s="81"/>
      <c r="O47"/>
      <c r="P47"/>
      <c r="U47" s="18"/>
    </row>
    <row r="48" spans="2:21" ht="12.95" customHeight="1" x14ac:dyDescent="0.2">
      <c r="B48" s="39">
        <f t="shared" si="4"/>
        <v>2023</v>
      </c>
      <c r="C48" s="40">
        <v>8</v>
      </c>
      <c r="D48" s="41" t="str">
        <f t="shared" si="7"/>
        <v>2023-8</v>
      </c>
      <c r="E48" s="79">
        <f t="shared" si="2"/>
        <v>1160000</v>
      </c>
      <c r="F48" s="38">
        <f t="shared" si="8"/>
        <v>9280000</v>
      </c>
      <c r="G48" s="38">
        <f t="shared" si="9"/>
        <v>9280000</v>
      </c>
      <c r="H48" s="32">
        <v>0</v>
      </c>
      <c r="I48" s="62">
        <f t="shared" si="3"/>
        <v>4.8999999999999998E-3</v>
      </c>
      <c r="J48" s="42">
        <v>1</v>
      </c>
      <c r="K48" s="47">
        <f t="shared" si="10"/>
        <v>45472</v>
      </c>
      <c r="L48" s="47">
        <f t="shared" si="11"/>
        <v>219324</v>
      </c>
      <c r="M48" s="48"/>
      <c r="N48" s="81"/>
      <c r="O48"/>
      <c r="P48"/>
      <c r="U48" s="18"/>
    </row>
    <row r="49" spans="2:21" ht="15.75" thickBot="1" x14ac:dyDescent="0.25">
      <c r="P49" s="1"/>
      <c r="Q49" s="1"/>
      <c r="R49" s="1"/>
    </row>
    <row r="50" spans="2:21" ht="15.75" thickBot="1" x14ac:dyDescent="0.25">
      <c r="F50" s="36" t="s">
        <v>26</v>
      </c>
      <c r="L50" s="36" t="s">
        <v>27</v>
      </c>
      <c r="P50" s="1"/>
      <c r="Q50" s="1"/>
      <c r="R50" s="1"/>
    </row>
    <row r="51" spans="2:21" ht="15.75" thickBot="1" x14ac:dyDescent="0.25">
      <c r="F51" s="61">
        <f>SUM(E18:E48)-SUM(H18:H48)</f>
        <v>22708208</v>
      </c>
      <c r="L51" s="61">
        <f>SUM(K18:K48)-SUM(M18:M48)</f>
        <v>685537.75359999994</v>
      </c>
      <c r="P51" s="1"/>
      <c r="Q51" s="1"/>
      <c r="R51" s="1"/>
    </row>
    <row r="52" spans="2:21" ht="15.75" thickBot="1" x14ac:dyDescent="0.25">
      <c r="P52" s="1"/>
      <c r="Q52" s="1"/>
      <c r="R52" s="1"/>
    </row>
    <row r="53" spans="2:21" ht="15.75" thickBot="1" x14ac:dyDescent="0.25">
      <c r="H53" s="111" t="s">
        <v>28</v>
      </c>
      <c r="I53" s="112"/>
      <c r="J53" s="113"/>
      <c r="L53" s="134" t="s">
        <v>29</v>
      </c>
      <c r="M53" s="134"/>
      <c r="N53" s="134"/>
      <c r="O53" s="134"/>
      <c r="P53" s="134"/>
      <c r="Q53" s="134"/>
      <c r="R53" s="1"/>
      <c r="S53" s="83" t="s">
        <v>30</v>
      </c>
      <c r="T53" s="83"/>
      <c r="U53" s="83"/>
    </row>
    <row r="54" spans="2:21" ht="15.75" thickBot="1" x14ac:dyDescent="0.25">
      <c r="H54" s="114">
        <f>F51+L51</f>
        <v>23393745.753600001</v>
      </c>
      <c r="I54" s="115"/>
      <c r="J54" s="116"/>
      <c r="L54" s="135" t="s">
        <v>31</v>
      </c>
      <c r="M54" s="136"/>
      <c r="N54" s="136"/>
      <c r="O54" s="136"/>
      <c r="P54" s="136"/>
      <c r="Q54" s="137"/>
      <c r="R54" s="1"/>
      <c r="S54" s="84" t="s">
        <v>32</v>
      </c>
      <c r="T54" s="85"/>
      <c r="U54" s="85"/>
    </row>
    <row r="55" spans="2:21" ht="15.75" thickBot="1" x14ac:dyDescent="0.25">
      <c r="P55" s="1"/>
      <c r="Q55" s="1"/>
      <c r="R55" s="1"/>
    </row>
    <row r="56" spans="2:21" ht="15.75" thickBot="1" x14ac:dyDescent="0.25">
      <c r="B56" s="101" t="s">
        <v>33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3"/>
      <c r="P56" s="1"/>
      <c r="Q56" s="1"/>
      <c r="R56"/>
    </row>
    <row r="57" spans="2:21" ht="15" customHeight="1" x14ac:dyDescent="0.2">
      <c r="B57" s="89" t="s">
        <v>34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1"/>
      <c r="P57" s="1"/>
      <c r="Q57" s="1"/>
      <c r="R57"/>
    </row>
    <row r="58" spans="2:21" ht="15" x14ac:dyDescent="0.2"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4"/>
      <c r="P58" s="1"/>
      <c r="Q58" s="1"/>
      <c r="R58"/>
    </row>
    <row r="59" spans="2:21" ht="15.75" thickBot="1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7"/>
      <c r="P59" s="1"/>
      <c r="Q59" s="1"/>
      <c r="R59"/>
    </row>
    <row r="60" spans="2:21" ht="15.75" thickBot="1" x14ac:dyDescent="0.25">
      <c r="J60"/>
      <c r="K60"/>
      <c r="L60"/>
      <c r="M60"/>
      <c r="P60" s="1"/>
      <c r="Q60" s="1"/>
      <c r="R60"/>
    </row>
    <row r="61" spans="2:21" ht="15.75" customHeight="1" x14ac:dyDescent="0.2">
      <c r="B61" s="98" t="s">
        <v>35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P61" s="1"/>
      <c r="Q61" s="1"/>
      <c r="R61"/>
    </row>
    <row r="62" spans="2:21" ht="15" x14ac:dyDescent="0.2">
      <c r="B62" s="86" t="s">
        <v>36</v>
      </c>
      <c r="C62" s="87"/>
      <c r="D62" s="70">
        <v>1993</v>
      </c>
      <c r="E62" s="70">
        <v>1993</v>
      </c>
      <c r="F62" s="70">
        <v>1994</v>
      </c>
      <c r="G62" s="70">
        <v>1995</v>
      </c>
      <c r="H62" s="70">
        <v>1996</v>
      </c>
      <c r="I62" s="86">
        <v>1997</v>
      </c>
      <c r="J62" s="87"/>
      <c r="K62" s="70">
        <v>1998</v>
      </c>
      <c r="L62" s="70">
        <v>1999</v>
      </c>
      <c r="M62" s="70">
        <v>2000</v>
      </c>
      <c r="P62" s="1"/>
      <c r="Q62" s="1"/>
      <c r="R62"/>
    </row>
    <row r="63" spans="2:21" ht="15" x14ac:dyDescent="0.2">
      <c r="B63" s="86" t="s">
        <v>37</v>
      </c>
      <c r="C63" s="87"/>
      <c r="D63" s="72">
        <v>81510</v>
      </c>
      <c r="E63" s="75">
        <v>0.25</v>
      </c>
      <c r="F63" s="75">
        <v>0.21099999999999999</v>
      </c>
      <c r="G63" s="75">
        <v>0.20499999999999999</v>
      </c>
      <c r="H63" s="75">
        <v>0.19500000000000001</v>
      </c>
      <c r="I63" s="104">
        <v>0.21</v>
      </c>
      <c r="J63" s="105"/>
      <c r="K63" s="75">
        <v>0.185</v>
      </c>
      <c r="L63" s="75">
        <v>0.16</v>
      </c>
      <c r="M63" s="75">
        <v>0.1</v>
      </c>
      <c r="P63" s="1"/>
      <c r="Q63" s="1"/>
      <c r="R63"/>
    </row>
    <row r="64" spans="2:21" ht="15" x14ac:dyDescent="0.2">
      <c r="B64" s="86" t="s">
        <v>36</v>
      </c>
      <c r="C64" s="87"/>
      <c r="D64" s="70">
        <v>2001</v>
      </c>
      <c r="E64" s="70">
        <v>2001</v>
      </c>
      <c r="F64" s="70">
        <v>2002</v>
      </c>
      <c r="G64" s="70">
        <v>2003</v>
      </c>
      <c r="H64" s="70">
        <v>2004</v>
      </c>
      <c r="I64" s="86">
        <v>2005</v>
      </c>
      <c r="J64" s="87"/>
      <c r="K64" s="73">
        <v>2006</v>
      </c>
      <c r="L64" s="74">
        <v>2007</v>
      </c>
      <c r="M64" s="70">
        <v>2008</v>
      </c>
      <c r="P64" s="1"/>
      <c r="Q64" s="1"/>
      <c r="R64"/>
    </row>
    <row r="65" spans="2:18" ht="15" x14ac:dyDescent="0.2">
      <c r="B65" s="86" t="s">
        <v>37</v>
      </c>
      <c r="C65" s="87"/>
      <c r="D65" s="72">
        <v>286000</v>
      </c>
      <c r="E65" s="75">
        <v>0.1</v>
      </c>
      <c r="F65" s="75">
        <v>0.08</v>
      </c>
      <c r="G65" s="75">
        <v>7.3999999999999996E-2</v>
      </c>
      <c r="H65" s="75">
        <v>7.8E-2</v>
      </c>
      <c r="I65" s="104">
        <v>6.6000000000000003E-2</v>
      </c>
      <c r="J65" s="105"/>
      <c r="K65" s="75">
        <v>6.9000000000000006E-2</v>
      </c>
      <c r="L65" s="75">
        <v>6.3E-2</v>
      </c>
      <c r="M65" s="75">
        <v>6.4000000000000001E-2</v>
      </c>
      <c r="P65" s="1"/>
      <c r="Q65" s="1"/>
      <c r="R65"/>
    </row>
    <row r="66" spans="2:18" ht="15" x14ac:dyDescent="0.2">
      <c r="B66" s="86" t="s">
        <v>36</v>
      </c>
      <c r="C66" s="87"/>
      <c r="D66" s="70">
        <v>2009</v>
      </c>
      <c r="E66" s="70">
        <v>2009</v>
      </c>
      <c r="F66" s="70">
        <v>2010</v>
      </c>
      <c r="G66" s="70">
        <v>2011</v>
      </c>
      <c r="H66" s="70">
        <v>2012</v>
      </c>
      <c r="I66" s="86">
        <v>2013</v>
      </c>
      <c r="J66" s="87"/>
      <c r="K66" s="70">
        <v>2014</v>
      </c>
      <c r="L66" s="70">
        <v>2015</v>
      </c>
      <c r="M66" s="70">
        <v>2016</v>
      </c>
      <c r="P66" s="1"/>
      <c r="Q66" s="1"/>
      <c r="R66"/>
    </row>
    <row r="67" spans="2:18" ht="15" x14ac:dyDescent="0.2">
      <c r="B67" s="86" t="s">
        <v>37</v>
      </c>
      <c r="C67" s="87"/>
      <c r="D67" s="72">
        <v>496900</v>
      </c>
      <c r="E67" s="75">
        <v>7.6999999999999999E-2</v>
      </c>
      <c r="F67" s="75">
        <v>3.5999999999999997E-2</v>
      </c>
      <c r="G67" s="75">
        <v>0.04</v>
      </c>
      <c r="H67" s="75">
        <v>5.8000000000000003E-2</v>
      </c>
      <c r="I67" s="104">
        <v>4.02E-2</v>
      </c>
      <c r="J67" s="105"/>
      <c r="K67" s="75">
        <v>4.4999999999999998E-2</v>
      </c>
      <c r="L67" s="75">
        <v>4.5999999999999999E-2</v>
      </c>
      <c r="M67" s="75">
        <v>7.0000000000000007E-2</v>
      </c>
      <c r="P67" s="1"/>
      <c r="Q67" s="1"/>
      <c r="R67"/>
    </row>
    <row r="68" spans="2:18" ht="15" x14ac:dyDescent="0.2">
      <c r="B68" s="86" t="s">
        <v>36</v>
      </c>
      <c r="C68" s="87"/>
      <c r="D68" s="70"/>
      <c r="E68" s="70">
        <v>2017</v>
      </c>
      <c r="F68" s="70">
        <v>2018</v>
      </c>
      <c r="G68" s="70">
        <v>2019</v>
      </c>
      <c r="H68" s="70">
        <v>2020</v>
      </c>
      <c r="I68" s="86">
        <v>2021</v>
      </c>
      <c r="J68" s="87"/>
      <c r="K68" s="70">
        <v>2022</v>
      </c>
      <c r="L68" s="70">
        <v>2023</v>
      </c>
      <c r="M68" s="70"/>
      <c r="P68" s="1"/>
      <c r="Q68" s="1"/>
      <c r="R68"/>
    </row>
    <row r="69" spans="2:18" ht="15" x14ac:dyDescent="0.2">
      <c r="B69" s="86" t="s">
        <v>37</v>
      </c>
      <c r="C69" s="87"/>
      <c r="D69" s="71"/>
      <c r="E69" s="77">
        <v>7.0000000000000007E-2</v>
      </c>
      <c r="F69" s="77">
        <v>6.9000000000000006E-2</v>
      </c>
      <c r="G69" s="75">
        <v>0.06</v>
      </c>
      <c r="H69" s="75">
        <v>0.05</v>
      </c>
      <c r="I69" s="104">
        <v>3.5000000000000003E-2</v>
      </c>
      <c r="J69" s="105"/>
      <c r="K69" s="82">
        <v>0.107</v>
      </c>
      <c r="L69" s="82">
        <v>0.16</v>
      </c>
      <c r="M69" s="71"/>
      <c r="P69" s="1"/>
      <c r="Q69" s="1"/>
      <c r="R69"/>
    </row>
    <row r="70" spans="2:18" x14ac:dyDescent="0.2">
      <c r="J70"/>
      <c r="K70"/>
      <c r="L70"/>
      <c r="M70"/>
      <c r="N70"/>
      <c r="O70"/>
      <c r="P70"/>
      <c r="Q70"/>
      <c r="R70"/>
    </row>
    <row r="71" spans="2:18" x14ac:dyDescent="0.2">
      <c r="J71"/>
      <c r="K71"/>
      <c r="L71"/>
      <c r="M71"/>
      <c r="N71"/>
      <c r="O71"/>
      <c r="P71"/>
      <c r="Q71"/>
      <c r="R71"/>
    </row>
    <row r="72" spans="2:18" x14ac:dyDescent="0.2">
      <c r="J72"/>
      <c r="K72"/>
      <c r="L72"/>
      <c r="M72"/>
      <c r="N72"/>
      <c r="O72"/>
      <c r="P72"/>
      <c r="Q72"/>
      <c r="R72"/>
    </row>
    <row r="73" spans="2:18" x14ac:dyDescent="0.2">
      <c r="J73"/>
      <c r="K73"/>
      <c r="L73"/>
      <c r="M73"/>
      <c r="N73"/>
      <c r="O73"/>
      <c r="P73"/>
      <c r="Q73"/>
      <c r="R73"/>
    </row>
    <row r="74" spans="2:18" ht="15" x14ac:dyDescent="0.2">
      <c r="P74" s="1"/>
      <c r="Q74" s="1"/>
      <c r="R74"/>
    </row>
    <row r="75" spans="2:18" ht="15" x14ac:dyDescent="0.2">
      <c r="F75" s="76"/>
      <c r="P75" s="1"/>
      <c r="Q75" s="1"/>
      <c r="R75"/>
    </row>
    <row r="76" spans="2:18" ht="15" x14ac:dyDescent="0.2">
      <c r="P76" s="1"/>
      <c r="Q76" s="1"/>
      <c r="R76"/>
    </row>
    <row r="77" spans="2:18" x14ac:dyDescent="0.2">
      <c r="R77"/>
    </row>
    <row r="78" spans="2:18" x14ac:dyDescent="0.2">
      <c r="R78"/>
    </row>
    <row r="79" spans="2:18" x14ac:dyDescent="0.2">
      <c r="R79"/>
    </row>
    <row r="80" spans="2:18" x14ac:dyDescent="0.2">
      <c r="R80"/>
    </row>
    <row r="81" spans="18:18" x14ac:dyDescent="0.2">
      <c r="R81"/>
    </row>
    <row r="82" spans="18:18" x14ac:dyDescent="0.2">
      <c r="R82"/>
    </row>
  </sheetData>
  <mergeCells count="34">
    <mergeCell ref="B2:N2"/>
    <mergeCell ref="B15:L15"/>
    <mergeCell ref="H53:J53"/>
    <mergeCell ref="H54:J54"/>
    <mergeCell ref="B12:J12"/>
    <mergeCell ref="B3:M5"/>
    <mergeCell ref="B6:M10"/>
    <mergeCell ref="B16:C16"/>
    <mergeCell ref="B13:J13"/>
    <mergeCell ref="B14:J14"/>
    <mergeCell ref="L53:Q53"/>
    <mergeCell ref="L54:Q54"/>
    <mergeCell ref="B69:C69"/>
    <mergeCell ref="I63:J63"/>
    <mergeCell ref="I65:J65"/>
    <mergeCell ref="I62:J62"/>
    <mergeCell ref="I64:J64"/>
    <mergeCell ref="I66:J66"/>
    <mergeCell ref="I67:J67"/>
    <mergeCell ref="I69:J69"/>
    <mergeCell ref="B62:C62"/>
    <mergeCell ref="B63:C63"/>
    <mergeCell ref="I68:J68"/>
    <mergeCell ref="B64:C64"/>
    <mergeCell ref="B65:C65"/>
    <mergeCell ref="B66:C66"/>
    <mergeCell ref="S53:U53"/>
    <mergeCell ref="S54:U54"/>
    <mergeCell ref="B67:C67"/>
    <mergeCell ref="B68:C68"/>
    <mergeCell ref="B11:M11"/>
    <mergeCell ref="B57:M59"/>
    <mergeCell ref="B61:M61"/>
    <mergeCell ref="B56:M56"/>
  </mergeCells>
  <phoneticPr fontId="0" type="noConversion"/>
  <hyperlinks>
    <hyperlink ref="B11:K11" r:id="rId1" display="*Antes de liquidar intereses en cuotas deTengase en cuenta la siguiente sentencia:  SC-00324 de 2013" xr:uid="{00000000-0004-0000-0000-000000000000}"/>
  </hyperlinks>
  <pageMargins left="0.98425196850393704" right="0.74803149606299213" top="0.98425196850393704" bottom="0.98425196850393704" header="0" footer="0"/>
  <pageSetup paperSize="5" scale="90" orientation="portrait" horizontalDpi="120" verticalDpi="14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"/>
  <sheetViews>
    <sheetView workbookViewId="0">
      <selection activeCell="A44" sqref="A44"/>
    </sheetView>
  </sheetViews>
  <sheetFormatPr baseColWidth="10" defaultColWidth="9.140625" defaultRowHeight="12.75" x14ac:dyDescent="0.2"/>
  <cols>
    <col min="1" max="1" width="15.5703125" customWidth="1"/>
    <col min="2" max="2" width="14.140625" customWidth="1"/>
    <col min="3" max="256" width="11.42578125" customWidth="1"/>
  </cols>
  <sheetData>
    <row r="1" spans="1:2" x14ac:dyDescent="0.2">
      <c r="A1" s="63" t="s">
        <v>36</v>
      </c>
      <c r="B1" s="64" t="s">
        <v>38</v>
      </c>
    </row>
    <row r="2" spans="1:2" x14ac:dyDescent="0.2">
      <c r="A2" s="65">
        <v>1967</v>
      </c>
      <c r="B2" s="66">
        <v>7.17E-2</v>
      </c>
    </row>
    <row r="3" spans="1:2" x14ac:dyDescent="0.2">
      <c r="A3" s="65">
        <v>1968</v>
      </c>
      <c r="B3" s="66">
        <v>6.5100000000000005E-2</v>
      </c>
    </row>
    <row r="4" spans="1:2" x14ac:dyDescent="0.2">
      <c r="A4" s="65">
        <v>1969</v>
      </c>
      <c r="B4" s="66">
        <v>8.6300000000000002E-2</v>
      </c>
    </row>
    <row r="5" spans="1:2" x14ac:dyDescent="0.2">
      <c r="A5" s="65">
        <v>1970</v>
      </c>
      <c r="B5" s="66">
        <v>6.5799999999999997E-2</v>
      </c>
    </row>
    <row r="6" spans="1:2" x14ac:dyDescent="0.2">
      <c r="A6" s="65">
        <v>1971</v>
      </c>
      <c r="B6" s="66">
        <v>0.14030000000000001</v>
      </c>
    </row>
    <row r="7" spans="1:2" x14ac:dyDescent="0.2">
      <c r="A7" s="65">
        <v>1972</v>
      </c>
      <c r="B7" s="66">
        <v>0.1399</v>
      </c>
    </row>
    <row r="8" spans="1:2" x14ac:dyDescent="0.2">
      <c r="A8" s="65">
        <v>1973</v>
      </c>
      <c r="B8" s="66">
        <v>0.24079999999999999</v>
      </c>
    </row>
    <row r="9" spans="1:2" x14ac:dyDescent="0.2">
      <c r="A9" s="65">
        <v>1974</v>
      </c>
      <c r="B9" s="66">
        <v>0.26350000000000001</v>
      </c>
    </row>
    <row r="10" spans="1:2" x14ac:dyDescent="0.2">
      <c r="A10" s="65">
        <v>1975</v>
      </c>
      <c r="B10" s="66">
        <v>0.1777</v>
      </c>
    </row>
    <row r="11" spans="1:2" x14ac:dyDescent="0.2">
      <c r="A11" s="65">
        <v>1976</v>
      </c>
      <c r="B11" s="66">
        <v>0.2576</v>
      </c>
    </row>
    <row r="12" spans="1:2" x14ac:dyDescent="0.2">
      <c r="A12" s="65">
        <v>1977</v>
      </c>
      <c r="B12" s="66">
        <v>0.28710000000000002</v>
      </c>
    </row>
    <row r="13" spans="1:2" x14ac:dyDescent="0.2">
      <c r="A13" s="65">
        <v>1978</v>
      </c>
      <c r="B13" s="66">
        <v>0.1842</v>
      </c>
    </row>
    <row r="14" spans="1:2" x14ac:dyDescent="0.2">
      <c r="A14" s="65">
        <v>1979</v>
      </c>
      <c r="B14" s="66">
        <v>0.28799999999999998</v>
      </c>
    </row>
    <row r="15" spans="1:2" x14ac:dyDescent="0.2">
      <c r="A15" s="65">
        <v>1980</v>
      </c>
      <c r="B15" s="67">
        <v>0.25850000000000001</v>
      </c>
    </row>
    <row r="16" spans="1:2" x14ac:dyDescent="0.2">
      <c r="A16" s="65">
        <v>1981</v>
      </c>
      <c r="B16" s="67">
        <v>0.2636</v>
      </c>
    </row>
    <row r="17" spans="1:2" x14ac:dyDescent="0.2">
      <c r="A17" s="65">
        <v>1982</v>
      </c>
      <c r="B17" s="67">
        <v>0.24030000000000001</v>
      </c>
    </row>
    <row r="18" spans="1:2" x14ac:dyDescent="0.2">
      <c r="A18" s="65">
        <v>1983</v>
      </c>
      <c r="B18" s="67">
        <v>0.26640000000000003</v>
      </c>
    </row>
    <row r="19" spans="1:2" x14ac:dyDescent="0.2">
      <c r="A19" s="65">
        <v>1984</v>
      </c>
      <c r="B19" s="67">
        <v>0.2</v>
      </c>
    </row>
    <row r="20" spans="1:2" x14ac:dyDescent="0.2">
      <c r="A20" s="65">
        <v>1985</v>
      </c>
      <c r="B20" s="67">
        <v>0.24</v>
      </c>
    </row>
    <row r="21" spans="1:2" x14ac:dyDescent="0.2">
      <c r="A21" s="65">
        <v>1986</v>
      </c>
      <c r="B21" s="67">
        <v>0.22</v>
      </c>
    </row>
    <row r="22" spans="1:2" x14ac:dyDescent="0.2">
      <c r="A22" s="65">
        <v>1987</v>
      </c>
      <c r="B22" s="67">
        <v>0.25</v>
      </c>
    </row>
    <row r="23" spans="1:2" x14ac:dyDescent="0.2">
      <c r="A23" s="65">
        <v>1988</v>
      </c>
      <c r="B23" s="67">
        <v>0.27</v>
      </c>
    </row>
    <row r="24" spans="1:2" x14ac:dyDescent="0.2">
      <c r="A24" s="65">
        <v>1989</v>
      </c>
      <c r="B24" s="67">
        <v>0.26</v>
      </c>
    </row>
    <row r="25" spans="1:2" x14ac:dyDescent="0.2">
      <c r="A25" s="65">
        <v>1990</v>
      </c>
      <c r="B25" s="67">
        <v>0.26100000000000001</v>
      </c>
    </row>
    <row r="26" spans="1:2" x14ac:dyDescent="0.2">
      <c r="A26" s="65">
        <v>1991</v>
      </c>
      <c r="B26" s="67">
        <v>0.26100000000000001</v>
      </c>
    </row>
    <row r="27" spans="1:2" x14ac:dyDescent="0.2">
      <c r="A27" s="65">
        <v>1992</v>
      </c>
      <c r="B27" s="68">
        <v>0.25</v>
      </c>
    </row>
    <row r="28" spans="1:2" x14ac:dyDescent="0.2">
      <c r="A28" s="65">
        <v>1993</v>
      </c>
      <c r="B28" s="68">
        <v>0.21099999999999999</v>
      </c>
    </row>
    <row r="29" spans="1:2" x14ac:dyDescent="0.2">
      <c r="A29" s="65">
        <v>1994</v>
      </c>
      <c r="B29" s="68">
        <v>0.20499999999999999</v>
      </c>
    </row>
    <row r="30" spans="1:2" x14ac:dyDescent="0.2">
      <c r="A30" s="65">
        <v>1995</v>
      </c>
      <c r="B30" s="68">
        <v>0.19500000000000001</v>
      </c>
    </row>
    <row r="31" spans="1:2" x14ac:dyDescent="0.2">
      <c r="A31" s="65">
        <v>1996</v>
      </c>
      <c r="B31" s="68">
        <v>0.21</v>
      </c>
    </row>
    <row r="32" spans="1:2" x14ac:dyDescent="0.2">
      <c r="A32" s="65">
        <v>1997</v>
      </c>
      <c r="B32" s="68">
        <v>0.185</v>
      </c>
    </row>
    <row r="33" spans="1:2" x14ac:dyDescent="0.2">
      <c r="A33" s="65">
        <v>1998</v>
      </c>
      <c r="B33" s="68">
        <v>0.16</v>
      </c>
    </row>
    <row r="34" spans="1:2" x14ac:dyDescent="0.2">
      <c r="A34" s="65">
        <v>1999</v>
      </c>
      <c r="B34" s="68">
        <v>0.1</v>
      </c>
    </row>
    <row r="35" spans="1:2" x14ac:dyDescent="0.2">
      <c r="A35" s="65">
        <v>2000</v>
      </c>
      <c r="B35" s="68">
        <v>0.1</v>
      </c>
    </row>
    <row r="36" spans="1:2" x14ac:dyDescent="0.2">
      <c r="A36" s="65">
        <v>2001</v>
      </c>
      <c r="B36" s="68">
        <v>0.08</v>
      </c>
    </row>
    <row r="37" spans="1:2" x14ac:dyDescent="0.2">
      <c r="A37" s="65">
        <v>2002</v>
      </c>
      <c r="B37" s="68">
        <v>7.3999999999999996E-2</v>
      </c>
    </row>
    <row r="38" spans="1:2" x14ac:dyDescent="0.2">
      <c r="A38" s="65">
        <v>2003</v>
      </c>
      <c r="B38" s="68">
        <v>7.8E-2</v>
      </c>
    </row>
    <row r="39" spans="1:2" x14ac:dyDescent="0.2">
      <c r="A39" s="65">
        <v>2004</v>
      </c>
      <c r="B39" s="68">
        <v>6.6000000000000003E-2</v>
      </c>
    </row>
    <row r="40" spans="1:2" x14ac:dyDescent="0.2">
      <c r="A40" s="65">
        <v>2005</v>
      </c>
      <c r="B40" s="68">
        <v>6.9000000000000006E-2</v>
      </c>
    </row>
    <row r="41" spans="1:2" x14ac:dyDescent="0.2">
      <c r="A41" s="65">
        <v>2006</v>
      </c>
      <c r="B41" s="68">
        <v>6.3E-2</v>
      </c>
    </row>
    <row r="42" spans="1:2" x14ac:dyDescent="0.2">
      <c r="A42" s="65">
        <v>2007</v>
      </c>
      <c r="B42" s="68">
        <v>6.4000000000000001E-2</v>
      </c>
    </row>
    <row r="43" spans="1:2" x14ac:dyDescent="0.2">
      <c r="A43" s="65">
        <v>2008</v>
      </c>
      <c r="B43" s="68">
        <v>7.6999999999999999E-2</v>
      </c>
    </row>
    <row r="44" spans="1:2" x14ac:dyDescent="0.2">
      <c r="A44" s="65">
        <v>2009</v>
      </c>
      <c r="B44" s="68">
        <v>3.5999999999999997E-2</v>
      </c>
    </row>
    <row r="45" spans="1:2" x14ac:dyDescent="0.2">
      <c r="A45" s="65">
        <v>2010</v>
      </c>
      <c r="B45" s="68">
        <v>0.04</v>
      </c>
    </row>
    <row r="46" spans="1:2" x14ac:dyDescent="0.2">
      <c r="A46" s="65">
        <v>2011</v>
      </c>
      <c r="B46" s="68">
        <v>5.8000000000000003E-2</v>
      </c>
    </row>
    <row r="47" spans="1:2" x14ac:dyDescent="0.2">
      <c r="A47" s="65">
        <v>2012</v>
      </c>
      <c r="B47" s="68">
        <v>4.02E-2</v>
      </c>
    </row>
    <row r="48" spans="1:2" x14ac:dyDescent="0.2">
      <c r="A48" s="65">
        <v>2013</v>
      </c>
      <c r="B48" s="68">
        <v>4.4999999999999998E-2</v>
      </c>
    </row>
    <row r="49" spans="1:2" x14ac:dyDescent="0.2">
      <c r="A49" s="65">
        <v>2014</v>
      </c>
      <c r="B49" s="68">
        <v>4.5999999999999999E-2</v>
      </c>
    </row>
    <row r="50" spans="1:2" x14ac:dyDescent="0.2">
      <c r="A50" s="65">
        <v>2015</v>
      </c>
      <c r="B50" s="68">
        <v>7.0000000000000007E-2</v>
      </c>
    </row>
    <row r="51" spans="1:2" x14ac:dyDescent="0.2">
      <c r="A51" s="65">
        <v>2016</v>
      </c>
      <c r="B51" s="68"/>
    </row>
  </sheetData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ALIM.</vt:lpstr>
      <vt:lpstr>INCR</vt:lpstr>
      <vt:lpstr>ALIM.!Área_de_impresión</vt:lpstr>
    </vt:vector>
  </TitlesOfParts>
  <Manager/>
  <Company>Ediciones Sistematizadas Equidad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Para Liquidar Intereses Cuotas Administracción Propiedad Horizontal</dc:title>
  <dc:subject>Plantilla Para Liquidar Intereses Cuotas Administracción Propiedad Horizontal</dc:subject>
  <dc:creator>Ediciones Sistematizadas Equidad</dc:creator>
  <cp:keywords>Edisise; Equidad; Plantilla; Para; Liquidar; Intereses; Cuotas; Administración; Propiedad; Horizontal</cp:keywords>
  <dc:description/>
  <cp:lastModifiedBy>STELLA RUTH BELTRAN GUTIERREZ</cp:lastModifiedBy>
  <cp:revision/>
  <cp:lastPrinted>2023-12-15T13:55:37Z</cp:lastPrinted>
  <dcterms:created xsi:type="dcterms:W3CDTF">2010-10-22T00:19:21Z</dcterms:created>
  <dcterms:modified xsi:type="dcterms:W3CDTF">2023-12-15T13:56:10Z</dcterms:modified>
  <cp:category/>
  <cp:contentStatus/>
</cp:coreProperties>
</file>