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mendies\Downloads\"/>
    </mc:Choice>
  </mc:AlternateContent>
  <bookViews>
    <workbookView xWindow="0" yWindow="0" windowWidth="15360" windowHeight="7050"/>
  </bookViews>
  <sheets>
    <sheet name="Hoja1" sheetId="1" r:id="rId1"/>
    <sheet name="Hoja2" sheetId="2" r:id="rId2"/>
    <sheet name="Hoja3" sheetId="3" r:id="rId3"/>
  </sheets>
  <externalReferences>
    <externalReference r:id="rId4"/>
    <externalReference r:id="rId5"/>
    <externalReference r:id="rId6"/>
  </externalReferences>
  <calcPr calcId="162913"/>
</workbook>
</file>

<file path=xl/calcChain.xml><?xml version="1.0" encoding="utf-8"?>
<calcChain xmlns="http://schemas.openxmlformats.org/spreadsheetml/2006/main">
  <c r="AZ237" i="1" l="1"/>
  <c r="AZ229" i="1"/>
  <c r="AZ225" i="1"/>
  <c r="AZ220" i="1"/>
  <c r="BC182" i="1"/>
  <c r="AZ340" i="1"/>
  <c r="AX340" i="1"/>
  <c r="AT340" i="1"/>
  <c r="AG340" i="1"/>
  <c r="AI340" i="1" s="1"/>
  <c r="X340" i="1"/>
  <c r="W340" i="1"/>
  <c r="AZ339" i="1"/>
  <c r="AX339" i="1"/>
  <c r="AS339" i="1"/>
  <c r="AR339" i="1"/>
  <c r="AQ339" i="1"/>
  <c r="AT339" i="1" s="1"/>
  <c r="AH339" i="1"/>
  <c r="AG339" i="1"/>
  <c r="AI339" i="1" s="1"/>
  <c r="AF339" i="1"/>
  <c r="W339" i="1"/>
  <c r="S339" i="1"/>
  <c r="AZ337" i="1"/>
  <c r="AX337" i="1"/>
  <c r="AS337" i="1"/>
  <c r="AR337" i="1"/>
  <c r="AQ337" i="1"/>
  <c r="AH337" i="1"/>
  <c r="AG337" i="1"/>
  <c r="AI337" i="1" s="1"/>
  <c r="AJ337" i="1" s="1"/>
  <c r="AZ336" i="1"/>
  <c r="AX336" i="1"/>
  <c r="AS336" i="1"/>
  <c r="AR336" i="1"/>
  <c r="AQ336" i="1"/>
  <c r="AH336" i="1"/>
  <c r="AG336" i="1"/>
  <c r="X336" i="1"/>
  <c r="W336" i="1"/>
  <c r="AZ335" i="1"/>
  <c r="AX335" i="1"/>
  <c r="AS335" i="1"/>
  <c r="AR335" i="1"/>
  <c r="AQ335" i="1"/>
  <c r="AT335" i="1" s="1"/>
  <c r="AH335" i="1"/>
  <c r="AG335" i="1"/>
  <c r="AI335" i="1" s="1"/>
  <c r="W335" i="1"/>
  <c r="X335" i="1" s="1"/>
  <c r="AZ334" i="1"/>
  <c r="AX334" i="1"/>
  <c r="AS334" i="1"/>
  <c r="AR334" i="1"/>
  <c r="AQ334" i="1"/>
  <c r="AH334" i="1"/>
  <c r="AG334" i="1"/>
  <c r="X334" i="1"/>
  <c r="W334" i="1"/>
  <c r="AZ332" i="1"/>
  <c r="BA332" i="1" s="1"/>
  <c r="AG332" i="1"/>
  <c r="AI332" i="1" s="1"/>
  <c r="AJ332" i="1" s="1"/>
  <c r="AZ331" i="1"/>
  <c r="BA331" i="1" s="1"/>
  <c r="AG331" i="1"/>
  <c r="AI331" i="1" s="1"/>
  <c r="AJ331" i="1" s="1"/>
  <c r="AZ330" i="1"/>
  <c r="BA330" i="1" s="1"/>
  <c r="AG330" i="1"/>
  <c r="AI330" i="1" s="1"/>
  <c r="AJ330" i="1" s="1"/>
  <c r="AZ329" i="1"/>
  <c r="AX329" i="1"/>
  <c r="AT329" i="1"/>
  <c r="AI329" i="1"/>
  <c r="AG329" i="1"/>
  <c r="W329" i="1"/>
  <c r="AZ328" i="1"/>
  <c r="AX328" i="1"/>
  <c r="AS328" i="1"/>
  <c r="AR328" i="1"/>
  <c r="AT328" i="1" s="1"/>
  <c r="AQ328" i="1"/>
  <c r="AH328" i="1"/>
  <c r="AG328" i="1"/>
  <c r="AF328" i="1"/>
  <c r="AI328" i="1" s="1"/>
  <c r="W328" i="1"/>
  <c r="X328" i="1" s="1"/>
  <c r="AZ326" i="1"/>
  <c r="AX326" i="1"/>
  <c r="AS326" i="1"/>
  <c r="AR326" i="1"/>
  <c r="AT326" i="1" s="1"/>
  <c r="AQ326" i="1"/>
  <c r="AH326" i="1"/>
  <c r="AG326" i="1"/>
  <c r="AF326" i="1"/>
  <c r="AI326" i="1" s="1"/>
  <c r="W326" i="1"/>
  <c r="X326" i="1" s="1"/>
  <c r="AZ325" i="1"/>
  <c r="AX325" i="1"/>
  <c r="AS325" i="1"/>
  <c r="AR325" i="1"/>
  <c r="AQ325" i="1"/>
  <c r="AH325" i="1"/>
  <c r="AG325" i="1"/>
  <c r="AF325" i="1"/>
  <c r="W325" i="1"/>
  <c r="AZ324" i="1"/>
  <c r="AX324" i="1"/>
  <c r="AS324" i="1"/>
  <c r="AR324" i="1"/>
  <c r="AQ324" i="1"/>
  <c r="AH324" i="1"/>
  <c r="AG324" i="1"/>
  <c r="AF324" i="1"/>
  <c r="X324" i="1"/>
  <c r="W324" i="1"/>
  <c r="AZ323" i="1"/>
  <c r="AX323" i="1"/>
  <c r="AS323" i="1"/>
  <c r="AR323" i="1"/>
  <c r="AQ323" i="1"/>
  <c r="AT323" i="1" s="1"/>
  <c r="AH323" i="1"/>
  <c r="AG323" i="1"/>
  <c r="AI323" i="1" s="1"/>
  <c r="AF323" i="1"/>
  <c r="W323" i="1"/>
  <c r="AZ322" i="1"/>
  <c r="AX322" i="1"/>
  <c r="AS322" i="1"/>
  <c r="AR322" i="1"/>
  <c r="AT322" i="1" s="1"/>
  <c r="AH322" i="1"/>
  <c r="AG322" i="1"/>
  <c r="AI322" i="1" s="1"/>
  <c r="AF322" i="1"/>
  <c r="W322" i="1"/>
  <c r="AZ321" i="1"/>
  <c r="AX321" i="1"/>
  <c r="AS321" i="1"/>
  <c r="AR321" i="1"/>
  <c r="AT321" i="1" s="1"/>
  <c r="AH321" i="1"/>
  <c r="AG321" i="1"/>
  <c r="AI321" i="1" s="1"/>
  <c r="AF321" i="1"/>
  <c r="W321" i="1"/>
  <c r="AZ320" i="1"/>
  <c r="AX320" i="1"/>
  <c r="AS320" i="1"/>
  <c r="AR320" i="1"/>
  <c r="AT320" i="1" s="1"/>
  <c r="AH320" i="1"/>
  <c r="AG320" i="1"/>
  <c r="AI320" i="1" s="1"/>
  <c r="AF320" i="1"/>
  <c r="W320" i="1"/>
  <c r="AZ319" i="1"/>
  <c r="AX319" i="1"/>
  <c r="AH319" i="1"/>
  <c r="AG319" i="1"/>
  <c r="AF319" i="1"/>
  <c r="X319" i="1"/>
  <c r="W319" i="1"/>
  <c r="AZ318" i="1"/>
  <c r="AX318" i="1"/>
  <c r="AH318" i="1"/>
  <c r="AG318" i="1"/>
  <c r="AF318" i="1"/>
  <c r="W318" i="1"/>
  <c r="AZ317" i="1"/>
  <c r="AX317" i="1"/>
  <c r="AU317" i="1"/>
  <c r="AH317" i="1"/>
  <c r="AG317" i="1"/>
  <c r="AF317" i="1"/>
  <c r="AZ316" i="1"/>
  <c r="AX316" i="1"/>
  <c r="AS316" i="1"/>
  <c r="AR316" i="1"/>
  <c r="AQ316" i="1"/>
  <c r="AF316" i="1"/>
  <c r="AB316" i="1"/>
  <c r="AH316" i="1" s="1"/>
  <c r="AA316" i="1"/>
  <c r="AG316" i="1" s="1"/>
  <c r="Z316" i="1"/>
  <c r="W316" i="1"/>
  <c r="U316" i="1"/>
  <c r="AZ315" i="1"/>
  <c r="AX315" i="1"/>
  <c r="AS315" i="1"/>
  <c r="AR315" i="1"/>
  <c r="AQ315" i="1"/>
  <c r="AT315" i="1" s="1"/>
  <c r="AB315" i="1"/>
  <c r="AH315" i="1" s="1"/>
  <c r="AA315" i="1"/>
  <c r="AG315" i="1" s="1"/>
  <c r="Z315" i="1"/>
  <c r="AF315" i="1" s="1"/>
  <c r="W315" i="1"/>
  <c r="X315" i="1" s="1"/>
  <c r="U315" i="1"/>
  <c r="AZ314" i="1"/>
  <c r="AX314" i="1"/>
  <c r="AR314" i="1"/>
  <c r="AQ314" i="1"/>
  <c r="AP314" i="1"/>
  <c r="AS314" i="1" s="1"/>
  <c r="AB314" i="1"/>
  <c r="AH314" i="1" s="1"/>
  <c r="AA314" i="1"/>
  <c r="AG314" i="1" s="1"/>
  <c r="Z314" i="1"/>
  <c r="AF314" i="1" s="1"/>
  <c r="W314" i="1"/>
  <c r="X314" i="1" s="1"/>
  <c r="U314" i="1"/>
  <c r="BA312" i="1"/>
  <c r="AZ312" i="1"/>
  <c r="AG312" i="1"/>
  <c r="AI312" i="1" s="1"/>
  <c r="AJ312" i="1" s="1"/>
  <c r="AZ311" i="1"/>
  <c r="BA311" i="1" s="1"/>
  <c r="AI311" i="1"/>
  <c r="AJ311" i="1" s="1"/>
  <c r="AG311" i="1"/>
  <c r="BA310" i="1"/>
  <c r="AZ310" i="1"/>
  <c r="AG310" i="1"/>
  <c r="AI310" i="1" s="1"/>
  <c r="AJ310" i="1" s="1"/>
  <c r="AZ309" i="1"/>
  <c r="AX309" i="1"/>
  <c r="AT309" i="1"/>
  <c r="AG309" i="1"/>
  <c r="AI309" i="1" s="1"/>
  <c r="W309" i="1"/>
  <c r="X309" i="1" s="1"/>
  <c r="AZ308" i="1"/>
  <c r="AX308" i="1"/>
  <c r="AS308" i="1"/>
  <c r="AR308" i="1"/>
  <c r="AQ308" i="1"/>
  <c r="AH308" i="1"/>
  <c r="AG308" i="1"/>
  <c r="AF308" i="1"/>
  <c r="W308" i="1"/>
  <c r="X308" i="1" s="1"/>
  <c r="U308" i="1"/>
  <c r="AZ306" i="1"/>
  <c r="AX306" i="1"/>
  <c r="AS306" i="1"/>
  <c r="AR306" i="1"/>
  <c r="AT306" i="1" s="1"/>
  <c r="AQ306" i="1"/>
  <c r="AB306" i="1"/>
  <c r="AH306" i="1" s="1"/>
  <c r="AA306" i="1"/>
  <c r="AG306" i="1" s="1"/>
  <c r="Z306" i="1"/>
  <c r="AF306" i="1" s="1"/>
  <c r="W306" i="1"/>
  <c r="X306" i="1" s="1"/>
  <c r="U306" i="1"/>
  <c r="AZ305" i="1"/>
  <c r="AX305" i="1"/>
  <c r="AM305" i="1"/>
  <c r="AL305" i="1"/>
  <c r="AK305" i="1"/>
  <c r="AB305" i="1"/>
  <c r="AH305" i="1" s="1"/>
  <c r="AA305" i="1"/>
  <c r="AG305" i="1" s="1"/>
  <c r="Z305" i="1"/>
  <c r="AF305" i="1" s="1"/>
  <c r="W305" i="1"/>
  <c r="X305" i="1" s="1"/>
  <c r="U305" i="1"/>
  <c r="AZ303" i="1"/>
  <c r="AX303" i="1"/>
  <c r="AS303" i="1"/>
  <c r="AR303" i="1"/>
  <c r="AT303" i="1" s="1"/>
  <c r="AQ303" i="1"/>
  <c r="AH303" i="1"/>
  <c r="AG303" i="1"/>
  <c r="AF303" i="1"/>
  <c r="AI303" i="1" s="1"/>
  <c r="X303" i="1"/>
  <c r="Y303" i="1" s="1"/>
  <c r="AX302" i="1"/>
  <c r="AS302" i="1"/>
  <c r="AR302" i="1"/>
  <c r="AQ302" i="1"/>
  <c r="AH302" i="1"/>
  <c r="AG302" i="1"/>
  <c r="AF302" i="1"/>
  <c r="X302" i="1"/>
  <c r="Y302" i="1" s="1"/>
  <c r="AZ301" i="1"/>
  <c r="AX301" i="1"/>
  <c r="AS301" i="1"/>
  <c r="AR301" i="1"/>
  <c r="AQ301" i="1"/>
  <c r="AB301" i="1"/>
  <c r="AH301" i="1" s="1"/>
  <c r="AA301" i="1"/>
  <c r="AG301" i="1" s="1"/>
  <c r="Z301" i="1"/>
  <c r="AF301" i="1" s="1"/>
  <c r="X301" i="1"/>
  <c r="W301" i="1"/>
  <c r="U301" i="1"/>
  <c r="AZ300" i="1"/>
  <c r="AX300" i="1"/>
  <c r="AS300" i="1"/>
  <c r="AR300" i="1"/>
  <c r="AT300" i="1" s="1"/>
  <c r="AQ300" i="1"/>
  <c r="AH300" i="1"/>
  <c r="AG300" i="1"/>
  <c r="AF300" i="1"/>
  <c r="AI300" i="1" s="1"/>
  <c r="X300" i="1"/>
  <c r="Y300" i="1" s="1"/>
  <c r="AZ298" i="1"/>
  <c r="AX298" i="1"/>
  <c r="AM298" i="1"/>
  <c r="AL298" i="1"/>
  <c r="AK298" i="1"/>
  <c r="AH298" i="1"/>
  <c r="AG298" i="1"/>
  <c r="AF298" i="1"/>
  <c r="X298" i="1"/>
  <c r="W298" i="1"/>
  <c r="AZ296" i="1"/>
  <c r="AX296" i="1"/>
  <c r="AS296" i="1"/>
  <c r="AR296" i="1"/>
  <c r="AQ296" i="1"/>
  <c r="AF296" i="1"/>
  <c r="AB296" i="1"/>
  <c r="AH296" i="1" s="1"/>
  <c r="AA296" i="1"/>
  <c r="AG296" i="1" s="1"/>
  <c r="Z296" i="1"/>
  <c r="W296" i="1"/>
  <c r="X296" i="1" s="1"/>
  <c r="U296" i="1"/>
  <c r="AZ295" i="1"/>
  <c r="AX295" i="1"/>
  <c r="AS295" i="1"/>
  <c r="AR295" i="1"/>
  <c r="AQ295" i="1"/>
  <c r="AT295" i="1" s="1"/>
  <c r="AB295" i="1"/>
  <c r="AH295" i="1" s="1"/>
  <c r="AA295" i="1"/>
  <c r="AG295" i="1" s="1"/>
  <c r="Z295" i="1"/>
  <c r="AF295" i="1" s="1"/>
  <c r="W295" i="1"/>
  <c r="U295" i="1"/>
  <c r="AZ294" i="1"/>
  <c r="AX294" i="1"/>
  <c r="AR294" i="1"/>
  <c r="AQ294" i="1"/>
  <c r="AP294" i="1"/>
  <c r="AS294" i="1" s="1"/>
  <c r="AB294" i="1"/>
  <c r="AH294" i="1" s="1"/>
  <c r="AA294" i="1"/>
  <c r="AG294" i="1" s="1"/>
  <c r="Z294" i="1"/>
  <c r="AF294" i="1" s="1"/>
  <c r="W294" i="1"/>
  <c r="U294" i="1"/>
  <c r="AZ292" i="1"/>
  <c r="AX292" i="1"/>
  <c r="AS292" i="1"/>
  <c r="AR292" i="1"/>
  <c r="AQ292" i="1"/>
  <c r="AT292" i="1" s="1"/>
  <c r="AH292" i="1"/>
  <c r="AG292" i="1"/>
  <c r="AI292" i="1" s="1"/>
  <c r="AF292" i="1"/>
  <c r="W292" i="1"/>
  <c r="X292" i="1" s="1"/>
  <c r="AZ290" i="1"/>
  <c r="AX290" i="1"/>
  <c r="AS290" i="1"/>
  <c r="AR290" i="1"/>
  <c r="AT290" i="1" s="1"/>
  <c r="AH290" i="1"/>
  <c r="AG290" i="1"/>
  <c r="AI290" i="1" s="1"/>
  <c r="AF290" i="1"/>
  <c r="W290" i="1"/>
  <c r="X290" i="1" s="1"/>
  <c r="AZ289" i="1"/>
  <c r="AX289" i="1"/>
  <c r="AS289" i="1"/>
  <c r="AR289" i="1"/>
  <c r="AT289" i="1" s="1"/>
  <c r="AH289" i="1"/>
  <c r="AG289" i="1"/>
  <c r="AF289" i="1"/>
  <c r="X289" i="1"/>
  <c r="W289" i="1"/>
  <c r="AZ288" i="1"/>
  <c r="AX288" i="1"/>
  <c r="AH288" i="1"/>
  <c r="AG288" i="1"/>
  <c r="AF288" i="1"/>
  <c r="W288" i="1"/>
  <c r="AZ287" i="1"/>
  <c r="AX287" i="1"/>
  <c r="AH287" i="1"/>
  <c r="AG287" i="1"/>
  <c r="AF287" i="1"/>
  <c r="AI287" i="1" s="1"/>
  <c r="W287" i="1"/>
  <c r="AZ286" i="1"/>
  <c r="AX286" i="1"/>
  <c r="AU286" i="1"/>
  <c r="AH286" i="1"/>
  <c r="AG286" i="1"/>
  <c r="AF286" i="1"/>
  <c r="AZ285" i="1"/>
  <c r="AX285" i="1"/>
  <c r="AU285" i="1"/>
  <c r="AH285" i="1"/>
  <c r="AG285" i="1"/>
  <c r="AF285" i="1"/>
  <c r="AZ284" i="1"/>
  <c r="AX284" i="1"/>
  <c r="AU284" i="1"/>
  <c r="AH284" i="1"/>
  <c r="AG284" i="1"/>
  <c r="AF284" i="1"/>
  <c r="AZ283" i="1"/>
  <c r="AX283" i="1"/>
  <c r="AM283" i="1"/>
  <c r="AL283" i="1"/>
  <c r="AK283" i="1"/>
  <c r="AH283" i="1"/>
  <c r="AG283" i="1"/>
  <c r="AF283" i="1"/>
  <c r="AI283" i="1" s="1"/>
  <c r="W283" i="1"/>
  <c r="AZ281" i="1"/>
  <c r="AT281" i="1"/>
  <c r="AI281" i="1"/>
  <c r="X281" i="1"/>
  <c r="W281" i="1"/>
  <c r="AZ280" i="1"/>
  <c r="AX280" i="1"/>
  <c r="AS280" i="1"/>
  <c r="AR280" i="1"/>
  <c r="AQ280" i="1"/>
  <c r="AT280" i="1" s="1"/>
  <c r="AI280" i="1"/>
  <c r="X280" i="1"/>
  <c r="W280" i="1"/>
  <c r="AZ278" i="1"/>
  <c r="AX278" i="1"/>
  <c r="AS278" i="1"/>
  <c r="AR278" i="1"/>
  <c r="AQ278" i="1"/>
  <c r="AH278" i="1"/>
  <c r="AG278" i="1"/>
  <c r="AF278" i="1"/>
  <c r="X278" i="1"/>
  <c r="W278" i="1"/>
  <c r="AZ277" i="1"/>
  <c r="AX277" i="1"/>
  <c r="AS277" i="1"/>
  <c r="AR277" i="1"/>
  <c r="AQ277" i="1"/>
  <c r="AT277" i="1" s="1"/>
  <c r="AH277" i="1"/>
  <c r="AG277" i="1"/>
  <c r="AI277" i="1" s="1"/>
  <c r="AF277" i="1"/>
  <c r="W277" i="1"/>
  <c r="AZ276" i="1"/>
  <c r="AX276" i="1"/>
  <c r="AS276" i="1"/>
  <c r="AR276" i="1"/>
  <c r="AT276" i="1" s="1"/>
  <c r="AQ276" i="1"/>
  <c r="AH276" i="1"/>
  <c r="AG276" i="1"/>
  <c r="AF276" i="1"/>
  <c r="AI276" i="1" s="1"/>
  <c r="W276" i="1"/>
  <c r="AZ275" i="1"/>
  <c r="AX275" i="1"/>
  <c r="AS275" i="1"/>
  <c r="AR275" i="1"/>
  <c r="AQ275" i="1"/>
  <c r="AT275" i="1" s="1"/>
  <c r="AH275" i="1"/>
  <c r="AG275" i="1"/>
  <c r="AI275" i="1" s="1"/>
  <c r="AF275" i="1"/>
  <c r="W275" i="1"/>
  <c r="AS274" i="1"/>
  <c r="AR274" i="1"/>
  <c r="AQ274" i="1"/>
  <c r="AH274" i="1"/>
  <c r="AG274" i="1"/>
  <c r="AF274" i="1"/>
  <c r="W274" i="1"/>
  <c r="AZ273" i="1"/>
  <c r="AX273" i="1"/>
  <c r="AS273" i="1"/>
  <c r="AR273" i="1"/>
  <c r="AQ273" i="1"/>
  <c r="AH273" i="1"/>
  <c r="AG273" i="1"/>
  <c r="AF273" i="1"/>
  <c r="X273" i="1"/>
  <c r="W273" i="1"/>
  <c r="AZ271" i="1"/>
  <c r="BA271" i="1" s="1"/>
  <c r="AG271" i="1"/>
  <c r="AI271" i="1" s="1"/>
  <c r="AJ271" i="1" s="1"/>
  <c r="AZ270" i="1"/>
  <c r="BA270" i="1" s="1"/>
  <c r="AG270" i="1"/>
  <c r="AI270" i="1" s="1"/>
  <c r="AJ270" i="1" s="1"/>
  <c r="AZ269" i="1"/>
  <c r="BA269" i="1" s="1"/>
  <c r="AG269" i="1"/>
  <c r="AI269" i="1" s="1"/>
  <c r="AJ269" i="1" s="1"/>
  <c r="AZ268" i="1"/>
  <c r="BA268" i="1" s="1"/>
  <c r="AG268" i="1"/>
  <c r="AI268" i="1" s="1"/>
  <c r="AJ268" i="1" s="1"/>
  <c r="AZ267" i="1"/>
  <c r="AX267" i="1"/>
  <c r="AT267" i="1"/>
  <c r="AG267" i="1"/>
  <c r="AB267" i="1"/>
  <c r="AH267" i="1" s="1"/>
  <c r="Z267" i="1"/>
  <c r="AF267" i="1" s="1"/>
  <c r="W267" i="1"/>
  <c r="X267" i="1" s="1"/>
  <c r="U267" i="1"/>
  <c r="AZ266" i="1"/>
  <c r="AX266" i="1"/>
  <c r="AS266" i="1"/>
  <c r="AR266" i="1"/>
  <c r="AQ266" i="1"/>
  <c r="AG266" i="1"/>
  <c r="AB266" i="1"/>
  <c r="AH266" i="1" s="1"/>
  <c r="Z266" i="1"/>
  <c r="AF266" i="1" s="1"/>
  <c r="W266" i="1"/>
  <c r="X266" i="1" s="1"/>
  <c r="U266" i="1"/>
  <c r="AX264" i="1"/>
  <c r="AS264" i="1"/>
  <c r="AR264" i="1"/>
  <c r="AT264" i="1" s="1"/>
  <c r="AQ264" i="1"/>
  <c r="AF264" i="1"/>
  <c r="AB264" i="1"/>
  <c r="AH264" i="1" s="1"/>
  <c r="AA264" i="1"/>
  <c r="AG264" i="1" s="1"/>
  <c r="X264" i="1"/>
  <c r="W264" i="1"/>
  <c r="U264" i="1"/>
  <c r="AZ263" i="1"/>
  <c r="AX263" i="1"/>
  <c r="AS263" i="1"/>
  <c r="AR263" i="1"/>
  <c r="AT263" i="1" s="1"/>
  <c r="AQ263" i="1"/>
  <c r="AB263" i="1"/>
  <c r="AH263" i="1" s="1"/>
  <c r="AA263" i="1"/>
  <c r="AG263" i="1" s="1"/>
  <c r="Z263" i="1"/>
  <c r="AF263" i="1" s="1"/>
  <c r="W263" i="1"/>
  <c r="U263" i="1"/>
  <c r="AZ262" i="1"/>
  <c r="AX262" i="1"/>
  <c r="AS262" i="1"/>
  <c r="AR262" i="1"/>
  <c r="AQ262" i="1"/>
  <c r="AG262" i="1"/>
  <c r="AF262" i="1"/>
  <c r="AB262" i="1"/>
  <c r="AH262" i="1" s="1"/>
  <c r="AA262" i="1"/>
  <c r="W262" i="1"/>
  <c r="U262" i="1"/>
  <c r="AZ261" i="1"/>
  <c r="AX261" i="1"/>
  <c r="AS261" i="1"/>
  <c r="AR261" i="1"/>
  <c r="AQ261" i="1"/>
  <c r="AT261" i="1" s="1"/>
  <c r="AP261" i="1"/>
  <c r="AF261" i="1"/>
  <c r="AB261" i="1"/>
  <c r="AH261" i="1" s="1"/>
  <c r="AA261" i="1"/>
  <c r="AG261" i="1" s="1"/>
  <c r="X261" i="1"/>
  <c r="W261" i="1"/>
  <c r="U261" i="1"/>
  <c r="BA259" i="1"/>
  <c r="BC259" i="1" s="1"/>
  <c r="AZ258" i="1"/>
  <c r="AX258" i="1"/>
  <c r="AT258" i="1"/>
  <c r="AF258" i="1"/>
  <c r="AB258" i="1"/>
  <c r="AH258" i="1" s="1"/>
  <c r="AA258" i="1"/>
  <c r="AG258" i="1" s="1"/>
  <c r="Z258" i="1"/>
  <c r="W258" i="1"/>
  <c r="U258" i="1"/>
  <c r="AX257" i="1"/>
  <c r="AS257" i="1"/>
  <c r="AR257" i="1"/>
  <c r="AT257" i="1" s="1"/>
  <c r="AQ257" i="1"/>
  <c r="AB257" i="1"/>
  <c r="AH257" i="1" s="1"/>
  <c r="AA257" i="1"/>
  <c r="AG257" i="1" s="1"/>
  <c r="Z257" i="1"/>
  <c r="AF257" i="1" s="1"/>
  <c r="W257" i="1"/>
  <c r="U257" i="1"/>
  <c r="S257" i="1"/>
  <c r="AZ256" i="1"/>
  <c r="AX256" i="1"/>
  <c r="AS256" i="1"/>
  <c r="AR256" i="1"/>
  <c r="AQ256" i="1"/>
  <c r="AF256" i="1"/>
  <c r="AB256" i="1"/>
  <c r="AH256" i="1" s="1"/>
  <c r="AA256" i="1"/>
  <c r="AG256" i="1" s="1"/>
  <c r="Z256" i="1"/>
  <c r="W256" i="1"/>
  <c r="U256" i="1"/>
  <c r="BA254" i="1"/>
  <c r="BA253" i="1"/>
  <c r="BA252" i="1"/>
  <c r="BA251" i="1"/>
  <c r="AZ250" i="1"/>
  <c r="AX250" i="1"/>
  <c r="AS250" i="1"/>
  <c r="AR250" i="1"/>
  <c r="AQ250" i="1"/>
  <c r="AF250" i="1"/>
  <c r="AB250" i="1"/>
  <c r="AH250" i="1" s="1"/>
  <c r="AA250" i="1"/>
  <c r="AG250" i="1" s="1"/>
  <c r="Z250" i="1"/>
  <c r="W250" i="1"/>
  <c r="U250" i="1"/>
  <c r="AZ249" i="1"/>
  <c r="AX249" i="1"/>
  <c r="AU249" i="1"/>
  <c r="AH249" i="1"/>
  <c r="AG249" i="1"/>
  <c r="AI249" i="1" s="1"/>
  <c r="AJ249" i="1" s="1"/>
  <c r="AV249" i="1" s="1"/>
  <c r="BA249" i="1" s="1"/>
  <c r="AF249" i="1"/>
  <c r="AZ248" i="1"/>
  <c r="AX248" i="1"/>
  <c r="AS248" i="1"/>
  <c r="AR248" i="1"/>
  <c r="AQ248" i="1"/>
  <c r="AT248" i="1" s="1"/>
  <c r="AB248" i="1"/>
  <c r="AH248" i="1" s="1"/>
  <c r="AA248" i="1"/>
  <c r="AG248" i="1" s="1"/>
  <c r="Z248" i="1"/>
  <c r="AF248" i="1" s="1"/>
  <c r="W248" i="1"/>
  <c r="X248" i="1" s="1"/>
  <c r="U248" i="1"/>
  <c r="AZ246" i="1"/>
  <c r="AX246" i="1"/>
  <c r="AS246" i="1"/>
  <c r="AR246" i="1"/>
  <c r="AQ246" i="1"/>
  <c r="S246" i="1"/>
  <c r="AZ245" i="1"/>
  <c r="AX245" i="1"/>
  <c r="AS245" i="1"/>
  <c r="AR245" i="1"/>
  <c r="AQ245" i="1"/>
  <c r="S245" i="1"/>
  <c r="AZ244" i="1"/>
  <c r="AX244" i="1"/>
  <c r="AT244" i="1"/>
  <c r="AX243" i="1"/>
  <c r="AS243" i="1"/>
  <c r="AR243" i="1"/>
  <c r="AQ243" i="1"/>
  <c r="AT243" i="1" s="1"/>
  <c r="W243" i="1"/>
  <c r="X243" i="1" s="1"/>
  <c r="U243" i="1"/>
  <c r="S243" i="1"/>
  <c r="AZ242" i="1"/>
  <c r="AX242" i="1"/>
  <c r="AS242" i="1"/>
  <c r="AR242" i="1"/>
  <c r="AQ242" i="1"/>
  <c r="X242" i="1"/>
  <c r="W242" i="1"/>
  <c r="U242" i="1"/>
  <c r="AX240" i="1"/>
  <c r="BA240" i="1" s="1"/>
  <c r="AX239" i="1"/>
  <c r="BA239" i="1" s="1"/>
  <c r="AX238" i="1"/>
  <c r="BA238" i="1" s="1"/>
  <c r="AX237" i="1"/>
  <c r="AI237" i="1"/>
  <c r="AH237" i="1"/>
  <c r="W237" i="1"/>
  <c r="U237" i="1"/>
  <c r="BA236" i="1"/>
  <c r="BA235" i="1"/>
  <c r="BA234" i="1"/>
  <c r="AZ233" i="1"/>
  <c r="AX233" i="1"/>
  <c r="AU233" i="1"/>
  <c r="AJ233" i="1"/>
  <c r="AV233" i="1" s="1"/>
  <c r="BA233" i="1" s="1"/>
  <c r="AI233" i="1"/>
  <c r="BA232" i="1"/>
  <c r="AX232" i="1"/>
  <c r="BA231" i="1"/>
  <c r="AX231" i="1"/>
  <c r="BA230" i="1"/>
  <c r="AX230" i="1"/>
  <c r="AX229" i="1"/>
  <c r="AH229" i="1"/>
  <c r="AI229" i="1" s="1"/>
  <c r="W229" i="1"/>
  <c r="U229" i="1"/>
  <c r="AZ228" i="1"/>
  <c r="AX228" i="1"/>
  <c r="AS228" i="1"/>
  <c r="AR228" i="1"/>
  <c r="AQ228" i="1"/>
  <c r="AB228" i="1"/>
  <c r="AH228" i="1" s="1"/>
  <c r="AA228" i="1"/>
  <c r="AG228" i="1" s="1"/>
  <c r="Z228" i="1"/>
  <c r="AF228" i="1" s="1"/>
  <c r="X228" i="1"/>
  <c r="W228" i="1"/>
  <c r="U228" i="1"/>
  <c r="AZ227" i="1"/>
  <c r="AX227" i="1"/>
  <c r="AS227" i="1"/>
  <c r="AR227" i="1"/>
  <c r="AT227" i="1" s="1"/>
  <c r="AB227" i="1"/>
  <c r="AH227" i="1" s="1"/>
  <c r="AA227" i="1"/>
  <c r="AG227" i="1" s="1"/>
  <c r="Z227" i="1"/>
  <c r="AF227" i="1" s="1"/>
  <c r="W227" i="1"/>
  <c r="X227" i="1" s="1"/>
  <c r="U227" i="1"/>
  <c r="AZ226" i="1"/>
  <c r="AX226" i="1"/>
  <c r="AS226" i="1"/>
  <c r="AR226" i="1"/>
  <c r="AB226" i="1"/>
  <c r="AH226" i="1" s="1"/>
  <c r="AA226" i="1"/>
  <c r="AG226" i="1" s="1"/>
  <c r="Z226" i="1"/>
  <c r="AF226" i="1" s="1"/>
  <c r="X226" i="1"/>
  <c r="W226" i="1"/>
  <c r="U226" i="1"/>
  <c r="AX225" i="1"/>
  <c r="AB225" i="1"/>
  <c r="AH225" i="1" s="1"/>
  <c r="AA225" i="1"/>
  <c r="AG225" i="1" s="1"/>
  <c r="Z225" i="1"/>
  <c r="AF225" i="1" s="1"/>
  <c r="W225" i="1"/>
  <c r="X225" i="1" s="1"/>
  <c r="U225" i="1"/>
  <c r="BA224" i="1"/>
  <c r="AZ223" i="1"/>
  <c r="AX223" i="1"/>
  <c r="AU223" i="1"/>
  <c r="AH223" i="1"/>
  <c r="AG223" i="1"/>
  <c r="AF223" i="1"/>
  <c r="AZ222" i="1"/>
  <c r="AX222" i="1"/>
  <c r="AU222" i="1"/>
  <c r="AH222" i="1"/>
  <c r="AG222" i="1"/>
  <c r="AF222" i="1"/>
  <c r="AI222" i="1" s="1"/>
  <c r="AJ222" i="1" s="1"/>
  <c r="AV222" i="1" s="1"/>
  <c r="BA222" i="1" s="1"/>
  <c r="AZ221" i="1"/>
  <c r="AX221" i="1"/>
  <c r="AU221" i="1"/>
  <c r="AH221" i="1"/>
  <c r="AG221" i="1"/>
  <c r="AF221" i="1"/>
  <c r="AX220" i="1"/>
  <c r="AP220" i="1"/>
  <c r="AS220" i="1" s="1"/>
  <c r="AM220" i="1"/>
  <c r="AL220" i="1"/>
  <c r="AR220" i="1" s="1"/>
  <c r="AK220" i="1"/>
  <c r="AQ220" i="1" s="1"/>
  <c r="AB220" i="1"/>
  <c r="AH220" i="1" s="1"/>
  <c r="AA220" i="1"/>
  <c r="AG220" i="1" s="1"/>
  <c r="Z220" i="1"/>
  <c r="AF220" i="1" s="1"/>
  <c r="W220" i="1"/>
  <c r="X220" i="1" s="1"/>
  <c r="U220" i="1"/>
  <c r="AZ218" i="1"/>
  <c r="AX218" i="1"/>
  <c r="BA218" i="1" s="1"/>
  <c r="AT218" i="1"/>
  <c r="AZ217" i="1"/>
  <c r="AX217" i="1"/>
  <c r="AS217" i="1"/>
  <c r="AR217" i="1"/>
  <c r="AQ217" i="1"/>
  <c r="AF217" i="1"/>
  <c r="AB217" i="1"/>
  <c r="AH217" i="1" s="1"/>
  <c r="AA217" i="1"/>
  <c r="AG217" i="1" s="1"/>
  <c r="Z217" i="1"/>
  <c r="W217" i="1"/>
  <c r="X217" i="1" s="1"/>
  <c r="U217" i="1"/>
  <c r="AX215" i="1"/>
  <c r="W215" i="1"/>
  <c r="X215" i="1" s="1"/>
  <c r="U215" i="1"/>
  <c r="AX214" i="1"/>
  <c r="W214" i="1"/>
  <c r="X214" i="1" s="1"/>
  <c r="U214" i="1"/>
  <c r="AX213" i="1"/>
  <c r="W213" i="1"/>
  <c r="X213" i="1" s="1"/>
  <c r="U213" i="1"/>
  <c r="AX212" i="1"/>
  <c r="AB212" i="1"/>
  <c r="AH212" i="1" s="1"/>
  <c r="AA212" i="1"/>
  <c r="AG212" i="1" s="1"/>
  <c r="Z212" i="1"/>
  <c r="AF212" i="1" s="1"/>
  <c r="W212" i="1"/>
  <c r="X212" i="1" s="1"/>
  <c r="U212" i="1"/>
  <c r="AX211" i="1"/>
  <c r="AB211" i="1"/>
  <c r="AH211" i="1" s="1"/>
  <c r="AA211" i="1"/>
  <c r="AG211" i="1" s="1"/>
  <c r="Z211" i="1"/>
  <c r="AF211" i="1" s="1"/>
  <c r="W211" i="1"/>
  <c r="X211" i="1" s="1"/>
  <c r="U211" i="1"/>
  <c r="AX210" i="1"/>
  <c r="AB210" i="1"/>
  <c r="AH210" i="1" s="1"/>
  <c r="AA210" i="1"/>
  <c r="AG210" i="1" s="1"/>
  <c r="Z210" i="1"/>
  <c r="AF210" i="1" s="1"/>
  <c r="W210" i="1"/>
  <c r="X210" i="1" s="1"/>
  <c r="U210" i="1"/>
  <c r="AX209" i="1"/>
  <c r="AB209" i="1"/>
  <c r="AH209" i="1" s="1"/>
  <c r="AA209" i="1"/>
  <c r="AG209" i="1" s="1"/>
  <c r="Z209" i="1"/>
  <c r="AF209" i="1" s="1"/>
  <c r="W209" i="1"/>
  <c r="X209" i="1" s="1"/>
  <c r="U209" i="1"/>
  <c r="AX208" i="1"/>
  <c r="AB208" i="1"/>
  <c r="AH208" i="1" s="1"/>
  <c r="AA208" i="1"/>
  <c r="AG208" i="1" s="1"/>
  <c r="Z208" i="1"/>
  <c r="AF208" i="1" s="1"/>
  <c r="W208" i="1"/>
  <c r="X208" i="1" s="1"/>
  <c r="U208" i="1"/>
  <c r="AX207" i="1"/>
  <c r="AP207" i="1"/>
  <c r="AM207" i="1"/>
  <c r="AS207" i="1" s="1"/>
  <c r="AL207" i="1"/>
  <c r="AR207" i="1" s="1"/>
  <c r="AK207" i="1"/>
  <c r="AQ207" i="1" s="1"/>
  <c r="AT207" i="1" s="1"/>
  <c r="AB207" i="1"/>
  <c r="AH207" i="1" s="1"/>
  <c r="AA207" i="1"/>
  <c r="AG207" i="1" s="1"/>
  <c r="Z207" i="1"/>
  <c r="AF207" i="1" s="1"/>
  <c r="W207" i="1"/>
  <c r="X207" i="1" s="1"/>
  <c r="U207" i="1"/>
  <c r="AZ205" i="1"/>
  <c r="AX205" i="1"/>
  <c r="AS205" i="1"/>
  <c r="AT205" i="1" s="1"/>
  <c r="AU205" i="1" s="1"/>
  <c r="AV205" i="1" s="1"/>
  <c r="BA205" i="1" s="1"/>
  <c r="S205" i="1"/>
  <c r="AZ204" i="1"/>
  <c r="AX204" i="1"/>
  <c r="AS204" i="1"/>
  <c r="AT204" i="1" s="1"/>
  <c r="AU204" i="1" s="1"/>
  <c r="AV204" i="1" s="1"/>
  <c r="BA204" i="1" s="1"/>
  <c r="S204" i="1"/>
  <c r="AZ203" i="1"/>
  <c r="AX203" i="1"/>
  <c r="AS203" i="1"/>
  <c r="AT203" i="1" s="1"/>
  <c r="AU203" i="1" s="1"/>
  <c r="AV203" i="1" s="1"/>
  <c r="BA203" i="1" s="1"/>
  <c r="S203" i="1"/>
  <c r="AZ202" i="1"/>
  <c r="AX202" i="1"/>
  <c r="AS202" i="1"/>
  <c r="AR202" i="1"/>
  <c r="AQ202" i="1"/>
  <c r="S202" i="1"/>
  <c r="AZ201" i="1"/>
  <c r="AX201" i="1"/>
  <c r="AS201" i="1"/>
  <c r="AR201" i="1"/>
  <c r="AQ201" i="1"/>
  <c r="S201" i="1"/>
  <c r="AZ200" i="1"/>
  <c r="AX200" i="1"/>
  <c r="AS200" i="1"/>
  <c r="AR200" i="1"/>
  <c r="AQ200" i="1"/>
  <c r="AT200" i="1" s="1"/>
  <c r="S200" i="1"/>
  <c r="AZ199" i="1"/>
  <c r="AX199" i="1"/>
  <c r="AT199" i="1"/>
  <c r="AZ198" i="1"/>
  <c r="AX198" i="1"/>
  <c r="AS198" i="1"/>
  <c r="AR198" i="1"/>
  <c r="AQ198" i="1"/>
  <c r="AE198" i="1"/>
  <c r="AH198" i="1" s="1"/>
  <c r="AB198" i="1"/>
  <c r="AA198" i="1"/>
  <c r="AG198" i="1" s="1"/>
  <c r="Z198" i="1"/>
  <c r="AF198" i="1" s="1"/>
  <c r="W198" i="1"/>
  <c r="X198" i="1" s="1"/>
  <c r="U198" i="1"/>
  <c r="AX196" i="1"/>
  <c r="AU196" i="1"/>
  <c r="AV196" i="1" s="1"/>
  <c r="AX195" i="1"/>
  <c r="AU195" i="1"/>
  <c r="AV195" i="1" s="1"/>
  <c r="AX194" i="1"/>
  <c r="AU194" i="1"/>
  <c r="AV194" i="1" s="1"/>
  <c r="AX193" i="1"/>
  <c r="AU193" i="1"/>
  <c r="AV193" i="1" s="1"/>
  <c r="AX192" i="1"/>
  <c r="AU192" i="1"/>
  <c r="AV192" i="1" s="1"/>
  <c r="AX191" i="1"/>
  <c r="AU191" i="1"/>
  <c r="AV191" i="1" s="1"/>
  <c r="AX190" i="1"/>
  <c r="AE190" i="1"/>
  <c r="AB190" i="1"/>
  <c r="AA190" i="1"/>
  <c r="AG190" i="1" s="1"/>
  <c r="Z190" i="1"/>
  <c r="AF190" i="1" s="1"/>
  <c r="W190" i="1"/>
  <c r="X190" i="1" s="1"/>
  <c r="U190" i="1"/>
  <c r="AZ188" i="1"/>
  <c r="AX188" i="1"/>
  <c r="AS188" i="1"/>
  <c r="AR188" i="1"/>
  <c r="AQ188" i="1"/>
  <c r="S188" i="1"/>
  <c r="BA188" i="1" s="1"/>
  <c r="AZ187" i="1"/>
  <c r="AX187" i="1"/>
  <c r="AW187" i="1"/>
  <c r="AS187" i="1"/>
  <c r="AR187" i="1"/>
  <c r="AQ187" i="1"/>
  <c r="S187" i="1"/>
  <c r="AZ186" i="1"/>
  <c r="AX186" i="1"/>
  <c r="AT186" i="1"/>
  <c r="AJ186" i="1"/>
  <c r="W186" i="1"/>
  <c r="U186" i="1"/>
  <c r="S186" i="1"/>
  <c r="BA186" i="1" s="1"/>
  <c r="AX185" i="1"/>
  <c r="AT185" i="1"/>
  <c r="S185" i="1"/>
  <c r="BA185" i="1" s="1"/>
  <c r="AZ184" i="1"/>
  <c r="AX184" i="1"/>
  <c r="AR184" i="1"/>
  <c r="AQ184" i="1"/>
  <c r="AP184" i="1"/>
  <c r="AS184" i="1" s="1"/>
  <c r="AB184" i="1"/>
  <c r="AH184" i="1" s="1"/>
  <c r="AA184" i="1"/>
  <c r="AG184" i="1" s="1"/>
  <c r="Z184" i="1"/>
  <c r="AF184" i="1" s="1"/>
  <c r="W184" i="1"/>
  <c r="X184" i="1" s="1"/>
  <c r="U184" i="1"/>
  <c r="AZ181" i="1"/>
  <c r="AX181" i="1"/>
  <c r="AT181" i="1"/>
  <c r="AH181" i="1"/>
  <c r="AG181" i="1"/>
  <c r="AI181" i="1" s="1"/>
  <c r="W181" i="1"/>
  <c r="Y181" i="1" s="1"/>
  <c r="U181" i="1"/>
  <c r="S181" i="1"/>
  <c r="AZ180" i="1"/>
  <c r="AX180" i="1"/>
  <c r="AT180" i="1"/>
  <c r="AF180" i="1"/>
  <c r="AB180" i="1"/>
  <c r="AH180" i="1" s="1"/>
  <c r="AA180" i="1"/>
  <c r="AG180" i="1" s="1"/>
  <c r="Z180" i="1"/>
  <c r="U180" i="1"/>
  <c r="V180" i="1" s="1"/>
  <c r="AZ178" i="1"/>
  <c r="AX178" i="1"/>
  <c r="AW178" i="1"/>
  <c r="AB178" i="1"/>
  <c r="AH178" i="1" s="1"/>
  <c r="AA178" i="1"/>
  <c r="AG178" i="1" s="1"/>
  <c r="Z178" i="1"/>
  <c r="AF178" i="1" s="1"/>
  <c r="X178" i="1"/>
  <c r="W178" i="1"/>
  <c r="U178" i="1"/>
  <c r="AZ177" i="1"/>
  <c r="AW177" i="1"/>
  <c r="AX177" i="1" s="1"/>
  <c r="AT177" i="1"/>
  <c r="AU177" i="1" s="1"/>
  <c r="AI177" i="1"/>
  <c r="AJ177" i="1" s="1"/>
  <c r="AV177" i="1" s="1"/>
  <c r="AZ176" i="1"/>
  <c r="AX176" i="1"/>
  <c r="AW176" i="1"/>
  <c r="AT176" i="1"/>
  <c r="AU176" i="1" s="1"/>
  <c r="AI176" i="1"/>
  <c r="AJ176" i="1" s="1"/>
  <c r="AX175" i="1"/>
  <c r="AW175" i="1"/>
  <c r="AB175" i="1"/>
  <c r="AH175" i="1" s="1"/>
  <c r="AA175" i="1"/>
  <c r="AG175" i="1" s="1"/>
  <c r="Z175" i="1"/>
  <c r="AF175" i="1" s="1"/>
  <c r="W175" i="1"/>
  <c r="Y175" i="1" s="1"/>
  <c r="AU175" i="1" s="1"/>
  <c r="U175" i="1"/>
  <c r="S175" i="1"/>
  <c r="AZ174" i="1"/>
  <c r="AX174" i="1"/>
  <c r="AW174" i="1"/>
  <c r="AP174" i="1"/>
  <c r="AS174" i="1" s="1"/>
  <c r="AM174" i="1"/>
  <c r="AL174" i="1"/>
  <c r="AR174" i="1" s="1"/>
  <c r="AK174" i="1"/>
  <c r="AQ174" i="1" s="1"/>
  <c r="AB174" i="1"/>
  <c r="AH174" i="1" s="1"/>
  <c r="AA174" i="1"/>
  <c r="AG174" i="1" s="1"/>
  <c r="Z174" i="1"/>
  <c r="AF174" i="1" s="1"/>
  <c r="W174" i="1"/>
  <c r="X174" i="1" s="1"/>
  <c r="U174" i="1"/>
  <c r="AZ172" i="1"/>
  <c r="AX172" i="1"/>
  <c r="AS172" i="1"/>
  <c r="AR172" i="1"/>
  <c r="AT172" i="1" s="1"/>
  <c r="AQ172" i="1"/>
  <c r="AB172" i="1"/>
  <c r="AH172" i="1" s="1"/>
  <c r="AA172" i="1"/>
  <c r="AG172" i="1" s="1"/>
  <c r="Z172" i="1"/>
  <c r="AF172" i="1" s="1"/>
  <c r="W172" i="1"/>
  <c r="X172" i="1" s="1"/>
  <c r="U172" i="1"/>
  <c r="S172" i="1"/>
  <c r="AZ171" i="1"/>
  <c r="AX171" i="1"/>
  <c r="AT171" i="1"/>
  <c r="AS171" i="1"/>
  <c r="AB171" i="1"/>
  <c r="AH171" i="1" s="1"/>
  <c r="AA171" i="1"/>
  <c r="AG171" i="1" s="1"/>
  <c r="Z171" i="1"/>
  <c r="AF171" i="1" s="1"/>
  <c r="W171" i="1"/>
  <c r="X171" i="1" s="1"/>
  <c r="U171" i="1"/>
  <c r="S171" i="1"/>
  <c r="AZ170" i="1"/>
  <c r="AX170" i="1"/>
  <c r="AT170" i="1"/>
  <c r="AS170" i="1"/>
  <c r="AB170" i="1"/>
  <c r="AH170" i="1" s="1"/>
  <c r="AA170" i="1"/>
  <c r="AG170" i="1" s="1"/>
  <c r="Z170" i="1"/>
  <c r="AF170" i="1" s="1"/>
  <c r="W170" i="1"/>
  <c r="X170" i="1" s="1"/>
  <c r="U170" i="1"/>
  <c r="S170" i="1"/>
  <c r="AZ169" i="1"/>
  <c r="AX169" i="1"/>
  <c r="AS169" i="1"/>
  <c r="AR169" i="1"/>
  <c r="AQ169" i="1"/>
  <c r="S169" i="1"/>
  <c r="AZ168" i="1"/>
  <c r="AX168" i="1"/>
  <c r="AS168" i="1"/>
  <c r="AR168" i="1"/>
  <c r="AQ168" i="1"/>
  <c r="S168" i="1"/>
  <c r="BA168" i="1" s="1"/>
  <c r="AZ167" i="1"/>
  <c r="AX167" i="1"/>
  <c r="AS167" i="1"/>
  <c r="AR167" i="1"/>
  <c r="AT167" i="1" s="1"/>
  <c r="AQ167" i="1"/>
  <c r="S167" i="1"/>
  <c r="BA167" i="1" s="1"/>
  <c r="AZ166" i="1"/>
  <c r="AX166" i="1"/>
  <c r="AT166" i="1"/>
  <c r="Y166" i="1"/>
  <c r="AJ166" i="1" s="1"/>
  <c r="W166" i="1"/>
  <c r="U166" i="1"/>
  <c r="S166" i="1"/>
  <c r="AZ165" i="1"/>
  <c r="AX165" i="1"/>
  <c r="AS165" i="1"/>
  <c r="AR165" i="1"/>
  <c r="AQ165" i="1"/>
  <c r="AT165" i="1" s="1"/>
  <c r="AP165" i="1"/>
  <c r="AB165" i="1"/>
  <c r="AH165" i="1" s="1"/>
  <c r="AA165" i="1"/>
  <c r="AG165" i="1" s="1"/>
  <c r="Z165" i="1"/>
  <c r="AF165" i="1" s="1"/>
  <c r="W165" i="1"/>
  <c r="X165" i="1" s="1"/>
  <c r="U165" i="1"/>
  <c r="AZ163" i="1"/>
  <c r="AX163" i="1"/>
  <c r="AT163" i="1"/>
  <c r="AU163" i="1" s="1"/>
  <c r="AI163" i="1"/>
  <c r="AJ163" i="1" s="1"/>
  <c r="AV163" i="1" s="1"/>
  <c r="BA163" i="1" s="1"/>
  <c r="AX162" i="1"/>
  <c r="AJ162" i="1"/>
  <c r="S162" i="1"/>
  <c r="BA162" i="1" s="1"/>
  <c r="AZ161" i="1"/>
  <c r="AX161" i="1"/>
  <c r="AS161" i="1"/>
  <c r="AR161" i="1"/>
  <c r="AB161" i="1"/>
  <c r="AH161" i="1" s="1"/>
  <c r="AA161" i="1"/>
  <c r="AG161" i="1" s="1"/>
  <c r="Z161" i="1"/>
  <c r="AF161" i="1" s="1"/>
  <c r="W161" i="1"/>
  <c r="X161" i="1" s="1"/>
  <c r="U161" i="1"/>
  <c r="BA159" i="1"/>
  <c r="AU159" i="1"/>
  <c r="AU158" i="1"/>
  <c r="AJ158" i="1"/>
  <c r="AV158" i="1" s="1"/>
  <c r="BA158" i="1" s="1"/>
  <c r="AU157" i="1"/>
  <c r="AJ157" i="1"/>
  <c r="AV157" i="1" s="1"/>
  <c r="BA157" i="1" s="1"/>
  <c r="AU156" i="1"/>
  <c r="AJ156" i="1"/>
  <c r="AV156" i="1" s="1"/>
  <c r="BA156" i="1" s="1"/>
  <c r="AU155" i="1"/>
  <c r="AJ155" i="1"/>
  <c r="AV155" i="1" s="1"/>
  <c r="BA155" i="1" s="1"/>
  <c r="BC159" i="1" s="1"/>
  <c r="AZ154" i="1"/>
  <c r="AX154" i="1"/>
  <c r="AT154" i="1"/>
  <c r="AU154" i="1" s="1"/>
  <c r="AI154" i="1"/>
  <c r="AJ154" i="1" s="1"/>
  <c r="AV154" i="1" s="1"/>
  <c r="BA154" i="1" s="1"/>
  <c r="AZ153" i="1"/>
  <c r="AX153" i="1"/>
  <c r="AT153" i="1"/>
  <c r="AU153" i="1" s="1"/>
  <c r="AI153" i="1"/>
  <c r="AJ153" i="1" s="1"/>
  <c r="AV153" i="1" s="1"/>
  <c r="BA153" i="1" s="1"/>
  <c r="AZ152" i="1"/>
  <c r="AX152" i="1"/>
  <c r="AT152" i="1"/>
  <c r="AU152" i="1" s="1"/>
  <c r="AI152" i="1"/>
  <c r="AJ152" i="1" s="1"/>
  <c r="AV152" i="1" s="1"/>
  <c r="BA152" i="1" s="1"/>
  <c r="AZ151" i="1"/>
  <c r="AX151" i="1"/>
  <c r="AT151" i="1"/>
  <c r="AU151" i="1" s="1"/>
  <c r="AI151" i="1"/>
  <c r="AJ151" i="1" s="1"/>
  <c r="AV151" i="1" s="1"/>
  <c r="BA151" i="1" s="1"/>
  <c r="AZ150" i="1"/>
  <c r="AX150" i="1"/>
  <c r="AT150" i="1"/>
  <c r="AU150" i="1" s="1"/>
  <c r="AI150" i="1"/>
  <c r="AJ150" i="1" s="1"/>
  <c r="AV150" i="1" s="1"/>
  <c r="BA150" i="1" s="1"/>
  <c r="AZ149" i="1"/>
  <c r="AX149" i="1"/>
  <c r="AP149" i="1"/>
  <c r="AM149" i="1"/>
  <c r="AS149" i="1" s="1"/>
  <c r="AL149" i="1"/>
  <c r="AR149" i="1" s="1"/>
  <c r="AK149" i="1"/>
  <c r="AQ149" i="1" s="1"/>
  <c r="AB149" i="1"/>
  <c r="AH149" i="1" s="1"/>
  <c r="AA149" i="1"/>
  <c r="AG149" i="1" s="1"/>
  <c r="Z149" i="1"/>
  <c r="AF149" i="1" s="1"/>
  <c r="W149" i="1"/>
  <c r="X149" i="1" s="1"/>
  <c r="U149" i="1"/>
  <c r="AZ147" i="1"/>
  <c r="AX147" i="1"/>
  <c r="AS147" i="1"/>
  <c r="AT147" i="1" s="1"/>
  <c r="AH147" i="1"/>
  <c r="AG147" i="1"/>
  <c r="AI147" i="1" s="1"/>
  <c r="AF147" i="1"/>
  <c r="W147" i="1"/>
  <c r="X147" i="1" s="1"/>
  <c r="AZ146" i="1"/>
  <c r="AX146" i="1"/>
  <c r="AS146" i="1"/>
  <c r="AR146" i="1"/>
  <c r="AT146" i="1" s="1"/>
  <c r="AQ146" i="1"/>
  <c r="AB146" i="1"/>
  <c r="AH146" i="1" s="1"/>
  <c r="AA146" i="1"/>
  <c r="AG146" i="1" s="1"/>
  <c r="Z146" i="1"/>
  <c r="AF146" i="1" s="1"/>
  <c r="W146" i="1"/>
  <c r="X146" i="1" s="1"/>
  <c r="U146" i="1"/>
  <c r="AZ145" i="1"/>
  <c r="AX145" i="1"/>
  <c r="AS145" i="1"/>
  <c r="AR145" i="1"/>
  <c r="AQ145" i="1"/>
  <c r="AZ143" i="1"/>
  <c r="AX143" i="1"/>
  <c r="AU143" i="1"/>
  <c r="AT143" i="1"/>
  <c r="AJ143" i="1"/>
  <c r="AV143" i="1" s="1"/>
  <c r="BA143" i="1" s="1"/>
  <c r="AI143" i="1"/>
  <c r="AZ142" i="1"/>
  <c r="AX142" i="1"/>
  <c r="AU142" i="1"/>
  <c r="AT142" i="1"/>
  <c r="AJ142" i="1"/>
  <c r="AV142" i="1" s="1"/>
  <c r="BA142" i="1" s="1"/>
  <c r="AI142" i="1"/>
  <c r="AZ141" i="1"/>
  <c r="AX141" i="1"/>
  <c r="AU141" i="1"/>
  <c r="AT141" i="1"/>
  <c r="AJ141" i="1"/>
  <c r="AV141" i="1" s="1"/>
  <c r="BA141" i="1" s="1"/>
  <c r="AI141" i="1"/>
  <c r="AZ140" i="1"/>
  <c r="AX140" i="1"/>
  <c r="AU140" i="1"/>
  <c r="AT140" i="1"/>
  <c r="AJ140" i="1"/>
  <c r="AV140" i="1" s="1"/>
  <c r="BA140" i="1" s="1"/>
  <c r="AI140" i="1"/>
  <c r="AZ139" i="1"/>
  <c r="AX139" i="1"/>
  <c r="AU139" i="1"/>
  <c r="AT139" i="1"/>
  <c r="AJ139" i="1"/>
  <c r="AV139" i="1" s="1"/>
  <c r="BA139" i="1" s="1"/>
  <c r="AI139" i="1"/>
  <c r="AZ138" i="1"/>
  <c r="AX138" i="1"/>
  <c r="AU138" i="1"/>
  <c r="AT138" i="1"/>
  <c r="AJ138" i="1"/>
  <c r="AV138" i="1" s="1"/>
  <c r="BA138" i="1" s="1"/>
  <c r="AI138" i="1"/>
  <c r="AZ137" i="1"/>
  <c r="AX137" i="1"/>
  <c r="AU137" i="1"/>
  <c r="AT137" i="1"/>
  <c r="AJ137" i="1"/>
  <c r="AV137" i="1" s="1"/>
  <c r="BA137" i="1" s="1"/>
  <c r="BC143" i="1" s="1"/>
  <c r="AI137" i="1"/>
  <c r="AZ135" i="1"/>
  <c r="AX135" i="1"/>
  <c r="AS135" i="1"/>
  <c r="AR135" i="1"/>
  <c r="AQ135" i="1"/>
  <c r="AZ134" i="1"/>
  <c r="AX134" i="1"/>
  <c r="BA134" i="1" s="1"/>
  <c r="AS134" i="1"/>
  <c r="AR134" i="1"/>
  <c r="AQ134" i="1"/>
  <c r="AZ133" i="1"/>
  <c r="AX133" i="1"/>
  <c r="AS133" i="1"/>
  <c r="AR133" i="1"/>
  <c r="AQ133" i="1"/>
  <c r="S133" i="1"/>
  <c r="AZ132" i="1"/>
  <c r="AX132" i="1"/>
  <c r="AS132" i="1"/>
  <c r="AR132" i="1"/>
  <c r="AQ132" i="1"/>
  <c r="AZ130" i="1"/>
  <c r="AX130" i="1"/>
  <c r="AT130" i="1"/>
  <c r="AU130" i="1" s="1"/>
  <c r="AI130" i="1"/>
  <c r="AJ130" i="1" s="1"/>
  <c r="S130" i="1"/>
  <c r="AZ129" i="1"/>
  <c r="AX129" i="1"/>
  <c r="AU129" i="1"/>
  <c r="AT129" i="1"/>
  <c r="AJ129" i="1"/>
  <c r="AV129" i="1" s="1"/>
  <c r="AI129" i="1"/>
  <c r="S129" i="1"/>
  <c r="BA129" i="1" s="1"/>
  <c r="AZ128" i="1"/>
  <c r="AX128" i="1"/>
  <c r="AT128" i="1"/>
  <c r="AU128" i="1" s="1"/>
  <c r="AI128" i="1"/>
  <c r="AJ128" i="1" s="1"/>
  <c r="S128" i="1"/>
  <c r="AZ127" i="1"/>
  <c r="AX127" i="1"/>
  <c r="AU127" i="1"/>
  <c r="AT127" i="1"/>
  <c r="AJ127" i="1"/>
  <c r="AV127" i="1" s="1"/>
  <c r="BA127" i="1" s="1"/>
  <c r="AI127" i="1"/>
  <c r="AZ126" i="1"/>
  <c r="AX126" i="1"/>
  <c r="AU126" i="1"/>
  <c r="AT126" i="1"/>
  <c r="AJ126" i="1"/>
  <c r="AV126" i="1" s="1"/>
  <c r="BA126" i="1" s="1"/>
  <c r="AI126" i="1"/>
  <c r="AZ125" i="1"/>
  <c r="AX125" i="1"/>
  <c r="AU125" i="1"/>
  <c r="AT125" i="1"/>
  <c r="AJ125" i="1"/>
  <c r="AV125" i="1" s="1"/>
  <c r="BA125" i="1" s="1"/>
  <c r="AI125" i="1"/>
  <c r="AZ124" i="1"/>
  <c r="AX124" i="1"/>
  <c r="AU124" i="1"/>
  <c r="AT124" i="1"/>
  <c r="AJ124" i="1"/>
  <c r="AV124" i="1" s="1"/>
  <c r="BA124" i="1" s="1"/>
  <c r="AI124" i="1"/>
  <c r="AZ123" i="1"/>
  <c r="AX123" i="1"/>
  <c r="AU123" i="1"/>
  <c r="AT123" i="1"/>
  <c r="AJ123" i="1"/>
  <c r="AV123" i="1" s="1"/>
  <c r="BA123" i="1" s="1"/>
  <c r="AI123" i="1"/>
  <c r="AZ122" i="1"/>
  <c r="AX122" i="1"/>
  <c r="AU122" i="1"/>
  <c r="AT122" i="1"/>
  <c r="AJ122" i="1"/>
  <c r="AV122" i="1" s="1"/>
  <c r="BA122" i="1" s="1"/>
  <c r="AI122" i="1"/>
  <c r="AZ121" i="1"/>
  <c r="AX121" i="1"/>
  <c r="AU121" i="1"/>
  <c r="AT121" i="1"/>
  <c r="AJ121" i="1"/>
  <c r="AV121" i="1" s="1"/>
  <c r="BA121" i="1" s="1"/>
  <c r="AI121" i="1"/>
  <c r="AZ120" i="1"/>
  <c r="AX120" i="1"/>
  <c r="AU120" i="1"/>
  <c r="AT120" i="1"/>
  <c r="AJ120" i="1"/>
  <c r="AV120" i="1" s="1"/>
  <c r="BA120" i="1" s="1"/>
  <c r="AI120" i="1"/>
  <c r="AZ119" i="1"/>
  <c r="AX119" i="1"/>
  <c r="AT119" i="1"/>
  <c r="AF119" i="1"/>
  <c r="AB119" i="1"/>
  <c r="AH119" i="1" s="1"/>
  <c r="AA119" i="1"/>
  <c r="AG119" i="1" s="1"/>
  <c r="Z119" i="1"/>
  <c r="W119" i="1"/>
  <c r="X119" i="1" s="1"/>
  <c r="U119" i="1"/>
  <c r="AZ118" i="1"/>
  <c r="AX118" i="1"/>
  <c r="AT118" i="1"/>
  <c r="AF118" i="1"/>
  <c r="AB118" i="1"/>
  <c r="AH118" i="1" s="1"/>
  <c r="AA118" i="1"/>
  <c r="AG118" i="1" s="1"/>
  <c r="Z118" i="1"/>
  <c r="W118" i="1"/>
  <c r="X118" i="1" s="1"/>
  <c r="U118" i="1"/>
  <c r="AZ117" i="1"/>
  <c r="AX117" i="1"/>
  <c r="AT117" i="1"/>
  <c r="AF117" i="1"/>
  <c r="AB117" i="1"/>
  <c r="AH117" i="1" s="1"/>
  <c r="AA117" i="1"/>
  <c r="AG117" i="1" s="1"/>
  <c r="Z117" i="1"/>
  <c r="W117" i="1"/>
  <c r="X117" i="1" s="1"/>
  <c r="U117" i="1"/>
  <c r="AZ116" i="1"/>
  <c r="AX116" i="1"/>
  <c r="AP116" i="1"/>
  <c r="AM116" i="1"/>
  <c r="AL116" i="1"/>
  <c r="AR116" i="1" s="1"/>
  <c r="AK116" i="1"/>
  <c r="AQ116" i="1" s="1"/>
  <c r="AB116" i="1"/>
  <c r="AH116" i="1" s="1"/>
  <c r="AA116" i="1"/>
  <c r="AG116" i="1" s="1"/>
  <c r="Z116" i="1"/>
  <c r="AF116" i="1" s="1"/>
  <c r="X116" i="1"/>
  <c r="W116" i="1"/>
  <c r="U116" i="1"/>
  <c r="AZ114" i="1"/>
  <c r="AX114" i="1"/>
  <c r="BA114" i="1" s="1"/>
  <c r="AS114" i="1"/>
  <c r="AR114" i="1"/>
  <c r="AQ114" i="1"/>
  <c r="AZ113" i="1"/>
  <c r="AX113" i="1"/>
  <c r="AS113" i="1"/>
  <c r="AR113" i="1"/>
  <c r="AQ113" i="1"/>
  <c r="AZ112" i="1"/>
  <c r="AX112" i="1"/>
  <c r="BA112" i="1" s="1"/>
  <c r="AS112" i="1"/>
  <c r="AR112" i="1"/>
  <c r="AQ112" i="1"/>
  <c r="AZ111" i="1"/>
  <c r="AX111" i="1"/>
  <c r="AS111" i="1"/>
  <c r="AR111" i="1"/>
  <c r="AQ111" i="1"/>
  <c r="AZ110" i="1"/>
  <c r="AX110" i="1"/>
  <c r="BA110" i="1" s="1"/>
  <c r="AS110" i="1"/>
  <c r="AR110" i="1"/>
  <c r="AQ110" i="1"/>
  <c r="AZ108" i="1"/>
  <c r="AX108" i="1"/>
  <c r="AU108" i="1"/>
  <c r="AT108" i="1"/>
  <c r="AJ108" i="1"/>
  <c r="AV108" i="1" s="1"/>
  <c r="AI108" i="1"/>
  <c r="S108" i="1"/>
  <c r="BA108" i="1" s="1"/>
  <c r="AZ107" i="1"/>
  <c r="AX107" i="1"/>
  <c r="AT107" i="1"/>
  <c r="AU107" i="1" s="1"/>
  <c r="AI107" i="1"/>
  <c r="AJ107" i="1" s="1"/>
  <c r="AV107" i="1" s="1"/>
  <c r="BA107" i="1" s="1"/>
  <c r="AZ106" i="1"/>
  <c r="AX106" i="1"/>
  <c r="AT106" i="1"/>
  <c r="AU106" i="1" s="1"/>
  <c r="AI106" i="1"/>
  <c r="AJ106" i="1" s="1"/>
  <c r="AV106" i="1" s="1"/>
  <c r="BA106" i="1" s="1"/>
  <c r="AZ105" i="1"/>
  <c r="AX105" i="1"/>
  <c r="AT105" i="1"/>
  <c r="AU105" i="1" s="1"/>
  <c r="AI105" i="1"/>
  <c r="AJ105" i="1" s="1"/>
  <c r="AV105" i="1" s="1"/>
  <c r="BA105" i="1" s="1"/>
  <c r="AZ104" i="1"/>
  <c r="AX104" i="1"/>
  <c r="AT104" i="1"/>
  <c r="AU104" i="1" s="1"/>
  <c r="AI104" i="1"/>
  <c r="AJ104" i="1" s="1"/>
  <c r="AV104" i="1" s="1"/>
  <c r="BA104" i="1" s="1"/>
  <c r="AZ103" i="1"/>
  <c r="AX103" i="1"/>
  <c r="AT103" i="1"/>
  <c r="AU103" i="1" s="1"/>
  <c r="AI103" i="1"/>
  <c r="AJ103" i="1" s="1"/>
  <c r="AV103" i="1" s="1"/>
  <c r="BA103" i="1" s="1"/>
  <c r="AZ102" i="1"/>
  <c r="AX102" i="1"/>
  <c r="AT102" i="1"/>
  <c r="AU102" i="1" s="1"/>
  <c r="AI102" i="1"/>
  <c r="AJ102" i="1" s="1"/>
  <c r="AV102" i="1" s="1"/>
  <c r="BA102" i="1" s="1"/>
  <c r="AZ101" i="1"/>
  <c r="AX101" i="1"/>
  <c r="AS101" i="1"/>
  <c r="AR101" i="1"/>
  <c r="AT101" i="1" s="1"/>
  <c r="AQ101" i="1"/>
  <c r="AH101" i="1"/>
  <c r="AB101" i="1"/>
  <c r="AA101" i="1"/>
  <c r="AG101" i="1" s="1"/>
  <c r="Z101" i="1"/>
  <c r="AF101" i="1" s="1"/>
  <c r="W101" i="1"/>
  <c r="X101" i="1" s="1"/>
  <c r="U101" i="1"/>
  <c r="AZ100" i="1"/>
  <c r="AX100" i="1"/>
  <c r="AP100" i="1"/>
  <c r="AM100" i="1"/>
  <c r="AS100" i="1" s="1"/>
  <c r="AL100" i="1"/>
  <c r="AR100" i="1" s="1"/>
  <c r="AK100" i="1"/>
  <c r="AQ100" i="1" s="1"/>
  <c r="AT100" i="1" s="1"/>
  <c r="AB100" i="1"/>
  <c r="AH100" i="1" s="1"/>
  <c r="AA100" i="1"/>
  <c r="AG100" i="1" s="1"/>
  <c r="Z100" i="1"/>
  <c r="AF100" i="1" s="1"/>
  <c r="AI100" i="1" s="1"/>
  <c r="W100" i="1"/>
  <c r="U100" i="1"/>
  <c r="AZ98" i="1"/>
  <c r="AX98" i="1"/>
  <c r="AZ97" i="1"/>
  <c r="AX97" i="1"/>
  <c r="AS97" i="1"/>
  <c r="AR97" i="1"/>
  <c r="AQ97" i="1"/>
  <c r="AF97" i="1"/>
  <c r="AB97" i="1"/>
  <c r="AH97" i="1" s="1"/>
  <c r="AA97" i="1"/>
  <c r="AG97" i="1" s="1"/>
  <c r="Z97" i="1"/>
  <c r="W97" i="1"/>
  <c r="X97" i="1" s="1"/>
  <c r="U97" i="1"/>
  <c r="AX93" i="1"/>
  <c r="BA93" i="1" s="1"/>
  <c r="AX92" i="1"/>
  <c r="BA92" i="1" s="1"/>
  <c r="AX90" i="1"/>
  <c r="AX89" i="1"/>
  <c r="AX88" i="1"/>
  <c r="AX87" i="1"/>
  <c r="AX86" i="1"/>
  <c r="AX85" i="1"/>
  <c r="AX84" i="1"/>
  <c r="AZ83" i="1"/>
  <c r="AX83" i="1"/>
  <c r="AM83" i="1"/>
  <c r="AS83" i="1" s="1"/>
  <c r="AL83" i="1"/>
  <c r="AR83" i="1" s="1"/>
  <c r="AK83" i="1"/>
  <c r="AQ83" i="1" s="1"/>
  <c r="AB83" i="1"/>
  <c r="AH83" i="1" s="1"/>
  <c r="AA83" i="1"/>
  <c r="AG83" i="1" s="1"/>
  <c r="Z83" i="1"/>
  <c r="AF83" i="1" s="1"/>
  <c r="AI83" i="1" s="1"/>
  <c r="W83" i="1"/>
  <c r="U83" i="1"/>
  <c r="AZ82" i="1"/>
  <c r="AX82" i="1"/>
  <c r="AM82" i="1"/>
  <c r="AS82" i="1" s="1"/>
  <c r="AL82" i="1"/>
  <c r="AR82" i="1" s="1"/>
  <c r="AK82" i="1"/>
  <c r="AQ82" i="1" s="1"/>
  <c r="AB82" i="1"/>
  <c r="AH82" i="1" s="1"/>
  <c r="AA82" i="1"/>
  <c r="AG82" i="1" s="1"/>
  <c r="Z82" i="1"/>
  <c r="AF82" i="1" s="1"/>
  <c r="X82" i="1"/>
  <c r="W82" i="1"/>
  <c r="U82" i="1"/>
  <c r="AZ81" i="1"/>
  <c r="AX81" i="1"/>
  <c r="BA81" i="1" s="1"/>
  <c r="AZ80" i="1"/>
  <c r="AX80" i="1"/>
  <c r="BA80" i="1" s="1"/>
  <c r="AZ78" i="1"/>
  <c r="AX78" i="1"/>
  <c r="BA78" i="1" s="1"/>
  <c r="AS78" i="1"/>
  <c r="AR78" i="1"/>
  <c r="AQ78" i="1"/>
  <c r="AZ77" i="1"/>
  <c r="AX77" i="1"/>
  <c r="AS77" i="1"/>
  <c r="AR77" i="1"/>
  <c r="AQ77" i="1"/>
  <c r="AZ76" i="1"/>
  <c r="AX76" i="1"/>
  <c r="BA76" i="1" s="1"/>
  <c r="AS76" i="1"/>
  <c r="AR76" i="1"/>
  <c r="AQ76" i="1"/>
  <c r="AZ75" i="1"/>
  <c r="AX75" i="1"/>
  <c r="AS75" i="1"/>
  <c r="AR75" i="1"/>
  <c r="AQ75" i="1"/>
  <c r="AZ74" i="1"/>
  <c r="AX74" i="1"/>
  <c r="BA74" i="1" s="1"/>
  <c r="AS74" i="1"/>
  <c r="AR74" i="1"/>
  <c r="AQ74" i="1"/>
  <c r="AZ73" i="1"/>
  <c r="AX73" i="1"/>
  <c r="AS73" i="1"/>
  <c r="AR73" i="1"/>
  <c r="AQ73" i="1"/>
  <c r="AZ72" i="1"/>
  <c r="AX72" i="1"/>
  <c r="BA72" i="1" s="1"/>
  <c r="AS72" i="1"/>
  <c r="AR72" i="1"/>
  <c r="AQ72" i="1"/>
  <c r="AZ71" i="1"/>
  <c r="AX71" i="1"/>
  <c r="AS71" i="1"/>
  <c r="AR71" i="1"/>
  <c r="AQ71" i="1"/>
  <c r="AZ70" i="1"/>
  <c r="AX70" i="1"/>
  <c r="BA70" i="1" s="1"/>
  <c r="AS70" i="1"/>
  <c r="AR70" i="1"/>
  <c r="AQ70" i="1"/>
  <c r="AZ69" i="1"/>
  <c r="AX69" i="1"/>
  <c r="AS69" i="1"/>
  <c r="AR69" i="1"/>
  <c r="AQ69" i="1"/>
  <c r="AZ68" i="1"/>
  <c r="AX68" i="1"/>
  <c r="BA68" i="1" s="1"/>
  <c r="AS68" i="1"/>
  <c r="AR68" i="1"/>
  <c r="AQ68" i="1"/>
  <c r="AZ67" i="1"/>
  <c r="AX67" i="1"/>
  <c r="AR67" i="1"/>
  <c r="AQ67" i="1"/>
  <c r="AP67" i="1"/>
  <c r="AS67" i="1" s="1"/>
  <c r="AB67" i="1"/>
  <c r="AH67" i="1" s="1"/>
  <c r="AA67" i="1"/>
  <c r="AG67" i="1" s="1"/>
  <c r="Z67" i="1"/>
  <c r="AF67" i="1" s="1"/>
  <c r="AI67" i="1" s="1"/>
  <c r="W67" i="1"/>
  <c r="U67" i="1"/>
  <c r="AZ65" i="1"/>
  <c r="AX65" i="1"/>
  <c r="AM65" i="1"/>
  <c r="AS65" i="1" s="1"/>
  <c r="AL65" i="1"/>
  <c r="AR65" i="1" s="1"/>
  <c r="AK65" i="1"/>
  <c r="AQ65" i="1" s="1"/>
  <c r="AF65" i="1"/>
  <c r="AB65" i="1"/>
  <c r="AH65" i="1" s="1"/>
  <c r="AA65" i="1"/>
  <c r="AG65" i="1" s="1"/>
  <c r="Z65" i="1"/>
  <c r="W65" i="1"/>
  <c r="X65" i="1" s="1"/>
  <c r="U65" i="1"/>
  <c r="AZ64" i="1"/>
  <c r="AX64" i="1"/>
  <c r="AP64" i="1"/>
  <c r="AM64" i="1"/>
  <c r="AL64" i="1"/>
  <c r="AR64" i="1" s="1"/>
  <c r="AK64" i="1"/>
  <c r="AQ64" i="1" s="1"/>
  <c r="AB64" i="1"/>
  <c r="AH64" i="1" s="1"/>
  <c r="AA64" i="1"/>
  <c r="AG64" i="1" s="1"/>
  <c r="Z64" i="1"/>
  <c r="AF64" i="1" s="1"/>
  <c r="W64" i="1"/>
  <c r="X64" i="1" s="1"/>
  <c r="U64" i="1"/>
  <c r="AZ62" i="1"/>
  <c r="AX62" i="1"/>
  <c r="AS62" i="1"/>
  <c r="AR62" i="1"/>
  <c r="AQ62" i="1"/>
  <c r="AT62" i="1" s="1"/>
  <c r="AB62" i="1"/>
  <c r="AH62" i="1" s="1"/>
  <c r="AA62" i="1"/>
  <c r="AG62" i="1" s="1"/>
  <c r="Z62" i="1"/>
  <c r="AF62" i="1" s="1"/>
  <c r="W62" i="1"/>
  <c r="X62" i="1" s="1"/>
  <c r="P62" i="1"/>
  <c r="U62" i="1" s="1"/>
  <c r="AZ61" i="1"/>
  <c r="AX61" i="1"/>
  <c r="AS61" i="1"/>
  <c r="AR61" i="1"/>
  <c r="AQ61" i="1"/>
  <c r="AB61" i="1"/>
  <c r="AH61" i="1" s="1"/>
  <c r="AA61" i="1"/>
  <c r="AG61" i="1" s="1"/>
  <c r="Z61" i="1"/>
  <c r="AF61" i="1" s="1"/>
  <c r="X61" i="1"/>
  <c r="W61" i="1"/>
  <c r="U61" i="1"/>
  <c r="P61" i="1"/>
  <c r="AZ60" i="1"/>
  <c r="AX60" i="1"/>
  <c r="AS60" i="1"/>
  <c r="AR60" i="1"/>
  <c r="AQ60" i="1"/>
  <c r="AT60" i="1" s="1"/>
  <c r="AB60" i="1"/>
  <c r="AH60" i="1" s="1"/>
  <c r="AA60" i="1"/>
  <c r="AG60" i="1" s="1"/>
  <c r="Z60" i="1"/>
  <c r="AF60" i="1" s="1"/>
  <c r="W60" i="1"/>
  <c r="X60" i="1" s="1"/>
  <c r="P60" i="1"/>
  <c r="U60" i="1" s="1"/>
  <c r="AZ59" i="1"/>
  <c r="AX59" i="1"/>
  <c r="AS59" i="1"/>
  <c r="AR59" i="1"/>
  <c r="AQ59" i="1"/>
  <c r="P59" i="1"/>
  <c r="AZ58" i="1"/>
  <c r="AX58" i="1"/>
  <c r="AS58" i="1"/>
  <c r="AR58" i="1"/>
  <c r="AQ58" i="1"/>
  <c r="P58" i="1"/>
  <c r="AZ56" i="1"/>
  <c r="AX56" i="1"/>
  <c r="AT56" i="1"/>
  <c r="AU56" i="1" s="1"/>
  <c r="AI56" i="1"/>
  <c r="AJ56" i="1" s="1"/>
  <c r="AZ55" i="1"/>
  <c r="AX55" i="1"/>
  <c r="AT55" i="1"/>
  <c r="AB55" i="1"/>
  <c r="AH55" i="1" s="1"/>
  <c r="AA55" i="1"/>
  <c r="AG55" i="1" s="1"/>
  <c r="Z55" i="1"/>
  <c r="AF55" i="1" s="1"/>
  <c r="X55" i="1"/>
  <c r="W55" i="1"/>
  <c r="P55" i="1"/>
  <c r="AZ54" i="1"/>
  <c r="AX54" i="1"/>
  <c r="AT54" i="1"/>
  <c r="AB54" i="1"/>
  <c r="AH54" i="1" s="1"/>
  <c r="AA54" i="1"/>
  <c r="AG54" i="1" s="1"/>
  <c r="Z54" i="1"/>
  <c r="AF54" i="1" s="1"/>
  <c r="W54" i="1"/>
  <c r="X54" i="1" s="1"/>
  <c r="P54" i="1"/>
  <c r="AZ53" i="1"/>
  <c r="AX53" i="1"/>
  <c r="AT53" i="1"/>
  <c r="AB53" i="1"/>
  <c r="AH53" i="1" s="1"/>
  <c r="AA53" i="1"/>
  <c r="AG53" i="1" s="1"/>
  <c r="Z53" i="1"/>
  <c r="AF53" i="1" s="1"/>
  <c r="X53" i="1"/>
  <c r="W53" i="1"/>
  <c r="P53" i="1"/>
  <c r="AZ52" i="1"/>
  <c r="AX52" i="1"/>
  <c r="AT52" i="1"/>
  <c r="AF52" i="1"/>
  <c r="AB52" i="1"/>
  <c r="AH52" i="1" s="1"/>
  <c r="AA52" i="1"/>
  <c r="AG52" i="1" s="1"/>
  <c r="Z52" i="1"/>
  <c r="W52" i="1"/>
  <c r="X52" i="1" s="1"/>
  <c r="P52" i="1"/>
  <c r="AZ51" i="1"/>
  <c r="AX51" i="1"/>
  <c r="AT51" i="1"/>
  <c r="AU51" i="1" s="1"/>
  <c r="AI51" i="1"/>
  <c r="AJ51" i="1" s="1"/>
  <c r="P51" i="1"/>
  <c r="U55" i="1" s="1"/>
  <c r="AZ50" i="1"/>
  <c r="AX50" i="1"/>
  <c r="AT50" i="1"/>
  <c r="AU50" i="1" s="1"/>
  <c r="AI50" i="1"/>
  <c r="AJ50" i="1" s="1"/>
  <c r="P50" i="1"/>
  <c r="U54" i="1" s="1"/>
  <c r="AZ49" i="1"/>
  <c r="AX49" i="1"/>
  <c r="AT49" i="1"/>
  <c r="AU49" i="1" s="1"/>
  <c r="AI49" i="1"/>
  <c r="AJ49" i="1" s="1"/>
  <c r="P49" i="1"/>
  <c r="U53" i="1" s="1"/>
  <c r="AZ48" i="1"/>
  <c r="AX48" i="1"/>
  <c r="AT48" i="1"/>
  <c r="AU48" i="1" s="1"/>
  <c r="AI48" i="1"/>
  <c r="AJ48" i="1" s="1"/>
  <c r="P48" i="1"/>
  <c r="U52" i="1" s="1"/>
  <c r="AZ47" i="1"/>
  <c r="AX47" i="1"/>
  <c r="AS47" i="1"/>
  <c r="AR47" i="1"/>
  <c r="AQ47" i="1"/>
  <c r="AF47" i="1"/>
  <c r="AB47" i="1"/>
  <c r="AH47" i="1" s="1"/>
  <c r="AA47" i="1"/>
  <c r="AG47" i="1" s="1"/>
  <c r="Z47" i="1"/>
  <c r="W47" i="1"/>
  <c r="X47" i="1" s="1"/>
  <c r="P47" i="1"/>
  <c r="U47" i="1" s="1"/>
  <c r="AZ45" i="1"/>
  <c r="AX45" i="1"/>
  <c r="BA45" i="1" s="1"/>
  <c r="AS45" i="1"/>
  <c r="AR45" i="1"/>
  <c r="AT45" i="1" s="1"/>
  <c r="AQ45" i="1"/>
  <c r="AZ44" i="1"/>
  <c r="AX44" i="1"/>
  <c r="AS44" i="1"/>
  <c r="AR44" i="1"/>
  <c r="AQ44" i="1"/>
  <c r="AT44" i="1" s="1"/>
  <c r="AZ43" i="1"/>
  <c r="AX43" i="1"/>
  <c r="BA43" i="1" s="1"/>
  <c r="AS43" i="1"/>
  <c r="AR43" i="1"/>
  <c r="AT43" i="1" s="1"/>
  <c r="AQ43" i="1"/>
  <c r="AZ42" i="1"/>
  <c r="AX42" i="1"/>
  <c r="AS42" i="1"/>
  <c r="AR42" i="1"/>
  <c r="AQ42" i="1"/>
  <c r="AT42" i="1" s="1"/>
  <c r="AZ41" i="1"/>
  <c r="AX41" i="1"/>
  <c r="AS41" i="1"/>
  <c r="AR41" i="1"/>
  <c r="AQ41" i="1"/>
  <c r="AZ40" i="1"/>
  <c r="AX40" i="1"/>
  <c r="AS40" i="1"/>
  <c r="AR40" i="1"/>
  <c r="AQ40" i="1"/>
  <c r="AZ39" i="1"/>
  <c r="AX39" i="1"/>
  <c r="BA39" i="1" s="1"/>
  <c r="AS39" i="1"/>
  <c r="AR39" i="1"/>
  <c r="AQ39" i="1"/>
  <c r="AZ38" i="1"/>
  <c r="AX38" i="1"/>
  <c r="AS38" i="1"/>
  <c r="AR38" i="1"/>
  <c r="AQ38" i="1"/>
  <c r="AZ37" i="1"/>
  <c r="AX37" i="1"/>
  <c r="BA37" i="1" s="1"/>
  <c r="AS37" i="1"/>
  <c r="AR37" i="1"/>
  <c r="AT37" i="1" s="1"/>
  <c r="AQ37" i="1"/>
  <c r="AZ36" i="1"/>
  <c r="AX36" i="1"/>
  <c r="AS36" i="1"/>
  <c r="AR36" i="1"/>
  <c r="AQ36" i="1"/>
  <c r="AZ35" i="1"/>
  <c r="AX35" i="1"/>
  <c r="BA35" i="1" s="1"/>
  <c r="AS35" i="1"/>
  <c r="AR35" i="1"/>
  <c r="AQ35" i="1"/>
  <c r="AS34" i="1"/>
  <c r="AR34" i="1"/>
  <c r="AQ34" i="1"/>
  <c r="AT34" i="1" s="1"/>
  <c r="AZ33" i="1"/>
  <c r="AX33" i="1"/>
  <c r="BA33" i="1" s="1"/>
  <c r="AS33" i="1"/>
  <c r="AR33" i="1"/>
  <c r="AT33" i="1" s="1"/>
  <c r="AQ33" i="1"/>
  <c r="AZ31" i="1"/>
  <c r="AX31" i="1"/>
  <c r="AT31" i="1"/>
  <c r="AU31" i="1" s="1"/>
  <c r="AI31" i="1"/>
  <c r="AJ31" i="1" s="1"/>
  <c r="P31" i="1"/>
  <c r="S31" i="1" s="1"/>
  <c r="AZ30" i="1"/>
  <c r="AX30" i="1"/>
  <c r="AT30" i="1"/>
  <c r="AU30" i="1" s="1"/>
  <c r="AI30" i="1"/>
  <c r="AJ30" i="1" s="1"/>
  <c r="P30" i="1"/>
  <c r="AZ29" i="1"/>
  <c r="AX29" i="1"/>
  <c r="AU29" i="1"/>
  <c r="AT29" i="1"/>
  <c r="AJ29" i="1"/>
  <c r="AV29" i="1" s="1"/>
  <c r="BA29" i="1" s="1"/>
  <c r="AI29" i="1"/>
  <c r="P29" i="1"/>
  <c r="AZ28" i="1"/>
  <c r="AX28" i="1"/>
  <c r="AT28" i="1"/>
  <c r="AU28" i="1" s="1"/>
  <c r="AI28" i="1"/>
  <c r="AJ28" i="1" s="1"/>
  <c r="P28" i="1"/>
  <c r="AZ27" i="1"/>
  <c r="AX27" i="1"/>
  <c r="AU27" i="1"/>
  <c r="AT27" i="1"/>
  <c r="AJ27" i="1"/>
  <c r="AV27" i="1" s="1"/>
  <c r="BA27" i="1" s="1"/>
  <c r="AI27" i="1"/>
  <c r="P27" i="1"/>
  <c r="AZ26" i="1"/>
  <c r="AX26" i="1"/>
  <c r="AT26" i="1"/>
  <c r="AB26" i="1"/>
  <c r="AH26" i="1" s="1"/>
  <c r="AA26" i="1"/>
  <c r="AG26" i="1" s="1"/>
  <c r="Z26" i="1"/>
  <c r="AF26" i="1" s="1"/>
  <c r="X26" i="1"/>
  <c r="W26" i="1"/>
  <c r="U26" i="1"/>
  <c r="P26" i="1"/>
  <c r="AZ25" i="1"/>
  <c r="AX25" i="1"/>
  <c r="AP25" i="1"/>
  <c r="AM25" i="1"/>
  <c r="AL25" i="1"/>
  <c r="AR25" i="1" s="1"/>
  <c r="AK25" i="1"/>
  <c r="AQ25" i="1" s="1"/>
  <c r="AB25" i="1"/>
  <c r="AH25" i="1" s="1"/>
  <c r="AA25" i="1"/>
  <c r="AG25" i="1" s="1"/>
  <c r="Z25" i="1"/>
  <c r="AF25" i="1" s="1"/>
  <c r="X25" i="1"/>
  <c r="W25" i="1"/>
  <c r="U25" i="1"/>
  <c r="P25" i="1"/>
  <c r="AZ23" i="1"/>
  <c r="AX23" i="1"/>
  <c r="AS23" i="1"/>
  <c r="AR23" i="1"/>
  <c r="AQ23" i="1"/>
  <c r="AZ22" i="1"/>
  <c r="AX22" i="1"/>
  <c r="AS22" i="1"/>
  <c r="AR22" i="1"/>
  <c r="AT22" i="1" s="1"/>
  <c r="AQ22" i="1"/>
  <c r="AZ21" i="1"/>
  <c r="AX21" i="1"/>
  <c r="AS21" i="1"/>
  <c r="AR21" i="1"/>
  <c r="AQ21" i="1"/>
  <c r="AT21" i="1" s="1"/>
  <c r="AZ20" i="1"/>
  <c r="AX20" i="1"/>
  <c r="BA20" i="1" s="1"/>
  <c r="AS20" i="1"/>
  <c r="AR20" i="1"/>
  <c r="AT20" i="1" s="1"/>
  <c r="AQ20" i="1"/>
  <c r="AZ19" i="1"/>
  <c r="AX19" i="1"/>
  <c r="AS19" i="1"/>
  <c r="AR19" i="1"/>
  <c r="AQ19" i="1"/>
  <c r="AT19" i="1" s="1"/>
  <c r="AZ17" i="1"/>
  <c r="AX17" i="1"/>
  <c r="AT17" i="1"/>
  <c r="AB17" i="1"/>
  <c r="AH17" i="1" s="1"/>
  <c r="AA17" i="1"/>
  <c r="AG17" i="1" s="1"/>
  <c r="Z17" i="1"/>
  <c r="AF17" i="1" s="1"/>
  <c r="W17" i="1"/>
  <c r="X17" i="1" s="1"/>
  <c r="S17" i="1"/>
  <c r="P17" i="1"/>
  <c r="U17" i="1" s="1"/>
  <c r="AZ16" i="1"/>
  <c r="AX16" i="1"/>
  <c r="AT16" i="1"/>
  <c r="AF16" i="1"/>
  <c r="AB16" i="1"/>
  <c r="AH16" i="1" s="1"/>
  <c r="AA16" i="1"/>
  <c r="AG16" i="1" s="1"/>
  <c r="Z16" i="1"/>
  <c r="W16" i="1"/>
  <c r="X16" i="1" s="1"/>
  <c r="P16" i="1"/>
  <c r="U16" i="1" s="1"/>
  <c r="AZ15" i="1"/>
  <c r="AX15" i="1"/>
  <c r="AT15" i="1"/>
  <c r="AB15" i="1"/>
  <c r="AH15" i="1" s="1"/>
  <c r="AA15" i="1"/>
  <c r="AG15" i="1" s="1"/>
  <c r="Z15" i="1"/>
  <c r="AF15" i="1" s="1"/>
  <c r="W15" i="1"/>
  <c r="X15" i="1" s="1"/>
  <c r="P15" i="1"/>
  <c r="U15" i="1" s="1"/>
  <c r="AZ14" i="1"/>
  <c r="AX14" i="1"/>
  <c r="AT14" i="1"/>
  <c r="AB14" i="1"/>
  <c r="AH14" i="1" s="1"/>
  <c r="AA14" i="1"/>
  <c r="AG14" i="1" s="1"/>
  <c r="Z14" i="1"/>
  <c r="AF14" i="1" s="1"/>
  <c r="W14" i="1"/>
  <c r="X14" i="1" s="1"/>
  <c r="P14" i="1"/>
  <c r="U14" i="1" s="1"/>
  <c r="AZ13" i="1"/>
  <c r="AX13" i="1"/>
  <c r="AT13" i="1"/>
  <c r="AU13" i="1" s="1"/>
  <c r="AV13" i="1" s="1"/>
  <c r="BA13" i="1" s="1"/>
  <c r="P13" i="1"/>
  <c r="AZ10" i="1"/>
  <c r="AX10" i="1"/>
  <c r="AM10" i="1"/>
  <c r="AS10" i="1" s="1"/>
  <c r="AL10" i="1"/>
  <c r="AR10" i="1" s="1"/>
  <c r="AK10" i="1"/>
  <c r="AQ10" i="1" s="1"/>
  <c r="AB10" i="1"/>
  <c r="AH10" i="1" s="1"/>
  <c r="AA10" i="1"/>
  <c r="AG10" i="1" s="1"/>
  <c r="Z10" i="1"/>
  <c r="AF10" i="1" s="1"/>
  <c r="X10" i="1"/>
  <c r="W10" i="1"/>
  <c r="U10" i="1"/>
  <c r="P10" i="1"/>
  <c r="AZ9" i="1"/>
  <c r="AX9" i="1"/>
  <c r="AS9" i="1"/>
  <c r="AR9" i="1"/>
  <c r="AQ9" i="1"/>
  <c r="AT9" i="1" s="1"/>
  <c r="AB9" i="1"/>
  <c r="AH9" i="1" s="1"/>
  <c r="AA9" i="1"/>
  <c r="AG9" i="1" s="1"/>
  <c r="Z9" i="1"/>
  <c r="AF9" i="1" s="1"/>
  <c r="W9" i="1"/>
  <c r="X9" i="1" s="1"/>
  <c r="P9" i="1"/>
  <c r="U9" i="1" s="1"/>
  <c r="AZ8" i="1"/>
  <c r="AX8" i="1"/>
  <c r="AS8" i="1"/>
  <c r="AR8" i="1"/>
  <c r="AT8" i="1" s="1"/>
  <c r="AQ8" i="1"/>
  <c r="AB8" i="1"/>
  <c r="AH8" i="1" s="1"/>
  <c r="AA8" i="1"/>
  <c r="AG8" i="1" s="1"/>
  <c r="Z8" i="1"/>
  <c r="AF8" i="1" s="1"/>
  <c r="W8" i="1"/>
  <c r="X8" i="1" s="1"/>
  <c r="P8" i="1"/>
  <c r="U8" i="1" s="1"/>
  <c r="AZ7" i="1"/>
  <c r="AX7" i="1"/>
  <c r="AP7" i="1"/>
  <c r="AO7" i="1"/>
  <c r="AN7" i="1"/>
  <c r="AM7" i="1"/>
  <c r="AL7" i="1"/>
  <c r="AK7" i="1"/>
  <c r="AF7" i="1"/>
  <c r="AB7" i="1"/>
  <c r="AH7" i="1" s="1"/>
  <c r="AA7" i="1"/>
  <c r="AG7" i="1" s="1"/>
  <c r="Z7" i="1"/>
  <c r="W7" i="1"/>
  <c r="X7" i="1" s="1"/>
  <c r="P7" i="1"/>
  <c r="U7" i="1" s="1"/>
  <c r="AZ5" i="1"/>
  <c r="AX5" i="1"/>
  <c r="AM5" i="1"/>
  <c r="AS5" i="1" s="1"/>
  <c r="AL5" i="1"/>
  <c r="AR5" i="1" s="1"/>
  <c r="AK5" i="1"/>
  <c r="AQ5" i="1" s="1"/>
  <c r="AB5" i="1"/>
  <c r="AH5" i="1" s="1"/>
  <c r="AA5" i="1"/>
  <c r="AG5" i="1" s="1"/>
  <c r="Z5" i="1"/>
  <c r="AF5" i="1" s="1"/>
  <c r="W5" i="1"/>
  <c r="U5" i="1"/>
  <c r="S5" i="1"/>
  <c r="AZ4" i="1"/>
  <c r="AX4" i="1"/>
  <c r="AP4" i="1"/>
  <c r="AM4" i="1"/>
  <c r="AS4" i="1" s="1"/>
  <c r="AL4" i="1"/>
  <c r="AR4" i="1" s="1"/>
  <c r="AK4" i="1"/>
  <c r="AQ4" i="1" s="1"/>
  <c r="AT4" i="1" s="1"/>
  <c r="AB4" i="1"/>
  <c r="AH4" i="1" s="1"/>
  <c r="AA4" i="1"/>
  <c r="AG4" i="1" s="1"/>
  <c r="Z4" i="1"/>
  <c r="AF4" i="1" s="1"/>
  <c r="W4" i="1"/>
  <c r="X4" i="1" s="1"/>
  <c r="U4" i="1"/>
  <c r="AV48" i="1" l="1"/>
  <c r="BA48" i="1" s="1"/>
  <c r="AV50" i="1"/>
  <c r="BA50" i="1" s="1"/>
  <c r="AI4" i="1"/>
  <c r="AI5" i="1"/>
  <c r="AT5" i="1"/>
  <c r="AI9" i="1"/>
  <c r="X5" i="1"/>
  <c r="Y5" i="1" s="1"/>
  <c r="S7" i="1"/>
  <c r="AR7" i="1"/>
  <c r="AQ7" i="1"/>
  <c r="AS7" i="1"/>
  <c r="AI10" i="1"/>
  <c r="AT10" i="1"/>
  <c r="Y14" i="1"/>
  <c r="AU14" i="1" s="1"/>
  <c r="BA19" i="1"/>
  <c r="BA21" i="1"/>
  <c r="AT23" i="1"/>
  <c r="BA23" i="1"/>
  <c r="Y25" i="1"/>
  <c r="AI25" i="1"/>
  <c r="AS25" i="1"/>
  <c r="AT25" i="1" s="1"/>
  <c r="AU25" i="1" s="1"/>
  <c r="Y26" i="1"/>
  <c r="AI26" i="1"/>
  <c r="AV31" i="1"/>
  <c r="AT35" i="1"/>
  <c r="AT36" i="1"/>
  <c r="AT38" i="1"/>
  <c r="BA38" i="1"/>
  <c r="AT39" i="1"/>
  <c r="AT40" i="1"/>
  <c r="BA40" i="1"/>
  <c r="AT41" i="1"/>
  <c r="BA42" i="1"/>
  <c r="BA44" i="1"/>
  <c r="S47" i="1"/>
  <c r="AT47" i="1"/>
  <c r="AV49" i="1"/>
  <c r="BA49" i="1" s="1"/>
  <c r="AV51" i="1"/>
  <c r="BA51" i="1" s="1"/>
  <c r="Y53" i="1"/>
  <c r="AI53" i="1"/>
  <c r="Y55" i="1"/>
  <c r="AI55" i="1"/>
  <c r="AT58" i="1"/>
  <c r="AU58" i="1" s="1"/>
  <c r="AV58" i="1" s="1"/>
  <c r="BA58" i="1" s="1"/>
  <c r="AT59" i="1"/>
  <c r="AU59" i="1" s="1"/>
  <c r="AV59" i="1" s="1"/>
  <c r="BA59" i="1" s="1"/>
  <c r="Y61" i="1"/>
  <c r="AI61" i="1"/>
  <c r="AT61" i="1"/>
  <c r="X67" i="1"/>
  <c r="Y67" i="1" s="1"/>
  <c r="AJ67" i="1" s="1"/>
  <c r="Y83" i="1"/>
  <c r="X83" i="1"/>
  <c r="AT83" i="1"/>
  <c r="X100" i="1"/>
  <c r="Y100" i="1" s="1"/>
  <c r="Y4" i="1"/>
  <c r="Y15" i="1"/>
  <c r="AI15" i="1"/>
  <c r="BC45" i="1"/>
  <c r="Y60" i="1"/>
  <c r="AI60" i="1"/>
  <c r="Y62" i="1"/>
  <c r="AI62" i="1"/>
  <c r="Y64" i="1"/>
  <c r="AI64" i="1"/>
  <c r="AS64" i="1"/>
  <c r="AT68" i="1"/>
  <c r="AT69" i="1"/>
  <c r="BA69" i="1"/>
  <c r="AT70" i="1"/>
  <c r="AT71" i="1"/>
  <c r="BA71" i="1"/>
  <c r="AT72" i="1"/>
  <c r="AT73" i="1"/>
  <c r="BA73" i="1"/>
  <c r="AT74" i="1"/>
  <c r="AT75" i="1"/>
  <c r="BA75" i="1"/>
  <c r="AT76" i="1"/>
  <c r="AT77" i="1"/>
  <c r="BA77" i="1"/>
  <c r="AT78" i="1"/>
  <c r="Y82" i="1"/>
  <c r="AI82" i="1"/>
  <c r="AT82" i="1"/>
  <c r="BC96" i="1"/>
  <c r="AT97" i="1"/>
  <c r="BA98" i="1"/>
  <c r="AT110" i="1"/>
  <c r="AT111" i="1"/>
  <c r="BA111" i="1"/>
  <c r="BC114" i="1" s="1"/>
  <c r="AT112" i="1"/>
  <c r="AT113" i="1"/>
  <c r="BA113" i="1"/>
  <c r="AT114" i="1"/>
  <c r="Y116" i="1"/>
  <c r="AI116" i="1"/>
  <c r="AS116" i="1"/>
  <c r="AT132" i="1"/>
  <c r="AU132" i="1" s="1"/>
  <c r="AV132" i="1" s="1"/>
  <c r="BA132" i="1" s="1"/>
  <c r="BC135" i="1" s="1"/>
  <c r="BA133" i="1"/>
  <c r="AT133" i="1"/>
  <c r="AT134" i="1"/>
  <c r="AT135" i="1"/>
  <c r="BA135" i="1"/>
  <c r="AT145" i="1"/>
  <c r="AU145" i="1" s="1"/>
  <c r="AV145" i="1" s="1"/>
  <c r="BA145" i="1" s="1"/>
  <c r="AT161" i="1"/>
  <c r="BA166" i="1"/>
  <c r="Y170" i="1"/>
  <c r="AU170" i="1" s="1"/>
  <c r="Y178" i="1"/>
  <c r="AJ178" i="1" s="1"/>
  <c r="AV178" i="1" s="1"/>
  <c r="BA178" i="1" s="1"/>
  <c r="AI178" i="1"/>
  <c r="BA187" i="1"/>
  <c r="AT187" i="1"/>
  <c r="AH190" i="1"/>
  <c r="BA191" i="1"/>
  <c r="BA192" i="1"/>
  <c r="BA193" i="1"/>
  <c r="BA194" i="1"/>
  <c r="BA195" i="1"/>
  <c r="BA196" i="1"/>
  <c r="AT198" i="1"/>
  <c r="BA199" i="1"/>
  <c r="BA200" i="1"/>
  <c r="BA201" i="1"/>
  <c r="BA202" i="1"/>
  <c r="AT217" i="1"/>
  <c r="AT220" i="1"/>
  <c r="AI221" i="1"/>
  <c r="AJ221" i="1" s="1"/>
  <c r="AV221" i="1" s="1"/>
  <c r="BA221" i="1" s="1"/>
  <c r="AI223" i="1"/>
  <c r="AJ223" i="1" s="1"/>
  <c r="AV223" i="1" s="1"/>
  <c r="BA223" i="1" s="1"/>
  <c r="Y225" i="1"/>
  <c r="Y226" i="1"/>
  <c r="AI226" i="1"/>
  <c r="AT226" i="1"/>
  <c r="Y228" i="1"/>
  <c r="AI228" i="1"/>
  <c r="AT228" i="1"/>
  <c r="Y242" i="1"/>
  <c r="AT242" i="1"/>
  <c r="BA244" i="1"/>
  <c r="BA245" i="1"/>
  <c r="AT245" i="1"/>
  <c r="BA246" i="1"/>
  <c r="AT250" i="1"/>
  <c r="AT256" i="1"/>
  <c r="Y261" i="1"/>
  <c r="AT262" i="1"/>
  <c r="Y264" i="1"/>
  <c r="AT266" i="1"/>
  <c r="Y273" i="1"/>
  <c r="AI273" i="1"/>
  <c r="AT273" i="1"/>
  <c r="AI274" i="1"/>
  <c r="AT274" i="1"/>
  <c r="Y276" i="1"/>
  <c r="X276" i="1"/>
  <c r="Y287" i="1"/>
  <c r="X287" i="1"/>
  <c r="AI294" i="1"/>
  <c r="Y149" i="1"/>
  <c r="AI149" i="1"/>
  <c r="Y184" i="1"/>
  <c r="AI184" i="1"/>
  <c r="AI190" i="1"/>
  <c r="Y207" i="1"/>
  <c r="AI207" i="1"/>
  <c r="Y208" i="1"/>
  <c r="AI208" i="1"/>
  <c r="Y209" i="1"/>
  <c r="AI209" i="1"/>
  <c r="Y210" i="1"/>
  <c r="AI210" i="1"/>
  <c r="Y211" i="1"/>
  <c r="AI211" i="1"/>
  <c r="Y212" i="1"/>
  <c r="AI212" i="1"/>
  <c r="Y213" i="1"/>
  <c r="AU213" i="1" s="1"/>
  <c r="AV213" i="1" s="1"/>
  <c r="BA213" i="1" s="1"/>
  <c r="Y214" i="1"/>
  <c r="AU214" i="1" s="1"/>
  <c r="AV214" i="1" s="1"/>
  <c r="BA214" i="1" s="1"/>
  <c r="Y215" i="1"/>
  <c r="AU215" i="1" s="1"/>
  <c r="AV215" i="1" s="1"/>
  <c r="BA215" i="1" s="1"/>
  <c r="Y227" i="1"/>
  <c r="AI227" i="1"/>
  <c r="Y243" i="1"/>
  <c r="AU243" i="1" s="1"/>
  <c r="AV243" i="1" s="1"/>
  <c r="BA243" i="1" s="1"/>
  <c r="Y248" i="1"/>
  <c r="AI248" i="1"/>
  <c r="Y266" i="1"/>
  <c r="AI266" i="1"/>
  <c r="Y267" i="1"/>
  <c r="AI267" i="1"/>
  <c r="X283" i="1"/>
  <c r="Y283" i="1" s="1"/>
  <c r="X294" i="1"/>
  <c r="Y294" i="1" s="1"/>
  <c r="AJ294" i="1" s="1"/>
  <c r="AJ302" i="1"/>
  <c r="Y278" i="1"/>
  <c r="AI278" i="1"/>
  <c r="AT278" i="1"/>
  <c r="Y280" i="1"/>
  <c r="Y281" i="1"/>
  <c r="AJ281" i="1" s="1"/>
  <c r="AV281" i="1" s="1"/>
  <c r="BA281" i="1" s="1"/>
  <c r="AI284" i="1"/>
  <c r="AJ284" i="1" s="1"/>
  <c r="AV284" i="1" s="1"/>
  <c r="BA284" i="1" s="1"/>
  <c r="AI285" i="1"/>
  <c r="AJ285" i="1" s="1"/>
  <c r="AV285" i="1" s="1"/>
  <c r="BA285" i="1" s="1"/>
  <c r="AI286" i="1"/>
  <c r="AJ286" i="1" s="1"/>
  <c r="AV286" i="1" s="1"/>
  <c r="BA286" i="1" s="1"/>
  <c r="AI288" i="1"/>
  <c r="Y289" i="1"/>
  <c r="AI289" i="1"/>
  <c r="X295" i="1"/>
  <c r="Y295" i="1" s="1"/>
  <c r="AT296" i="1"/>
  <c r="Y298" i="1"/>
  <c r="AI298" i="1"/>
  <c r="Y301" i="1"/>
  <c r="AI301" i="1"/>
  <c r="AT301" i="1"/>
  <c r="AI302" i="1"/>
  <c r="AT302" i="1"/>
  <c r="AI308" i="1"/>
  <c r="AT308" i="1"/>
  <c r="AT314" i="1"/>
  <c r="AT316" i="1"/>
  <c r="AI317" i="1"/>
  <c r="AJ317" i="1" s="1"/>
  <c r="AV317" i="1" s="1"/>
  <c r="BA317" i="1" s="1"/>
  <c r="AI318" i="1"/>
  <c r="Y319" i="1"/>
  <c r="AI319" i="1"/>
  <c r="Y324" i="1"/>
  <c r="AI324" i="1"/>
  <c r="AT324" i="1"/>
  <c r="AI325" i="1"/>
  <c r="AT325" i="1"/>
  <c r="Y334" i="1"/>
  <c r="AI334" i="1"/>
  <c r="AT334" i="1"/>
  <c r="Y336" i="1"/>
  <c r="AI336" i="1"/>
  <c r="AT336" i="1"/>
  <c r="AT337" i="1"/>
  <c r="AU337" i="1" s="1"/>
  <c r="AV337" i="1" s="1"/>
  <c r="BA337" i="1" s="1"/>
  <c r="Y340" i="1"/>
  <c r="AJ340" i="1" s="1"/>
  <c r="AV340" i="1" s="1"/>
  <c r="BA340" i="1" s="1"/>
  <c r="AI295" i="1"/>
  <c r="Y309" i="1"/>
  <c r="AJ309" i="1" s="1"/>
  <c r="AV309" i="1" s="1"/>
  <c r="BA309" i="1" s="1"/>
  <c r="Y314" i="1"/>
  <c r="AI314" i="1"/>
  <c r="Y315" i="1"/>
  <c r="AI315" i="1"/>
  <c r="Y326" i="1"/>
  <c r="Y328" i="1"/>
  <c r="Y335" i="1"/>
  <c r="AT7" i="1"/>
  <c r="AI8" i="1"/>
  <c r="AJ4" i="1"/>
  <c r="AU4" i="1"/>
  <c r="AI7" i="1"/>
  <c r="Y7" i="1"/>
  <c r="Y8" i="1"/>
  <c r="AI14" i="1"/>
  <c r="AJ14" i="1" s="1"/>
  <c r="AV14" i="1" s="1"/>
  <c r="BA14" i="1" s="1"/>
  <c r="AI17" i="1"/>
  <c r="AJ25" i="1"/>
  <c r="AU26" i="1"/>
  <c r="AJ26" i="1"/>
  <c r="AV26" i="1" s="1"/>
  <c r="BA26" i="1" s="1"/>
  <c r="AU53" i="1"/>
  <c r="AJ53" i="1"/>
  <c r="AI54" i="1"/>
  <c r="AU55" i="1"/>
  <c r="AJ55" i="1"/>
  <c r="AJ61" i="1"/>
  <c r="AV61" i="1" s="1"/>
  <c r="BA61" i="1" s="1"/>
  <c r="AU61" i="1"/>
  <c r="AI65" i="1"/>
  <c r="AT67" i="1"/>
  <c r="AU83" i="1"/>
  <c r="AJ83" i="1"/>
  <c r="AV83" i="1" s="1"/>
  <c r="BA83" i="1" s="1"/>
  <c r="AI97" i="1"/>
  <c r="AI117" i="1"/>
  <c r="AI118" i="1"/>
  <c r="AI119" i="1"/>
  <c r="AV128" i="1"/>
  <c r="AV130" i="1"/>
  <c r="BA130" i="1" s="1"/>
  <c r="AJ149" i="1"/>
  <c r="AU149" i="1"/>
  <c r="AT149" i="1"/>
  <c r="Y9" i="1"/>
  <c r="Y10" i="1"/>
  <c r="AU15" i="1"/>
  <c r="AJ15" i="1"/>
  <c r="AI16" i="1"/>
  <c r="AV28" i="1"/>
  <c r="BA28" i="1" s="1"/>
  <c r="AV30" i="1"/>
  <c r="BA30" i="1" s="1"/>
  <c r="BA31" i="1"/>
  <c r="BC37" i="1"/>
  <c r="AI47" i="1"/>
  <c r="AI52" i="1"/>
  <c r="AV56" i="1"/>
  <c r="BA56" i="1" s="1"/>
  <c r="AJ60" i="1"/>
  <c r="AV60" i="1" s="1"/>
  <c r="BA60" i="1" s="1"/>
  <c r="AU60" i="1"/>
  <c r="AJ62" i="1"/>
  <c r="AV62" i="1" s="1"/>
  <c r="BA62" i="1" s="1"/>
  <c r="AU62" i="1"/>
  <c r="AJ64" i="1"/>
  <c r="AT64" i="1"/>
  <c r="AU64" i="1" s="1"/>
  <c r="AT65" i="1"/>
  <c r="AU82" i="1"/>
  <c r="AJ82" i="1"/>
  <c r="AI101" i="1"/>
  <c r="AJ116" i="1"/>
  <c r="AT116" i="1"/>
  <c r="AU116" i="1" s="1"/>
  <c r="BA128" i="1"/>
  <c r="AI146" i="1"/>
  <c r="AI161" i="1"/>
  <c r="Y16" i="1"/>
  <c r="Y17" i="1"/>
  <c r="Y47" i="1"/>
  <c r="Y52" i="1"/>
  <c r="Y54" i="1"/>
  <c r="Y65" i="1"/>
  <c r="Y97" i="1"/>
  <c r="Y101" i="1"/>
  <c r="Y117" i="1"/>
  <c r="Y118" i="1"/>
  <c r="Y119" i="1"/>
  <c r="Y146" i="1"/>
  <c r="Y147" i="1"/>
  <c r="Y161" i="1"/>
  <c r="AI170" i="1"/>
  <c r="AJ170" i="1" s="1"/>
  <c r="AV170" i="1" s="1"/>
  <c r="BA170" i="1" s="1"/>
  <c r="W180" i="1"/>
  <c r="X180" i="1" s="1"/>
  <c r="AI180" i="1"/>
  <c r="AJ184" i="1"/>
  <c r="AT184" i="1"/>
  <c r="AU184" i="1" s="1"/>
  <c r="AJ207" i="1"/>
  <c r="AU207" i="1"/>
  <c r="AJ208" i="1"/>
  <c r="AU208" i="1"/>
  <c r="AJ209" i="1"/>
  <c r="AU209" i="1"/>
  <c r="AJ210" i="1"/>
  <c r="AU210" i="1"/>
  <c r="AJ211" i="1"/>
  <c r="AU211" i="1"/>
  <c r="AJ212" i="1"/>
  <c r="AU212" i="1"/>
  <c r="Y165" i="1"/>
  <c r="AI165" i="1"/>
  <c r="BA169" i="1"/>
  <c r="Y171" i="1"/>
  <c r="AI171" i="1"/>
  <c r="AI172" i="1"/>
  <c r="AI174" i="1"/>
  <c r="AT174" i="1"/>
  <c r="AI175" i="1"/>
  <c r="AV176" i="1"/>
  <c r="BA176" i="1" s="1"/>
  <c r="BA177" i="1"/>
  <c r="BA181" i="1"/>
  <c r="AJ181" i="1"/>
  <c r="AV181" i="1" s="1"/>
  <c r="AI198" i="1"/>
  <c r="Y172" i="1"/>
  <c r="Y174" i="1"/>
  <c r="AJ175" i="1"/>
  <c r="AV175" i="1" s="1"/>
  <c r="BA175" i="1" s="1"/>
  <c r="Y190" i="1"/>
  <c r="Y198" i="1"/>
  <c r="Y217" i="1"/>
  <c r="AI217" i="1"/>
  <c r="AU225" i="1"/>
  <c r="AI225" i="1"/>
  <c r="AJ225" i="1" s="1"/>
  <c r="AU227" i="1"/>
  <c r="AJ227" i="1"/>
  <c r="AU248" i="1"/>
  <c r="AJ248" i="1"/>
  <c r="AI250" i="1"/>
  <c r="AI256" i="1"/>
  <c r="AI258" i="1"/>
  <c r="AI262" i="1"/>
  <c r="AJ266" i="1"/>
  <c r="AU266" i="1"/>
  <c r="AJ278" i="1"/>
  <c r="AV278" i="1" s="1"/>
  <c r="BA278" i="1" s="1"/>
  <c r="AU278" i="1"/>
  <c r="AU280" i="1"/>
  <c r="AJ280" i="1"/>
  <c r="AU289" i="1"/>
  <c r="AJ289" i="1"/>
  <c r="Y220" i="1"/>
  <c r="AI220" i="1"/>
  <c r="AU226" i="1"/>
  <c r="AJ226" i="1"/>
  <c r="AU228" i="1"/>
  <c r="AJ228" i="1"/>
  <c r="AI257" i="1"/>
  <c r="AU261" i="1"/>
  <c r="AJ261" i="1"/>
  <c r="AV261" i="1" s="1"/>
  <c r="BA261" i="1" s="1"/>
  <c r="AI261" i="1"/>
  <c r="AI263" i="1"/>
  <c r="AU264" i="1"/>
  <c r="AI264" i="1"/>
  <c r="AJ264" i="1" s="1"/>
  <c r="AV264" i="1" s="1"/>
  <c r="BA264" i="1" s="1"/>
  <c r="AJ273" i="1"/>
  <c r="AU273" i="1"/>
  <c r="AJ276" i="1"/>
  <c r="AU276" i="1"/>
  <c r="AJ287" i="1"/>
  <c r="AU287" i="1"/>
  <c r="X229" i="1"/>
  <c r="Y229" i="1" s="1"/>
  <c r="X237" i="1"/>
  <c r="Y237" i="1" s="1"/>
  <c r="X250" i="1"/>
  <c r="Y250" i="1" s="1"/>
  <c r="X256" i="1"/>
  <c r="Y256" i="1" s="1"/>
  <c r="X257" i="1"/>
  <c r="Y257" i="1" s="1"/>
  <c r="X258" i="1"/>
  <c r="Y258" i="1" s="1"/>
  <c r="X262" i="1"/>
  <c r="Y262" i="1" s="1"/>
  <c r="X263" i="1"/>
  <c r="Y263" i="1" s="1"/>
  <c r="X274" i="1"/>
  <c r="Y274" i="1" s="1"/>
  <c r="X275" i="1"/>
  <c r="Y275" i="1" s="1"/>
  <c r="X277" i="1"/>
  <c r="Y277" i="1" s="1"/>
  <c r="X288" i="1"/>
  <c r="Y288" i="1" s="1"/>
  <c r="AU298" i="1"/>
  <c r="AJ298" i="1"/>
  <c r="AU300" i="1"/>
  <c r="AJ300" i="1"/>
  <c r="AJ301" i="1"/>
  <c r="AU301" i="1"/>
  <c r="AU303" i="1"/>
  <c r="AJ303" i="1"/>
  <c r="AI305" i="1"/>
  <c r="AI306" i="1"/>
  <c r="AT294" i="1"/>
  <c r="AI296" i="1"/>
  <c r="AU314" i="1"/>
  <c r="AJ314" i="1"/>
  <c r="AV314" i="1" s="1"/>
  <c r="BA314" i="1" s="1"/>
  <c r="Y290" i="1"/>
  <c r="Y292" i="1"/>
  <c r="Y296" i="1"/>
  <c r="AU302" i="1"/>
  <c r="Y305" i="1"/>
  <c r="Y306" i="1"/>
  <c r="Y308" i="1"/>
  <c r="AU315" i="1"/>
  <c r="AJ315" i="1"/>
  <c r="AJ319" i="1"/>
  <c r="AU319" i="1"/>
  <c r="AJ324" i="1"/>
  <c r="AU324" i="1"/>
  <c r="AU334" i="1"/>
  <c r="AJ334" i="1"/>
  <c r="AU336" i="1"/>
  <c r="AJ336" i="1"/>
  <c r="AI316" i="1"/>
  <c r="AJ326" i="1"/>
  <c r="AV326" i="1" s="1"/>
  <c r="BA326" i="1" s="1"/>
  <c r="AU326" i="1"/>
  <c r="AJ328" i="1"/>
  <c r="AV328" i="1" s="1"/>
  <c r="BA328" i="1" s="1"/>
  <c r="AU328" i="1"/>
  <c r="AU335" i="1"/>
  <c r="AJ335" i="1"/>
  <c r="AV335" i="1" s="1"/>
  <c r="BA335" i="1" s="1"/>
  <c r="X316" i="1"/>
  <c r="Y316" i="1" s="1"/>
  <c r="X318" i="1"/>
  <c r="Y318" i="1" s="1"/>
  <c r="X320" i="1"/>
  <c r="Y320" i="1" s="1"/>
  <c r="X321" i="1"/>
  <c r="Y321" i="1" s="1"/>
  <c r="X322" i="1"/>
  <c r="Y322" i="1" s="1"/>
  <c r="X323" i="1"/>
  <c r="Y323" i="1" s="1"/>
  <c r="X325" i="1"/>
  <c r="Y325" i="1" s="1"/>
  <c r="X329" i="1"/>
  <c r="Y329" i="1" s="1"/>
  <c r="AJ329" i="1" s="1"/>
  <c r="AV329" i="1" s="1"/>
  <c r="BA329" i="1" s="1"/>
  <c r="X339" i="1"/>
  <c r="Y339" i="1" s="1"/>
  <c r="AU283" i="1" l="1"/>
  <c r="AJ283" i="1"/>
  <c r="AV283" i="1" s="1"/>
  <c r="BA283" i="1" s="1"/>
  <c r="AJ100" i="1"/>
  <c r="AU100" i="1"/>
  <c r="AU295" i="1"/>
  <c r="AJ295" i="1"/>
  <c r="AV295" i="1" s="1"/>
  <c r="BA295" i="1" s="1"/>
  <c r="AU5" i="1"/>
  <c r="AJ5" i="1"/>
  <c r="AU294" i="1"/>
  <c r="AV303" i="1"/>
  <c r="BA303" i="1" s="1"/>
  <c r="AV300" i="1"/>
  <c r="BA300" i="1" s="1"/>
  <c r="AV298" i="1"/>
  <c r="BA298" i="1" s="1"/>
  <c r="BC298" i="1" s="1"/>
  <c r="AJ258" i="1"/>
  <c r="AV258" i="1" s="1"/>
  <c r="BA258" i="1" s="1"/>
  <c r="AV276" i="1"/>
  <c r="BA276" i="1" s="1"/>
  <c r="AV228" i="1"/>
  <c r="BA228" i="1" s="1"/>
  <c r="AV226" i="1"/>
  <c r="BA226" i="1" s="1"/>
  <c r="AV289" i="1"/>
  <c r="BA289" i="1" s="1"/>
  <c r="AV248" i="1"/>
  <c r="BA248" i="1" s="1"/>
  <c r="AV227" i="1"/>
  <c r="BA227" i="1" s="1"/>
  <c r="AV225" i="1"/>
  <c r="BA225" i="1" s="1"/>
  <c r="AV55" i="1"/>
  <c r="BA55" i="1" s="1"/>
  <c r="AJ267" i="1"/>
  <c r="AV267" i="1" s="1"/>
  <c r="BA267" i="1" s="1"/>
  <c r="AU242" i="1"/>
  <c r="AV242" i="1" s="1"/>
  <c r="BA242" i="1" s="1"/>
  <c r="BC246" i="1" s="1"/>
  <c r="BC23" i="1"/>
  <c r="AU67" i="1"/>
  <c r="BC62" i="1"/>
  <c r="AU339" i="1"/>
  <c r="AJ339" i="1"/>
  <c r="AU322" i="1"/>
  <c r="AJ322" i="1"/>
  <c r="AU323" i="1"/>
  <c r="AJ323" i="1"/>
  <c r="AU321" i="1"/>
  <c r="AJ321" i="1"/>
  <c r="AU274" i="1"/>
  <c r="AJ274" i="1"/>
  <c r="AU262" i="1"/>
  <c r="AJ262" i="1"/>
  <c r="AJ257" i="1"/>
  <c r="AU257" i="1"/>
  <c r="AJ250" i="1"/>
  <c r="AU250" i="1"/>
  <c r="AU229" i="1"/>
  <c r="AJ229" i="1"/>
  <c r="AU325" i="1"/>
  <c r="AJ325" i="1"/>
  <c r="AV325" i="1" s="1"/>
  <c r="BA325" i="1" s="1"/>
  <c r="AU320" i="1"/>
  <c r="AJ320" i="1"/>
  <c r="AV320" i="1" s="1"/>
  <c r="BA320" i="1" s="1"/>
  <c r="AJ316" i="1"/>
  <c r="AU316" i="1"/>
  <c r="AU288" i="1"/>
  <c r="AJ288" i="1"/>
  <c r="AV288" i="1" s="1"/>
  <c r="BA288" i="1" s="1"/>
  <c r="AU275" i="1"/>
  <c r="AJ275" i="1"/>
  <c r="AV275" i="1" s="1"/>
  <c r="BA275" i="1" s="1"/>
  <c r="AJ263" i="1"/>
  <c r="AU263" i="1"/>
  <c r="AJ256" i="1"/>
  <c r="AU256" i="1"/>
  <c r="AU237" i="1"/>
  <c r="AJ237" i="1"/>
  <c r="AV237" i="1" s="1"/>
  <c r="BA237" i="1" s="1"/>
  <c r="AU318" i="1"/>
  <c r="AJ318" i="1"/>
  <c r="AV318" i="1" s="1"/>
  <c r="BA318" i="1" s="1"/>
  <c r="AU306" i="1"/>
  <c r="AJ306" i="1"/>
  <c r="AV306" i="1" s="1"/>
  <c r="BA306" i="1" s="1"/>
  <c r="AJ292" i="1"/>
  <c r="AU292" i="1"/>
  <c r="AV294" i="1"/>
  <c r="BA294" i="1" s="1"/>
  <c r="AV336" i="1"/>
  <c r="BA336" i="1" s="1"/>
  <c r="AV334" i="1"/>
  <c r="BA334" i="1" s="1"/>
  <c r="AV324" i="1"/>
  <c r="BA324" i="1" s="1"/>
  <c r="AV319" i="1"/>
  <c r="BA319" i="1" s="1"/>
  <c r="AV315" i="1"/>
  <c r="BA315" i="1" s="1"/>
  <c r="AJ308" i="1"/>
  <c r="AU308" i="1"/>
  <c r="AU305" i="1"/>
  <c r="AJ305" i="1"/>
  <c r="AU296" i="1"/>
  <c r="AJ296" i="1"/>
  <c r="AU290" i="1"/>
  <c r="AJ290" i="1"/>
  <c r="AV301" i="1"/>
  <c r="BA301" i="1" s="1"/>
  <c r="AV287" i="1"/>
  <c r="BA287" i="1" s="1"/>
  <c r="AV273" i="1"/>
  <c r="BA273" i="1" s="1"/>
  <c r="AU220" i="1"/>
  <c r="AJ220" i="1"/>
  <c r="AV280" i="1"/>
  <c r="BA280" i="1" s="1"/>
  <c r="BC281" i="1" s="1"/>
  <c r="AV266" i="1"/>
  <c r="BA266" i="1" s="1"/>
  <c r="BC271" i="1" s="1"/>
  <c r="AJ198" i="1"/>
  <c r="AU198" i="1"/>
  <c r="AU172" i="1"/>
  <c r="AJ172" i="1"/>
  <c r="AU171" i="1"/>
  <c r="AJ171" i="1"/>
  <c r="AJ165" i="1"/>
  <c r="AU165" i="1"/>
  <c r="AV212" i="1"/>
  <c r="BA212" i="1" s="1"/>
  <c r="AV211" i="1"/>
  <c r="BA211" i="1" s="1"/>
  <c r="AV210" i="1"/>
  <c r="BA210" i="1" s="1"/>
  <c r="AV209" i="1"/>
  <c r="BA209" i="1" s="1"/>
  <c r="AV208" i="1"/>
  <c r="BA208" i="1" s="1"/>
  <c r="AV207" i="1"/>
  <c r="BA207" i="1" s="1"/>
  <c r="AV184" i="1"/>
  <c r="BA184" i="1" s="1"/>
  <c r="BC188" i="1" s="1"/>
  <c r="Y180" i="1"/>
  <c r="AJ180" i="1" s="1"/>
  <c r="AV180" i="1" s="1"/>
  <c r="BA180" i="1" s="1"/>
  <c r="BC181" i="1" s="1"/>
  <c r="AU161" i="1"/>
  <c r="AJ161" i="1"/>
  <c r="AU146" i="1"/>
  <c r="AJ146" i="1"/>
  <c r="AU118" i="1"/>
  <c r="AJ118" i="1"/>
  <c r="AU101" i="1"/>
  <c r="AJ101" i="1"/>
  <c r="AU65" i="1"/>
  <c r="AJ65" i="1"/>
  <c r="AU52" i="1"/>
  <c r="AJ52" i="1"/>
  <c r="AU17" i="1"/>
  <c r="AJ17" i="1"/>
  <c r="AV82" i="1"/>
  <c r="BA82" i="1" s="1"/>
  <c r="BC90" i="1" s="1"/>
  <c r="AV15" i="1"/>
  <c r="BA15" i="1" s="1"/>
  <c r="AU10" i="1"/>
  <c r="AJ10" i="1"/>
  <c r="AV149" i="1"/>
  <c r="BA149" i="1" s="1"/>
  <c r="BC154" i="1" s="1"/>
  <c r="AV53" i="1"/>
  <c r="BA53" i="1" s="1"/>
  <c r="AV25" i="1"/>
  <c r="BA25" i="1" s="1"/>
  <c r="BC31" i="1" s="1"/>
  <c r="AU8" i="1"/>
  <c r="AJ8" i="1"/>
  <c r="AV5" i="1"/>
  <c r="BA5" i="1" s="1"/>
  <c r="AV4" i="1"/>
  <c r="BA4" i="1" s="1"/>
  <c r="BC5" i="1" s="1"/>
  <c r="BC332" i="1"/>
  <c r="AU277" i="1"/>
  <c r="AJ277" i="1"/>
  <c r="AU217" i="1"/>
  <c r="AJ217" i="1"/>
  <c r="AJ190" i="1"/>
  <c r="AU190" i="1"/>
  <c r="AU174" i="1"/>
  <c r="AJ174" i="1"/>
  <c r="AJ147" i="1"/>
  <c r="AU147" i="1"/>
  <c r="AU119" i="1"/>
  <c r="AJ119" i="1"/>
  <c r="AU117" i="1"/>
  <c r="AJ117" i="1"/>
  <c r="AU97" i="1"/>
  <c r="AJ97" i="1"/>
  <c r="AU54" i="1"/>
  <c r="AJ54" i="1"/>
  <c r="AU47" i="1"/>
  <c r="AJ47" i="1"/>
  <c r="AU16" i="1"/>
  <c r="AJ16" i="1"/>
  <c r="AV116" i="1"/>
  <c r="BA116" i="1" s="1"/>
  <c r="AV64" i="1"/>
  <c r="BA64" i="1" s="1"/>
  <c r="AJ9" i="1"/>
  <c r="AU9" i="1"/>
  <c r="AV67" i="1"/>
  <c r="BA67" i="1" s="1"/>
  <c r="BC78" i="1" s="1"/>
  <c r="AU7" i="1"/>
  <c r="AJ7" i="1"/>
  <c r="AV7" i="1" s="1"/>
  <c r="BA7" i="1" s="1"/>
  <c r="AV16" i="1" l="1"/>
  <c r="BA16" i="1" s="1"/>
  <c r="AV47" i="1"/>
  <c r="BA47" i="1" s="1"/>
  <c r="AV54" i="1"/>
  <c r="BA54" i="1" s="1"/>
  <c r="AV97" i="1"/>
  <c r="BA97" i="1" s="1"/>
  <c r="BC98" i="1" s="1"/>
  <c r="AV117" i="1"/>
  <c r="BA117" i="1" s="1"/>
  <c r="AV119" i="1"/>
  <c r="BA119" i="1" s="1"/>
  <c r="AV174" i="1"/>
  <c r="BA174" i="1" s="1"/>
  <c r="BC178" i="1" s="1"/>
  <c r="AV217" i="1"/>
  <c r="BA217" i="1" s="1"/>
  <c r="BC218" i="1" s="1"/>
  <c r="AV277" i="1"/>
  <c r="BA277" i="1" s="1"/>
  <c r="AV10" i="1"/>
  <c r="BA10" i="1" s="1"/>
  <c r="AV17" i="1"/>
  <c r="BA17" i="1" s="1"/>
  <c r="BC17" i="1" s="1"/>
  <c r="AV52" i="1"/>
  <c r="BA52" i="1" s="1"/>
  <c r="AV65" i="1"/>
  <c r="BA65" i="1" s="1"/>
  <c r="BC65" i="1" s="1"/>
  <c r="AV101" i="1"/>
  <c r="BA101" i="1" s="1"/>
  <c r="AV118" i="1"/>
  <c r="BA118" i="1" s="1"/>
  <c r="AV146" i="1"/>
  <c r="BA146" i="1" s="1"/>
  <c r="AV161" i="1"/>
  <c r="BA161" i="1" s="1"/>
  <c r="BC163" i="1" s="1"/>
  <c r="BC215" i="1"/>
  <c r="AV171" i="1"/>
  <c r="BA171" i="1" s="1"/>
  <c r="AV172" i="1"/>
  <c r="BA172" i="1" s="1"/>
  <c r="AV220" i="1"/>
  <c r="BA220" i="1" s="1"/>
  <c r="BC278" i="1"/>
  <c r="AV308" i="1"/>
  <c r="BA308" i="1" s="1"/>
  <c r="BC312" i="1" s="1"/>
  <c r="BC337" i="1"/>
  <c r="AV250" i="1"/>
  <c r="BA250" i="1" s="1"/>
  <c r="AV257" i="1"/>
  <c r="BA257" i="1" s="1"/>
  <c r="BC254" i="1"/>
  <c r="AV100" i="1"/>
  <c r="BA100" i="1" s="1"/>
  <c r="BC108" i="1" s="1"/>
  <c r="BC130" i="1"/>
  <c r="BC303" i="1"/>
  <c r="AV9" i="1"/>
  <c r="BA9" i="1" s="1"/>
  <c r="AV147" i="1"/>
  <c r="BA147" i="1" s="1"/>
  <c r="BC147" i="1" s="1"/>
  <c r="AV190" i="1"/>
  <c r="BA190" i="1" s="1"/>
  <c r="BC196" i="1" s="1"/>
  <c r="AV8" i="1"/>
  <c r="BA8" i="1" s="1"/>
  <c r="BC10" i="1" s="1"/>
  <c r="AV165" i="1"/>
  <c r="BA165" i="1" s="1"/>
  <c r="BC172" i="1" s="1"/>
  <c r="AV198" i="1"/>
  <c r="BA198" i="1" s="1"/>
  <c r="BC205" i="1" s="1"/>
  <c r="AV290" i="1"/>
  <c r="BA290" i="1" s="1"/>
  <c r="AV296" i="1"/>
  <c r="BA296" i="1" s="1"/>
  <c r="BC296" i="1" s="1"/>
  <c r="AV305" i="1"/>
  <c r="BA305" i="1" s="1"/>
  <c r="BC306" i="1" s="1"/>
  <c r="AV292" i="1"/>
  <c r="BA292" i="1" s="1"/>
  <c r="BC292" i="1" s="1"/>
  <c r="AV256" i="1"/>
  <c r="BA256" i="1" s="1"/>
  <c r="BC258" i="1" s="1"/>
  <c r="AV263" i="1"/>
  <c r="BA263" i="1" s="1"/>
  <c r="AV316" i="1"/>
  <c r="BA316" i="1" s="1"/>
  <c r="BC326" i="1" s="1"/>
  <c r="AV229" i="1"/>
  <c r="BA229" i="1" s="1"/>
  <c r="BC240" i="1" s="1"/>
  <c r="AV262" i="1"/>
  <c r="BA262" i="1" s="1"/>
  <c r="AV274" i="1"/>
  <c r="AV321" i="1"/>
  <c r="BA321" i="1" s="1"/>
  <c r="AV323" i="1"/>
  <c r="BA323" i="1" s="1"/>
  <c r="AV322" i="1"/>
  <c r="BA322" i="1" s="1"/>
  <c r="AV339" i="1"/>
  <c r="BA339" i="1" s="1"/>
  <c r="BC340" i="1" s="1"/>
  <c r="BC264" i="1" l="1"/>
  <c r="BC56" i="1"/>
  <c r="BC342" i="1" s="1"/>
  <c r="BC343" i="1"/>
  <c r="BC344" i="1" l="1"/>
</calcChain>
</file>

<file path=xl/comments1.xml><?xml version="1.0" encoding="utf-8"?>
<comments xmlns="http://schemas.openxmlformats.org/spreadsheetml/2006/main">
  <authors>
    <author>Paola Andrea Holgúin Crespo</author>
  </authors>
  <commentList>
    <comment ref="AC2" authorId="0" shapeId="0">
      <text>
        <r>
          <rPr>
            <b/>
            <sz val="8"/>
            <color indexed="81"/>
            <rFont val="Tahoma"/>
            <family val="2"/>
          </rPr>
          <t>Paola Andrea Holgúin Crespo:
ACA DEBE IR:
1, FECHA DE LA SENTENCIA
2,FECHA HASTA EL CUMPLIMIENTO DE LOS 18 AÑOS</t>
        </r>
      </text>
    </comment>
    <comment ref="AK2" authorId="0" shapeId="0">
      <text>
        <r>
          <rPr>
            <b/>
            <sz val="8"/>
            <color indexed="81"/>
            <rFont val="Tahoma"/>
            <family val="2"/>
          </rPr>
          <t>Paola Andrea Holgúin Crespo:</t>
        </r>
        <r>
          <rPr>
            <sz val="8"/>
            <color indexed="81"/>
            <rFont val="Tahoma"/>
            <family val="2"/>
          </rPr>
          <t xml:space="preserve">
</t>
        </r>
        <r>
          <rPr>
            <b/>
            <sz val="8"/>
            <color indexed="81"/>
            <rFont val="Tahoma"/>
            <family val="2"/>
          </rPr>
          <t>1,</t>
        </r>
        <r>
          <rPr>
            <sz val="8"/>
            <color indexed="81"/>
            <rFont val="Tahoma"/>
            <family val="2"/>
          </rPr>
          <t xml:space="preserve"> </t>
        </r>
        <r>
          <rPr>
            <b/>
            <sz val="8"/>
            <color indexed="81"/>
            <rFont val="Tahoma"/>
            <family val="2"/>
          </rPr>
          <t>FECHA DE LA 
SENTENCIA
2,CUANDO ES EL CASO DE LOS HIJOS QUE CUMPLEN LOS 18 ANTES DE LA SENTENCIA, VA CON CEROS "0"</t>
        </r>
      </text>
    </comment>
    <comment ref="AN2" authorId="0" shapeId="0">
      <text>
        <r>
          <rPr>
            <b/>
            <sz val="8"/>
            <color indexed="81"/>
            <rFont val="Tahoma"/>
            <family val="2"/>
          </rPr>
          <t>Paola Andrea Holgúin Crespo:</t>
        </r>
        <r>
          <rPr>
            <sz val="8"/>
            <color indexed="81"/>
            <rFont val="Tahoma"/>
            <family val="2"/>
          </rPr>
          <t xml:space="preserve">
</t>
        </r>
        <r>
          <rPr>
            <b/>
            <sz val="8"/>
            <color indexed="81"/>
            <rFont val="Tahoma"/>
            <family val="2"/>
          </rPr>
          <t>FECHA DEL FALLECIMIENTO Y HASTA LA ESPECTATIVA DE VIDA EN AÑOS</t>
        </r>
      </text>
    </comment>
  </commentList>
</comments>
</file>

<file path=xl/sharedStrings.xml><?xml version="1.0" encoding="utf-8"?>
<sst xmlns="http://schemas.openxmlformats.org/spreadsheetml/2006/main" count="1735" uniqueCount="501">
  <si>
    <t>IPC</t>
  </si>
  <si>
    <t>DAÑO EMERGENTE</t>
  </si>
  <si>
    <t>SALARIO BASE</t>
  </si>
  <si>
    <t>LUCRO CESANTE</t>
  </si>
  <si>
    <t>DAÑO MORAL</t>
  </si>
  <si>
    <t>VIDA A LA SALUD</t>
  </si>
  <si>
    <t>TOTAL</t>
  </si>
  <si>
    <t>OTRAS INDEMNIZACIONES</t>
  </si>
  <si>
    <t xml:space="preserve">TOTAL </t>
  </si>
  <si>
    <t>No.</t>
  </si>
  <si>
    <t>ABOGADO</t>
  </si>
  <si>
    <t>DELITO
SENTENCIA</t>
  </si>
  <si>
    <t>DIA</t>
  </si>
  <si>
    <t>MES</t>
  </si>
  <si>
    <t>AÑOS</t>
  </si>
  <si>
    <t>VICTIMA DIRECTA</t>
  </si>
  <si>
    <t>VICTIMAS INDIRECTAS</t>
  </si>
  <si>
    <t>ID</t>
  </si>
  <si>
    <t>CEDULA</t>
  </si>
  <si>
    <t>PARENTESCO</t>
  </si>
  <si>
    <t>FECHA NACIMIENTO</t>
  </si>
  <si>
    <t>EDAD</t>
  </si>
  <si>
    <t>EXPECTATIVA DE VIDA</t>
  </si>
  <si>
    <t>OBSERVACIONES DE NO RECONOCIMIENTO</t>
  </si>
  <si>
    <t>INICIAL</t>
  </si>
  <si>
    <t>FINAL</t>
  </si>
  <si>
    <t>$ SOLICITADO</t>
  </si>
  <si>
    <t>INDEXADO</t>
  </si>
  <si>
    <t>SALARIO INICIAL</t>
  </si>
  <si>
    <t>SALARIO INDEXADO</t>
  </si>
  <si>
    <t>SALARIO 2019</t>
  </si>
  <si>
    <t>PRESTACIONES SOCIALES 25%</t>
  </si>
  <si>
    <t>GASTOS VICTIMA 25%</t>
  </si>
  <si>
    <t>TOTAL SALARIO</t>
  </si>
  <si>
    <t>EN MESES</t>
  </si>
  <si>
    <t>PRESENTE</t>
  </si>
  <si>
    <t>FUTURO</t>
  </si>
  <si>
    <t>TOTAL LUCRO CESANTE</t>
  </si>
  <si>
    <t>SMMLV</t>
  </si>
  <si>
    <t>TOTAL MORALES</t>
  </si>
  <si>
    <t>VALOR</t>
  </si>
  <si>
    <t>INDEMNIZACION</t>
  </si>
  <si>
    <t>ESPECIALES</t>
  </si>
  <si>
    <t>GRUPO FAMILIAR</t>
  </si>
  <si>
    <t>LUCÍA GÓMEZ GÓMEZ</t>
  </si>
  <si>
    <t>HOMICIDIO EN PERSONA PROTEGIDA</t>
  </si>
  <si>
    <t>Bernardo de Jesús Bermúdez Zuluaga</t>
  </si>
  <si>
    <t>CC</t>
  </si>
  <si>
    <t>39 años 7 meses y 20 días</t>
  </si>
  <si>
    <t>También hacia parte de este grupo familiar July Daniela Bermúdez Giraldo, quien falleció de 18 meses de edad.</t>
  </si>
  <si>
    <t>Yolanda María Giraldo Giraldo</t>
  </si>
  <si>
    <t>Compañera</t>
  </si>
  <si>
    <t>27 años 2 meses y 8 días</t>
  </si>
  <si>
    <t>Daniel Santiago Bermúdez Giraldo</t>
  </si>
  <si>
    <t>TI</t>
  </si>
  <si>
    <t>Hijo</t>
  </si>
  <si>
    <t>Víctor Manuel Hernández Ciro</t>
  </si>
  <si>
    <t>44 años 9 meses y 9 días</t>
  </si>
  <si>
    <t>María Aleida García López</t>
  </si>
  <si>
    <t>Esposa</t>
  </si>
  <si>
    <t>39 años 6 meses y 11 días</t>
  </si>
  <si>
    <t>Víctor Andrés Hernández García</t>
  </si>
  <si>
    <t>Kevin Leandro Hernández García</t>
  </si>
  <si>
    <t>Juan Pablo Hernández García</t>
  </si>
  <si>
    <t>José Alberto Franco Velásquez</t>
  </si>
  <si>
    <t>43 años</t>
  </si>
  <si>
    <t xml:space="preserve">Gloria Milena Aristizábal </t>
  </si>
  <si>
    <t>Desaparecida el cuaro (4) de marzo del año 2002, en el Municipio de San Carlos, seis (6) meses después encontraron sus restos.</t>
  </si>
  <si>
    <t>Rosalba de Jesús Aristizábal Gallego</t>
  </si>
  <si>
    <t>Suegra</t>
  </si>
  <si>
    <t>Jairo de Jesús Franco Aristizábal</t>
  </si>
  <si>
    <t>Yeimy Alejandra Franco Aritizábal</t>
  </si>
  <si>
    <t>Jorge Alejandro Franco Aristizábal</t>
  </si>
  <si>
    <t>Edilson Alberto Franco Aristizábal</t>
  </si>
  <si>
    <t>Rodrigo de Jesús Galeano Giraldo</t>
  </si>
  <si>
    <t>29 años y 12 días</t>
  </si>
  <si>
    <t>No se liquida lucro cesante, toda vez que la Defensora de vícitmas no pretende reconocimiento económico por este concepto para sus poderdantes.</t>
  </si>
  <si>
    <t>Josefina Giraldo Aristizábal</t>
  </si>
  <si>
    <t>Madre</t>
  </si>
  <si>
    <t>Gilberto de Jesús Galeano Giraldo</t>
  </si>
  <si>
    <t>Padre</t>
  </si>
  <si>
    <t>Jorge Eliéser Galeano Giraldo</t>
  </si>
  <si>
    <t>Hermano</t>
  </si>
  <si>
    <t>No se liquida el daño moral, dado que ni la profesional del derecho ni las vícitmas indirectas, probaron el daño que padecieron por la muerte de su familiar,  pues este debió probarse sumariamente, dado que para los hermanos, este perjuiicio inmaterial no se presume.</t>
  </si>
  <si>
    <t>Ángel María Galeano Giraldo</t>
  </si>
  <si>
    <t>Jovany Alberto Galeano Giraldo</t>
  </si>
  <si>
    <t xml:space="preserve">Ramón Alonso Aristizábal </t>
  </si>
  <si>
    <t>39 años</t>
  </si>
  <si>
    <t>María del Carmen Murillo Giraldo</t>
  </si>
  <si>
    <t>39 años 11 meses 13 días</t>
  </si>
  <si>
    <t>Yudy Fernanda Aristizábal Murillo</t>
  </si>
  <si>
    <t>Miguel ángel Aristizábal Murillo</t>
  </si>
  <si>
    <t>Sobrino - Hijo de crianza</t>
  </si>
  <si>
    <t>No se reconoce en el presente incidente, dado que si bien fue traído como hijo de la víctima directa, se pudo constatar que era sobrino, pues en el registro civil de nacimiento su madre es Diela de Jesús Aristizábal, hermana del finado, sin registrar nombre de su padre, es así que, como tercero damnificado no probó el daño causado por la muerte del señor Ramón Alonso Aristizábal.</t>
  </si>
  <si>
    <t>Bertha de Jesús Aristizábal Gallego</t>
  </si>
  <si>
    <t>Hernán Aristizábal</t>
  </si>
  <si>
    <t>Diela de Jesús Aristizábal</t>
  </si>
  <si>
    <t>William de Jesús Aristizábal Gallego</t>
  </si>
  <si>
    <t>DESAPARICIÓN FORZADA EN CONCURSO HETEROGENEO CON HOMICIDIO EN PERSONA PROTEGIDA</t>
  </si>
  <si>
    <t>Antonio de Jesús Restrepo Arango</t>
  </si>
  <si>
    <t>40 años 8 meses 23 días</t>
  </si>
  <si>
    <t>No hubo petición por parte de la Defensora, en lo referente a  perjuicios materiales.</t>
  </si>
  <si>
    <t>María Herminia Arango</t>
  </si>
  <si>
    <t>Fallecida el 23/08/2007</t>
  </si>
  <si>
    <t>Juan Bautista Restrepo Taborda</t>
  </si>
  <si>
    <t>Fallecido el 08/06/2008</t>
  </si>
  <si>
    <t>Sebastián -sin apellidos-</t>
  </si>
  <si>
    <t>Sobrino que solo se menciona, sin apellidos ni documentos que los identiquen.</t>
  </si>
  <si>
    <t>Alexander -sin apellidos-</t>
  </si>
  <si>
    <t>Blanca Rosmira Morales</t>
  </si>
  <si>
    <t>Compañera Sentimental</t>
  </si>
  <si>
    <t>En Entrevista rendida ante la Fiscalía, dice ser la compañera sentimental del fallecido, sin embargo no tiene representación judicial ante la causa que se liquida.</t>
  </si>
  <si>
    <t>Luz Inés Restrepo Arango</t>
  </si>
  <si>
    <t>Luis Alfonso Restrepo Arango</t>
  </si>
  <si>
    <t>Martha Alicia Restrepo Arango</t>
  </si>
  <si>
    <t>Flor María Restrepo Arango</t>
  </si>
  <si>
    <t>Juan José Restrepo Arango</t>
  </si>
  <si>
    <t>Rosa Elena Restrepo Arango</t>
  </si>
  <si>
    <t>No se liquida el daño moral, dado que ni la Representante de vícitmas ni las vícitmas indirectas, probaron el daño que padecieron por la muerte de su familiar,  pues este debió probarse sumariamente, dado que para los hermanos, este perjuiicio inmaterial no se presume.</t>
  </si>
  <si>
    <t>Manuel Salvador Restrepo Arango</t>
  </si>
  <si>
    <t>Luz Edilma Restrepo Arango</t>
  </si>
  <si>
    <t>HOMICIDIO EN PERSONA PROTEGIDA EN CONCURSO HETEROGENEO CON DEPORTACIÓN, EXPULSIÓN, TRASLADO O DESPLAZAMIENTO FORZADO DE POBLACIÓN</t>
  </si>
  <si>
    <t>Héctor Emilio Soto Valencia</t>
  </si>
  <si>
    <t>32 años</t>
  </si>
  <si>
    <t>Bertha Nelly Agudelo</t>
  </si>
  <si>
    <t>María Mardoly Soto Agudelo</t>
  </si>
  <si>
    <t>Hijos mayores de edad para la data del hecho delictivo que no prueban dependencia económica de su padre.</t>
  </si>
  <si>
    <t>Asdrual de Jesús Soto Agudelo</t>
  </si>
  <si>
    <t>Sandra Milena Soto Agudelo</t>
  </si>
  <si>
    <t>Edgar de Jesús Soto Agudelo</t>
  </si>
  <si>
    <t>Nancy Patricia Soto Agudelo</t>
  </si>
  <si>
    <t>Robinson José Soto Agudelo</t>
  </si>
  <si>
    <t>Sonia Andrea Soto Agudelo</t>
  </si>
  <si>
    <t>Angy Paola Soto Agudelo</t>
  </si>
  <si>
    <t>Jorge Enrique Soto Agudelo</t>
  </si>
  <si>
    <t>Jorge Enrique sucesor del señor Héctor Emilio, solo es mencionado en declaración jurada que hace su progenitora, sin encontrarse ningún documento que lo identifique, acredite parentesco, edad o poder para su debida representación judicial.</t>
  </si>
  <si>
    <t>María Luzmery Jiménez Jiménez</t>
  </si>
  <si>
    <t>36 años 5 meses 11 días</t>
  </si>
  <si>
    <t>Orlando de Jesús Heno Daza</t>
  </si>
  <si>
    <t>Esposo</t>
  </si>
  <si>
    <t>No hubo petición por parte de la Defensora, en lo referente al lucro cesante, pues ya se había separado de la señora María Luzmery tres (3) años antes de su muerte. Solo los hijos dependían economicamente de ella.</t>
  </si>
  <si>
    <t>Daniel de Jesús Henao Jiménez</t>
  </si>
  <si>
    <t>Hijo mayor de edad para la data del hecho delictivo, quien no concede poder judicial a la defensora para su debida representación.</t>
  </si>
  <si>
    <t>Carlos Mario Henao Jiménez</t>
  </si>
  <si>
    <t>Elisandro Henao Jiménez</t>
  </si>
  <si>
    <t>Lina Marcela Henao Jiménez</t>
  </si>
  <si>
    <t>DESAPARICIÓN FORZADA EN CONCURSO HETEROGENEO CON HOMICIDIO</t>
  </si>
  <si>
    <t>Juan Guillermo Córdoba</t>
  </si>
  <si>
    <t>24 años 1 mes y 11 días</t>
  </si>
  <si>
    <t>Natalia Andrea Quirama Quintero</t>
  </si>
  <si>
    <t>Juan Andrés Córdoba Quirama</t>
  </si>
  <si>
    <t>Alfonso de Jesús Ciro Quinchia</t>
  </si>
  <si>
    <t>61 años 11 meses 9 días</t>
  </si>
  <si>
    <t>Luisa Magdalena Salazar de Ciro</t>
  </si>
  <si>
    <t>Carlos Enrique Ciro Salazar</t>
  </si>
  <si>
    <t>Rosalva Edilma Ciro Salazar</t>
  </si>
  <si>
    <t>María Auxiliadora Ciro Salazar</t>
  </si>
  <si>
    <t>Diana Cielo Ciro Salazar</t>
  </si>
  <si>
    <t>Belén Acenet Ciro Salazar</t>
  </si>
  <si>
    <t>María Eugenia Ciro Salazar</t>
  </si>
  <si>
    <t>Leonel de Jesús Ciro Salazar</t>
  </si>
  <si>
    <t>Llanet Piedad Ciro Salazar</t>
  </si>
  <si>
    <t>Yasmin Omaira Ciro Salazar</t>
  </si>
  <si>
    <t>Evangelista Ciro Salazar</t>
  </si>
  <si>
    <t>Fallecido el 1°. De septiembre del año 2001, antes de la muerte de su padre.</t>
  </si>
  <si>
    <t>Ovidio Sacramento Ciro Salazar</t>
  </si>
  <si>
    <t>Luis Alfonso Adarve Jiménez</t>
  </si>
  <si>
    <t>24 años 5 meses 21 días</t>
  </si>
  <si>
    <t>María Liria del Carmen Jiménez de Adarve</t>
  </si>
  <si>
    <t>Luis Eduardo Adarve Misas</t>
  </si>
  <si>
    <t>Nayerly Yhoana Adarve Piedrahita</t>
  </si>
  <si>
    <t>Jhojan Arleison Adarve Piedrahita</t>
  </si>
  <si>
    <t>Blanca Nubia Adarve Jiménez</t>
  </si>
  <si>
    <t>Gladys Elena Adarve Jiménez</t>
  </si>
  <si>
    <t>Martha Ligia Adarve Jiménez</t>
  </si>
  <si>
    <t>Doris Elena Adarve Jiménez</t>
  </si>
  <si>
    <t>María del Rosario Adarve Jiménez</t>
  </si>
  <si>
    <t>María Damaris Adarve Jiménez</t>
  </si>
  <si>
    <t>Jaime Enrique Adarve Jiménez</t>
  </si>
  <si>
    <t>Mileidy Andrea Montoya Restrepo</t>
  </si>
  <si>
    <t>Héctor Rogelio Montoya Acevedo</t>
  </si>
  <si>
    <t>Gabriela Restrepo Echeverri</t>
  </si>
  <si>
    <t>fallecida desde el año 2009 y quien otorgó poder a la doctora Lucía Gómez Gómez, antes de su muerte para su debida representación judicial en la reparación de los perjuicios a que haya lugar en la causa actual por la muerte de su hija. Los valores indemnizados podrán ser reclamados en un eventual proceso sucesoral futuro por sus herederos.</t>
  </si>
  <si>
    <t>Gladys Elena Montoya Restrepo</t>
  </si>
  <si>
    <t>Carlos Alberto Montoya Restrepo</t>
  </si>
  <si>
    <t>Ever Antonio Montoya Restrepo</t>
  </si>
  <si>
    <t>HOMICIDIO EN PERSONA PROTEGIA EN MODALIDAD TENTATIVA</t>
  </si>
  <si>
    <t>Hernán Eusebio Tobar Prieto</t>
  </si>
  <si>
    <t>SECUESTRO SIMPLE</t>
  </si>
  <si>
    <t>Hernán Eusebio Tobar Prieto (tentativa de homicidio)</t>
  </si>
  <si>
    <t>Jonny Alexander Ruíz Fernández</t>
  </si>
  <si>
    <t>26 años 11 meses y 5 días</t>
  </si>
  <si>
    <t>No se reconce lucro cesante a sus familiares, pues a la fecha del incidente, aún no se habían recuperado sus restos.</t>
  </si>
  <si>
    <t>Yessica Otálora Marín</t>
  </si>
  <si>
    <t>23 años 4 meses y 29 días</t>
  </si>
  <si>
    <t>Cristián Ruíz Otálora</t>
  </si>
  <si>
    <t>Blanca Aurora Fernández Rada</t>
  </si>
  <si>
    <t>Rubén Darío Ruíz Fernández</t>
  </si>
  <si>
    <t>Gloria Cecilia Ruíz Fernández</t>
  </si>
  <si>
    <t>Héctor Hernán Ruíz Fernández</t>
  </si>
  <si>
    <t>William Fredy Ruíz Fernández</t>
  </si>
  <si>
    <t>Ferney Alberto Ruíz Fernández</t>
  </si>
  <si>
    <t>Sebastián Ruíz Fernández</t>
  </si>
  <si>
    <t>María Cecilia Marulanda de Restrepo y José Argelio Restrepo Ramírez</t>
  </si>
  <si>
    <t>21.838.857    3.514.599</t>
  </si>
  <si>
    <t>62 años 2 meses y 21 días</t>
  </si>
  <si>
    <t>Rubén Darío Restrepo Marulanda</t>
  </si>
  <si>
    <t>Blanca Cecilia Restrepo Marulanda</t>
  </si>
  <si>
    <t>Marta Elena Restrepo Marulanda</t>
  </si>
  <si>
    <t>Luz Amparo Restrepo Marulanda</t>
  </si>
  <si>
    <t>Marleny Restrepo Marulanda</t>
  </si>
  <si>
    <t>36 años 3 meses y 25 días</t>
  </si>
  <si>
    <t>Marlene Zapata Pamplona</t>
  </si>
  <si>
    <t>Franky Ciro Zapata</t>
  </si>
  <si>
    <t>Marisela Ciro Zapata</t>
  </si>
  <si>
    <t>Adrián Ciro Zapata</t>
  </si>
  <si>
    <t>Fernando Arturo Urrea Escobar</t>
  </si>
  <si>
    <t>Nelly Amparo Escobar Marín</t>
  </si>
  <si>
    <t>La abogada solicitó lucro cesante y daño moral a la madre del fallecido, sin embargo esta no coonfirió  poder a la doctora Lucía Gómez Gómez, respresentante de víctimas, la cual presenta este incidente de reparación, por tanto no se accederá a ningún petitorio para la progenitora de la vícitma directa.</t>
  </si>
  <si>
    <t>Julio Arturo Urrea Giraldo</t>
  </si>
  <si>
    <t>Eliana Mildrey Urrea Escobar</t>
  </si>
  <si>
    <t>Elkin Darío Urrea Escobar</t>
  </si>
  <si>
    <t xml:space="preserve">FAVORECIMIENTO EN LA DESAPARICIÓN FORZADA </t>
  </si>
  <si>
    <t>Leidy Johana Cano Mesa</t>
  </si>
  <si>
    <t>Indocumentada</t>
  </si>
  <si>
    <t>Lilia Rosa Mesa Duque</t>
  </si>
  <si>
    <t>Fallecida el dos (2) de diciembre de 2011 y otorgó poder antes de su muerte para ser representada en el presente incidente.</t>
  </si>
  <si>
    <t>Marisol Cano Mesa</t>
  </si>
  <si>
    <t>Beatriz Elena Cano Mesa</t>
  </si>
  <si>
    <t>Doralba Cano Mesa</t>
  </si>
  <si>
    <t>William Alberto Cano Mesa</t>
  </si>
  <si>
    <t>Olga Lucía Cano Mesa</t>
  </si>
  <si>
    <t>Jovanny Cano Mesa</t>
  </si>
  <si>
    <t>José Darío Parra Naranjo</t>
  </si>
  <si>
    <t>28 años 8 meses 3 días</t>
  </si>
  <si>
    <t>Sandra Patricia Giraldo Cardona</t>
  </si>
  <si>
    <t>Fallecida antes de la muerte de la víctima directa</t>
  </si>
  <si>
    <t>Sandra Carolina Parra Giraldo</t>
  </si>
  <si>
    <t>Blanca Lucía Cardona Ceballos</t>
  </si>
  <si>
    <t>Suegra y representante legal de la menor.</t>
  </si>
  <si>
    <t>Walter Edilio González Galeano</t>
  </si>
  <si>
    <t>28 años 9 meses y 2 días</t>
  </si>
  <si>
    <t>Maricielo Zuluaga Urrea</t>
  </si>
  <si>
    <t>Compañera permanente</t>
  </si>
  <si>
    <t>20 años 11 meses 30 días</t>
  </si>
  <si>
    <t>María Genoveva González Galeano</t>
  </si>
  <si>
    <t>María Esneda González Galeano</t>
  </si>
  <si>
    <t>Reinel de Jesús González Galeano</t>
  </si>
  <si>
    <t>Rómulo Alcides González Galeano</t>
  </si>
  <si>
    <t>Ruth Yaneth González Galeano</t>
  </si>
  <si>
    <t>Gilberto Antonio Arango Guarín</t>
  </si>
  <si>
    <t>30 años 10 meses 8 días</t>
  </si>
  <si>
    <t>Piedad del Socorro Giraldo</t>
  </si>
  <si>
    <r>
      <t xml:space="preserve">No se repararan las víctimas representadas por la doctora Gloria Gómez Gómez, en este caso particular, su compañera permanente para la data del suceso dañoso </t>
    </r>
    <r>
      <rPr>
        <b/>
        <i/>
        <sz val="10"/>
        <color indexed="30"/>
        <rFont val="Arial Narrow"/>
        <family val="2"/>
      </rPr>
      <t>Piedad del Socorro Giraldo</t>
    </r>
    <r>
      <rPr>
        <sz val="10"/>
        <color indexed="30"/>
        <rFont val="Arial Narrow"/>
        <family val="2"/>
      </rPr>
      <t xml:space="preserve"> y sus hermanos </t>
    </r>
    <r>
      <rPr>
        <b/>
        <i/>
        <sz val="10"/>
        <color indexed="30"/>
        <rFont val="Arial Narrow"/>
        <family val="2"/>
      </rPr>
      <t xml:space="preserve">Luis Albeiro, María Angélica y Martha Nelly Guarín, </t>
    </r>
    <r>
      <rPr>
        <sz val="10"/>
        <color indexed="30"/>
        <rFont val="Arial Narrow"/>
        <family val="2"/>
      </rPr>
      <t>dado que no se legalizó este hecho al ser absuelto el postulado.</t>
    </r>
  </si>
  <si>
    <t>Luis Albeiro Guarín</t>
  </si>
  <si>
    <t>María Angélica Guarín</t>
  </si>
  <si>
    <t>Martha Nelly Guarín</t>
  </si>
  <si>
    <t>José Alcides Arias Arias            Bárbara Teodolinda Arias de Arias</t>
  </si>
  <si>
    <t>71003511      21.999.061</t>
  </si>
  <si>
    <t xml:space="preserve"> </t>
  </si>
  <si>
    <t>21 años 3 meses y 25 días</t>
  </si>
  <si>
    <t>Bárbara Teodolina Arias de Arias (homicidio)</t>
  </si>
  <si>
    <t>Bárbara Teodolina Arias de Arias (Desplazamiento forzado)</t>
  </si>
  <si>
    <t>María Eloina Arias Arias</t>
  </si>
  <si>
    <t xml:space="preserve">Ramón Luis Agudelo Aristizábal   María Griselda Aristizábal Clavijo </t>
  </si>
  <si>
    <t>3.575.814      43.474.892</t>
  </si>
  <si>
    <t>52 años 9 meses 18 días</t>
  </si>
  <si>
    <r>
      <t xml:space="preserve">María Griselda Aristizábal Clavijo </t>
    </r>
    <r>
      <rPr>
        <sz val="9"/>
        <color indexed="30"/>
        <rFont val="Arial Narrow"/>
        <family val="2"/>
      </rPr>
      <t>(Homicidio)</t>
    </r>
  </si>
  <si>
    <r>
      <t xml:space="preserve">María Griselda Aristizábal Clavijo </t>
    </r>
    <r>
      <rPr>
        <sz val="9"/>
        <color indexed="30"/>
        <rFont val="Arial Narrow"/>
        <family val="2"/>
      </rPr>
      <t>(desplazamiento forzado)</t>
    </r>
  </si>
  <si>
    <t>Fray de Jesús Agudelo Aristizábal</t>
  </si>
  <si>
    <t>Elkin Darío Agudelo Aristizábal</t>
  </si>
  <si>
    <t>Elmer Antonio Agudelo Aristizábal</t>
  </si>
  <si>
    <t>Yirley Adriana Agudelo Aristizábal</t>
  </si>
  <si>
    <t>Julián Andrés Agudelo Aristizábal</t>
  </si>
  <si>
    <t>Mayerli Lizeth Agudelo Aristizábal</t>
  </si>
  <si>
    <t>José Aldemar Gómez Sánchez y Edilson de Jesús Gómez García</t>
  </si>
  <si>
    <t>CC                RC Indicativo Serial</t>
  </si>
  <si>
    <t xml:space="preserve">70167149          28675942 </t>
  </si>
  <si>
    <t>48 años 11 meses 7 días</t>
  </si>
  <si>
    <t>Arley Alberto Gómez García, también descendiente del señor Aldemar, se encuentra desaparecido según cuenta su hermana Eunice ante la Fiscalía, sin tener a la fecha noticias de su cofraterno.</t>
  </si>
  <si>
    <t>María Orfilia García Quintero</t>
  </si>
  <si>
    <t>Esposa de José Aldemar y Madre de Edilson de Jesús</t>
  </si>
  <si>
    <t>Eunice Gómez García</t>
  </si>
  <si>
    <t>Hijo José Aldemar y Hermano Edilson de Jesús</t>
  </si>
  <si>
    <t>El daño moral por la muerte de su hermano no fue probado, por tanto no se reconoce.</t>
  </si>
  <si>
    <t>Mary Luz Gómez García</t>
  </si>
  <si>
    <t>Maria Dolly Gómez García</t>
  </si>
  <si>
    <t>Juan Carlos Gómez García</t>
  </si>
  <si>
    <t>HOMICIDIO AGRAVADO</t>
  </si>
  <si>
    <t>José Hernando Posso Piedrahita</t>
  </si>
  <si>
    <t>21 años 10 meses</t>
  </si>
  <si>
    <t>Marina Amparo Posso Piedrahita</t>
  </si>
  <si>
    <t>Javier Darío Ciro Posso</t>
  </si>
  <si>
    <t>Linderman Colorado Holguín (comandante de la organización paramiliar que concurría en el municipio de San Carlos para la fecha de su muerte)</t>
  </si>
  <si>
    <r>
      <t>la Magistratura enuncia lo normalizado en el artículo 3 parágrafo 2 de la Ley 1448 de 2011; inciso 2, el cual reza “</t>
    </r>
    <r>
      <rPr>
        <i/>
        <sz val="10"/>
        <color indexed="30"/>
        <rFont val="Arial Narrow"/>
        <family val="2"/>
      </rPr>
      <t xml:space="preserve">para los efectos de la presente ley, el o la cónyuge, compañero o compañera permanente, o los parientes de los miembros de grupos armados organizados al margen de la ley serán considerados como víctimas directas por el daño sufrido en sus derechos en los términos del presente artículo, pero no como víctimas indirectas por el daño sufrido por los miembros de dichos grupos”; </t>
    </r>
    <r>
      <rPr>
        <sz val="10"/>
        <color indexed="30"/>
        <rFont val="Arial Narrow"/>
        <family val="2"/>
      </rPr>
      <t xml:space="preserve">lo anterior para concluir que la señora </t>
    </r>
    <r>
      <rPr>
        <b/>
        <i/>
        <sz val="10"/>
        <color indexed="30"/>
        <rFont val="Arial Narrow"/>
        <family val="2"/>
      </rPr>
      <t xml:space="preserve">Sonia Patricia Guarín López, </t>
    </r>
    <r>
      <rPr>
        <sz val="10"/>
        <color indexed="30"/>
        <rFont val="Arial Narrow"/>
        <family val="2"/>
      </rPr>
      <t>-</t>
    </r>
    <r>
      <rPr>
        <i/>
        <sz val="10"/>
        <color indexed="30"/>
        <rFont val="Arial Narrow"/>
        <family val="2"/>
      </rPr>
      <t>compañera sentimental</t>
    </r>
    <r>
      <rPr>
        <sz val="10"/>
        <color indexed="30"/>
        <rFont val="Arial Narrow"/>
        <family val="2"/>
      </rPr>
      <t>-</t>
    </r>
    <r>
      <rPr>
        <b/>
        <i/>
        <sz val="10"/>
        <color indexed="30"/>
        <rFont val="Arial Narrow"/>
        <family val="2"/>
      </rPr>
      <t xml:space="preserve"> y Mateo Colorado Guarín</t>
    </r>
    <r>
      <rPr>
        <i/>
        <sz val="10"/>
        <color indexed="30"/>
        <rFont val="Arial Narrow"/>
        <family val="2"/>
      </rPr>
      <t>–hijo</t>
    </r>
    <r>
      <rPr>
        <sz val="10"/>
        <color indexed="30"/>
        <rFont val="Arial Narrow"/>
        <family val="2"/>
      </rPr>
      <t>-; no serán reparados en la causa que se liquida por los perjuicios materiales (daño emergente) e inmateriales que solicita la representante de vícitmas.</t>
    </r>
  </si>
  <si>
    <t>JOSÉ ALFREDO ZULUAGA QUINTERO</t>
  </si>
  <si>
    <t>Jesús Emilio López Cadavid</t>
  </si>
  <si>
    <t>62 años 4 meses 2 días</t>
  </si>
  <si>
    <t>María Georgina Gallego Ayala (homicidio)</t>
  </si>
  <si>
    <t>María Georgina Gallego Ayala (desplazamiento forzado)</t>
  </si>
  <si>
    <t>Tiberio de Jesús López Gallego</t>
  </si>
  <si>
    <t>Arled Albeto López Gallego</t>
  </si>
  <si>
    <t>María de las Misericordias López Gallego</t>
  </si>
  <si>
    <t>Sandra Adalid Pamplona</t>
  </si>
  <si>
    <t>Luz Edilma Castañeda Orozco</t>
  </si>
  <si>
    <t>Madre de crianza</t>
  </si>
  <si>
    <t>Gladis del Socorro Castañeda</t>
  </si>
  <si>
    <t>Hermana de crianza</t>
  </si>
  <si>
    <t>Al asistir al proceso para ser compensados por daños inmateriales, como damnificados en relaciones afectivas no familiares, brilla por su ausencia al interior de la carpeta que allega su representante judicial, la prueba del daño; toda vez que para este tipo de filiación se hace necesaria la valoración o peritaje psicológico que demuestre el menoscabo causado.</t>
  </si>
  <si>
    <t>Luz Marina Agudelo Castañeda</t>
  </si>
  <si>
    <t>Martha Arelis Agudelo Castañeda</t>
  </si>
  <si>
    <t>Beatriz Elena Agudelo Castañeda</t>
  </si>
  <si>
    <t>Claudia Patricia Agudelo Castañeda</t>
  </si>
  <si>
    <t xml:space="preserve">Liliana Patricia Pamplona </t>
  </si>
  <si>
    <t>Brilla por su ausencia al interior de la carpeta que allega su representante judicial, la prueba del daño moral, toda vez que para los hermanos este menoscabo no se presume.</t>
  </si>
  <si>
    <t>Ramón Eduardo Valencia Yepes</t>
  </si>
  <si>
    <t>68 años 5 meses 7 días</t>
  </si>
  <si>
    <t>Elvira Rosa Guarín</t>
  </si>
  <si>
    <t>Luz Marina Valencia Guarín</t>
  </si>
  <si>
    <t>Raúl Valencia Guarín</t>
  </si>
  <si>
    <t>Fernando Valencia Guarín</t>
  </si>
  <si>
    <t>Luz Amanda Valencia Guarín</t>
  </si>
  <si>
    <t>Rafael Ángel Valencia Guarín</t>
  </si>
  <si>
    <t>Blanca Lia Valencia Guarín</t>
  </si>
  <si>
    <t>María Aracelly Valencia Guarín</t>
  </si>
  <si>
    <t>Abelardo de Jesús Ramírez</t>
  </si>
  <si>
    <t>51 años 10 meses 11 días</t>
  </si>
  <si>
    <t>María Benigna Vahos Suárez</t>
  </si>
  <si>
    <t>Compañera Permanente</t>
  </si>
  <si>
    <t>Luisa Fernanda Ramírez Bahos</t>
  </si>
  <si>
    <t>Magali Ramírez Bahos</t>
  </si>
  <si>
    <t>Mabel Ramírez Bahos</t>
  </si>
  <si>
    <t>Esneider Antonio Ramírez Bahos</t>
  </si>
  <si>
    <t>Robinson de Jesús Ramírez Bahos</t>
  </si>
  <si>
    <t>María Ramírez Ramírez</t>
  </si>
  <si>
    <t>Exesposa</t>
  </si>
  <si>
    <t xml:space="preserve">La señora María exesposa del fallecido, no prueba el daño moral, por tanto no se indemniza por este concepto. </t>
  </si>
  <si>
    <t>Lina María Ramírez Ramírez</t>
  </si>
  <si>
    <t>Hijos mayores del finado, los cuales no vivían con su padre al momento de los hechos. Solo se reconoce el daño moral</t>
  </si>
  <si>
    <t>Rosa Nelly Ramírez Ramírez</t>
  </si>
  <si>
    <t>Obander Quiceno</t>
  </si>
  <si>
    <t>20 años 7 meses 1 día</t>
  </si>
  <si>
    <t>Delia Ester Quiceno Morales</t>
  </si>
  <si>
    <t>Fabio Alexis Quiceno</t>
  </si>
  <si>
    <t>No se liquida el daño moral, dado que ni el profesional del derecho ni las vícitmas indirectas, probaron el daño que padecieron por la muerte de su familiar,  pues este debió probarse sumariamente, dado que para los hermanos, este perjuiicio inmaterial no se presume.</t>
  </si>
  <si>
    <t>María Clara Marín Henao</t>
  </si>
  <si>
    <t>57 años 6 meses y 12 días</t>
  </si>
  <si>
    <t>Alberto Antonio Pino Rodríguez</t>
  </si>
  <si>
    <t>Gustavo de Jesús Marín</t>
  </si>
  <si>
    <t xml:space="preserve">Hijo </t>
  </si>
  <si>
    <t>Marleny de Jesús Marín</t>
  </si>
  <si>
    <t>María Isabel Súarez Marín</t>
  </si>
  <si>
    <t>Flor Inés Marín Marín</t>
  </si>
  <si>
    <t xml:space="preserve">Jhon Fredy Marín </t>
  </si>
  <si>
    <t>Sandra Liliana Montoya Marín</t>
  </si>
  <si>
    <t>Carlos Andrés Marín Marín</t>
  </si>
  <si>
    <t>Clara Yurani Rosero Marín</t>
  </si>
  <si>
    <t>Padre de crianza</t>
  </si>
  <si>
    <t>Hermanos</t>
  </si>
  <si>
    <t>Luz Dary Pino Marín</t>
  </si>
  <si>
    <t>Sobrino</t>
  </si>
  <si>
    <t>Los sobrinos que acuden a reclamar el daño moral  no probaron el daño moral que sufrieron por la muerte de su tia, pues para este tipo de afinidad, este no se presume.</t>
  </si>
  <si>
    <t>María Doris y Heriberto de Jesús Arias Clavijo</t>
  </si>
  <si>
    <t>43.476.926         70.162.885</t>
  </si>
  <si>
    <t>37 años 3 meses 12 días                      30 años 7 meses 26 días</t>
  </si>
  <si>
    <t>Orfa María Clavijo de Arias (Por el homicidio)</t>
  </si>
  <si>
    <t>Orfa María Clavijo de Arias (Por el desplazamiento forzado)</t>
  </si>
  <si>
    <t>Genaro de Jesús Arias Clavijo</t>
  </si>
  <si>
    <t>Ramiro de Jesús Arias Clavijo</t>
  </si>
  <si>
    <t xml:space="preserve">María Eloísa Arias Clavijo </t>
  </si>
  <si>
    <t>El daño emergente es por la perdida de los bienes a causa del desplazamiento forzado de la finca familiar. ( madre y hermanos)</t>
  </si>
  <si>
    <t>Edgar Erley Hincapie Córdoba</t>
  </si>
  <si>
    <t>23 años 6 meses 9 días</t>
  </si>
  <si>
    <t xml:space="preserve">HOMICIDIO EN PERSONA PROTEGIDA </t>
  </si>
  <si>
    <t>Delia Rosa Córdoba de Escudero</t>
  </si>
  <si>
    <t>Elcy Nanyibe Morales Escudero</t>
  </si>
  <si>
    <t>Compañera permanante</t>
  </si>
  <si>
    <t>El abogado no hace petición por el lucro cesante a favor de la compañera sentimental del fenecido.</t>
  </si>
  <si>
    <t>Samuel David Morales Escudero</t>
  </si>
  <si>
    <t>Miguel Ángel Escudero Córdoba</t>
  </si>
  <si>
    <t>Luz Esther Escudero Córdoba</t>
  </si>
  <si>
    <t>Luis Antonio Escudero Córdoba</t>
  </si>
  <si>
    <t>Oscar Octavio Escudero Córdoba</t>
  </si>
  <si>
    <t>Francisco Antonio Marín Acevedo</t>
  </si>
  <si>
    <t>44 años 8 meses 19 días</t>
  </si>
  <si>
    <t>Alexander Marín Sánchez</t>
  </si>
  <si>
    <t>Leidy Johana Marín Sánchez</t>
  </si>
  <si>
    <t>Edison Marín Sánchez</t>
  </si>
  <si>
    <t>Pedro Fernando Henao Medina</t>
  </si>
  <si>
    <r>
      <t>En la audiencia donde surtió el incidente de reparación de este proceso con fecha 21 de junio del año 2017, Primera Parte, se hace devolución por parte de la Magistratura de la carpeta que corresponde a la señora Rosa Elena Jurado Zapata, víctima indirecta de Pedro Fernando Henao Medina, '</t>
    </r>
    <r>
      <rPr>
        <i/>
        <sz val="10"/>
        <color indexed="30"/>
        <rFont val="Arial Narrow"/>
        <family val="2"/>
      </rPr>
      <t>en cuanto toda vez que ese hecho no ha sido imputado a ninguno de los postulados que se encuenran en esta vista pública. Solo para alias 'cachama', quien fue excluido de la Justicia Transicional Justicia y Paz, Ley 975 de 2005'.</t>
    </r>
  </si>
  <si>
    <t>MARÍA CLARA VALDERRAMA</t>
  </si>
  <si>
    <t>Edison de Jesús Watstein Calle</t>
  </si>
  <si>
    <t>29 años 28 días</t>
  </si>
  <si>
    <t>Eugenia Rodríguez Puerta</t>
  </si>
  <si>
    <t>Duvan Alexis Watstein Rodríguez</t>
  </si>
  <si>
    <t>Jeission Alexander Watstein Rodríguez</t>
  </si>
  <si>
    <t>Jhon Ever Watstein Rodríguez</t>
  </si>
  <si>
    <t>Sandra Patricia Martínez Ciro</t>
  </si>
  <si>
    <t>Pastora Emilia ciro Franco</t>
  </si>
  <si>
    <t>Sigifredo Martínez Bustamante</t>
  </si>
  <si>
    <t>Erica Paola Martínez Ciro</t>
  </si>
  <si>
    <t>Sigifredo Marínez Ciro</t>
  </si>
  <si>
    <t>Bibiana Martínez Ciro</t>
  </si>
  <si>
    <t>Senaida Martínez Ciro</t>
  </si>
  <si>
    <t xml:space="preserve">CARLOS EDUARDO ANGULO VIVAS </t>
  </si>
  <si>
    <t>DESAPARICIÓN FORZADA AGRAVADA</t>
  </si>
  <si>
    <t>Alkibar de Jesús Ceballos Villegas</t>
  </si>
  <si>
    <t>Registro Civil indicativo serial</t>
  </si>
  <si>
    <t>18 años 7 meses 4 días</t>
  </si>
  <si>
    <t>Nazareth Villegas de Ceballos</t>
  </si>
  <si>
    <t xml:space="preserve">Madre </t>
  </si>
  <si>
    <t>Fallecida el 17 de abril del año 2004 y quien no otorgó poder antes de su muerte, para ser representada en el presente incidente como víctima indirecta del señor Alkibar de Jesús Ceballos Villegas.</t>
  </si>
  <si>
    <t>Edgar Ceballos Villegas</t>
  </si>
  <si>
    <t>María Lucero Ceballos Villegas</t>
  </si>
  <si>
    <t>María Johana Ceballos Villegas</t>
  </si>
  <si>
    <t>Patricia Elena Ceballos Villegas</t>
  </si>
  <si>
    <t>Luz Mary Ceballos Villegas</t>
  </si>
  <si>
    <t>LUIS FERNANDO AGUDELO GÓMEZ</t>
  </si>
  <si>
    <t>SECUESTRO EXTORSIVO AGRAVADO</t>
  </si>
  <si>
    <t>Jhon Jaime Valencia Laverde</t>
  </si>
  <si>
    <t>El profesional del derecho que representa a la víctima directa, no hace petición por el lucro cesante. Con respecto al daño emergente, si bien piden por el bien (vehículo que fue incinerado), la Fiscalía no lo imputó en este proceso.</t>
  </si>
  <si>
    <t>Angelica Valencia Gómez</t>
  </si>
  <si>
    <t>No se reconoce el daño moral, toda vez que la Fiscalia no imputó ninguna conducta punible donde se reportara como victimas indirectas a Angelica y Diana Marcela, hijas del lesionado Valencia Laverde.</t>
  </si>
  <si>
    <t>Diana Marcela Valencia Gómez</t>
  </si>
  <si>
    <t>Albeiro de Jesús Calderón Ochoa</t>
  </si>
  <si>
    <t>María del Socorro Calderón Ochoa</t>
  </si>
  <si>
    <t>Carmen Rosal Calderón Ochoa</t>
  </si>
  <si>
    <t>Consuelo del Socorro Calderón Ochoa</t>
  </si>
  <si>
    <t>Luis Alberto Calderón Ochoa</t>
  </si>
  <si>
    <t>María Sonia Calderón Ochoa</t>
  </si>
  <si>
    <t>Lucelly Calderón Ochoa</t>
  </si>
  <si>
    <t>Martha Lucía Calderón Ochoa</t>
  </si>
  <si>
    <t>Carlos Enrique Calderón Ochoa</t>
  </si>
  <si>
    <t>Omaira Calderón Ochoa</t>
  </si>
  <si>
    <t>Luz Ángela Calderón Ochoa</t>
  </si>
  <si>
    <t>Julio Cesar Jaramillo Atehortua</t>
  </si>
  <si>
    <t>Erica Patricia Mazo Narango</t>
  </si>
  <si>
    <t>Juana Karina Mazo Naranjo</t>
  </si>
  <si>
    <t>Juliana María Jaramillo Mazo</t>
  </si>
  <si>
    <t>Juan José Echeverri Ospina</t>
  </si>
  <si>
    <t>Olga Nelly Echeverri Ospina</t>
  </si>
  <si>
    <t>El abogado no peticiona lucro cesante a favor de la hermana Olga Nelly Echeverri Opina.</t>
  </si>
  <si>
    <t>Jorge Iván Becerra Velásquez</t>
  </si>
  <si>
    <t>María Uber Rodríguez Martínez</t>
  </si>
  <si>
    <t>Falleció desde el 2008, no adjuntó poder para su debida representación antes de su muerte.</t>
  </si>
  <si>
    <t>Sara Becerra Rodríguez</t>
  </si>
  <si>
    <t>Miriam del Socorro Velásquez Mesa</t>
  </si>
  <si>
    <t>Otorga poder de manera verbal en la audiencia del 21/06/2017, y a la cual no se reconoce el daño emergente, dado que el finado fue enterrado en una fosa común.</t>
  </si>
  <si>
    <t>María Libia Martínez Cardona</t>
  </si>
  <si>
    <t xml:space="preserve">Abuela materna </t>
  </si>
  <si>
    <t xml:space="preserve">Abuela materna quien quedó con los cuidados y responsabiliad de Sara, no aporta poder para su debida representación judicial ante el incidente que se liquida. </t>
  </si>
  <si>
    <t>Wilmar Daniel Gallego</t>
  </si>
  <si>
    <t>Gloria Elena Gallego de Gómez</t>
  </si>
  <si>
    <t>Mateo Gallego Velásquez</t>
  </si>
  <si>
    <t xml:space="preserve">DESAPACIÓN FORZADA </t>
  </si>
  <si>
    <t>Nelson Enrique Villada Blandón</t>
  </si>
  <si>
    <t>20 años 7 meses 20 días</t>
  </si>
  <si>
    <t>María Lucila Villada Blandón</t>
  </si>
  <si>
    <t>Isman de Jesús Villada Blandón</t>
  </si>
  <si>
    <t>Miguel Ángel Villada Blandón</t>
  </si>
  <si>
    <t>Wilter de Jesús Blandón Villada</t>
  </si>
  <si>
    <t>Walter Alexander Blandón Villada</t>
  </si>
  <si>
    <t>Jesús María Ochoa Jaramillo</t>
  </si>
  <si>
    <t>Evangelina Ochoa Rivera</t>
  </si>
  <si>
    <t>Daniel Alfonso Ochoa Ochoa</t>
  </si>
  <si>
    <t>Valentina Ochoa Ochoa</t>
  </si>
  <si>
    <t>María Deyanira Jaramillo de Ochoa</t>
  </si>
  <si>
    <t>María de los Ángeles Ochoa Jaramillo</t>
  </si>
  <si>
    <t>Rubiela Ochoa Jaramillo</t>
  </si>
  <si>
    <t>Dolly Ochoa Jaramillo</t>
  </si>
  <si>
    <t>Luz Amparo Ochoa Jaramillo</t>
  </si>
  <si>
    <t>María Nazareth Ochoa Jaramillo</t>
  </si>
  <si>
    <t>Sandra Milena Ochoa Jaramillo</t>
  </si>
  <si>
    <t>Luis Javier Ochoa Jaramillo</t>
  </si>
  <si>
    <t>Rodrígo de Jesús Ochoa Jaramillo</t>
  </si>
  <si>
    <t>Jhon Jairo Ochoa Jaramillo</t>
  </si>
  <si>
    <t>Jorge Aníbal Montes Mira</t>
  </si>
  <si>
    <t>Pastora Mira García</t>
  </si>
  <si>
    <t xml:space="preserve">El profesional del derecho no peticiona lucro cesante por la madre del finado. </t>
  </si>
  <si>
    <t>Luz Adriana Montes Mira</t>
  </si>
  <si>
    <t>Nidia Liliana Montes Mira</t>
  </si>
  <si>
    <t>Claudia Patricia Aristizábal Mira</t>
  </si>
  <si>
    <t>El abogado no peticiona reconocimiento de perjuicios a su favor.</t>
  </si>
  <si>
    <t>Paula Andrea Agudelo Salazar</t>
  </si>
  <si>
    <t>Sobrina</t>
  </si>
  <si>
    <t>No concede poder judicial para ser representada en el proceso actual.</t>
  </si>
  <si>
    <t>Jorge Andrés Cuervo Franco</t>
  </si>
  <si>
    <t>870828-60566</t>
  </si>
  <si>
    <t>16 años 10 meses 15 días</t>
  </si>
  <si>
    <t>Gloria Elena Franco Gómez</t>
  </si>
  <si>
    <t>El defensor no solicita reconocimiento del daño emergente. Con respecto al lucro cesante para sus representados tampoco se realiza petición, pues la actividad del fallecido era ilícita, integraba las filas de las AUC.</t>
  </si>
  <si>
    <t>Carlos Mario Cuervo Giraldo</t>
  </si>
  <si>
    <t>No se hace petición del daño moral y carrece de mandato para su debida representación judicial.</t>
  </si>
  <si>
    <t>Juan Sebastián Cuervo Franco</t>
  </si>
  <si>
    <t>Verónica Cuervo Franco</t>
  </si>
  <si>
    <t>Rubén José Tobón Tobón</t>
  </si>
  <si>
    <t>71 años 7 meses 1 día</t>
  </si>
  <si>
    <t>Dora Susana Tobón Tobón</t>
  </si>
  <si>
    <t>No hay petición del lucro cesante por parte del profesioal del derecho.</t>
  </si>
  <si>
    <t>Héctor Fabio Tobón Tobón</t>
  </si>
  <si>
    <t>* No se liquida lucro cesante futuro, dado que no se encuetra prueba que demuestre la fecha de nacimiento del finado ni la edad al momento de los hechos, que permita realizar dicho computo. (ver sentencia)                                                  * Adicionalmente, el lucro cesante por el desplazamiento forzado tampoco lo reconoce la Sala, pues al probar dependencia económica de su esposo Héctor Emilio en el homicidio como ama de casa, es contradictoria esta reclamación, al decir  que era agricultora para ser resarcida por este concepto.                                                           * Como ama de casa no prueba ingresos por esta actvidad.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</si>
</sst>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00_);_(&quot;$&quot;\ * \(#,##0.00\);_(&quot;$&quot;\ * &quot;-&quot;??_);_(@_)"/>
    <numFmt numFmtId="165" formatCode="_(* #,##0.00_);_(* \(#,##0.00\);_(* &quot;-&quot;??_);_(@_)"/>
    <numFmt numFmtId="166" formatCode="#,##0.00000"/>
    <numFmt numFmtId="167" formatCode="0.0000"/>
    <numFmt numFmtId="168" formatCode="#,##0.000000"/>
    <numFmt numFmtId="169" formatCode="0.00000"/>
  </numFmts>
  <fonts count="21" x14ac:knownFonts="1">
    <font>
      <sz val="11"/>
      <color theme="1"/>
      <name val="Calibri"/>
      <family val="2"/>
      <scheme val="minor"/>
    </font>
    <font>
      <sz val="11"/>
      <color theme="1"/>
      <name val="Calibri"/>
      <family val="2"/>
      <scheme val="minor"/>
    </font>
    <font>
      <b/>
      <sz val="10"/>
      <name val="Arial Narrow"/>
      <family val="2"/>
    </font>
    <font>
      <b/>
      <sz val="9"/>
      <name val="Arial Narrow"/>
      <family val="2"/>
    </font>
    <font>
      <b/>
      <sz val="10"/>
      <color rgb="FFFF0000"/>
      <name val="Arial Narrow"/>
      <family val="2"/>
    </font>
    <font>
      <b/>
      <sz val="10"/>
      <color rgb="FF0070C0"/>
      <name val="Arial"/>
      <family val="2"/>
    </font>
    <font>
      <b/>
      <sz val="9"/>
      <color rgb="FF0070C0"/>
      <name val="Arial Narrow"/>
      <family val="2"/>
    </font>
    <font>
      <b/>
      <sz val="10"/>
      <color rgb="FF0070C0"/>
      <name val="Arial Narrow"/>
      <family val="2"/>
    </font>
    <font>
      <sz val="10"/>
      <color rgb="FF0070C0"/>
      <name val="Arial Narrow"/>
      <family val="2"/>
    </font>
    <font>
      <sz val="9"/>
      <color rgb="FF0070C0"/>
      <name val="Arial Narrow"/>
      <family val="2"/>
    </font>
    <font>
      <b/>
      <sz val="10"/>
      <color rgb="FF0070C0"/>
      <name val="Calibri"/>
      <family val="2"/>
      <scheme val="minor"/>
    </font>
    <font>
      <b/>
      <sz val="11"/>
      <color rgb="FF0070C0"/>
      <name val="Arial Narrow"/>
      <family val="2"/>
    </font>
    <font>
      <b/>
      <i/>
      <sz val="10"/>
      <color indexed="30"/>
      <name val="Arial Narrow"/>
      <family val="2"/>
    </font>
    <font>
      <sz val="10"/>
      <color indexed="30"/>
      <name val="Arial Narrow"/>
      <family val="2"/>
    </font>
    <font>
      <sz val="9"/>
      <color indexed="30"/>
      <name val="Arial Narrow"/>
      <family val="2"/>
    </font>
    <font>
      <b/>
      <sz val="10"/>
      <color theme="1"/>
      <name val="Arial Narrow"/>
      <family val="2"/>
    </font>
    <font>
      <i/>
      <sz val="10"/>
      <color indexed="30"/>
      <name val="Arial Narrow"/>
      <family val="2"/>
    </font>
    <font>
      <b/>
      <sz val="12"/>
      <color rgb="FF0070C0"/>
      <name val="Arial Narrow"/>
      <family val="2"/>
    </font>
    <font>
      <b/>
      <sz val="8"/>
      <color indexed="81"/>
      <name val="Tahoma"/>
      <family val="2"/>
    </font>
    <font>
      <sz val="8"/>
      <color indexed="81"/>
      <name val="Tahoma"/>
      <family val="2"/>
    </font>
    <font>
      <sz val="9"/>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346">
    <xf numFmtId="0" fontId="0" fillId="0" borderId="0" xfId="0"/>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68" fontId="2" fillId="3" borderId="2" xfId="0" applyNumberFormat="1" applyFont="1" applyFill="1" applyBorder="1" applyAlignment="1">
      <alignment horizontal="center" vertical="center" wrapText="1"/>
    </xf>
    <xf numFmtId="164" fontId="2" fillId="3" borderId="2" xfId="2"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7" fontId="2" fillId="3" borderId="2" xfId="0" applyNumberFormat="1" applyFont="1" applyFill="1" applyBorder="1" applyAlignment="1">
      <alignment horizontal="center" vertical="center" wrapText="1"/>
    </xf>
    <xf numFmtId="165" fontId="2" fillId="3" borderId="2" xfId="1" applyFont="1" applyFill="1" applyBorder="1" applyAlignment="1">
      <alignment horizontal="center" vertical="center" wrapText="1"/>
    </xf>
    <xf numFmtId="0" fontId="8" fillId="0" borderId="3" xfId="0" applyFont="1" applyFill="1" applyBorder="1" applyAlignment="1">
      <alignment horizontal="justify" vertical="top" wrapText="1"/>
    </xf>
    <xf numFmtId="0" fontId="8" fillId="0" borderId="2" xfId="0" applyFont="1" applyFill="1" applyBorder="1" applyAlignment="1">
      <alignment horizontal="justify" vertical="top" wrapText="1"/>
    </xf>
    <xf numFmtId="0" fontId="8" fillId="2" borderId="3" xfId="0" applyFont="1" applyFill="1" applyBorder="1" applyAlignment="1">
      <alignment horizontal="justify" vertical="top" wrapText="1"/>
    </xf>
    <xf numFmtId="0" fontId="8" fillId="2" borderId="2" xfId="0" applyFont="1" applyFill="1" applyBorder="1" applyAlignment="1">
      <alignment horizontal="justify" vertical="top" wrapText="1"/>
    </xf>
    <xf numFmtId="165" fontId="20" fillId="0" borderId="0" xfId="1" applyFont="1"/>
    <xf numFmtId="165" fontId="0" fillId="0" borderId="0" xfId="0" applyNumberFormat="1"/>
    <xf numFmtId="0" fontId="2" fillId="2" borderId="2" xfId="0"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3" xfId="0" applyFont="1" applyFill="1" applyBorder="1" applyAlignment="1">
      <alignment horizontal="left" vertical="top" wrapText="1"/>
    </xf>
    <xf numFmtId="0" fontId="8" fillId="0" borderId="3" xfId="0" applyFont="1" applyFill="1" applyBorder="1" applyAlignment="1">
      <alignment horizontal="center" vertical="top" wrapText="1"/>
    </xf>
    <xf numFmtId="0" fontId="8" fillId="0" borderId="1" xfId="0" applyFont="1" applyFill="1" applyBorder="1" applyAlignment="1">
      <alignment horizontal="center" vertical="top" wrapText="1"/>
    </xf>
    <xf numFmtId="49" fontId="8" fillId="2" borderId="1" xfId="0" applyNumberFormat="1" applyFont="1" applyFill="1" applyBorder="1" applyAlignment="1">
      <alignment horizontal="justify" vertical="top" wrapText="1"/>
    </xf>
    <xf numFmtId="49" fontId="8" fillId="2" borderId="2" xfId="0" applyNumberFormat="1" applyFont="1" applyFill="1" applyBorder="1" applyAlignment="1">
      <alignment horizontal="justify" vertical="top" wrapText="1"/>
    </xf>
    <xf numFmtId="0" fontId="7" fillId="0" borderId="4" xfId="0" applyFont="1" applyFill="1" applyBorder="1" applyAlignment="1">
      <alignment horizontal="center" vertical="top" wrapText="1"/>
    </xf>
    <xf numFmtId="0" fontId="7" fillId="0" borderId="3" xfId="0" applyFont="1" applyFill="1" applyBorder="1" applyAlignment="1">
      <alignment horizontal="justify" vertical="top" wrapText="1"/>
    </xf>
    <xf numFmtId="49" fontId="8" fillId="0" borderId="3"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8" fillId="0" borderId="1" xfId="0" applyFont="1" applyFill="1" applyBorder="1" applyAlignment="1">
      <alignment horizontal="justify" vertical="top" wrapText="1"/>
    </xf>
    <xf numFmtId="0" fontId="8" fillId="2" borderId="1" xfId="0" applyFont="1" applyFill="1" applyBorder="1" applyAlignment="1">
      <alignment horizontal="justify" vertical="top" wrapText="1"/>
    </xf>
    <xf numFmtId="0" fontId="8" fillId="2" borderId="11" xfId="0" applyFont="1" applyFill="1" applyBorder="1" applyAlignment="1">
      <alignment horizontal="justify" vertical="top" wrapText="1"/>
    </xf>
    <xf numFmtId="0" fontId="8" fillId="0" borderId="4" xfId="0" applyFont="1" applyFill="1" applyBorder="1" applyAlignment="1">
      <alignment horizontal="justify" vertical="top" wrapText="1"/>
    </xf>
    <xf numFmtId="0" fontId="8" fillId="2" borderId="3" xfId="0" applyFont="1" applyFill="1" applyBorder="1" applyAlignment="1">
      <alignment horizontal="left" vertical="top" wrapText="1"/>
    </xf>
    <xf numFmtId="49" fontId="8" fillId="0" borderId="2" xfId="0" applyNumberFormat="1" applyFont="1" applyFill="1" applyBorder="1" applyAlignment="1">
      <alignment horizontal="justify" vertical="top" wrapText="1"/>
    </xf>
    <xf numFmtId="0" fontId="8" fillId="2" borderId="4" xfId="0" applyFont="1" applyFill="1" applyBorder="1" applyAlignment="1">
      <alignment horizontal="center" vertical="top" wrapText="1"/>
    </xf>
    <xf numFmtId="49" fontId="8" fillId="0" borderId="4" xfId="0" applyNumberFormat="1" applyFont="1" applyFill="1" applyBorder="1" applyAlignment="1">
      <alignment horizontal="justify" vertical="top" wrapText="1"/>
    </xf>
    <xf numFmtId="0" fontId="8" fillId="0" borderId="8" xfId="0" applyFont="1" applyFill="1" applyBorder="1" applyAlignment="1">
      <alignment horizontal="justify" vertical="top" wrapText="1"/>
    </xf>
    <xf numFmtId="0" fontId="8" fillId="2" borderId="6" xfId="0" applyFont="1" applyFill="1" applyBorder="1" applyAlignment="1">
      <alignment horizontal="left" vertical="top" wrapText="1"/>
    </xf>
    <xf numFmtId="49" fontId="8" fillId="0" borderId="11" xfId="0" applyNumberFormat="1" applyFont="1" applyFill="1" applyBorder="1" applyAlignment="1">
      <alignment horizontal="justify" vertical="top" wrapText="1"/>
    </xf>
    <xf numFmtId="0" fontId="8" fillId="2" borderId="1" xfId="0" applyFont="1" applyFill="1" applyBorder="1" applyAlignment="1">
      <alignment vertical="top" wrapText="1"/>
    </xf>
    <xf numFmtId="0" fontId="8" fillId="2" borderId="16" xfId="0" applyFont="1" applyFill="1" applyBorder="1" applyAlignment="1">
      <alignment horizontal="justify" vertical="top"/>
    </xf>
    <xf numFmtId="0" fontId="8" fillId="2" borderId="1" xfId="0" applyFont="1" applyFill="1" applyBorder="1" applyAlignment="1">
      <alignment horizontal="justify" vertical="top"/>
    </xf>
    <xf numFmtId="0" fontId="8" fillId="2" borderId="11" xfId="0" applyFont="1" applyFill="1" applyBorder="1" applyAlignment="1">
      <alignment horizontal="justify" vertical="top"/>
    </xf>
    <xf numFmtId="0" fontId="8" fillId="2" borderId="2" xfId="0" applyFont="1" applyFill="1" applyBorder="1" applyAlignment="1">
      <alignment horizontal="justify" vertical="top"/>
    </xf>
    <xf numFmtId="0" fontId="8" fillId="2" borderId="3" xfId="0" applyFont="1" applyFill="1" applyBorder="1" applyAlignment="1">
      <alignment horizontal="justify" vertical="top"/>
    </xf>
    <xf numFmtId="49" fontId="8" fillId="0" borderId="14" xfId="0" applyNumberFormat="1" applyFont="1" applyFill="1" applyBorder="1" applyAlignment="1">
      <alignment horizontal="justify" vertical="top" wrapText="1"/>
    </xf>
    <xf numFmtId="0" fontId="0" fillId="0" borderId="0" xfId="0" applyAlignment="1">
      <alignment vertical="top"/>
    </xf>
    <xf numFmtId="0" fontId="6" fillId="0" borderId="4" xfId="0" applyFont="1" applyFill="1" applyBorder="1" applyAlignment="1">
      <alignment horizontal="center" vertical="top" wrapText="1"/>
    </xf>
    <xf numFmtId="0" fontId="7" fillId="0" borderId="4" xfId="0" applyNumberFormat="1" applyFont="1" applyFill="1" applyBorder="1" applyAlignment="1">
      <alignment horizontal="center"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3" fontId="7" fillId="0" borderId="4" xfId="0" applyNumberFormat="1" applyFont="1" applyFill="1" applyBorder="1" applyAlignment="1">
      <alignment horizontal="center" vertical="top" wrapText="1"/>
    </xf>
    <xf numFmtId="165" fontId="8" fillId="0" borderId="4" xfId="1" applyFont="1" applyFill="1" applyBorder="1" applyAlignment="1">
      <alignment horizontal="center" vertical="top" wrapText="1"/>
    </xf>
    <xf numFmtId="0" fontId="9"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wrapText="1"/>
    </xf>
    <xf numFmtId="0" fontId="7" fillId="0" borderId="1" xfId="0" applyFont="1" applyFill="1" applyBorder="1" applyAlignment="1">
      <alignment horizontal="left" vertical="top" wrapText="1"/>
    </xf>
    <xf numFmtId="0" fontId="8" fillId="0" borderId="7" xfId="0" applyFont="1" applyFill="1" applyBorder="1" applyAlignment="1">
      <alignment horizontal="left" vertical="top" wrapText="1"/>
    </xf>
    <xf numFmtId="3" fontId="8" fillId="0" borderId="1" xfId="0" applyNumberFormat="1" applyFont="1" applyFill="1" applyBorder="1" applyAlignment="1">
      <alignment horizontal="center" vertical="top" wrapText="1"/>
    </xf>
    <xf numFmtId="169" fontId="8" fillId="0" borderId="1" xfId="0" applyNumberFormat="1" applyFont="1" applyFill="1" applyBorder="1" applyAlignment="1">
      <alignment horizontal="center" vertical="top" wrapText="1"/>
    </xf>
    <xf numFmtId="165" fontId="8" fillId="0" borderId="1" xfId="1" applyFont="1" applyFill="1" applyBorder="1" applyAlignment="1">
      <alignment horizontal="center" vertical="top" wrapText="1"/>
    </xf>
    <xf numFmtId="167" fontId="8" fillId="0" borderId="1" xfId="0" applyNumberFormat="1" applyFont="1" applyFill="1" applyBorder="1" applyAlignment="1">
      <alignment horizontal="center" vertical="top" wrapText="1"/>
    </xf>
    <xf numFmtId="2" fontId="8" fillId="0" borderId="1" xfId="0" applyNumberFormat="1" applyFont="1" applyFill="1" applyBorder="1" applyAlignment="1">
      <alignment horizontal="center" vertical="top" wrapText="1"/>
    </xf>
    <xf numFmtId="0" fontId="9" fillId="0" borderId="2" xfId="0" applyFont="1" applyFill="1" applyBorder="1" applyAlignment="1">
      <alignment horizontal="center" vertical="top" wrapText="1"/>
    </xf>
    <xf numFmtId="0" fontId="8" fillId="0" borderId="2" xfId="0" applyNumberFormat="1" applyFont="1" applyFill="1" applyBorder="1" applyAlignment="1">
      <alignment horizontal="center" vertical="top" wrapText="1"/>
    </xf>
    <xf numFmtId="0" fontId="8" fillId="0" borderId="2" xfId="0" applyFont="1" applyFill="1" applyBorder="1" applyAlignment="1">
      <alignment horizontal="left" vertical="top" wrapText="1"/>
    </xf>
    <xf numFmtId="0" fontId="8" fillId="0" borderId="9" xfId="0" applyFont="1" applyFill="1" applyBorder="1" applyAlignment="1">
      <alignment horizontal="left" vertical="top" wrapText="1"/>
    </xf>
    <xf numFmtId="3" fontId="8" fillId="0" borderId="2" xfId="0" applyNumberFormat="1" applyFont="1" applyFill="1" applyBorder="1" applyAlignment="1">
      <alignment horizontal="center" vertical="top" wrapText="1"/>
    </xf>
    <xf numFmtId="14" fontId="8" fillId="0" borderId="2" xfId="0" applyNumberFormat="1" applyFont="1" applyFill="1" applyBorder="1" applyAlignment="1">
      <alignment horizontal="center" vertical="top" wrapText="1"/>
    </xf>
    <xf numFmtId="169" fontId="8" fillId="0" borderId="2" xfId="0" applyNumberFormat="1" applyFont="1" applyFill="1" applyBorder="1" applyAlignment="1">
      <alignment horizontal="center" vertical="top" wrapText="1"/>
    </xf>
    <xf numFmtId="165" fontId="8" fillId="0" borderId="2" xfId="1" applyFont="1" applyFill="1" applyBorder="1" applyAlignment="1">
      <alignment horizontal="center" vertical="top" wrapText="1"/>
    </xf>
    <xf numFmtId="167" fontId="8" fillId="0" borderId="2" xfId="0" applyNumberFormat="1" applyFont="1" applyFill="1" applyBorder="1" applyAlignment="1">
      <alignment horizontal="center" vertical="top" wrapText="1"/>
    </xf>
    <xf numFmtId="2" fontId="8" fillId="0" borderId="2" xfId="0" applyNumberFormat="1" applyFont="1" applyFill="1" applyBorder="1" applyAlignment="1">
      <alignment horizontal="center" vertical="top" wrapText="1"/>
    </xf>
    <xf numFmtId="165" fontId="7" fillId="0" borderId="2" xfId="1" applyFont="1" applyFill="1" applyBorder="1" applyAlignment="1">
      <alignment horizontal="center" vertical="top" wrapText="1"/>
    </xf>
    <xf numFmtId="0" fontId="6" fillId="2" borderId="3" xfId="0" applyFont="1" applyFill="1" applyBorder="1" applyAlignment="1">
      <alignment horizontal="center" vertical="top" wrapText="1"/>
    </xf>
    <xf numFmtId="0" fontId="7" fillId="2" borderId="3" xfId="0" applyNumberFormat="1" applyFont="1" applyFill="1" applyBorder="1" applyAlignment="1">
      <alignment horizontal="center" vertical="top" wrapText="1"/>
    </xf>
    <xf numFmtId="0" fontId="7" fillId="2" borderId="3"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center" vertical="top" wrapText="1"/>
    </xf>
    <xf numFmtId="3" fontId="7" fillId="2" borderId="3" xfId="0" applyNumberFormat="1" applyFont="1" applyFill="1" applyBorder="1" applyAlignment="1">
      <alignment horizontal="center" vertical="top" wrapText="1"/>
    </xf>
    <xf numFmtId="165" fontId="8" fillId="2" borderId="3" xfId="1" applyFont="1" applyFill="1" applyBorder="1" applyAlignment="1">
      <alignment horizontal="center" vertical="top" wrapText="1"/>
    </xf>
    <xf numFmtId="0" fontId="9" fillId="2" borderId="1" xfId="0" applyFont="1" applyFill="1" applyBorder="1" applyAlignment="1">
      <alignment horizontal="center" vertical="top" wrapText="1"/>
    </xf>
    <xf numFmtId="0" fontId="8"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8" fillId="2" borderId="7" xfId="0" applyFont="1" applyFill="1" applyBorder="1" applyAlignment="1">
      <alignment horizontal="left" vertical="top" wrapText="1"/>
    </xf>
    <xf numFmtId="3" fontId="8" fillId="2" borderId="1" xfId="0" applyNumberFormat="1" applyFont="1" applyFill="1" applyBorder="1" applyAlignment="1">
      <alignment horizontal="center" vertical="top" wrapText="1"/>
    </xf>
    <xf numFmtId="169" fontId="8" fillId="2" borderId="1" xfId="0" applyNumberFormat="1" applyFont="1" applyFill="1" applyBorder="1" applyAlignment="1">
      <alignment horizontal="center" vertical="top" wrapText="1"/>
    </xf>
    <xf numFmtId="165" fontId="8" fillId="2" borderId="1" xfId="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8" fillId="2" borderId="1" xfId="0" applyFont="1" applyFill="1" applyBorder="1" applyAlignment="1">
      <alignment horizontal="left" vertical="top" wrapText="1"/>
    </xf>
    <xf numFmtId="169" fontId="8" fillId="2" borderId="2" xfId="0" applyNumberFormat="1" applyFont="1" applyFill="1" applyBorder="1" applyAlignment="1">
      <alignment horizontal="center" vertical="top" wrapText="1"/>
    </xf>
    <xf numFmtId="165" fontId="8" fillId="2" borderId="2" xfId="1" applyFont="1" applyFill="1" applyBorder="1" applyAlignment="1">
      <alignment horizontal="center" vertical="top" wrapText="1"/>
    </xf>
    <xf numFmtId="0" fontId="7" fillId="0" borderId="3" xfId="0" applyFont="1" applyFill="1" applyBorder="1" applyAlignment="1">
      <alignment horizontal="left" vertical="top" wrapText="1"/>
    </xf>
    <xf numFmtId="0" fontId="8" fillId="0" borderId="10" xfId="0" applyFont="1" applyFill="1" applyBorder="1" applyAlignment="1">
      <alignment horizontal="left" vertical="top" wrapText="1"/>
    </xf>
    <xf numFmtId="0" fontId="7" fillId="0" borderId="3" xfId="0" applyFont="1" applyFill="1" applyBorder="1" applyAlignment="1">
      <alignment horizontal="center" vertical="top" wrapText="1"/>
    </xf>
    <xf numFmtId="3" fontId="7" fillId="0" borderId="3" xfId="0" applyNumberFormat="1" applyFont="1" applyFill="1" applyBorder="1" applyAlignment="1">
      <alignment horizontal="center" vertical="top" wrapText="1"/>
    </xf>
    <xf numFmtId="165" fontId="8" fillId="0" borderId="3" xfId="1" applyFont="1" applyFill="1" applyBorder="1" applyAlignment="1">
      <alignment horizontal="center" vertical="top" wrapText="1"/>
    </xf>
    <xf numFmtId="3" fontId="8" fillId="0" borderId="3" xfId="0" applyNumberFormat="1" applyFont="1" applyFill="1" applyBorder="1" applyAlignment="1">
      <alignment horizontal="center" vertical="top" wrapText="1"/>
    </xf>
    <xf numFmtId="169" fontId="8" fillId="0" borderId="3" xfId="0" applyNumberFormat="1" applyFont="1" applyFill="1" applyBorder="1" applyAlignment="1">
      <alignment horizontal="center" vertical="top" wrapText="1"/>
    </xf>
    <xf numFmtId="14" fontId="8" fillId="0" borderId="3" xfId="0" applyNumberFormat="1" applyFont="1" applyFill="1" applyBorder="1" applyAlignment="1">
      <alignment horizontal="center" vertical="top" wrapText="1"/>
    </xf>
    <xf numFmtId="14" fontId="8" fillId="0" borderId="1" xfId="0" applyNumberFormat="1" applyFont="1" applyFill="1" applyBorder="1" applyAlignment="1">
      <alignment horizontal="center" vertical="top" wrapText="1"/>
    </xf>
    <xf numFmtId="0" fontId="9" fillId="2" borderId="1" xfId="0" applyFont="1" applyFill="1" applyBorder="1" applyAlignment="1">
      <alignment horizontal="justify" vertical="top" wrapText="1"/>
    </xf>
    <xf numFmtId="0" fontId="8" fillId="2" borderId="2" xfId="0" applyNumberFormat="1" applyFont="1" applyFill="1" applyBorder="1" applyAlignment="1">
      <alignment horizontal="center" vertical="top" wrapText="1"/>
    </xf>
    <xf numFmtId="0" fontId="7" fillId="2" borderId="2"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2"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67" fontId="8" fillId="2" borderId="2" xfId="0" applyNumberFormat="1" applyFont="1" applyFill="1" applyBorder="1" applyAlignment="1">
      <alignment horizontal="center" vertical="top" wrapText="1"/>
    </xf>
    <xf numFmtId="2" fontId="8" fillId="2" borderId="2" xfId="0" applyNumberFormat="1" applyFont="1" applyFill="1" applyBorder="1" applyAlignment="1">
      <alignment horizontal="center" vertical="top" wrapText="1"/>
    </xf>
    <xf numFmtId="165" fontId="7" fillId="2" borderId="2" xfId="0" applyNumberFormat="1" applyFont="1" applyFill="1" applyBorder="1" applyAlignment="1">
      <alignment horizontal="center" vertical="top" wrapText="1"/>
    </xf>
    <xf numFmtId="165" fontId="7" fillId="0" borderId="4" xfId="1" applyFont="1" applyFill="1" applyBorder="1" applyAlignment="1">
      <alignment horizontal="center" vertical="top" wrapText="1"/>
    </xf>
    <xf numFmtId="0" fontId="6" fillId="0" borderId="1" xfId="0" applyFont="1" applyFill="1" applyBorder="1" applyAlignment="1">
      <alignment horizontal="center" vertical="top" wrapText="1"/>
    </xf>
    <xf numFmtId="0" fontId="7" fillId="0" borderId="1" xfId="0" applyNumberFormat="1" applyFont="1" applyFill="1" applyBorder="1" applyAlignment="1">
      <alignment horizontal="center" vertical="top" wrapText="1"/>
    </xf>
    <xf numFmtId="0" fontId="7" fillId="0" borderId="10" xfId="0" applyFont="1" applyFill="1" applyBorder="1" applyAlignment="1">
      <alignment horizontal="left" vertical="top" wrapText="1"/>
    </xf>
    <xf numFmtId="14" fontId="7" fillId="0" borderId="3" xfId="0" applyNumberFormat="1" applyFont="1" applyFill="1" applyBorder="1" applyAlignment="1">
      <alignment horizontal="center" vertical="top" wrapText="1"/>
    </xf>
    <xf numFmtId="169" fontId="7" fillId="0" borderId="3" xfId="0" applyNumberFormat="1" applyFont="1" applyFill="1" applyBorder="1" applyAlignment="1">
      <alignment horizontal="center" vertical="top" wrapText="1"/>
    </xf>
    <xf numFmtId="165" fontId="7" fillId="0" borderId="1" xfId="1" applyFont="1" applyFill="1" applyBorder="1" applyAlignment="1">
      <alignment horizontal="center" vertical="top" wrapText="1"/>
    </xf>
    <xf numFmtId="0" fontId="7" fillId="0" borderId="1" xfId="0" applyFont="1" applyFill="1" applyBorder="1" applyAlignment="1">
      <alignment horizontal="center" vertical="top" wrapText="1"/>
    </xf>
    <xf numFmtId="167" fontId="7"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165" fontId="7" fillId="0" borderId="3" xfId="1" applyFont="1" applyFill="1" applyBorder="1" applyAlignment="1">
      <alignment horizontal="center" vertical="top" wrapText="1"/>
    </xf>
    <xf numFmtId="0" fontId="7" fillId="0" borderId="7" xfId="0" applyFont="1" applyFill="1" applyBorder="1" applyAlignment="1">
      <alignment horizontal="left" vertical="top" wrapText="1"/>
    </xf>
    <xf numFmtId="3" fontId="7"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2" xfId="0" applyNumberFormat="1" applyFont="1" applyFill="1" applyBorder="1" applyAlignment="1">
      <alignment horizontal="center" vertical="top" wrapText="1"/>
    </xf>
    <xf numFmtId="0" fontId="7" fillId="0" borderId="2"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2" xfId="0" applyFont="1" applyFill="1" applyBorder="1" applyAlignment="1">
      <alignment horizontal="center" vertical="top" wrapText="1"/>
    </xf>
    <xf numFmtId="3" fontId="7" fillId="0" borderId="2" xfId="0" applyNumberFormat="1" applyFont="1" applyFill="1" applyBorder="1" applyAlignment="1">
      <alignment horizontal="center" vertical="top" wrapText="1"/>
    </xf>
    <xf numFmtId="14" fontId="7" fillId="0" borderId="2" xfId="0" applyNumberFormat="1" applyFont="1" applyFill="1" applyBorder="1" applyAlignment="1">
      <alignment horizontal="center" vertical="top" wrapText="1"/>
    </xf>
    <xf numFmtId="2" fontId="7" fillId="0" borderId="2" xfId="1" applyNumberFormat="1" applyFont="1" applyFill="1" applyBorder="1" applyAlignment="1">
      <alignment horizontal="center" vertical="top" wrapText="1"/>
    </xf>
    <xf numFmtId="167" fontId="7" fillId="0" borderId="2"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167" fontId="8" fillId="2" borderId="3" xfId="0" applyNumberFormat="1" applyFont="1" applyFill="1" applyBorder="1" applyAlignment="1">
      <alignment horizontal="center" vertical="top" wrapText="1"/>
    </xf>
    <xf numFmtId="0" fontId="9" fillId="2" borderId="3" xfId="0" applyFont="1" applyFill="1" applyBorder="1" applyAlignment="1">
      <alignment horizontal="center" vertical="top" wrapText="1"/>
    </xf>
    <xf numFmtId="169" fontId="8" fillId="2" borderId="3" xfId="0" applyNumberFormat="1" applyFont="1" applyFill="1" applyBorder="1" applyAlignment="1">
      <alignment horizontal="center" vertical="top" wrapText="1"/>
    </xf>
    <xf numFmtId="169" fontId="8" fillId="2" borderId="8" xfId="0" applyNumberFormat="1" applyFont="1" applyFill="1" applyBorder="1" applyAlignment="1">
      <alignment horizontal="center" vertical="top" wrapText="1"/>
    </xf>
    <xf numFmtId="167" fontId="8" fillId="0" borderId="3" xfId="0" applyNumberFormat="1" applyFont="1" applyFill="1" applyBorder="1" applyAlignment="1">
      <alignment horizontal="center" vertical="top" wrapText="1"/>
    </xf>
    <xf numFmtId="0" fontId="6" fillId="2" borderId="3" xfId="0" applyFont="1" applyFill="1" applyBorder="1" applyAlignment="1">
      <alignment horizontal="justify" vertical="top" wrapText="1"/>
    </xf>
    <xf numFmtId="0" fontId="9" fillId="2" borderId="2" xfId="0" applyFont="1" applyFill="1" applyBorder="1" applyAlignment="1">
      <alignment horizontal="justify" vertical="top" wrapText="1"/>
    </xf>
    <xf numFmtId="0" fontId="8" fillId="2" borderId="2" xfId="0" applyFont="1" applyFill="1" applyBorder="1" applyAlignment="1">
      <alignment horizontal="left" vertical="top" wrapText="1"/>
    </xf>
    <xf numFmtId="0" fontId="9" fillId="0" borderId="3" xfId="0" applyFont="1" applyFill="1" applyBorder="1" applyAlignment="1">
      <alignment horizontal="center" vertical="top" wrapText="1"/>
    </xf>
    <xf numFmtId="0" fontId="8" fillId="0" borderId="3" xfId="0" applyNumberFormat="1" applyFont="1" applyFill="1" applyBorder="1" applyAlignment="1">
      <alignment horizontal="center" vertical="top" wrapText="1"/>
    </xf>
    <xf numFmtId="2" fontId="8" fillId="0" borderId="3" xfId="0" applyNumberFormat="1" applyFont="1" applyFill="1" applyBorder="1" applyAlignment="1">
      <alignment horizontal="center" vertical="top" wrapText="1"/>
    </xf>
    <xf numFmtId="0" fontId="7" fillId="0" borderId="0" xfId="0" applyFont="1" applyFill="1" applyBorder="1" applyAlignment="1">
      <alignment vertical="top" wrapText="1"/>
    </xf>
    <xf numFmtId="0" fontId="8" fillId="2" borderId="3" xfId="0" applyNumberFormat="1"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2" fontId="8" fillId="2" borderId="3" xfId="0" applyNumberFormat="1" applyFont="1" applyFill="1" applyBorder="1" applyAlignment="1">
      <alignment horizontal="center" vertical="top" wrapText="1"/>
    </xf>
    <xf numFmtId="165" fontId="7" fillId="2" borderId="1" xfId="0" applyNumberFormat="1" applyFont="1" applyFill="1" applyBorder="1" applyAlignment="1">
      <alignment horizontal="center" vertical="top" wrapText="1"/>
    </xf>
    <xf numFmtId="0" fontId="8" fillId="2" borderId="11" xfId="0" applyNumberFormat="1" applyFont="1" applyFill="1" applyBorder="1" applyAlignment="1">
      <alignment horizontal="center" vertical="top" wrapText="1"/>
    </xf>
    <xf numFmtId="0" fontId="7"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1" xfId="0" applyFont="1" applyFill="1" applyBorder="1" applyAlignment="1">
      <alignment horizontal="center" vertical="top" wrapText="1"/>
    </xf>
    <xf numFmtId="3" fontId="8" fillId="2" borderId="11" xfId="0" applyNumberFormat="1" applyFont="1" applyFill="1" applyBorder="1" applyAlignment="1">
      <alignment horizontal="center" vertical="top" wrapText="1"/>
    </xf>
    <xf numFmtId="14" fontId="8" fillId="2" borderId="11" xfId="0" applyNumberFormat="1" applyFont="1" applyFill="1" applyBorder="1" applyAlignment="1">
      <alignment horizontal="center" vertical="top" wrapText="1"/>
    </xf>
    <xf numFmtId="167" fontId="8" fillId="2" borderId="11" xfId="0" applyNumberFormat="1" applyFont="1" applyFill="1" applyBorder="1" applyAlignment="1">
      <alignment horizontal="center" vertical="top" wrapText="1"/>
    </xf>
    <xf numFmtId="165" fontId="8" fillId="2" borderId="11" xfId="1" applyFont="1" applyFill="1" applyBorder="1" applyAlignment="1">
      <alignment horizontal="center" vertical="top" wrapText="1"/>
    </xf>
    <xf numFmtId="0" fontId="9" fillId="0" borderId="4" xfId="0" applyFont="1" applyFill="1" applyBorder="1" applyAlignment="1">
      <alignment horizontal="center" vertical="top" wrapText="1"/>
    </xf>
    <xf numFmtId="0" fontId="8" fillId="0" borderId="4" xfId="0" applyNumberFormat="1" applyFont="1" applyFill="1" applyBorder="1" applyAlignment="1">
      <alignment horizontal="center" vertical="top" wrapText="1"/>
    </xf>
    <xf numFmtId="0" fontId="8" fillId="0" borderId="4" xfId="0" applyFont="1" applyFill="1" applyBorder="1" applyAlignment="1">
      <alignment horizontal="left" vertical="top" wrapText="1"/>
    </xf>
    <xf numFmtId="3" fontId="8" fillId="0" borderId="4" xfId="0" applyNumberFormat="1" applyFont="1" applyFill="1" applyBorder="1" applyAlignment="1">
      <alignment horizontal="center" vertical="top" wrapText="1"/>
    </xf>
    <xf numFmtId="14" fontId="8" fillId="0" borderId="4" xfId="0" applyNumberFormat="1" applyFont="1" applyFill="1" applyBorder="1" applyAlignment="1">
      <alignment horizontal="center" vertical="top" wrapText="1"/>
    </xf>
    <xf numFmtId="167" fontId="8" fillId="0" borderId="4" xfId="0" applyNumberFormat="1" applyFont="1" applyFill="1" applyBorder="1" applyAlignment="1">
      <alignment horizontal="center" vertical="top" wrapText="1"/>
    </xf>
    <xf numFmtId="169" fontId="8" fillId="0" borderId="4" xfId="0" applyNumberFormat="1" applyFont="1" applyFill="1" applyBorder="1" applyAlignment="1">
      <alignment horizontal="center" vertical="top" wrapText="1"/>
    </xf>
    <xf numFmtId="2" fontId="8" fillId="0" borderId="4" xfId="0" applyNumberFormat="1" applyFont="1" applyFill="1" applyBorder="1" applyAlignment="1">
      <alignment horizontal="center" vertical="top" wrapText="1"/>
    </xf>
    <xf numFmtId="165" fontId="8" fillId="0" borderId="8" xfId="1" applyFont="1" applyFill="1" applyBorder="1" applyAlignment="1">
      <alignment horizontal="center" vertical="top" wrapText="1"/>
    </xf>
    <xf numFmtId="0" fontId="8" fillId="2" borderId="10" xfId="0" applyFont="1" applyFill="1" applyBorder="1" applyAlignment="1">
      <alignment horizontal="left" vertical="top" wrapText="1"/>
    </xf>
    <xf numFmtId="3" fontId="8" fillId="2" borderId="3" xfId="0" applyNumberFormat="1" applyFont="1" applyFill="1" applyBorder="1" applyAlignment="1">
      <alignment horizontal="center" vertical="top" wrapText="1"/>
    </xf>
    <xf numFmtId="0" fontId="6" fillId="0" borderId="3" xfId="0" applyFont="1" applyFill="1" applyBorder="1" applyAlignment="1">
      <alignment horizontal="justify" vertical="top" wrapText="1"/>
    </xf>
    <xf numFmtId="0" fontId="7" fillId="0" borderId="3" xfId="0" applyNumberFormat="1" applyFont="1" applyFill="1" applyBorder="1" applyAlignment="1">
      <alignment horizontal="center" vertical="top" wrapText="1"/>
    </xf>
    <xf numFmtId="0" fontId="9" fillId="0" borderId="3" xfId="0" applyFont="1" applyFill="1" applyBorder="1" applyAlignment="1">
      <alignment horizontal="justify" vertical="top" wrapText="1"/>
    </xf>
    <xf numFmtId="0" fontId="6" fillId="2" borderId="4" xfId="0" applyFont="1" applyFill="1" applyBorder="1" applyAlignment="1">
      <alignment horizontal="center" vertical="top" wrapText="1"/>
    </xf>
    <xf numFmtId="0" fontId="7" fillId="2" borderId="4" xfId="0" applyNumberFormat="1" applyFont="1" applyFill="1" applyBorder="1" applyAlignment="1">
      <alignment horizontal="center"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165" fontId="8" fillId="2" borderId="4"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2" fontId="8" fillId="2" borderId="2" xfId="1" applyNumberFormat="1" applyFont="1" applyFill="1" applyBorder="1" applyAlignment="1">
      <alignment horizontal="center" vertical="top" wrapText="1"/>
    </xf>
    <xf numFmtId="0" fontId="8" fillId="0" borderId="8" xfId="0" applyFont="1" applyFill="1" applyBorder="1" applyAlignment="1">
      <alignment horizontal="center" vertical="top" wrapText="1"/>
    </xf>
    <xf numFmtId="167" fontId="8" fillId="0" borderId="8" xfId="0" applyNumberFormat="1" applyFont="1" applyFill="1" applyBorder="1" applyAlignment="1">
      <alignment horizontal="center" vertical="top" wrapText="1"/>
    </xf>
    <xf numFmtId="0" fontId="6" fillId="0" borderId="3" xfId="0" applyFont="1" applyFill="1" applyBorder="1" applyAlignment="1">
      <alignment horizontal="center" vertical="top" wrapText="1"/>
    </xf>
    <xf numFmtId="0" fontId="7" fillId="0" borderId="6" xfId="0" applyFont="1" applyFill="1" applyBorder="1" applyAlignment="1">
      <alignment horizontal="left" vertical="top" wrapText="1"/>
    </xf>
    <xf numFmtId="0" fontId="8" fillId="0" borderId="12" xfId="0" applyFont="1" applyFill="1" applyBorder="1" applyAlignment="1">
      <alignment horizontal="left" vertical="top" wrapText="1"/>
    </xf>
    <xf numFmtId="0" fontId="7" fillId="0" borderId="6" xfId="0" applyFont="1" applyFill="1" applyBorder="1" applyAlignment="1">
      <alignment horizontal="center" vertical="top" wrapText="1"/>
    </xf>
    <xf numFmtId="3" fontId="7" fillId="0" borderId="6" xfId="0" applyNumberFormat="1" applyFont="1" applyFill="1" applyBorder="1" applyAlignment="1">
      <alignment horizontal="center" vertical="top" wrapText="1"/>
    </xf>
    <xf numFmtId="0" fontId="8" fillId="0" borderId="6" xfId="0" applyFont="1" applyFill="1" applyBorder="1" applyAlignment="1">
      <alignment horizontal="center" vertical="top" wrapText="1"/>
    </xf>
    <xf numFmtId="165" fontId="8" fillId="0" borderId="6" xfId="1" applyFont="1" applyFill="1" applyBorder="1" applyAlignment="1">
      <alignment horizontal="center" vertical="top" wrapText="1"/>
    </xf>
    <xf numFmtId="167" fontId="8" fillId="0" borderId="6" xfId="0" applyNumberFormat="1" applyFont="1" applyFill="1" applyBorder="1" applyAlignment="1">
      <alignment horizontal="center" vertical="top" wrapText="1"/>
    </xf>
    <xf numFmtId="2" fontId="8" fillId="0" borderId="6" xfId="0" applyNumberFormat="1" applyFont="1" applyFill="1" applyBorder="1" applyAlignment="1">
      <alignment horizontal="center" vertical="top" wrapText="1"/>
    </xf>
    <xf numFmtId="169" fontId="8" fillId="2" borderId="1" xfId="1" applyNumberFormat="1" applyFont="1" applyFill="1" applyBorder="1" applyAlignment="1">
      <alignment horizontal="center" vertical="top" wrapText="1"/>
    </xf>
    <xf numFmtId="0" fontId="8" fillId="2" borderId="6" xfId="0" applyFont="1" applyFill="1" applyBorder="1" applyAlignment="1">
      <alignment horizontal="center" vertical="top" wrapText="1"/>
    </xf>
    <xf numFmtId="3" fontId="8" fillId="2" borderId="6" xfId="0" applyNumberFormat="1" applyFont="1" applyFill="1" applyBorder="1" applyAlignment="1">
      <alignment horizontal="center" vertical="top" wrapText="1"/>
    </xf>
    <xf numFmtId="14" fontId="8" fillId="2" borderId="6" xfId="0" applyNumberFormat="1" applyFont="1" applyFill="1" applyBorder="1" applyAlignment="1">
      <alignment horizontal="center" vertical="top" wrapText="1"/>
    </xf>
    <xf numFmtId="2" fontId="8" fillId="2" borderId="11" xfId="0" applyNumberFormat="1" applyFont="1" applyFill="1" applyBorder="1" applyAlignment="1">
      <alignment horizontal="center" vertical="top" wrapText="1"/>
    </xf>
    <xf numFmtId="169" fontId="8" fillId="0" borderId="1" xfId="1" applyNumberFormat="1" applyFont="1" applyFill="1" applyBorder="1" applyAlignment="1">
      <alignment horizontal="center" vertical="top" wrapText="1"/>
    </xf>
    <xf numFmtId="0" fontId="7" fillId="0" borderId="11" xfId="0" applyFont="1" applyFill="1" applyBorder="1" applyAlignment="1">
      <alignment horizontal="left" vertical="top" wrapText="1"/>
    </xf>
    <xf numFmtId="0" fontId="8" fillId="0" borderId="13" xfId="0" applyFont="1" applyFill="1" applyBorder="1" applyAlignment="1">
      <alignment horizontal="left" vertical="top" wrapText="1"/>
    </xf>
    <xf numFmtId="3" fontId="8" fillId="0" borderId="11" xfId="0" applyNumberFormat="1" applyFont="1" applyFill="1" applyBorder="1" applyAlignment="1">
      <alignment horizontal="center" vertical="top" wrapText="1"/>
    </xf>
    <xf numFmtId="14" fontId="8" fillId="0" borderId="11" xfId="0" applyNumberFormat="1" applyFont="1" applyFill="1" applyBorder="1" applyAlignment="1">
      <alignment horizontal="center" vertical="top" wrapText="1"/>
    </xf>
    <xf numFmtId="0" fontId="8" fillId="0" borderId="11" xfId="0" applyFont="1" applyFill="1" applyBorder="1" applyAlignment="1">
      <alignment horizontal="center" vertical="top" wrapText="1"/>
    </xf>
    <xf numFmtId="167" fontId="8" fillId="0" borderId="11" xfId="0" applyNumberFormat="1" applyFont="1" applyFill="1" applyBorder="1" applyAlignment="1">
      <alignment horizontal="center" vertical="top" wrapText="1"/>
    </xf>
    <xf numFmtId="0" fontId="9" fillId="2" borderId="14" xfId="0" applyFont="1" applyFill="1" applyBorder="1" applyAlignment="1">
      <alignment horizontal="center" vertical="top" wrapText="1"/>
    </xf>
    <xf numFmtId="0" fontId="7" fillId="2" borderId="14" xfId="0" applyNumberFormat="1" applyFont="1" applyFill="1" applyBorder="1" applyAlignment="1">
      <alignment horizontal="center" vertical="top" wrapText="1"/>
    </xf>
    <xf numFmtId="0" fontId="7" fillId="2" borderId="14"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14" xfId="0" applyFont="1" applyFill="1" applyBorder="1" applyAlignment="1">
      <alignment horizontal="center" vertical="top" wrapText="1"/>
    </xf>
    <xf numFmtId="3" fontId="7" fillId="2" borderId="14" xfId="0" applyNumberFormat="1" applyFont="1" applyFill="1" applyBorder="1" applyAlignment="1">
      <alignment horizontal="center" vertical="top" wrapText="1"/>
    </xf>
    <xf numFmtId="0" fontId="8" fillId="2" borderId="14" xfId="0" applyFont="1" applyFill="1" applyBorder="1" applyAlignment="1">
      <alignment horizontal="center" vertical="top" wrapText="1"/>
    </xf>
    <xf numFmtId="165" fontId="8" fillId="2" borderId="14" xfId="1" applyFont="1" applyFill="1" applyBorder="1" applyAlignment="1">
      <alignment horizontal="center"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0" fontId="7" fillId="2" borderId="11" xfId="0" applyFont="1" applyFill="1" applyBorder="1" applyAlignment="1">
      <alignment horizontal="center" vertical="top" wrapText="1"/>
    </xf>
    <xf numFmtId="3" fontId="7" fillId="2" borderId="11"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3" fontId="7" fillId="2" borderId="2" xfId="0" applyNumberFormat="1" applyFont="1" applyFill="1" applyBorder="1" applyAlignment="1">
      <alignment horizontal="center" vertical="top" wrapText="1"/>
    </xf>
    <xf numFmtId="165" fontId="7" fillId="2" borderId="11" xfId="0" applyNumberFormat="1" applyFont="1" applyFill="1" applyBorder="1" applyAlignment="1">
      <alignment horizontal="center" vertical="top" wrapText="1"/>
    </xf>
    <xf numFmtId="165" fontId="0" fillId="0" borderId="0" xfId="0" applyNumberFormat="1" applyAlignment="1">
      <alignment vertical="top"/>
    </xf>
    <xf numFmtId="0" fontId="6" fillId="2" borderId="1" xfId="0" applyFont="1" applyFill="1" applyBorder="1" applyAlignment="1">
      <alignment horizontal="center" vertical="top" wrapText="1"/>
    </xf>
    <xf numFmtId="0" fontId="6" fillId="0" borderId="14" xfId="0" applyFont="1" applyFill="1" applyBorder="1" applyAlignment="1">
      <alignment horizontal="center" vertical="top" wrapText="1"/>
    </xf>
    <xf numFmtId="0" fontId="8" fillId="0" borderId="14" xfId="0" applyNumberFormat="1" applyFont="1" applyFill="1" applyBorder="1" applyAlignment="1">
      <alignment horizontal="center" vertical="top" wrapText="1"/>
    </xf>
    <xf numFmtId="0" fontId="7" fillId="0" borderId="14" xfId="0" applyFont="1" applyFill="1" applyBorder="1" applyAlignment="1">
      <alignment horizontal="left" vertical="top" wrapText="1"/>
    </xf>
    <xf numFmtId="0" fontId="8" fillId="0" borderId="14" xfId="0" applyFont="1" applyFill="1" applyBorder="1" applyAlignment="1">
      <alignment horizontal="left" vertical="top" wrapText="1"/>
    </xf>
    <xf numFmtId="0" fontId="7" fillId="0" borderId="14" xfId="0" applyFont="1" applyFill="1" applyBorder="1" applyAlignment="1">
      <alignment horizontal="center" vertical="top" wrapText="1"/>
    </xf>
    <xf numFmtId="3" fontId="7" fillId="0" borderId="14" xfId="0" applyNumberFormat="1" applyFont="1" applyFill="1" applyBorder="1" applyAlignment="1">
      <alignment horizontal="center" vertical="top" wrapText="1"/>
    </xf>
    <xf numFmtId="0" fontId="8" fillId="0" borderId="14" xfId="0" applyFont="1" applyFill="1" applyBorder="1" applyAlignment="1">
      <alignment horizontal="center" vertical="top" wrapText="1"/>
    </xf>
    <xf numFmtId="167" fontId="8" fillId="0" borderId="14" xfId="0" applyNumberFormat="1" applyFont="1" applyFill="1" applyBorder="1" applyAlignment="1">
      <alignment horizontal="center" vertical="top" wrapText="1"/>
    </xf>
    <xf numFmtId="165" fontId="8" fillId="0" borderId="14" xfId="1" applyFont="1" applyFill="1" applyBorder="1" applyAlignment="1">
      <alignment horizontal="center" vertical="top" wrapText="1"/>
    </xf>
    <xf numFmtId="2" fontId="8" fillId="0" borderId="14" xfId="0" applyNumberFormat="1" applyFont="1" applyFill="1" applyBorder="1" applyAlignment="1">
      <alignment horizontal="center" vertical="top" wrapText="1"/>
    </xf>
    <xf numFmtId="0" fontId="8" fillId="0" borderId="11" xfId="0" applyNumberFormat="1" applyFont="1" applyFill="1" applyBorder="1" applyAlignment="1">
      <alignment horizontal="center" vertical="top" wrapText="1"/>
    </xf>
    <xf numFmtId="165" fontId="8" fillId="0" borderId="11" xfId="1" applyFont="1" applyFill="1" applyBorder="1" applyAlignment="1">
      <alignment horizontal="center" vertical="top" wrapText="1"/>
    </xf>
    <xf numFmtId="2" fontId="8" fillId="0" borderId="11" xfId="0" applyNumberFormat="1" applyFont="1" applyFill="1" applyBorder="1" applyAlignment="1">
      <alignment horizontal="center" vertical="top" wrapText="1"/>
    </xf>
    <xf numFmtId="49" fontId="7" fillId="2" borderId="4" xfId="0" applyNumberFormat="1" applyFont="1" applyFill="1" applyBorder="1" applyAlignment="1">
      <alignment horizontal="center" vertical="top" wrapText="1"/>
    </xf>
    <xf numFmtId="0" fontId="9"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2"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9" fillId="2" borderId="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7"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1" xfId="0" applyFont="1" applyFill="1" applyBorder="1" applyAlignment="1">
      <alignment horizontal="left" vertical="top" wrapText="1"/>
    </xf>
    <xf numFmtId="0" fontId="6" fillId="0" borderId="1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2" borderId="19" xfId="0" applyFont="1" applyFill="1" applyBorder="1" applyAlignment="1">
      <alignment horizontal="left" vertical="top" wrapText="1"/>
    </xf>
    <xf numFmtId="3" fontId="2" fillId="2" borderId="4" xfId="1" applyNumberFormat="1" applyFont="1" applyFill="1" applyBorder="1" applyAlignment="1">
      <alignment horizontal="center" vertical="top" wrapText="1"/>
    </xf>
    <xf numFmtId="164" fontId="2" fillId="3" borderId="4" xfId="2"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3" borderId="23" xfId="0" applyFont="1" applyFill="1" applyBorder="1" applyAlignment="1">
      <alignment horizontal="center" vertical="center" wrapText="1"/>
    </xf>
    <xf numFmtId="0" fontId="8" fillId="0" borderId="21" xfId="0" applyFont="1" applyFill="1" applyBorder="1" applyAlignment="1">
      <alignment horizontal="center" vertical="top" wrapText="1"/>
    </xf>
    <xf numFmtId="0" fontId="8" fillId="0" borderId="26" xfId="0" applyFont="1" applyFill="1" applyBorder="1" applyAlignment="1">
      <alignment horizontal="center" vertical="top" wrapText="1"/>
    </xf>
    <xf numFmtId="165" fontId="7" fillId="0" borderId="23" xfId="1" applyFont="1" applyFill="1" applyBorder="1" applyAlignment="1">
      <alignment horizontal="center" vertical="top" wrapText="1"/>
    </xf>
    <xf numFmtId="0" fontId="8" fillId="2" borderId="28" xfId="0" applyFont="1" applyFill="1" applyBorder="1" applyAlignment="1">
      <alignment horizontal="center" vertical="top" wrapText="1"/>
    </xf>
    <xf numFmtId="0" fontId="8" fillId="2" borderId="26" xfId="0" applyFont="1" applyFill="1" applyBorder="1" applyAlignment="1">
      <alignment horizontal="center" vertical="top" wrapText="1"/>
    </xf>
    <xf numFmtId="165" fontId="7" fillId="2" borderId="26" xfId="1" applyFont="1" applyFill="1" applyBorder="1" applyAlignment="1">
      <alignment horizontal="center" vertical="top" wrapText="1"/>
    </xf>
    <xf numFmtId="0" fontId="8" fillId="0" borderId="28" xfId="0" applyFont="1" applyFill="1" applyBorder="1" applyAlignment="1">
      <alignment horizontal="center" vertical="top" wrapText="1"/>
    </xf>
    <xf numFmtId="165" fontId="7" fillId="2" borderId="23" xfId="0" applyNumberFormat="1" applyFont="1" applyFill="1" applyBorder="1" applyAlignment="1">
      <alignment horizontal="center" vertical="top" wrapText="1"/>
    </xf>
    <xf numFmtId="0" fontId="7" fillId="0" borderId="21" xfId="0" applyFont="1" applyFill="1" applyBorder="1" applyAlignment="1">
      <alignment horizontal="center" vertical="top" wrapText="1"/>
    </xf>
    <xf numFmtId="0" fontId="7" fillId="0" borderId="28" xfId="0" applyFont="1" applyFill="1" applyBorder="1" applyAlignment="1">
      <alignment horizontal="center" vertical="top" wrapText="1"/>
    </xf>
    <xf numFmtId="0" fontId="7" fillId="0" borderId="26" xfId="0" applyFont="1" applyFill="1" applyBorder="1" applyAlignment="1">
      <alignment horizontal="center" vertical="top" wrapText="1"/>
    </xf>
    <xf numFmtId="165" fontId="7" fillId="0" borderId="23" xfId="0" applyNumberFormat="1" applyFont="1" applyFill="1" applyBorder="1" applyAlignment="1">
      <alignment horizontal="center" vertical="top" wrapText="1"/>
    </xf>
    <xf numFmtId="165" fontId="7" fillId="0" borderId="28" xfId="0" applyNumberFormat="1" applyFont="1" applyFill="1" applyBorder="1" applyAlignment="1">
      <alignment horizontal="center" vertical="top" wrapText="1"/>
    </xf>
    <xf numFmtId="165" fontId="7" fillId="0" borderId="26" xfId="0" applyNumberFormat="1" applyFont="1" applyFill="1" applyBorder="1" applyAlignment="1">
      <alignment horizontal="center" vertical="top" wrapText="1"/>
    </xf>
    <xf numFmtId="165" fontId="7" fillId="2" borderId="28" xfId="0" applyNumberFormat="1" applyFont="1" applyFill="1" applyBorder="1" applyAlignment="1">
      <alignment horizontal="center" vertical="top" wrapText="1"/>
    </xf>
    <xf numFmtId="165" fontId="7" fillId="2" borderId="26" xfId="0" applyNumberFormat="1" applyFont="1" applyFill="1" applyBorder="1" applyAlignment="1">
      <alignment horizontal="center" vertical="top" wrapText="1"/>
    </xf>
    <xf numFmtId="165" fontId="7" fillId="0" borderId="21" xfId="0" applyNumberFormat="1" applyFont="1" applyFill="1" applyBorder="1" applyAlignment="1">
      <alignment horizontal="center" vertical="top" wrapText="1"/>
    </xf>
    <xf numFmtId="165" fontId="7" fillId="2" borderId="23" xfId="1" applyFont="1" applyFill="1" applyBorder="1" applyAlignment="1">
      <alignment horizontal="center" vertical="top" wrapText="1"/>
    </xf>
    <xf numFmtId="165" fontId="7" fillId="0" borderId="26" xfId="1" applyFont="1" applyFill="1" applyBorder="1" applyAlignment="1">
      <alignment horizontal="center" vertical="top" wrapText="1"/>
    </xf>
    <xf numFmtId="0" fontId="8" fillId="2" borderId="21" xfId="0" applyFont="1" applyFill="1" applyBorder="1" applyAlignment="1">
      <alignment horizontal="center" vertical="top" wrapText="1"/>
    </xf>
    <xf numFmtId="165" fontId="8" fillId="0" borderId="30" xfId="0" applyNumberFormat="1" applyFont="1" applyFill="1" applyBorder="1" applyAlignment="1">
      <alignment horizontal="center" vertical="top" wrapText="1"/>
    </xf>
    <xf numFmtId="0" fontId="8" fillId="2" borderId="30" xfId="0" applyFont="1" applyFill="1" applyBorder="1" applyAlignment="1">
      <alignment horizontal="center" vertical="top" wrapText="1"/>
    </xf>
    <xf numFmtId="0" fontId="8" fillId="0" borderId="31" xfId="0" applyFont="1" applyFill="1" applyBorder="1" applyAlignment="1">
      <alignment horizontal="center" vertical="top" wrapText="1"/>
    </xf>
    <xf numFmtId="0" fontId="7" fillId="2" borderId="24" xfId="0" applyFont="1" applyFill="1" applyBorder="1" applyAlignment="1">
      <alignment horizontal="center" vertical="top"/>
    </xf>
    <xf numFmtId="0" fontId="7" fillId="2" borderId="25" xfId="0" applyFont="1" applyFill="1" applyBorder="1" applyAlignment="1">
      <alignment horizontal="center" vertical="top"/>
    </xf>
    <xf numFmtId="0" fontId="7" fillId="2" borderId="27" xfId="0" applyFont="1" applyFill="1" applyBorder="1" applyAlignment="1">
      <alignment horizontal="center" vertical="top"/>
    </xf>
    <xf numFmtId="165" fontId="8" fillId="0" borderId="23" xfId="0" applyNumberFormat="1" applyFont="1" applyFill="1" applyBorder="1" applyAlignment="1">
      <alignment horizontal="center" vertical="top" wrapText="1"/>
    </xf>
    <xf numFmtId="0" fontId="7" fillId="0" borderId="32" xfId="0" applyFont="1" applyBorder="1" applyAlignment="1">
      <alignment horizontal="center" vertical="top"/>
    </xf>
    <xf numFmtId="165" fontId="8" fillId="2" borderId="33" xfId="0" applyNumberFormat="1" applyFont="1" applyFill="1" applyBorder="1" applyAlignment="1">
      <alignment horizontal="center" vertical="top" wrapText="1"/>
    </xf>
    <xf numFmtId="0" fontId="8" fillId="2" borderId="31" xfId="0" applyFont="1" applyFill="1" applyBorder="1" applyAlignment="1">
      <alignment horizontal="center" vertical="top" wrapText="1"/>
    </xf>
    <xf numFmtId="165" fontId="7" fillId="2" borderId="31" xfId="0" applyNumberFormat="1" applyFont="1" applyFill="1" applyBorder="1" applyAlignment="1">
      <alignment horizontal="center" vertical="top" wrapText="1"/>
    </xf>
    <xf numFmtId="0" fontId="17" fillId="2" borderId="25" xfId="0" applyFont="1" applyFill="1" applyBorder="1" applyAlignment="1">
      <alignment horizontal="center" vertical="top"/>
    </xf>
    <xf numFmtId="165" fontId="7" fillId="0" borderId="33" xfId="0" applyNumberFormat="1" applyFont="1" applyFill="1" applyBorder="1" applyAlignment="1">
      <alignment horizontal="center" vertical="top" wrapText="1"/>
    </xf>
    <xf numFmtId="165" fontId="7" fillId="0" borderId="31" xfId="0" applyNumberFormat="1" applyFont="1" applyFill="1" applyBorder="1" applyAlignment="1">
      <alignment horizontal="center" vertical="top" wrapText="1"/>
    </xf>
    <xf numFmtId="165" fontId="8" fillId="2" borderId="23" xfId="0" applyNumberFormat="1" applyFont="1" applyFill="1" applyBorder="1" applyAlignment="1">
      <alignment horizontal="center" vertical="top" wrapText="1"/>
    </xf>
    <xf numFmtId="0" fontId="17" fillId="0" borderId="24" xfId="0" applyFont="1" applyBorder="1" applyAlignment="1">
      <alignment horizontal="center" vertical="top"/>
    </xf>
    <xf numFmtId="0" fontId="17" fillId="0" borderId="25" xfId="0" applyFont="1" applyBorder="1" applyAlignment="1">
      <alignment horizontal="center" vertical="top"/>
    </xf>
    <xf numFmtId="0" fontId="11" fillId="2" borderId="24" xfId="0" applyFont="1" applyFill="1" applyBorder="1" applyAlignment="1">
      <alignment horizontal="center" vertical="top"/>
    </xf>
    <xf numFmtId="0" fontId="11" fillId="2" borderId="25" xfId="0" applyFont="1" applyFill="1" applyBorder="1" applyAlignment="1">
      <alignment horizontal="center" vertical="top"/>
    </xf>
    <xf numFmtId="0" fontId="11" fillId="2" borderId="27" xfId="0" applyFont="1" applyFill="1" applyBorder="1" applyAlignment="1">
      <alignment horizontal="center" vertical="top"/>
    </xf>
    <xf numFmtId="0" fontId="17" fillId="0" borderId="27" xfId="0" applyFont="1" applyBorder="1" applyAlignment="1">
      <alignment horizontal="center" vertical="top"/>
    </xf>
    <xf numFmtId="0" fontId="17" fillId="2" borderId="24" xfId="0" applyFont="1" applyFill="1" applyBorder="1" applyAlignment="1">
      <alignment horizontal="center" vertical="top" wrapText="1"/>
    </xf>
    <xf numFmtId="0" fontId="17" fillId="2" borderId="25" xfId="0" applyFont="1" applyFill="1" applyBorder="1" applyAlignment="1">
      <alignment horizontal="center" vertical="top" wrapText="1"/>
    </xf>
    <xf numFmtId="0" fontId="17" fillId="2" borderId="27" xfId="0" applyFont="1" applyFill="1" applyBorder="1" applyAlignment="1">
      <alignment horizontal="center" vertical="top" wrapText="1"/>
    </xf>
    <xf numFmtId="0" fontId="7" fillId="0" borderId="24" xfId="0" applyFont="1" applyBorder="1" applyAlignment="1">
      <alignment horizontal="center" vertical="top"/>
    </xf>
    <xf numFmtId="0" fontId="7" fillId="0" borderId="25" xfId="0" applyFont="1" applyBorder="1" applyAlignment="1">
      <alignment horizontal="center" vertical="top"/>
    </xf>
    <xf numFmtId="0" fontId="7" fillId="0" borderId="27" xfId="0" applyFont="1" applyBorder="1" applyAlignment="1">
      <alignment horizontal="center" vertical="top"/>
    </xf>
    <xf numFmtId="0" fontId="7" fillId="2" borderId="24" xfId="0" applyFont="1" applyFill="1" applyBorder="1" applyAlignment="1">
      <alignment horizontal="center" vertical="top"/>
    </xf>
    <xf numFmtId="0" fontId="7" fillId="2" borderId="25" xfId="0" applyFont="1" applyFill="1" applyBorder="1" applyAlignment="1">
      <alignment horizontal="center" vertical="top"/>
    </xf>
    <xf numFmtId="0" fontId="7" fillId="2" borderId="27" xfId="0" applyFont="1" applyFill="1" applyBorder="1" applyAlignment="1">
      <alignment horizontal="center" vertical="top"/>
    </xf>
    <xf numFmtId="0" fontId="17" fillId="2" borderId="24" xfId="0" applyFont="1" applyFill="1" applyBorder="1" applyAlignment="1">
      <alignment horizontal="center" vertical="top"/>
    </xf>
    <xf numFmtId="0" fontId="17" fillId="2" borderId="25" xfId="0" applyFont="1" applyFill="1" applyBorder="1" applyAlignment="1">
      <alignment horizontal="center" vertical="top"/>
    </xf>
    <xf numFmtId="0" fontId="17" fillId="2" borderId="27" xfId="0" applyFont="1" applyFill="1" applyBorder="1" applyAlignment="1">
      <alignment horizontal="center" vertical="top"/>
    </xf>
    <xf numFmtId="0" fontId="15" fillId="0" borderId="24" xfId="0" applyFont="1" applyBorder="1" applyAlignment="1">
      <alignment horizontal="center" vertical="top"/>
    </xf>
    <xf numFmtId="0" fontId="15" fillId="0" borderId="25" xfId="0" applyFont="1" applyBorder="1" applyAlignment="1">
      <alignment horizontal="center" vertical="top"/>
    </xf>
    <xf numFmtId="0" fontId="15" fillId="0" borderId="27" xfId="0" applyFont="1" applyBorder="1" applyAlignment="1">
      <alignment horizontal="center" vertical="top"/>
    </xf>
    <xf numFmtId="0" fontId="7" fillId="0" borderId="24" xfId="0" applyFont="1" applyBorder="1" applyAlignment="1">
      <alignment horizontal="center" vertical="top" wrapText="1"/>
    </xf>
    <xf numFmtId="0" fontId="7" fillId="0" borderId="25" xfId="0" applyFont="1" applyBorder="1" applyAlignment="1">
      <alignment horizontal="center" vertical="top" wrapText="1"/>
    </xf>
    <xf numFmtId="0" fontId="7" fillId="0" borderId="27" xfId="0" applyFont="1" applyBorder="1" applyAlignment="1">
      <alignment horizontal="center" vertical="top" wrapText="1"/>
    </xf>
    <xf numFmtId="3" fontId="5" fillId="0" borderId="24" xfId="1" applyNumberFormat="1" applyFont="1" applyFill="1" applyBorder="1" applyAlignment="1">
      <alignment horizontal="center" vertical="top" wrapText="1"/>
    </xf>
    <xf numFmtId="3" fontId="5" fillId="0" borderId="25" xfId="1" applyNumberFormat="1" applyFont="1" applyFill="1" applyBorder="1" applyAlignment="1">
      <alignment horizontal="center" vertical="top" wrapText="1"/>
    </xf>
    <xf numFmtId="3" fontId="5" fillId="0" borderId="27" xfId="1" applyNumberFormat="1" applyFont="1" applyFill="1" applyBorder="1" applyAlignment="1">
      <alignment horizontal="center" vertical="top" wrapText="1"/>
    </xf>
    <xf numFmtId="3" fontId="5" fillId="2" borderId="24" xfId="1" applyNumberFormat="1" applyFont="1" applyFill="1" applyBorder="1" applyAlignment="1">
      <alignment horizontal="center" vertical="top" wrapText="1"/>
    </xf>
    <xf numFmtId="3" fontId="5" fillId="2" borderId="27" xfId="1" applyNumberFormat="1" applyFont="1" applyFill="1" applyBorder="1" applyAlignment="1">
      <alignment horizontal="center" vertical="top" wrapText="1"/>
    </xf>
    <xf numFmtId="0" fontId="10" fillId="2" borderId="24" xfId="0" applyFont="1" applyFill="1" applyBorder="1" applyAlignment="1">
      <alignment horizontal="center" vertical="top"/>
    </xf>
    <xf numFmtId="0" fontId="10" fillId="2" borderId="25" xfId="0" applyFont="1" applyFill="1" applyBorder="1" applyAlignment="1">
      <alignment horizontal="center" vertical="top"/>
    </xf>
    <xf numFmtId="0" fontId="10" fillId="2" borderId="27" xfId="0" applyFont="1" applyFill="1" applyBorder="1" applyAlignment="1">
      <alignment horizontal="center" vertical="top"/>
    </xf>
    <xf numFmtId="3" fontId="5" fillId="2" borderId="25" xfId="1" applyNumberFormat="1" applyFont="1" applyFill="1" applyBorder="1" applyAlignment="1">
      <alignment horizontal="center" vertical="top" wrapText="1"/>
    </xf>
    <xf numFmtId="164" fontId="2" fillId="3" borderId="4" xfId="2" applyFont="1" applyFill="1" applyBorder="1" applyAlignment="1">
      <alignment horizontal="center" vertical="center" wrapText="1"/>
    </xf>
    <xf numFmtId="3" fontId="5" fillId="0" borderId="29" xfId="1" applyNumberFormat="1" applyFont="1" applyFill="1" applyBorder="1" applyAlignment="1">
      <alignment horizontal="center" vertical="top" wrapText="1"/>
    </xf>
    <xf numFmtId="3" fontId="2" fillId="2" borderId="20" xfId="1" applyNumberFormat="1" applyFont="1" applyFill="1" applyBorder="1" applyAlignment="1">
      <alignment horizontal="center" vertical="center" wrapText="1"/>
    </xf>
    <xf numFmtId="3" fontId="2" fillId="2" borderId="4" xfId="1" applyNumberFormat="1" applyFont="1" applyFill="1" applyBorder="1" applyAlignment="1">
      <alignment horizontal="center" vertical="center" wrapText="1"/>
    </xf>
    <xf numFmtId="166" fontId="2" fillId="3" borderId="4" xfId="0" applyNumberFormat="1" applyFont="1" applyFill="1" applyBorder="1" applyAlignment="1">
      <alignment horizontal="center" vertical="center"/>
    </xf>
    <xf numFmtId="164" fontId="2" fillId="3" borderId="4" xfId="2" applyFont="1" applyFill="1" applyBorder="1" applyAlignment="1">
      <alignment horizontal="center" vertical="center"/>
    </xf>
    <xf numFmtId="167" fontId="2" fillId="3" borderId="4" xfId="0" applyNumberFormat="1" applyFont="1" applyFill="1" applyBorder="1" applyAlignment="1">
      <alignment horizontal="center" vertic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ANADA%20LISTA%20PARA%20SEBAS/CUADRO%20INCIDENTE%20GRANADA%20ACTUALIZ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CIDENTE%20METRO/1.3.1.IPC_Total%20nacional%20-%20IQ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RANADA%20LISTA%20PARA%20SEBAS/1.3.1.IPC_Total%20nacional%20-%20IQ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ES DRA GLORIA GOMEZ "/>
      <sheetName val="IPC Y SMMLV"/>
      <sheetName val="SMLV HISTORICO"/>
      <sheetName val="IPC"/>
      <sheetName val="Hoja1"/>
    </sheetNames>
    <sheetDataSet>
      <sheetData sheetId="0">
        <row r="344">
          <cell r="BC344">
            <v>20207737480.745171</v>
          </cell>
        </row>
      </sheetData>
      <sheetData sheetId="1">
        <row r="4">
          <cell r="C4">
            <v>828116</v>
          </cell>
        </row>
        <row r="6">
          <cell r="C6">
            <v>141.69999999999999</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IPC"/>
    </sheetNames>
    <sheetDataSet>
      <sheetData sheetId="0">
        <row r="593">
          <cell r="B593">
            <v>48.8200972186835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IPC"/>
    </sheetNames>
    <sheetDataSet>
      <sheetData sheetId="0">
        <row r="582">
          <cell r="B582">
            <v>46.108366739129998</v>
          </cell>
        </row>
        <row r="587">
          <cell r="B587">
            <v>46.946702888127298</v>
          </cell>
        </row>
        <row r="597">
          <cell r="B597">
            <v>49.7001745003774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44"/>
  <sheetViews>
    <sheetView tabSelected="1" view="pageBreakPreview" zoomScale="90" zoomScaleNormal="90" zoomScaleSheetLayoutView="90" workbookViewId="0">
      <selection activeCell="O332" sqref="O332"/>
    </sheetView>
  </sheetViews>
  <sheetFormatPr baseColWidth="10" defaultRowHeight="15" x14ac:dyDescent="0.25"/>
  <cols>
    <col min="2" max="2" width="14" customWidth="1"/>
    <col min="3" max="3" width="43.5703125" customWidth="1"/>
    <col min="4" max="6" width="0" hidden="1" customWidth="1"/>
    <col min="7" max="7" width="25.7109375" customWidth="1"/>
    <col min="8" max="8" width="23.7109375" customWidth="1"/>
    <col min="9" max="9" width="0" hidden="1" customWidth="1"/>
    <col min="10" max="10" width="17.140625" customWidth="1"/>
    <col min="11" max="11" width="14.85546875" customWidth="1"/>
    <col min="12" max="14" width="0" hidden="1" customWidth="1"/>
    <col min="15" max="15" width="40.7109375" style="54" customWidth="1"/>
    <col min="16" max="18" width="0" hidden="1" customWidth="1"/>
    <col min="19" max="19" width="19.42578125" customWidth="1"/>
    <col min="20" max="35" width="0" hidden="1" customWidth="1"/>
    <col min="36" max="36" width="19.7109375" customWidth="1"/>
    <col min="37" max="46" width="0" hidden="1" customWidth="1"/>
    <col min="47" max="47" width="16.42578125" customWidth="1"/>
    <col min="48" max="48" width="20.7109375" customWidth="1"/>
    <col min="49" max="49" width="0" hidden="1" customWidth="1"/>
    <col min="50" max="50" width="19.42578125" customWidth="1"/>
    <col min="51" max="51" width="0" hidden="1" customWidth="1"/>
    <col min="52" max="52" width="16.7109375" customWidth="1"/>
    <col min="53" max="53" width="19.7109375" customWidth="1"/>
    <col min="54" max="54" width="0" hidden="1" customWidth="1"/>
    <col min="55" max="55" width="24.85546875" customWidth="1"/>
    <col min="56" max="56" width="14.85546875" bestFit="1" customWidth="1"/>
  </cols>
  <sheetData>
    <row r="1" spans="1:55" ht="30.75" customHeight="1" x14ac:dyDescent="0.25">
      <c r="A1" s="341"/>
      <c r="B1" s="342"/>
      <c r="C1" s="342"/>
      <c r="D1" s="342"/>
      <c r="E1" s="342"/>
      <c r="F1" s="342"/>
      <c r="G1" s="342"/>
      <c r="H1" s="342"/>
      <c r="I1" s="342"/>
      <c r="J1" s="342"/>
      <c r="K1" s="342"/>
      <c r="L1" s="342"/>
      <c r="M1" s="342"/>
      <c r="N1" s="342"/>
      <c r="O1" s="265"/>
      <c r="P1" s="343" t="s">
        <v>0</v>
      </c>
      <c r="Q1" s="343"/>
      <c r="R1" s="339" t="s">
        <v>1</v>
      </c>
      <c r="S1" s="339"/>
      <c r="T1" s="344" t="s">
        <v>2</v>
      </c>
      <c r="U1" s="344"/>
      <c r="V1" s="344"/>
      <c r="W1" s="344"/>
      <c r="X1" s="344"/>
      <c r="Y1" s="344"/>
      <c r="Z1" s="344" t="s">
        <v>3</v>
      </c>
      <c r="AA1" s="344"/>
      <c r="AB1" s="344"/>
      <c r="AC1" s="344"/>
      <c r="AD1" s="344"/>
      <c r="AE1" s="344"/>
      <c r="AF1" s="344"/>
      <c r="AG1" s="344"/>
      <c r="AH1" s="344"/>
      <c r="AI1" s="344"/>
      <c r="AJ1" s="344"/>
      <c r="AK1" s="344"/>
      <c r="AL1" s="344"/>
      <c r="AM1" s="344"/>
      <c r="AN1" s="344"/>
      <c r="AO1" s="344"/>
      <c r="AP1" s="344"/>
      <c r="AQ1" s="344"/>
      <c r="AR1" s="344"/>
      <c r="AS1" s="344"/>
      <c r="AT1" s="344"/>
      <c r="AU1" s="344"/>
      <c r="AV1" s="344"/>
      <c r="AW1" s="345" t="s">
        <v>4</v>
      </c>
      <c r="AX1" s="345"/>
      <c r="AY1" s="339" t="s">
        <v>5</v>
      </c>
      <c r="AZ1" s="339"/>
      <c r="BA1" s="266" t="s">
        <v>6</v>
      </c>
      <c r="BB1" s="267" t="s">
        <v>7</v>
      </c>
      <c r="BC1" s="268" t="s">
        <v>8</v>
      </c>
    </row>
    <row r="2" spans="1:55" ht="64.5" thickBot="1" x14ac:dyDescent="0.3">
      <c r="A2" s="269" t="s">
        <v>9</v>
      </c>
      <c r="B2" s="1" t="s">
        <v>10</v>
      </c>
      <c r="C2" s="2" t="s">
        <v>11</v>
      </c>
      <c r="D2" s="3" t="s">
        <v>12</v>
      </c>
      <c r="E2" s="3" t="s">
        <v>13</v>
      </c>
      <c r="F2" s="3" t="s">
        <v>14</v>
      </c>
      <c r="G2" s="4" t="s">
        <v>15</v>
      </c>
      <c r="H2" s="4" t="s">
        <v>16</v>
      </c>
      <c r="I2" s="4" t="s">
        <v>17</v>
      </c>
      <c r="J2" s="5" t="s">
        <v>18</v>
      </c>
      <c r="K2" s="4" t="s">
        <v>19</v>
      </c>
      <c r="L2" s="6" t="s">
        <v>20</v>
      </c>
      <c r="M2" s="7" t="s">
        <v>21</v>
      </c>
      <c r="N2" s="4" t="s">
        <v>22</v>
      </c>
      <c r="O2" s="21" t="s">
        <v>23</v>
      </c>
      <c r="P2" s="8" t="s">
        <v>24</v>
      </c>
      <c r="Q2" s="8" t="s">
        <v>25</v>
      </c>
      <c r="R2" s="9" t="s">
        <v>26</v>
      </c>
      <c r="S2" s="9" t="s">
        <v>27</v>
      </c>
      <c r="T2" s="9" t="s">
        <v>28</v>
      </c>
      <c r="U2" s="9" t="s">
        <v>29</v>
      </c>
      <c r="V2" s="9" t="s">
        <v>30</v>
      </c>
      <c r="W2" s="9" t="s">
        <v>31</v>
      </c>
      <c r="X2" s="9" t="s">
        <v>32</v>
      </c>
      <c r="Y2" s="9" t="s">
        <v>33</v>
      </c>
      <c r="Z2" s="10" t="s">
        <v>12</v>
      </c>
      <c r="AA2" s="10" t="s">
        <v>13</v>
      </c>
      <c r="AB2" s="10" t="s">
        <v>14</v>
      </c>
      <c r="AC2" s="11" t="s">
        <v>12</v>
      </c>
      <c r="AD2" s="11" t="s">
        <v>13</v>
      </c>
      <c r="AE2" s="11" t="s">
        <v>14</v>
      </c>
      <c r="AF2" s="10" t="s">
        <v>12</v>
      </c>
      <c r="AG2" s="10" t="s">
        <v>13</v>
      </c>
      <c r="AH2" s="10" t="s">
        <v>14</v>
      </c>
      <c r="AI2" s="12" t="s">
        <v>34</v>
      </c>
      <c r="AJ2" s="12" t="s">
        <v>35</v>
      </c>
      <c r="AK2" s="10" t="s">
        <v>12</v>
      </c>
      <c r="AL2" s="10" t="s">
        <v>13</v>
      </c>
      <c r="AM2" s="10" t="s">
        <v>14</v>
      </c>
      <c r="AN2" s="10" t="s">
        <v>12</v>
      </c>
      <c r="AO2" s="10" t="s">
        <v>13</v>
      </c>
      <c r="AP2" s="10" t="s">
        <v>14</v>
      </c>
      <c r="AQ2" s="10" t="s">
        <v>12</v>
      </c>
      <c r="AR2" s="10" t="s">
        <v>13</v>
      </c>
      <c r="AS2" s="10" t="s">
        <v>14</v>
      </c>
      <c r="AT2" s="12" t="s">
        <v>34</v>
      </c>
      <c r="AU2" s="12" t="s">
        <v>36</v>
      </c>
      <c r="AV2" s="9" t="s">
        <v>37</v>
      </c>
      <c r="AW2" s="13" t="s">
        <v>38</v>
      </c>
      <c r="AX2" s="9" t="s">
        <v>39</v>
      </c>
      <c r="AY2" s="14" t="s">
        <v>38</v>
      </c>
      <c r="AZ2" s="9" t="s">
        <v>40</v>
      </c>
      <c r="BA2" s="9" t="s">
        <v>41</v>
      </c>
      <c r="BB2" s="12" t="s">
        <v>42</v>
      </c>
      <c r="BC2" s="270" t="s">
        <v>43</v>
      </c>
    </row>
    <row r="3" spans="1:55" s="54" customFormat="1" ht="47.25" customHeight="1" x14ac:dyDescent="0.25">
      <c r="A3" s="333">
        <v>1</v>
      </c>
      <c r="B3" s="247" t="s">
        <v>44</v>
      </c>
      <c r="C3" s="55" t="s">
        <v>45</v>
      </c>
      <c r="D3" s="56">
        <v>18</v>
      </c>
      <c r="E3" s="56">
        <v>1</v>
      </c>
      <c r="F3" s="56">
        <v>2002</v>
      </c>
      <c r="G3" s="57" t="s">
        <v>46</v>
      </c>
      <c r="H3" s="58"/>
      <c r="I3" s="32" t="s">
        <v>47</v>
      </c>
      <c r="J3" s="59">
        <v>71140365</v>
      </c>
      <c r="K3" s="32"/>
      <c r="L3" s="26"/>
      <c r="M3" s="26" t="s">
        <v>48</v>
      </c>
      <c r="N3" s="26">
        <v>33</v>
      </c>
      <c r="O3" s="22" t="s">
        <v>49</v>
      </c>
      <c r="P3" s="26"/>
      <c r="Q3" s="26"/>
      <c r="R3" s="26"/>
      <c r="S3" s="60"/>
      <c r="T3" s="60"/>
      <c r="U3" s="60"/>
      <c r="V3" s="60"/>
      <c r="W3" s="60"/>
      <c r="X3" s="60"/>
      <c r="Y3" s="60"/>
      <c r="Z3" s="26"/>
      <c r="AA3" s="26"/>
      <c r="AB3" s="26"/>
      <c r="AC3" s="26"/>
      <c r="AD3" s="26"/>
      <c r="AE3" s="26"/>
      <c r="AF3" s="26"/>
      <c r="AG3" s="26"/>
      <c r="AH3" s="26"/>
      <c r="AI3" s="26"/>
      <c r="AJ3" s="60"/>
      <c r="AK3" s="26"/>
      <c r="AL3" s="26"/>
      <c r="AM3" s="26"/>
      <c r="AN3" s="26"/>
      <c r="AO3" s="26"/>
      <c r="AP3" s="26"/>
      <c r="AQ3" s="26"/>
      <c r="AR3" s="26"/>
      <c r="AS3" s="26"/>
      <c r="AT3" s="26"/>
      <c r="AU3" s="60"/>
      <c r="AV3" s="60"/>
      <c r="AW3" s="26"/>
      <c r="AX3" s="60"/>
      <c r="AY3" s="26"/>
      <c r="AZ3" s="26"/>
      <c r="BA3" s="60"/>
      <c r="BB3" s="26"/>
      <c r="BC3" s="271"/>
    </row>
    <row r="4" spans="1:55" s="54" customFormat="1" ht="27" x14ac:dyDescent="0.25">
      <c r="A4" s="338"/>
      <c r="B4" s="246" t="s">
        <v>44</v>
      </c>
      <c r="C4" s="61" t="s">
        <v>45</v>
      </c>
      <c r="D4" s="62">
        <v>18</v>
      </c>
      <c r="E4" s="62">
        <v>1</v>
      </c>
      <c r="F4" s="62">
        <v>2002</v>
      </c>
      <c r="G4" s="63"/>
      <c r="H4" s="64" t="s">
        <v>50</v>
      </c>
      <c r="I4" s="29" t="s">
        <v>47</v>
      </c>
      <c r="J4" s="65">
        <v>43477170</v>
      </c>
      <c r="K4" s="29" t="s">
        <v>51</v>
      </c>
      <c r="L4" s="29"/>
      <c r="M4" s="29" t="s">
        <v>52</v>
      </c>
      <c r="N4" s="29">
        <v>58.3</v>
      </c>
      <c r="O4" s="22"/>
      <c r="P4" s="66">
        <v>46.9467</v>
      </c>
      <c r="Q4" s="66">
        <v>100.59854</v>
      </c>
      <c r="R4" s="29"/>
      <c r="S4" s="67">
        <v>1200000</v>
      </c>
      <c r="T4" s="67">
        <v>309000</v>
      </c>
      <c r="U4" s="67">
        <f>((T4*Q4)/P4)</f>
        <v>662132.77738371387</v>
      </c>
      <c r="V4" s="67">
        <v>828116</v>
      </c>
      <c r="W4" s="67">
        <f>V4*25%</f>
        <v>207029</v>
      </c>
      <c r="X4" s="67">
        <f>(V4+W4)*25%</f>
        <v>258786.25</v>
      </c>
      <c r="Y4" s="67">
        <f>(V4+W4-X4)/2</f>
        <v>388179.375</v>
      </c>
      <c r="Z4" s="29">
        <f t="shared" ref="Z4:AB5" si="0">D4</f>
        <v>18</v>
      </c>
      <c r="AA4" s="29">
        <f t="shared" si="0"/>
        <v>1</v>
      </c>
      <c r="AB4" s="29">
        <f t="shared" si="0"/>
        <v>2002</v>
      </c>
      <c r="AC4" s="29">
        <v>27</v>
      </c>
      <c r="AD4" s="29">
        <v>2</v>
      </c>
      <c r="AE4" s="29">
        <v>2019</v>
      </c>
      <c r="AF4" s="29">
        <f t="shared" ref="AF4:AH5" si="1">AC4-Z4</f>
        <v>9</v>
      </c>
      <c r="AG4" s="29">
        <f t="shared" si="1"/>
        <v>1</v>
      </c>
      <c r="AH4" s="29">
        <f t="shared" si="1"/>
        <v>17</v>
      </c>
      <c r="AI4" s="68">
        <f>((AF4*1)+(AG4*30)+(AH4*360))/30</f>
        <v>205.3</v>
      </c>
      <c r="AJ4" s="67">
        <f>Y4*((POWER(1.004867,AI4)-1)/0.004867)</f>
        <v>136346891.97949106</v>
      </c>
      <c r="AK4" s="29">
        <f t="shared" ref="AK4:AM5" si="2">AC4</f>
        <v>27</v>
      </c>
      <c r="AL4" s="29">
        <f t="shared" si="2"/>
        <v>2</v>
      </c>
      <c r="AM4" s="29">
        <f t="shared" si="2"/>
        <v>2019</v>
      </c>
      <c r="AN4" s="29">
        <v>18</v>
      </c>
      <c r="AO4" s="29">
        <v>1</v>
      </c>
      <c r="AP4" s="29">
        <f>2002+33</f>
        <v>2035</v>
      </c>
      <c r="AQ4" s="29">
        <f t="shared" ref="AQ4:AS5" si="3">AN4-AK4</f>
        <v>-9</v>
      </c>
      <c r="AR4" s="29">
        <f t="shared" si="3"/>
        <v>-1</v>
      </c>
      <c r="AS4" s="29">
        <f t="shared" si="3"/>
        <v>16</v>
      </c>
      <c r="AT4" s="68">
        <f>((AQ4*1)+(AR4*30)+(AS4*360))/30</f>
        <v>190.7</v>
      </c>
      <c r="AU4" s="67">
        <f>Y4*((POWER(1.004867,AT4)-1))/(0.004867*((POWER(1.004867,AT4))))</f>
        <v>48159093.799733937</v>
      </c>
      <c r="AV4" s="67">
        <f>AJ4+AU4</f>
        <v>184505985.77922499</v>
      </c>
      <c r="AW4" s="69">
        <v>100</v>
      </c>
      <c r="AX4" s="67">
        <f>'[1]IPC Y SMMLV'!$C$4*AW4</f>
        <v>82811600</v>
      </c>
      <c r="AY4" s="29"/>
      <c r="AZ4" s="67">
        <f>'[1]IPC Y SMMLV'!$C$4*AY4</f>
        <v>0</v>
      </c>
      <c r="BA4" s="67">
        <f>S4+AV4+AX4+AZ4</f>
        <v>268517585.77922499</v>
      </c>
      <c r="BB4" s="29"/>
      <c r="BC4" s="272"/>
    </row>
    <row r="5" spans="1:55" s="54" customFormat="1" ht="27.75" thickBot="1" x14ac:dyDescent="0.3">
      <c r="A5" s="334"/>
      <c r="B5" s="248" t="s">
        <v>44</v>
      </c>
      <c r="C5" s="70" t="s">
        <v>45</v>
      </c>
      <c r="D5" s="71">
        <v>18</v>
      </c>
      <c r="E5" s="71">
        <v>1</v>
      </c>
      <c r="F5" s="71">
        <v>2002</v>
      </c>
      <c r="G5" s="72"/>
      <c r="H5" s="73" t="s">
        <v>53</v>
      </c>
      <c r="I5" s="23" t="s">
        <v>54</v>
      </c>
      <c r="J5" s="74">
        <v>1000439804</v>
      </c>
      <c r="K5" s="23" t="s">
        <v>55</v>
      </c>
      <c r="L5" s="75">
        <v>37121</v>
      </c>
      <c r="M5" s="23"/>
      <c r="N5" s="23"/>
      <c r="O5" s="23"/>
      <c r="P5" s="76">
        <v>46.9467</v>
      </c>
      <c r="Q5" s="76">
        <v>100.59854</v>
      </c>
      <c r="R5" s="23"/>
      <c r="S5" s="77">
        <f>(R5*Q5)/P5</f>
        <v>0</v>
      </c>
      <c r="T5" s="77">
        <v>309000</v>
      </c>
      <c r="U5" s="77">
        <f>((T5*Q5)/P5)</f>
        <v>662132.77738371387</v>
      </c>
      <c r="V5" s="77">
        <v>828116</v>
      </c>
      <c r="W5" s="77">
        <f>V5*25%</f>
        <v>207029</v>
      </c>
      <c r="X5" s="77">
        <f>(V5+W5)*25%</f>
        <v>258786.25</v>
      </c>
      <c r="Y5" s="77">
        <f>(V5+W5-X5)/2</f>
        <v>388179.375</v>
      </c>
      <c r="Z5" s="23">
        <f t="shared" si="0"/>
        <v>18</v>
      </c>
      <c r="AA5" s="23">
        <f t="shared" si="0"/>
        <v>1</v>
      </c>
      <c r="AB5" s="23">
        <f t="shared" si="0"/>
        <v>2002</v>
      </c>
      <c r="AC5" s="23">
        <v>27</v>
      </c>
      <c r="AD5" s="23">
        <v>2</v>
      </c>
      <c r="AE5" s="23">
        <v>2019</v>
      </c>
      <c r="AF5" s="23">
        <f t="shared" si="1"/>
        <v>9</v>
      </c>
      <c r="AG5" s="23">
        <f t="shared" si="1"/>
        <v>1</v>
      </c>
      <c r="AH5" s="23">
        <f t="shared" si="1"/>
        <v>17</v>
      </c>
      <c r="AI5" s="78">
        <f>((AF5*1)+(AG5*30)+(AH5*360))/30</f>
        <v>205.3</v>
      </c>
      <c r="AJ5" s="77">
        <f>Y5*((POWER(1.004867,AI5)-1)/0.004867)</f>
        <v>136346891.97949106</v>
      </c>
      <c r="AK5" s="23">
        <f t="shared" si="2"/>
        <v>27</v>
      </c>
      <c r="AL5" s="23">
        <f t="shared" si="2"/>
        <v>2</v>
      </c>
      <c r="AM5" s="23">
        <f t="shared" si="2"/>
        <v>2019</v>
      </c>
      <c r="AN5" s="23">
        <v>18</v>
      </c>
      <c r="AO5" s="23">
        <v>8</v>
      </c>
      <c r="AP5" s="23">
        <v>2019</v>
      </c>
      <c r="AQ5" s="23">
        <f t="shared" si="3"/>
        <v>-9</v>
      </c>
      <c r="AR5" s="23">
        <f t="shared" si="3"/>
        <v>6</v>
      </c>
      <c r="AS5" s="23">
        <f t="shared" si="3"/>
        <v>0</v>
      </c>
      <c r="AT5" s="78">
        <f>((AQ5*1)+(AR5*30)+(AS5*360))/30</f>
        <v>5.7</v>
      </c>
      <c r="AU5" s="77">
        <f>Y5*((POWER(1.004867,AT5)-1))/(0.004867*((POWER(1.004867,AT5))))</f>
        <v>2176992.7748347968</v>
      </c>
      <c r="AV5" s="77">
        <f>AJ5+AU5</f>
        <v>138523884.75432587</v>
      </c>
      <c r="AW5" s="79">
        <v>100</v>
      </c>
      <c r="AX5" s="77">
        <f>'[1]IPC Y SMMLV'!$C$4*AW5</f>
        <v>82811600</v>
      </c>
      <c r="AY5" s="23"/>
      <c r="AZ5" s="77">
        <f>'[1]IPC Y SMMLV'!$C$4*AY5</f>
        <v>0</v>
      </c>
      <c r="BA5" s="77">
        <f>S5+AV5+AX5+AZ5</f>
        <v>221335484.75432587</v>
      </c>
      <c r="BB5" s="23"/>
      <c r="BC5" s="273">
        <f>SUBTOTAL(9,BA4:BA5)</f>
        <v>489853070.53355086</v>
      </c>
    </row>
    <row r="6" spans="1:55" s="54" customFormat="1" ht="27" x14ac:dyDescent="0.25">
      <c r="A6" s="331">
        <v>2</v>
      </c>
      <c r="B6" s="249" t="s">
        <v>44</v>
      </c>
      <c r="C6" s="81" t="s">
        <v>45</v>
      </c>
      <c r="D6" s="82">
        <v>4</v>
      </c>
      <c r="E6" s="82">
        <v>7</v>
      </c>
      <c r="F6" s="82">
        <v>2002</v>
      </c>
      <c r="G6" s="83" t="s">
        <v>56</v>
      </c>
      <c r="H6" s="84"/>
      <c r="I6" s="85" t="s">
        <v>47</v>
      </c>
      <c r="J6" s="86">
        <v>70160612</v>
      </c>
      <c r="K6" s="85"/>
      <c r="L6" s="24"/>
      <c r="M6" s="24" t="s">
        <v>57</v>
      </c>
      <c r="N6" s="24">
        <v>27.6</v>
      </c>
      <c r="O6" s="24"/>
      <c r="P6" s="24"/>
      <c r="Q6" s="24"/>
      <c r="R6" s="24"/>
      <c r="S6" s="87"/>
      <c r="T6" s="87"/>
      <c r="U6" s="87"/>
      <c r="V6" s="87"/>
      <c r="W6" s="87"/>
      <c r="X6" s="87"/>
      <c r="Y6" s="87"/>
      <c r="Z6" s="24"/>
      <c r="AA6" s="24"/>
      <c r="AB6" s="24"/>
      <c r="AC6" s="24"/>
      <c r="AD6" s="24"/>
      <c r="AE6" s="24"/>
      <c r="AF6" s="24"/>
      <c r="AG6" s="24"/>
      <c r="AH6" s="24"/>
      <c r="AI6" s="24"/>
      <c r="AJ6" s="87"/>
      <c r="AK6" s="24"/>
      <c r="AL6" s="24"/>
      <c r="AM6" s="24"/>
      <c r="AN6" s="24"/>
      <c r="AO6" s="24"/>
      <c r="AP6" s="24"/>
      <c r="AQ6" s="24"/>
      <c r="AR6" s="24"/>
      <c r="AS6" s="24"/>
      <c r="AT6" s="24"/>
      <c r="AU6" s="87"/>
      <c r="AV6" s="87"/>
      <c r="AW6" s="24"/>
      <c r="AX6" s="87"/>
      <c r="AY6" s="24"/>
      <c r="AZ6" s="24"/>
      <c r="BA6" s="87"/>
      <c r="BB6" s="24"/>
      <c r="BC6" s="274"/>
    </row>
    <row r="7" spans="1:55" s="54" customFormat="1" ht="38.25" x14ac:dyDescent="0.25">
      <c r="A7" s="331"/>
      <c r="B7" s="250" t="s">
        <v>44</v>
      </c>
      <c r="C7" s="88" t="s">
        <v>45</v>
      </c>
      <c r="D7" s="89">
        <v>4</v>
      </c>
      <c r="E7" s="89">
        <v>7</v>
      </c>
      <c r="F7" s="89">
        <v>2002</v>
      </c>
      <c r="G7" s="90"/>
      <c r="H7" s="91" t="s">
        <v>58</v>
      </c>
      <c r="I7" s="25" t="s">
        <v>47</v>
      </c>
      <c r="J7" s="92">
        <v>21999364</v>
      </c>
      <c r="K7" s="25" t="s">
        <v>59</v>
      </c>
      <c r="L7" s="25"/>
      <c r="M7" s="25" t="s">
        <v>60</v>
      </c>
      <c r="N7" s="25">
        <v>46.6</v>
      </c>
      <c r="O7" s="25"/>
      <c r="P7" s="93">
        <f>+'[2]2019 IPC'!$B$593</f>
        <v>48.8200972186835</v>
      </c>
      <c r="Q7" s="93">
        <v>100.59854</v>
      </c>
      <c r="R7" s="94">
        <v>2500000</v>
      </c>
      <c r="S7" s="94">
        <f>(R7*Q7)/P7</f>
        <v>5151492.1994819809</v>
      </c>
      <c r="T7" s="94">
        <v>309000</v>
      </c>
      <c r="U7" s="94">
        <f>((T7*Q7)/P7)</f>
        <v>636724.43585597281</v>
      </c>
      <c r="V7" s="94">
        <v>828116</v>
      </c>
      <c r="W7" s="94">
        <f>V7*25%</f>
        <v>207029</v>
      </c>
      <c r="X7" s="94">
        <f>(V7+W7)*25%</f>
        <v>258786.25</v>
      </c>
      <c r="Y7" s="94">
        <f>(V7+W7-X7)/2</f>
        <v>388179.375</v>
      </c>
      <c r="Z7" s="25">
        <f t="shared" ref="Z7:AB10" si="4">D7</f>
        <v>4</v>
      </c>
      <c r="AA7" s="25">
        <f t="shared" si="4"/>
        <v>7</v>
      </c>
      <c r="AB7" s="25">
        <f t="shared" si="4"/>
        <v>2002</v>
      </c>
      <c r="AC7" s="25">
        <v>27</v>
      </c>
      <c r="AD7" s="25">
        <v>2</v>
      </c>
      <c r="AE7" s="25">
        <v>2019</v>
      </c>
      <c r="AF7" s="25">
        <f t="shared" ref="AF7:AH10" si="5">AC7-Z7</f>
        <v>23</v>
      </c>
      <c r="AG7" s="25">
        <f t="shared" si="5"/>
        <v>-5</v>
      </c>
      <c r="AH7" s="25">
        <f t="shared" si="5"/>
        <v>17</v>
      </c>
      <c r="AI7" s="95">
        <f>((AF7*1)+(AG7*30)+(AH7*360))/30</f>
        <v>199.76666666666668</v>
      </c>
      <c r="AJ7" s="94">
        <f>Y7*((POWER(1.004867,AI7)-1)/0.004867)</f>
        <v>130618454.08114477</v>
      </c>
      <c r="AK7" s="25">
        <f>AC7</f>
        <v>27</v>
      </c>
      <c r="AL7" s="25">
        <f>AD7</f>
        <v>2</v>
      </c>
      <c r="AM7" s="25">
        <f>AE7</f>
        <v>2019</v>
      </c>
      <c r="AN7" s="25">
        <f>+D7</f>
        <v>4</v>
      </c>
      <c r="AO7" s="25">
        <f>+E7</f>
        <v>7</v>
      </c>
      <c r="AP7" s="25">
        <f>+F7+N6</f>
        <v>2029.6</v>
      </c>
      <c r="AQ7" s="25">
        <f t="shared" ref="AQ7:AS10" si="6">AN7-AK7</f>
        <v>-23</v>
      </c>
      <c r="AR7" s="25">
        <f t="shared" si="6"/>
        <v>5</v>
      </c>
      <c r="AS7" s="25">
        <f t="shared" si="6"/>
        <v>10.599999999999909</v>
      </c>
      <c r="AT7" s="95">
        <f>((AQ7*1)+(AR7*30)+(AS7*360))/30</f>
        <v>131.43333333333223</v>
      </c>
      <c r="AU7" s="94">
        <f>Y7*((POWER(1.004867,AT7)-1))/(0.004867*((POWER(1.004867,AT7))))</f>
        <v>37623405.45522926</v>
      </c>
      <c r="AV7" s="94">
        <f>AJ7+AU7</f>
        <v>168241859.53637403</v>
      </c>
      <c r="AW7" s="96">
        <v>100</v>
      </c>
      <c r="AX7" s="94">
        <f>'[1]IPC Y SMMLV'!$C$4*AW7</f>
        <v>82811600</v>
      </c>
      <c r="AY7" s="25"/>
      <c r="AZ7" s="94">
        <f>'[1]IPC Y SMMLV'!$C$4*AY7</f>
        <v>0</v>
      </c>
      <c r="BA7" s="94">
        <f>S7+AV7+AX7+AZ7</f>
        <v>256204951.73585603</v>
      </c>
      <c r="BB7" s="25"/>
      <c r="BC7" s="275"/>
    </row>
    <row r="8" spans="1:55" s="54" customFormat="1" ht="27" x14ac:dyDescent="0.25">
      <c r="A8" s="331"/>
      <c r="B8" s="250" t="s">
        <v>44</v>
      </c>
      <c r="C8" s="88" t="s">
        <v>45</v>
      </c>
      <c r="D8" s="89">
        <v>4</v>
      </c>
      <c r="E8" s="89">
        <v>7</v>
      </c>
      <c r="F8" s="89">
        <v>2002</v>
      </c>
      <c r="G8" s="90"/>
      <c r="H8" s="91" t="s">
        <v>61</v>
      </c>
      <c r="I8" s="25" t="s">
        <v>47</v>
      </c>
      <c r="J8" s="92">
        <v>1118284940</v>
      </c>
      <c r="K8" s="25" t="s">
        <v>55</v>
      </c>
      <c r="L8" s="97">
        <v>31603</v>
      </c>
      <c r="M8" s="25"/>
      <c r="N8" s="25"/>
      <c r="O8" s="25"/>
      <c r="P8" s="93">
        <f>+'[2]2019 IPC'!$B$593</f>
        <v>48.8200972186835</v>
      </c>
      <c r="Q8" s="93">
        <v>100.59854</v>
      </c>
      <c r="R8" s="25"/>
      <c r="S8" s="87">
        <v>0</v>
      </c>
      <c r="T8" s="94">
        <v>309000</v>
      </c>
      <c r="U8" s="94">
        <f>((T8*Q8)/P8)</f>
        <v>636724.43585597281</v>
      </c>
      <c r="V8" s="94">
        <v>828116</v>
      </c>
      <c r="W8" s="94">
        <f>V8*25%</f>
        <v>207029</v>
      </c>
      <c r="X8" s="94">
        <f>(V8+W8)*25%</f>
        <v>258786.25</v>
      </c>
      <c r="Y8" s="94">
        <f>((V8+W8-X8)/2)/3</f>
        <v>129393.125</v>
      </c>
      <c r="Z8" s="25">
        <f t="shared" si="4"/>
        <v>4</v>
      </c>
      <c r="AA8" s="25">
        <f t="shared" si="4"/>
        <v>7</v>
      </c>
      <c r="AB8" s="25">
        <f t="shared" si="4"/>
        <v>2002</v>
      </c>
      <c r="AC8" s="25">
        <v>10</v>
      </c>
      <c r="AD8" s="25">
        <v>7</v>
      </c>
      <c r="AE8" s="25">
        <v>2004</v>
      </c>
      <c r="AF8" s="25">
        <f t="shared" si="5"/>
        <v>6</v>
      </c>
      <c r="AG8" s="25">
        <f t="shared" si="5"/>
        <v>0</v>
      </c>
      <c r="AH8" s="25">
        <f t="shared" si="5"/>
        <v>2</v>
      </c>
      <c r="AI8" s="95">
        <f>((AF8*1)+(AG8*30)+(AH8*360))/30</f>
        <v>24.2</v>
      </c>
      <c r="AJ8" s="94">
        <f>Y8*((POWER(1.004867,AI8)-1)/0.004867)</f>
        <v>3314633.4042570903</v>
      </c>
      <c r="AK8" s="25">
        <v>0</v>
      </c>
      <c r="AL8" s="25">
        <v>0</v>
      </c>
      <c r="AM8" s="25">
        <v>0</v>
      </c>
      <c r="AN8" s="25">
        <v>0</v>
      </c>
      <c r="AO8" s="25">
        <v>0</v>
      </c>
      <c r="AP8" s="25">
        <v>0</v>
      </c>
      <c r="AQ8" s="25">
        <f t="shared" si="6"/>
        <v>0</v>
      </c>
      <c r="AR8" s="25">
        <f t="shared" si="6"/>
        <v>0</v>
      </c>
      <c r="AS8" s="25">
        <f t="shared" si="6"/>
        <v>0</v>
      </c>
      <c r="AT8" s="95">
        <f>((AQ8*1)+(AR8*30)+(AS8*360))/30</f>
        <v>0</v>
      </c>
      <c r="AU8" s="94">
        <f>Y8*((POWER(1.004867,AT8)-1))/(0.004867*((POWER(1.004867,AT8))))</f>
        <v>0</v>
      </c>
      <c r="AV8" s="94">
        <f>AJ8+AU8</f>
        <v>3314633.4042570903</v>
      </c>
      <c r="AW8" s="96">
        <v>100</v>
      </c>
      <c r="AX8" s="94">
        <f>'[1]IPC Y SMMLV'!$C$4*AW8</f>
        <v>82811600</v>
      </c>
      <c r="AY8" s="25"/>
      <c r="AZ8" s="94">
        <f>'[1]IPC Y SMMLV'!$C$4*AY8</f>
        <v>0</v>
      </c>
      <c r="BA8" s="94">
        <f>S8+AV8+AX8+AZ8</f>
        <v>86126233.404257089</v>
      </c>
      <c r="BB8" s="25"/>
      <c r="BC8" s="275"/>
    </row>
    <row r="9" spans="1:55" s="54" customFormat="1" ht="27" x14ac:dyDescent="0.25">
      <c r="A9" s="331"/>
      <c r="B9" s="250" t="s">
        <v>44</v>
      </c>
      <c r="C9" s="88" t="s">
        <v>45</v>
      </c>
      <c r="D9" s="89">
        <v>4</v>
      </c>
      <c r="E9" s="89">
        <v>7</v>
      </c>
      <c r="F9" s="89">
        <v>2002</v>
      </c>
      <c r="G9" s="90"/>
      <c r="H9" s="91" t="s">
        <v>62</v>
      </c>
      <c r="I9" s="25" t="s">
        <v>47</v>
      </c>
      <c r="J9" s="92">
        <v>1144163020</v>
      </c>
      <c r="K9" s="25" t="s">
        <v>55</v>
      </c>
      <c r="L9" s="97">
        <v>33899</v>
      </c>
      <c r="M9" s="25"/>
      <c r="N9" s="25"/>
      <c r="O9" s="25"/>
      <c r="P9" s="93">
        <f>+'[2]2019 IPC'!$B$593</f>
        <v>48.8200972186835</v>
      </c>
      <c r="Q9" s="93">
        <v>100.59854</v>
      </c>
      <c r="R9" s="25"/>
      <c r="S9" s="94">
        <v>0</v>
      </c>
      <c r="T9" s="94">
        <v>309000</v>
      </c>
      <c r="U9" s="94">
        <f>((T9*Q9)/P9)</f>
        <v>636724.43585597281</v>
      </c>
      <c r="V9" s="94">
        <v>828116</v>
      </c>
      <c r="W9" s="94">
        <f>V9*25%</f>
        <v>207029</v>
      </c>
      <c r="X9" s="94">
        <f>(V9+W9)*25%</f>
        <v>258786.25</v>
      </c>
      <c r="Y9" s="94">
        <f>((V9+W9-X9)/2)/3</f>
        <v>129393.125</v>
      </c>
      <c r="Z9" s="25">
        <f t="shared" si="4"/>
        <v>4</v>
      </c>
      <c r="AA9" s="25">
        <f t="shared" si="4"/>
        <v>7</v>
      </c>
      <c r="AB9" s="25">
        <f t="shared" si="4"/>
        <v>2002</v>
      </c>
      <c r="AC9" s="25">
        <v>22</v>
      </c>
      <c r="AD9" s="25">
        <v>10</v>
      </c>
      <c r="AE9" s="25">
        <v>2010</v>
      </c>
      <c r="AF9" s="25">
        <f t="shared" si="5"/>
        <v>18</v>
      </c>
      <c r="AG9" s="25">
        <f t="shared" si="5"/>
        <v>3</v>
      </c>
      <c r="AH9" s="25">
        <f t="shared" si="5"/>
        <v>8</v>
      </c>
      <c r="AI9" s="95">
        <f>((AF9*1)+(AG9*30)+(AH9*360))/30</f>
        <v>99.6</v>
      </c>
      <c r="AJ9" s="94">
        <f>Y9*((POWER(1.004867,AI9)-1)/0.004867)</f>
        <v>16532810.982909422</v>
      </c>
      <c r="AK9" s="25">
        <v>0</v>
      </c>
      <c r="AL9" s="25">
        <v>0</v>
      </c>
      <c r="AM9" s="25">
        <v>0</v>
      </c>
      <c r="AN9" s="25">
        <v>0</v>
      </c>
      <c r="AO9" s="25">
        <v>0</v>
      </c>
      <c r="AP9" s="25">
        <v>0</v>
      </c>
      <c r="AQ9" s="25">
        <f t="shared" si="6"/>
        <v>0</v>
      </c>
      <c r="AR9" s="25">
        <f t="shared" si="6"/>
        <v>0</v>
      </c>
      <c r="AS9" s="25">
        <f t="shared" si="6"/>
        <v>0</v>
      </c>
      <c r="AT9" s="95">
        <f>((AQ9*1)+(AR9*30)+(AS9*360))/30</f>
        <v>0</v>
      </c>
      <c r="AU9" s="94">
        <f>Y9*((POWER(1.004867,AT9)-1))/(0.004867*((POWER(1.004867,AT9))))</f>
        <v>0</v>
      </c>
      <c r="AV9" s="94">
        <f>AJ9+AU9</f>
        <v>16532810.982909422</v>
      </c>
      <c r="AW9" s="96">
        <v>100</v>
      </c>
      <c r="AX9" s="94">
        <f>'[1]IPC Y SMMLV'!$C$4*AW9</f>
        <v>82811600</v>
      </c>
      <c r="AY9" s="25"/>
      <c r="AZ9" s="94">
        <f>'[1]IPC Y SMMLV'!$C$4*AY9</f>
        <v>0</v>
      </c>
      <c r="BA9" s="94">
        <f>S9+AV9+AX9+AZ9</f>
        <v>99344410.982909426</v>
      </c>
      <c r="BB9" s="25"/>
      <c r="BC9" s="275"/>
    </row>
    <row r="10" spans="1:55" s="54" customFormat="1" ht="27.75" thickBot="1" x14ac:dyDescent="0.3">
      <c r="A10" s="340"/>
      <c r="B10" s="252" t="s">
        <v>44</v>
      </c>
      <c r="C10" s="98" t="s">
        <v>45</v>
      </c>
      <c r="D10" s="89">
        <v>4</v>
      </c>
      <c r="E10" s="89">
        <v>7</v>
      </c>
      <c r="F10" s="89">
        <v>2002</v>
      </c>
      <c r="G10" s="99"/>
      <c r="H10" s="91" t="s">
        <v>63</v>
      </c>
      <c r="I10" s="25" t="s">
        <v>54</v>
      </c>
      <c r="J10" s="92">
        <v>1007334934</v>
      </c>
      <c r="K10" s="25" t="s">
        <v>55</v>
      </c>
      <c r="L10" s="97">
        <v>36975</v>
      </c>
      <c r="M10" s="25"/>
      <c r="N10" s="25"/>
      <c r="O10" s="25"/>
      <c r="P10" s="100">
        <f>+'[2]2019 IPC'!$B$593</f>
        <v>48.8200972186835</v>
      </c>
      <c r="Q10" s="100">
        <v>100.59854</v>
      </c>
      <c r="R10" s="25"/>
      <c r="S10" s="94">
        <v>0</v>
      </c>
      <c r="T10" s="94">
        <v>309000</v>
      </c>
      <c r="U10" s="94">
        <f>((T10*Q10)/P10)</f>
        <v>636724.43585597281</v>
      </c>
      <c r="V10" s="101">
        <v>828116</v>
      </c>
      <c r="W10" s="94">
        <f>V10*25%</f>
        <v>207029</v>
      </c>
      <c r="X10" s="94">
        <f>(V10+W10)*25%</f>
        <v>258786.25</v>
      </c>
      <c r="Y10" s="94">
        <f>((V10+W10-X10)/2)/3</f>
        <v>129393.125</v>
      </c>
      <c r="Z10" s="25">
        <f t="shared" si="4"/>
        <v>4</v>
      </c>
      <c r="AA10" s="25">
        <f t="shared" si="4"/>
        <v>7</v>
      </c>
      <c r="AB10" s="25">
        <f t="shared" si="4"/>
        <v>2002</v>
      </c>
      <c r="AC10" s="25">
        <v>27</v>
      </c>
      <c r="AD10" s="25">
        <v>2</v>
      </c>
      <c r="AE10" s="25">
        <v>2019</v>
      </c>
      <c r="AF10" s="25">
        <f t="shared" si="5"/>
        <v>23</v>
      </c>
      <c r="AG10" s="25">
        <f t="shared" si="5"/>
        <v>-5</v>
      </c>
      <c r="AH10" s="25">
        <f t="shared" si="5"/>
        <v>17</v>
      </c>
      <c r="AI10" s="95">
        <f>((AF10*1)+(AG10*30)+(AH10*360))/30</f>
        <v>199.76666666666668</v>
      </c>
      <c r="AJ10" s="94">
        <f>Y10*((POWER(1.004867,AI10)-1)/0.004867)</f>
        <v>43539484.693714917</v>
      </c>
      <c r="AK10" s="25">
        <f>AC10</f>
        <v>27</v>
      </c>
      <c r="AL10" s="25">
        <f>AD10</f>
        <v>2</v>
      </c>
      <c r="AM10" s="25">
        <f>AE10</f>
        <v>2019</v>
      </c>
      <c r="AN10" s="25">
        <v>25</v>
      </c>
      <c r="AO10" s="25">
        <v>3</v>
      </c>
      <c r="AP10" s="25">
        <v>2019</v>
      </c>
      <c r="AQ10" s="25">
        <f t="shared" si="6"/>
        <v>-2</v>
      </c>
      <c r="AR10" s="25">
        <f t="shared" si="6"/>
        <v>1</v>
      </c>
      <c r="AS10" s="25">
        <f t="shared" si="6"/>
        <v>0</v>
      </c>
      <c r="AT10" s="95">
        <f>((AQ10*1)+(AR10*30)+(AS10*360))/30</f>
        <v>0.93333333333333335</v>
      </c>
      <c r="AU10" s="94">
        <f>Y10*((POWER(1.004867,AT10)-1))/(0.004867*((POWER(1.004867,AT10))))</f>
        <v>120201.42750509748</v>
      </c>
      <c r="AV10" s="94">
        <f>AJ10+AU10</f>
        <v>43659686.121220015</v>
      </c>
      <c r="AW10" s="96">
        <v>100</v>
      </c>
      <c r="AX10" s="94">
        <f>'[1]IPC Y SMMLV'!$C$4*AW10</f>
        <v>82811600</v>
      </c>
      <c r="AY10" s="25"/>
      <c r="AZ10" s="94">
        <f>'[1]IPC Y SMMLV'!$C$4*AY10</f>
        <v>0</v>
      </c>
      <c r="BA10" s="94">
        <f>S10+AV10+AX10+AZ10</f>
        <v>126471286.12122002</v>
      </c>
      <c r="BB10" s="25"/>
      <c r="BC10" s="276">
        <f>SUBTOTAL(9,BA7:BA10)</f>
        <v>568146882.24424255</v>
      </c>
    </row>
    <row r="11" spans="1:55" s="54" customFormat="1" ht="27" x14ac:dyDescent="0.25">
      <c r="A11" s="333">
        <v>3</v>
      </c>
      <c r="B11" s="253" t="s">
        <v>44</v>
      </c>
      <c r="C11" s="55" t="s">
        <v>45</v>
      </c>
      <c r="D11" s="56">
        <v>30</v>
      </c>
      <c r="E11" s="56">
        <v>8</v>
      </c>
      <c r="F11" s="56">
        <v>2001</v>
      </c>
      <c r="G11" s="57" t="s">
        <v>64</v>
      </c>
      <c r="H11" s="58"/>
      <c r="I11" s="32" t="s">
        <v>47</v>
      </c>
      <c r="J11" s="59">
        <v>3576456</v>
      </c>
      <c r="K11" s="32"/>
      <c r="L11" s="26"/>
      <c r="M11" s="26" t="s">
        <v>65</v>
      </c>
      <c r="N11" s="26">
        <v>28.5</v>
      </c>
      <c r="O11" s="26"/>
      <c r="P11" s="26"/>
      <c r="Q11" s="26"/>
      <c r="R11" s="26"/>
      <c r="S11" s="60"/>
      <c r="T11" s="60"/>
      <c r="U11" s="60"/>
      <c r="V11" s="60"/>
      <c r="W11" s="60"/>
      <c r="X11" s="60"/>
      <c r="Y11" s="60"/>
      <c r="Z11" s="26"/>
      <c r="AA11" s="26"/>
      <c r="AB11" s="26"/>
      <c r="AC11" s="26"/>
      <c r="AD11" s="26"/>
      <c r="AE11" s="26"/>
      <c r="AF11" s="26"/>
      <c r="AG11" s="26"/>
      <c r="AH11" s="26"/>
      <c r="AI11" s="26"/>
      <c r="AJ11" s="60"/>
      <c r="AK11" s="26"/>
      <c r="AL11" s="26"/>
      <c r="AM11" s="26"/>
      <c r="AN11" s="26"/>
      <c r="AO11" s="26"/>
      <c r="AP11" s="26"/>
      <c r="AQ11" s="26"/>
      <c r="AR11" s="26"/>
      <c r="AS11" s="26"/>
      <c r="AT11" s="26"/>
      <c r="AU11" s="60"/>
      <c r="AV11" s="60"/>
      <c r="AW11" s="26"/>
      <c r="AX11" s="60"/>
      <c r="AY11" s="26"/>
      <c r="AZ11" s="26"/>
      <c r="BA11" s="60"/>
      <c r="BB11" s="26"/>
      <c r="BC11" s="271"/>
    </row>
    <row r="12" spans="1:55" s="54" customFormat="1" ht="38.25" x14ac:dyDescent="0.25">
      <c r="A12" s="338"/>
      <c r="B12" s="246" t="s">
        <v>44</v>
      </c>
      <c r="C12" s="61" t="s">
        <v>45</v>
      </c>
      <c r="D12" s="62">
        <v>30</v>
      </c>
      <c r="E12" s="62">
        <v>8</v>
      </c>
      <c r="F12" s="62">
        <v>2001</v>
      </c>
      <c r="G12" s="102"/>
      <c r="H12" s="103" t="s">
        <v>66</v>
      </c>
      <c r="I12" s="104"/>
      <c r="J12" s="105"/>
      <c r="K12" s="28" t="s">
        <v>51</v>
      </c>
      <c r="L12" s="28"/>
      <c r="M12" s="28"/>
      <c r="N12" s="28"/>
      <c r="O12" s="27" t="s">
        <v>67</v>
      </c>
      <c r="P12" s="28"/>
      <c r="Q12" s="28"/>
      <c r="R12" s="28"/>
      <c r="S12" s="106"/>
      <c r="T12" s="106"/>
      <c r="U12" s="106"/>
      <c r="V12" s="106"/>
      <c r="W12" s="106"/>
      <c r="X12" s="106"/>
      <c r="Y12" s="106"/>
      <c r="Z12" s="28"/>
      <c r="AA12" s="28"/>
      <c r="AB12" s="28"/>
      <c r="AC12" s="28"/>
      <c r="AD12" s="28"/>
      <c r="AE12" s="28"/>
      <c r="AF12" s="28"/>
      <c r="AG12" s="28"/>
      <c r="AH12" s="28"/>
      <c r="AI12" s="28"/>
      <c r="AJ12" s="106"/>
      <c r="AK12" s="28"/>
      <c r="AL12" s="28"/>
      <c r="AM12" s="28"/>
      <c r="AN12" s="28"/>
      <c r="AO12" s="28"/>
      <c r="AP12" s="28"/>
      <c r="AQ12" s="28"/>
      <c r="AR12" s="28"/>
      <c r="AS12" s="28"/>
      <c r="AT12" s="28"/>
      <c r="AU12" s="106"/>
      <c r="AV12" s="106"/>
      <c r="AW12" s="28"/>
      <c r="AX12" s="106"/>
      <c r="AY12" s="28"/>
      <c r="AZ12" s="28"/>
      <c r="BA12" s="106"/>
      <c r="BB12" s="28"/>
      <c r="BC12" s="277"/>
    </row>
    <row r="13" spans="1:55" s="54" customFormat="1" ht="27" x14ac:dyDescent="0.25">
      <c r="A13" s="338"/>
      <c r="B13" s="246" t="s">
        <v>44</v>
      </c>
      <c r="C13" s="61" t="s">
        <v>45</v>
      </c>
      <c r="D13" s="62">
        <v>30</v>
      </c>
      <c r="E13" s="62">
        <v>8</v>
      </c>
      <c r="F13" s="62">
        <v>2001</v>
      </c>
      <c r="G13" s="27"/>
      <c r="H13" s="103" t="s">
        <v>68</v>
      </c>
      <c r="I13" s="28" t="s">
        <v>47</v>
      </c>
      <c r="J13" s="107">
        <v>21998647</v>
      </c>
      <c r="K13" s="28" t="s">
        <v>69</v>
      </c>
      <c r="L13" s="28"/>
      <c r="M13" s="28"/>
      <c r="N13" s="28"/>
      <c r="O13" s="28"/>
      <c r="P13" s="108">
        <f>+'[3]2019 IPC'!$B$582</f>
        <v>46.108366739129998</v>
      </c>
      <c r="Q13" s="66">
        <v>100.59854</v>
      </c>
      <c r="R13" s="28"/>
      <c r="S13" s="106">
        <v>1200000</v>
      </c>
      <c r="T13" s="106">
        <v>0</v>
      </c>
      <c r="U13" s="106">
        <v>0</v>
      </c>
      <c r="V13" s="106">
        <v>0</v>
      </c>
      <c r="W13" s="106">
        <v>0</v>
      </c>
      <c r="X13" s="106">
        <v>0</v>
      </c>
      <c r="Y13" s="106">
        <v>0</v>
      </c>
      <c r="Z13" s="106">
        <v>0</v>
      </c>
      <c r="AA13" s="106">
        <v>0</v>
      </c>
      <c r="AB13" s="106">
        <v>0</v>
      </c>
      <c r="AC13" s="106">
        <v>0</v>
      </c>
      <c r="AD13" s="106">
        <v>0</v>
      </c>
      <c r="AE13" s="106">
        <v>0</v>
      </c>
      <c r="AF13" s="106">
        <v>0</v>
      </c>
      <c r="AG13" s="106">
        <v>0</v>
      </c>
      <c r="AH13" s="106">
        <v>0</v>
      </c>
      <c r="AI13" s="106">
        <v>0</v>
      </c>
      <c r="AJ13" s="106">
        <v>0</v>
      </c>
      <c r="AK13" s="29">
        <v>0</v>
      </c>
      <c r="AL13" s="29">
        <v>0</v>
      </c>
      <c r="AM13" s="29">
        <v>0</v>
      </c>
      <c r="AN13" s="29">
        <v>0</v>
      </c>
      <c r="AO13" s="29">
        <v>0</v>
      </c>
      <c r="AP13" s="29">
        <v>0</v>
      </c>
      <c r="AQ13" s="29">
        <v>0</v>
      </c>
      <c r="AR13" s="29">
        <v>0</v>
      </c>
      <c r="AS13" s="29">
        <v>0</v>
      </c>
      <c r="AT13" s="68">
        <f>((AQ13*1)+(AR13*30)+(AS13*360))/30</f>
        <v>0</v>
      </c>
      <c r="AU13" s="67">
        <f>Y13*((POWER(1.004867,AT13)-1))/(0.004867*((POWER(1.004867,AT13))))</f>
        <v>0</v>
      </c>
      <c r="AV13" s="67">
        <f>AJ13+AU13</f>
        <v>0</v>
      </c>
      <c r="AW13" s="69">
        <v>50</v>
      </c>
      <c r="AX13" s="67">
        <f>'[1]IPC Y SMMLV'!$C$4*AW13</f>
        <v>41405800</v>
      </c>
      <c r="AY13" s="28"/>
      <c r="AZ13" s="67">
        <f>'[1]IPC Y SMMLV'!$C$4*AY13</f>
        <v>0</v>
      </c>
      <c r="BA13" s="67">
        <f>S13+AV13+AX13+AZ13</f>
        <v>42605800</v>
      </c>
      <c r="BB13" s="28"/>
      <c r="BC13" s="277"/>
    </row>
    <row r="14" spans="1:55" s="54" customFormat="1" ht="27" x14ac:dyDescent="0.25">
      <c r="A14" s="338"/>
      <c r="B14" s="246" t="s">
        <v>44</v>
      </c>
      <c r="C14" s="61" t="s">
        <v>45</v>
      </c>
      <c r="D14" s="62">
        <v>30</v>
      </c>
      <c r="E14" s="62">
        <v>8</v>
      </c>
      <c r="F14" s="62">
        <v>2001</v>
      </c>
      <c r="G14" s="27"/>
      <c r="H14" s="103" t="s">
        <v>70</v>
      </c>
      <c r="I14" s="28" t="s">
        <v>47</v>
      </c>
      <c r="J14" s="107">
        <v>1001555663</v>
      </c>
      <c r="K14" s="28" t="s">
        <v>55</v>
      </c>
      <c r="L14" s="109">
        <v>35008</v>
      </c>
      <c r="M14" s="28"/>
      <c r="N14" s="28"/>
      <c r="O14" s="28"/>
      <c r="P14" s="108">
        <f>+'[3]2019 IPC'!$B$582</f>
        <v>46.108366739129998</v>
      </c>
      <c r="Q14" s="66">
        <v>100.59854</v>
      </c>
      <c r="R14" s="28"/>
      <c r="S14" s="106">
        <v>0</v>
      </c>
      <c r="T14" s="67">
        <v>286000</v>
      </c>
      <c r="U14" s="67">
        <f>((T14*Q14)/P14)</f>
        <v>623990.49185108638</v>
      </c>
      <c r="V14" s="67">
        <v>828116</v>
      </c>
      <c r="W14" s="67">
        <f>V14*25%</f>
        <v>207029</v>
      </c>
      <c r="X14" s="67">
        <f>(V14+W14)*25%</f>
        <v>258786.25</v>
      </c>
      <c r="Y14" s="67">
        <f>(V14+W14-X14)/4</f>
        <v>194089.6875</v>
      </c>
      <c r="Z14" s="29">
        <f t="shared" ref="Z14:AB17" si="7">D14</f>
        <v>30</v>
      </c>
      <c r="AA14" s="29">
        <f t="shared" si="7"/>
        <v>8</v>
      </c>
      <c r="AB14" s="29">
        <f t="shared" si="7"/>
        <v>2001</v>
      </c>
      <c r="AC14" s="29">
        <v>5</v>
      </c>
      <c r="AD14" s="29">
        <v>11</v>
      </c>
      <c r="AE14" s="29">
        <v>2013</v>
      </c>
      <c r="AF14" s="29">
        <f t="shared" ref="AF14:AH17" si="8">AC14-Z14</f>
        <v>-25</v>
      </c>
      <c r="AG14" s="29">
        <f t="shared" si="8"/>
        <v>3</v>
      </c>
      <c r="AH14" s="29">
        <f t="shared" si="8"/>
        <v>12</v>
      </c>
      <c r="AI14" s="68">
        <f>((AF14*1)+(AG14*30)+(AH14*360))/30</f>
        <v>146.16666666666666</v>
      </c>
      <c r="AJ14" s="67">
        <f>Y14*((POWER(1.004867,AI14)-1)/0.004867)</f>
        <v>41207280.373596549</v>
      </c>
      <c r="AK14" s="29">
        <v>0</v>
      </c>
      <c r="AL14" s="29">
        <v>0</v>
      </c>
      <c r="AM14" s="29">
        <v>0</v>
      </c>
      <c r="AN14" s="29">
        <v>0</v>
      </c>
      <c r="AO14" s="29">
        <v>0</v>
      </c>
      <c r="AP14" s="29">
        <v>0</v>
      </c>
      <c r="AQ14" s="29">
        <v>0</v>
      </c>
      <c r="AR14" s="29">
        <v>0</v>
      </c>
      <c r="AS14" s="29">
        <v>0</v>
      </c>
      <c r="AT14" s="68">
        <f>((AQ14*1)+(AR14*30)+(AS14*360))/30</f>
        <v>0</v>
      </c>
      <c r="AU14" s="67">
        <f>Y14*((POWER(1.004867,AT14)-1))/(0.004867*((POWER(1.004867,AT14))))</f>
        <v>0</v>
      </c>
      <c r="AV14" s="67">
        <f>AJ14+AU14</f>
        <v>41207280.373596549</v>
      </c>
      <c r="AW14" s="69">
        <v>100</v>
      </c>
      <c r="AX14" s="67">
        <f>'[1]IPC Y SMMLV'!$C$4*AW14</f>
        <v>82811600</v>
      </c>
      <c r="AY14" s="28"/>
      <c r="AZ14" s="67">
        <f>'[1]IPC Y SMMLV'!$C$4*AY14</f>
        <v>0</v>
      </c>
      <c r="BA14" s="67">
        <f>S14+AV14+AX14+AZ14</f>
        <v>124018880.37359655</v>
      </c>
      <c r="BB14" s="28"/>
      <c r="BC14" s="277"/>
    </row>
    <row r="15" spans="1:55" s="54" customFormat="1" ht="27" x14ac:dyDescent="0.25">
      <c r="A15" s="338"/>
      <c r="B15" s="246" t="s">
        <v>44</v>
      </c>
      <c r="C15" s="61" t="s">
        <v>45</v>
      </c>
      <c r="D15" s="62">
        <v>30</v>
      </c>
      <c r="E15" s="62">
        <v>8</v>
      </c>
      <c r="F15" s="62">
        <v>2001</v>
      </c>
      <c r="G15" s="27"/>
      <c r="H15" s="103" t="s">
        <v>71</v>
      </c>
      <c r="I15" s="28" t="s">
        <v>47</v>
      </c>
      <c r="J15" s="107">
        <v>1007273261</v>
      </c>
      <c r="K15" s="28" t="s">
        <v>55</v>
      </c>
      <c r="L15" s="109">
        <v>35563</v>
      </c>
      <c r="M15" s="28"/>
      <c r="N15" s="28"/>
      <c r="O15" s="28"/>
      <c r="P15" s="108">
        <f>+'[3]2019 IPC'!$B$582</f>
        <v>46.108366739129998</v>
      </c>
      <c r="Q15" s="66">
        <v>100.59854</v>
      </c>
      <c r="R15" s="28"/>
      <c r="S15" s="106">
        <v>0</v>
      </c>
      <c r="T15" s="67">
        <v>286000</v>
      </c>
      <c r="U15" s="67">
        <f>((T15*Q15)/P15)</f>
        <v>623990.49185108638</v>
      </c>
      <c r="V15" s="67">
        <v>828116</v>
      </c>
      <c r="W15" s="67">
        <f>V15*25%</f>
        <v>207029</v>
      </c>
      <c r="X15" s="67">
        <f>(V15+W15)*25%</f>
        <v>258786.25</v>
      </c>
      <c r="Y15" s="67">
        <f>(V15+W15-X15)/4</f>
        <v>194089.6875</v>
      </c>
      <c r="Z15" s="29">
        <f t="shared" si="7"/>
        <v>30</v>
      </c>
      <c r="AA15" s="29">
        <f t="shared" si="7"/>
        <v>8</v>
      </c>
      <c r="AB15" s="29">
        <f t="shared" si="7"/>
        <v>2001</v>
      </c>
      <c r="AC15" s="29">
        <v>13</v>
      </c>
      <c r="AD15" s="29">
        <v>5</v>
      </c>
      <c r="AE15" s="29">
        <v>2015</v>
      </c>
      <c r="AF15" s="29">
        <f t="shared" si="8"/>
        <v>-17</v>
      </c>
      <c r="AG15" s="29">
        <f t="shared" si="8"/>
        <v>-3</v>
      </c>
      <c r="AH15" s="29">
        <f t="shared" si="8"/>
        <v>14</v>
      </c>
      <c r="AI15" s="68">
        <f>((AF15*1)+(AG15*30)+(AH15*360))/30</f>
        <v>164.43333333333334</v>
      </c>
      <c r="AJ15" s="67">
        <f>Y15*((POWER(1.004867,AI15)-1)/0.004867)</f>
        <v>48727187.705435053</v>
      </c>
      <c r="AK15" s="29">
        <v>0</v>
      </c>
      <c r="AL15" s="29">
        <v>0</v>
      </c>
      <c r="AM15" s="29">
        <v>0</v>
      </c>
      <c r="AN15" s="29">
        <v>0</v>
      </c>
      <c r="AO15" s="29">
        <v>0</v>
      </c>
      <c r="AP15" s="29">
        <v>0</v>
      </c>
      <c r="AQ15" s="29">
        <v>0</v>
      </c>
      <c r="AR15" s="29">
        <v>0</v>
      </c>
      <c r="AS15" s="29">
        <v>0</v>
      </c>
      <c r="AT15" s="68">
        <f>((AQ15*1)+(AR15*30)+(AS15*360))/30</f>
        <v>0</v>
      </c>
      <c r="AU15" s="67">
        <f>Y15*((POWER(1.004867,AT15)-1))/(0.004867*((POWER(1.004867,AT15))))</f>
        <v>0</v>
      </c>
      <c r="AV15" s="67">
        <f>AJ15+AU15</f>
        <v>48727187.705435053</v>
      </c>
      <c r="AW15" s="69">
        <v>100</v>
      </c>
      <c r="AX15" s="67">
        <f>'[1]IPC Y SMMLV'!$C$4*AW15</f>
        <v>82811600</v>
      </c>
      <c r="AY15" s="28"/>
      <c r="AZ15" s="67">
        <f>'[1]IPC Y SMMLV'!$C$4*AY15</f>
        <v>0</v>
      </c>
      <c r="BA15" s="67">
        <f>S15+AV15+AX15+AZ15</f>
        <v>131538787.70543505</v>
      </c>
      <c r="BB15" s="28"/>
      <c r="BC15" s="277"/>
    </row>
    <row r="16" spans="1:55" s="54" customFormat="1" ht="27" x14ac:dyDescent="0.25">
      <c r="A16" s="338"/>
      <c r="B16" s="246" t="s">
        <v>44</v>
      </c>
      <c r="C16" s="61" t="s">
        <v>45</v>
      </c>
      <c r="D16" s="62">
        <v>30</v>
      </c>
      <c r="E16" s="62">
        <v>8</v>
      </c>
      <c r="F16" s="62">
        <v>2001</v>
      </c>
      <c r="G16" s="63"/>
      <c r="H16" s="64" t="s">
        <v>72</v>
      </c>
      <c r="I16" s="29" t="s">
        <v>54</v>
      </c>
      <c r="J16" s="65">
        <v>1001555515</v>
      </c>
      <c r="K16" s="28" t="s">
        <v>55</v>
      </c>
      <c r="L16" s="110">
        <v>35983</v>
      </c>
      <c r="M16" s="29"/>
      <c r="N16" s="29"/>
      <c r="O16" s="29"/>
      <c r="P16" s="108">
        <f>+'[3]2019 IPC'!$B$582</f>
        <v>46.108366739129998</v>
      </c>
      <c r="Q16" s="66">
        <v>100.59854</v>
      </c>
      <c r="R16" s="29"/>
      <c r="S16" s="67">
        <v>0</v>
      </c>
      <c r="T16" s="67">
        <v>286000</v>
      </c>
      <c r="U16" s="67">
        <f>((T16*Q16)/P16)</f>
        <v>623990.49185108638</v>
      </c>
      <c r="V16" s="67">
        <v>828116</v>
      </c>
      <c r="W16" s="67">
        <f>V16*25%</f>
        <v>207029</v>
      </c>
      <c r="X16" s="67">
        <f>(V16+W16)*25%</f>
        <v>258786.25</v>
      </c>
      <c r="Y16" s="67">
        <f>(V16+W16-X16)/4</f>
        <v>194089.6875</v>
      </c>
      <c r="Z16" s="29">
        <f t="shared" si="7"/>
        <v>30</v>
      </c>
      <c r="AA16" s="29">
        <f t="shared" si="7"/>
        <v>8</v>
      </c>
      <c r="AB16" s="29">
        <f t="shared" si="7"/>
        <v>2001</v>
      </c>
      <c r="AC16" s="29">
        <v>7</v>
      </c>
      <c r="AD16" s="29">
        <v>7</v>
      </c>
      <c r="AE16" s="29">
        <v>2016</v>
      </c>
      <c r="AF16" s="29">
        <f t="shared" si="8"/>
        <v>-23</v>
      </c>
      <c r="AG16" s="29">
        <f t="shared" si="8"/>
        <v>-1</v>
      </c>
      <c r="AH16" s="29">
        <f t="shared" si="8"/>
        <v>15</v>
      </c>
      <c r="AI16" s="68">
        <f>((AF16*1)+(AG16*30)+(AH16*360))/30</f>
        <v>178.23333333333332</v>
      </c>
      <c r="AJ16" s="67">
        <f>Y16*((POWER(1.004867,AI16)-1)/0.004867)</f>
        <v>54867335.330347538</v>
      </c>
      <c r="AK16" s="29">
        <v>0</v>
      </c>
      <c r="AL16" s="29">
        <v>0</v>
      </c>
      <c r="AM16" s="29">
        <v>0</v>
      </c>
      <c r="AN16" s="29">
        <v>0</v>
      </c>
      <c r="AO16" s="29">
        <v>0</v>
      </c>
      <c r="AP16" s="29">
        <v>0</v>
      </c>
      <c r="AQ16" s="29">
        <v>0</v>
      </c>
      <c r="AR16" s="29">
        <v>0</v>
      </c>
      <c r="AS16" s="29">
        <v>0</v>
      </c>
      <c r="AT16" s="68">
        <f>((AQ16*1)+(AR16*30)+(AS16*360))/30</f>
        <v>0</v>
      </c>
      <c r="AU16" s="67">
        <f>Y16*((POWER(1.004867,AT16)-1))/(0.004867*((POWER(1.004867,AT16))))</f>
        <v>0</v>
      </c>
      <c r="AV16" s="67">
        <f>AJ16+AU16</f>
        <v>54867335.330347538</v>
      </c>
      <c r="AW16" s="69">
        <v>100</v>
      </c>
      <c r="AX16" s="67">
        <f>'[1]IPC Y SMMLV'!$C$4*AW16</f>
        <v>82811600</v>
      </c>
      <c r="AY16" s="29"/>
      <c r="AZ16" s="67">
        <f>'[1]IPC Y SMMLV'!$C$4*AY16</f>
        <v>0</v>
      </c>
      <c r="BA16" s="67">
        <f>S16+AV16+AX16+AZ16</f>
        <v>137678935.33034754</v>
      </c>
      <c r="BB16" s="29"/>
      <c r="BC16" s="272"/>
    </row>
    <row r="17" spans="1:55" s="54" customFormat="1" ht="27.75" thickBot="1" x14ac:dyDescent="0.3">
      <c r="A17" s="334"/>
      <c r="B17" s="248" t="s">
        <v>44</v>
      </c>
      <c r="C17" s="70" t="s">
        <v>45</v>
      </c>
      <c r="D17" s="71">
        <v>30</v>
      </c>
      <c r="E17" s="71">
        <v>8</v>
      </c>
      <c r="F17" s="71">
        <v>2001</v>
      </c>
      <c r="G17" s="72"/>
      <c r="H17" s="73" t="s">
        <v>73</v>
      </c>
      <c r="I17" s="23" t="s">
        <v>54</v>
      </c>
      <c r="J17" s="74">
        <v>1001555571</v>
      </c>
      <c r="K17" s="23" t="s">
        <v>55</v>
      </c>
      <c r="L17" s="75">
        <v>36729</v>
      </c>
      <c r="M17" s="23"/>
      <c r="N17" s="23"/>
      <c r="O17" s="23"/>
      <c r="P17" s="76">
        <f>+'[3]2019 IPC'!$B$582</f>
        <v>46.108366739129998</v>
      </c>
      <c r="Q17" s="76">
        <v>100.59854</v>
      </c>
      <c r="R17" s="23"/>
      <c r="S17" s="77">
        <f>(R17*Q17)/P17</f>
        <v>0</v>
      </c>
      <c r="T17" s="77">
        <v>286000</v>
      </c>
      <c r="U17" s="77">
        <f>((T17*Q17)/P17)</f>
        <v>623990.49185108638</v>
      </c>
      <c r="V17" s="77">
        <v>828116</v>
      </c>
      <c r="W17" s="77">
        <f>V17*25%</f>
        <v>207029</v>
      </c>
      <c r="X17" s="77">
        <f>(V17+W17)*25%</f>
        <v>258786.25</v>
      </c>
      <c r="Y17" s="77">
        <f>(V17+W17-X17)/4</f>
        <v>194089.6875</v>
      </c>
      <c r="Z17" s="23">
        <f t="shared" si="7"/>
        <v>30</v>
      </c>
      <c r="AA17" s="23">
        <f t="shared" si="7"/>
        <v>8</v>
      </c>
      <c r="AB17" s="23">
        <f t="shared" si="7"/>
        <v>2001</v>
      </c>
      <c r="AC17" s="23">
        <v>22</v>
      </c>
      <c r="AD17" s="23">
        <v>7</v>
      </c>
      <c r="AE17" s="23">
        <v>2018</v>
      </c>
      <c r="AF17" s="23">
        <f t="shared" si="8"/>
        <v>-8</v>
      </c>
      <c r="AG17" s="23">
        <f t="shared" si="8"/>
        <v>-1</v>
      </c>
      <c r="AH17" s="23">
        <f t="shared" si="8"/>
        <v>17</v>
      </c>
      <c r="AI17" s="78">
        <f>((AF17*1)+(AG17*30)+(AH17*360))/30</f>
        <v>202.73333333333332</v>
      </c>
      <c r="AJ17" s="77">
        <f>Y17*((POWER(1.004867,AI17)-1)/0.004867)</f>
        <v>66835291.259490855</v>
      </c>
      <c r="AK17" s="23">
        <v>0</v>
      </c>
      <c r="AL17" s="23">
        <v>0</v>
      </c>
      <c r="AM17" s="23">
        <v>0</v>
      </c>
      <c r="AN17" s="23">
        <v>0</v>
      </c>
      <c r="AO17" s="23">
        <v>0</v>
      </c>
      <c r="AP17" s="23">
        <v>0</v>
      </c>
      <c r="AQ17" s="23">
        <v>0</v>
      </c>
      <c r="AR17" s="23">
        <v>0</v>
      </c>
      <c r="AS17" s="23">
        <v>0</v>
      </c>
      <c r="AT17" s="78">
        <f>((AQ17*1)+(AR17*30)+(AS17*360))/30</f>
        <v>0</v>
      </c>
      <c r="AU17" s="77">
        <f>Y17*((POWER(1.004867,AT17)-1))/(0.004867*((POWER(1.004867,AT17))))</f>
        <v>0</v>
      </c>
      <c r="AV17" s="77">
        <f>AJ17+AU17</f>
        <v>66835291.259490855</v>
      </c>
      <c r="AW17" s="79">
        <v>100</v>
      </c>
      <c r="AX17" s="77">
        <f>'[1]IPC Y SMMLV'!$C$4*AW17</f>
        <v>82811600</v>
      </c>
      <c r="AY17" s="23"/>
      <c r="AZ17" s="77">
        <f>'[1]IPC Y SMMLV'!$C$4*AY17</f>
        <v>0</v>
      </c>
      <c r="BA17" s="77">
        <f>S17+AV17+AX17+AZ17</f>
        <v>149646891.25949085</v>
      </c>
      <c r="BB17" s="23"/>
      <c r="BC17" s="273">
        <f>SUBTOTAL(9,BA13:BA17)</f>
        <v>585489294.66886997</v>
      </c>
    </row>
    <row r="18" spans="1:55" s="54" customFormat="1" ht="52.5" customHeight="1" x14ac:dyDescent="0.25">
      <c r="A18" s="331">
        <v>4</v>
      </c>
      <c r="B18" s="254" t="s">
        <v>44</v>
      </c>
      <c r="C18" s="81" t="s">
        <v>45</v>
      </c>
      <c r="D18" s="82">
        <v>13</v>
      </c>
      <c r="E18" s="82">
        <v>4</v>
      </c>
      <c r="F18" s="82">
        <v>2002</v>
      </c>
      <c r="G18" s="83" t="s">
        <v>74</v>
      </c>
      <c r="H18" s="84"/>
      <c r="I18" s="85" t="s">
        <v>47</v>
      </c>
      <c r="J18" s="86">
        <v>70165202</v>
      </c>
      <c r="K18" s="85"/>
      <c r="L18" s="24"/>
      <c r="M18" s="24" t="s">
        <v>75</v>
      </c>
      <c r="N18" s="24"/>
      <c r="O18" s="30" t="s">
        <v>76</v>
      </c>
      <c r="P18" s="24"/>
      <c r="Q18" s="24"/>
      <c r="R18" s="24"/>
      <c r="S18" s="87"/>
      <c r="T18" s="87"/>
      <c r="U18" s="87"/>
      <c r="V18" s="87"/>
      <c r="W18" s="87"/>
      <c r="X18" s="87"/>
      <c r="Y18" s="87"/>
      <c r="Z18" s="24"/>
      <c r="AA18" s="24"/>
      <c r="AB18" s="24"/>
      <c r="AC18" s="24"/>
      <c r="AD18" s="24"/>
      <c r="AE18" s="24"/>
      <c r="AF18" s="24"/>
      <c r="AG18" s="24"/>
      <c r="AH18" s="24"/>
      <c r="AI18" s="24"/>
      <c r="AJ18" s="87"/>
      <c r="AK18" s="24"/>
      <c r="AL18" s="24"/>
      <c r="AM18" s="24"/>
      <c r="AN18" s="24"/>
      <c r="AO18" s="24"/>
      <c r="AP18" s="24"/>
      <c r="AQ18" s="24"/>
      <c r="AR18" s="24"/>
      <c r="AS18" s="24"/>
      <c r="AT18" s="24"/>
      <c r="AU18" s="87"/>
      <c r="AV18" s="87"/>
      <c r="AW18" s="24"/>
      <c r="AX18" s="87"/>
      <c r="AY18" s="24"/>
      <c r="AZ18" s="24"/>
      <c r="BA18" s="87"/>
      <c r="BB18" s="24"/>
      <c r="BC18" s="274"/>
    </row>
    <row r="19" spans="1:55" s="54" customFormat="1" ht="27" x14ac:dyDescent="0.25">
      <c r="A19" s="331"/>
      <c r="B19" s="250" t="s">
        <v>44</v>
      </c>
      <c r="C19" s="88" t="s">
        <v>45</v>
      </c>
      <c r="D19" s="89">
        <v>13</v>
      </c>
      <c r="E19" s="89">
        <v>4</v>
      </c>
      <c r="F19" s="89">
        <v>2002</v>
      </c>
      <c r="G19" s="90"/>
      <c r="H19" s="91" t="s">
        <v>77</v>
      </c>
      <c r="I19" s="25" t="s">
        <v>47</v>
      </c>
      <c r="J19" s="92">
        <v>21999364</v>
      </c>
      <c r="K19" s="25" t="s">
        <v>78</v>
      </c>
      <c r="L19" s="25"/>
      <c r="M19" s="25"/>
      <c r="N19" s="25"/>
      <c r="O19" s="30"/>
      <c r="P19" s="95">
        <v>0</v>
      </c>
      <c r="Q19" s="95">
        <v>0</v>
      </c>
      <c r="R19" s="94">
        <v>0</v>
      </c>
      <c r="S19" s="94">
        <v>1200000</v>
      </c>
      <c r="T19" s="87">
        <v>0</v>
      </c>
      <c r="U19" s="87">
        <v>0</v>
      </c>
      <c r="V19" s="87">
        <v>0</v>
      </c>
      <c r="W19" s="87">
        <v>0</v>
      </c>
      <c r="X19" s="87">
        <v>0</v>
      </c>
      <c r="Y19" s="87">
        <v>0</v>
      </c>
      <c r="Z19" s="87">
        <v>0</v>
      </c>
      <c r="AA19" s="87">
        <v>0</v>
      </c>
      <c r="AB19" s="87">
        <v>0</v>
      </c>
      <c r="AC19" s="87">
        <v>0</v>
      </c>
      <c r="AD19" s="87">
        <v>0</v>
      </c>
      <c r="AE19" s="87">
        <v>0</v>
      </c>
      <c r="AF19" s="87">
        <v>0</v>
      </c>
      <c r="AG19" s="87">
        <v>0</v>
      </c>
      <c r="AH19" s="87">
        <v>0</v>
      </c>
      <c r="AI19" s="87">
        <v>0</v>
      </c>
      <c r="AJ19" s="87">
        <v>0</v>
      </c>
      <c r="AK19" s="25">
        <v>0</v>
      </c>
      <c r="AL19" s="25">
        <v>0</v>
      </c>
      <c r="AM19" s="25">
        <v>0</v>
      </c>
      <c r="AN19" s="25">
        <v>0</v>
      </c>
      <c r="AO19" s="25">
        <v>0</v>
      </c>
      <c r="AP19" s="25">
        <v>0</v>
      </c>
      <c r="AQ19" s="25">
        <f t="shared" ref="AQ19:AS23" si="9">AN19-AK19</f>
        <v>0</v>
      </c>
      <c r="AR19" s="25">
        <f t="shared" si="9"/>
        <v>0</v>
      </c>
      <c r="AS19" s="25">
        <f t="shared" si="9"/>
        <v>0</v>
      </c>
      <c r="AT19" s="95">
        <f>((AQ19*1)+(AR19*30)+(AS19*360))/30</f>
        <v>0</v>
      </c>
      <c r="AU19" s="87">
        <v>0</v>
      </c>
      <c r="AV19" s="87">
        <v>0</v>
      </c>
      <c r="AW19" s="96">
        <v>100</v>
      </c>
      <c r="AX19" s="94">
        <f>'[1]IPC Y SMMLV'!$C$4*AW19</f>
        <v>82811600</v>
      </c>
      <c r="AY19" s="25"/>
      <c r="AZ19" s="94">
        <f>'[1]IPC Y SMMLV'!$C$4*AY19</f>
        <v>0</v>
      </c>
      <c r="BA19" s="94">
        <f>S19+AV19+AX19+AZ19</f>
        <v>84011600</v>
      </c>
      <c r="BB19" s="25"/>
      <c r="BC19" s="275"/>
    </row>
    <row r="20" spans="1:55" s="54" customFormat="1" ht="27" x14ac:dyDescent="0.25">
      <c r="A20" s="331"/>
      <c r="B20" s="250" t="s">
        <v>44</v>
      </c>
      <c r="C20" s="88" t="s">
        <v>45</v>
      </c>
      <c r="D20" s="89">
        <v>13</v>
      </c>
      <c r="E20" s="89">
        <v>4</v>
      </c>
      <c r="F20" s="89">
        <v>2002</v>
      </c>
      <c r="G20" s="90"/>
      <c r="H20" s="91" t="s">
        <v>79</v>
      </c>
      <c r="I20" s="25" t="s">
        <v>47</v>
      </c>
      <c r="J20" s="92">
        <v>1118284940</v>
      </c>
      <c r="K20" s="25" t="s">
        <v>80</v>
      </c>
      <c r="L20" s="97"/>
      <c r="M20" s="25"/>
      <c r="N20" s="25"/>
      <c r="O20" s="25"/>
      <c r="P20" s="95">
        <v>0</v>
      </c>
      <c r="Q20" s="95">
        <v>0</v>
      </c>
      <c r="R20" s="25"/>
      <c r="S20" s="87">
        <v>0</v>
      </c>
      <c r="T20" s="87">
        <v>0</v>
      </c>
      <c r="U20" s="87">
        <v>0</v>
      </c>
      <c r="V20" s="87">
        <v>0</v>
      </c>
      <c r="W20" s="87">
        <v>0</v>
      </c>
      <c r="X20" s="87">
        <v>0</v>
      </c>
      <c r="Y20" s="87">
        <v>0</v>
      </c>
      <c r="Z20" s="87">
        <v>0</v>
      </c>
      <c r="AA20" s="87">
        <v>0</v>
      </c>
      <c r="AB20" s="87">
        <v>0</v>
      </c>
      <c r="AC20" s="87">
        <v>0</v>
      </c>
      <c r="AD20" s="87">
        <v>0</v>
      </c>
      <c r="AE20" s="87">
        <v>0</v>
      </c>
      <c r="AF20" s="87">
        <v>0</v>
      </c>
      <c r="AG20" s="87">
        <v>0</v>
      </c>
      <c r="AH20" s="87">
        <v>0</v>
      </c>
      <c r="AI20" s="87">
        <v>0</v>
      </c>
      <c r="AJ20" s="87">
        <v>0</v>
      </c>
      <c r="AK20" s="25">
        <v>0</v>
      </c>
      <c r="AL20" s="25">
        <v>0</v>
      </c>
      <c r="AM20" s="25">
        <v>0</v>
      </c>
      <c r="AN20" s="25">
        <v>0</v>
      </c>
      <c r="AO20" s="25">
        <v>0</v>
      </c>
      <c r="AP20" s="25">
        <v>0</v>
      </c>
      <c r="AQ20" s="25">
        <f t="shared" si="9"/>
        <v>0</v>
      </c>
      <c r="AR20" s="25">
        <f t="shared" si="9"/>
        <v>0</v>
      </c>
      <c r="AS20" s="25">
        <f t="shared" si="9"/>
        <v>0</v>
      </c>
      <c r="AT20" s="95">
        <f>((AQ20*1)+(AR20*30)+(AS20*360))/30</f>
        <v>0</v>
      </c>
      <c r="AU20" s="87">
        <v>0</v>
      </c>
      <c r="AV20" s="87">
        <v>0</v>
      </c>
      <c r="AW20" s="96">
        <v>100</v>
      </c>
      <c r="AX20" s="94">
        <f>'[1]IPC Y SMMLV'!$C$4*AW20</f>
        <v>82811600</v>
      </c>
      <c r="AY20" s="25"/>
      <c r="AZ20" s="94">
        <f>'[1]IPC Y SMMLV'!$C$4*AY20</f>
        <v>0</v>
      </c>
      <c r="BA20" s="94">
        <f>S20+AV20+AX20+AZ20</f>
        <v>82811600</v>
      </c>
      <c r="BB20" s="25"/>
      <c r="BC20" s="275"/>
    </row>
    <row r="21" spans="1:55" s="54" customFormat="1" ht="60.75" customHeight="1" x14ac:dyDescent="0.25">
      <c r="A21" s="331"/>
      <c r="B21" s="250" t="s">
        <v>44</v>
      </c>
      <c r="C21" s="88" t="s">
        <v>45</v>
      </c>
      <c r="D21" s="89">
        <v>13</v>
      </c>
      <c r="E21" s="89">
        <v>4</v>
      </c>
      <c r="F21" s="89">
        <v>2002</v>
      </c>
      <c r="G21" s="90"/>
      <c r="H21" s="91" t="s">
        <v>81</v>
      </c>
      <c r="I21" s="25"/>
      <c r="J21" s="92"/>
      <c r="K21" s="25" t="s">
        <v>82</v>
      </c>
      <c r="L21" s="97"/>
      <c r="M21" s="25"/>
      <c r="N21" s="25"/>
      <c r="O21" s="30" t="s">
        <v>83</v>
      </c>
      <c r="P21" s="95">
        <v>0</v>
      </c>
      <c r="Q21" s="95">
        <v>0</v>
      </c>
      <c r="R21" s="25"/>
      <c r="S21" s="94">
        <v>0</v>
      </c>
      <c r="T21" s="94">
        <v>0</v>
      </c>
      <c r="U21" s="94">
        <v>0</v>
      </c>
      <c r="V21" s="94">
        <v>0</v>
      </c>
      <c r="W21" s="94">
        <v>0</v>
      </c>
      <c r="X21" s="94">
        <v>0</v>
      </c>
      <c r="Y21" s="94">
        <v>0</v>
      </c>
      <c r="Z21" s="94">
        <v>0</v>
      </c>
      <c r="AA21" s="94">
        <v>0</v>
      </c>
      <c r="AB21" s="94">
        <v>0</v>
      </c>
      <c r="AC21" s="94">
        <v>0</v>
      </c>
      <c r="AD21" s="94">
        <v>0</v>
      </c>
      <c r="AE21" s="94">
        <v>0</v>
      </c>
      <c r="AF21" s="94">
        <v>0</v>
      </c>
      <c r="AG21" s="94">
        <v>0</v>
      </c>
      <c r="AH21" s="94">
        <v>0</v>
      </c>
      <c r="AI21" s="94">
        <v>0</v>
      </c>
      <c r="AJ21" s="94">
        <v>0</v>
      </c>
      <c r="AK21" s="25">
        <v>0</v>
      </c>
      <c r="AL21" s="25">
        <v>0</v>
      </c>
      <c r="AM21" s="25">
        <v>0</v>
      </c>
      <c r="AN21" s="25">
        <v>0</v>
      </c>
      <c r="AO21" s="25">
        <v>0</v>
      </c>
      <c r="AP21" s="25">
        <v>0</v>
      </c>
      <c r="AQ21" s="25">
        <f t="shared" si="9"/>
        <v>0</v>
      </c>
      <c r="AR21" s="25">
        <f t="shared" si="9"/>
        <v>0</v>
      </c>
      <c r="AS21" s="25">
        <f t="shared" si="9"/>
        <v>0</v>
      </c>
      <c r="AT21" s="95">
        <f>((AQ21*1)+(AR21*30)+(AS21*360))/30</f>
        <v>0</v>
      </c>
      <c r="AU21" s="94">
        <v>0</v>
      </c>
      <c r="AV21" s="94">
        <v>0</v>
      </c>
      <c r="AW21" s="96">
        <v>0</v>
      </c>
      <c r="AX21" s="94">
        <f>'[1]IPC Y SMMLV'!$C$4*AW21</f>
        <v>0</v>
      </c>
      <c r="AY21" s="25"/>
      <c r="AZ21" s="94">
        <f>'[1]IPC Y SMMLV'!$C$4*AY21</f>
        <v>0</v>
      </c>
      <c r="BA21" s="94">
        <f>S21+AV21+AX21+AZ21</f>
        <v>0</v>
      </c>
      <c r="BB21" s="25"/>
      <c r="BC21" s="275"/>
    </row>
    <row r="22" spans="1:55" s="54" customFormat="1" ht="67.5" customHeight="1" x14ac:dyDescent="0.25">
      <c r="A22" s="331"/>
      <c r="B22" s="250" t="s">
        <v>44</v>
      </c>
      <c r="C22" s="88" t="s">
        <v>45</v>
      </c>
      <c r="D22" s="89">
        <v>13</v>
      </c>
      <c r="E22" s="89">
        <v>4</v>
      </c>
      <c r="F22" s="89">
        <v>2002</v>
      </c>
      <c r="G22" s="90"/>
      <c r="H22" s="91" t="s">
        <v>84</v>
      </c>
      <c r="I22" s="25"/>
      <c r="J22" s="92"/>
      <c r="K22" s="25" t="s">
        <v>82</v>
      </c>
      <c r="L22" s="97"/>
      <c r="M22" s="25"/>
      <c r="N22" s="25"/>
      <c r="O22" s="30" t="s">
        <v>83</v>
      </c>
      <c r="P22" s="95">
        <v>0</v>
      </c>
      <c r="Q22" s="95">
        <v>0</v>
      </c>
      <c r="R22" s="25"/>
      <c r="S22" s="94">
        <v>0</v>
      </c>
      <c r="T22" s="94">
        <v>0</v>
      </c>
      <c r="U22" s="94">
        <v>0</v>
      </c>
      <c r="V22" s="94">
        <v>0</v>
      </c>
      <c r="W22" s="94">
        <v>0</v>
      </c>
      <c r="X22" s="94">
        <v>0</v>
      </c>
      <c r="Y22" s="94">
        <v>0</v>
      </c>
      <c r="Z22" s="94">
        <v>0</v>
      </c>
      <c r="AA22" s="94">
        <v>0</v>
      </c>
      <c r="AB22" s="94">
        <v>0</v>
      </c>
      <c r="AC22" s="94">
        <v>0</v>
      </c>
      <c r="AD22" s="94">
        <v>0</v>
      </c>
      <c r="AE22" s="94">
        <v>0</v>
      </c>
      <c r="AF22" s="94">
        <v>0</v>
      </c>
      <c r="AG22" s="94">
        <v>0</v>
      </c>
      <c r="AH22" s="94">
        <v>0</v>
      </c>
      <c r="AI22" s="94">
        <v>0</v>
      </c>
      <c r="AJ22" s="94">
        <v>0</v>
      </c>
      <c r="AK22" s="25">
        <v>0</v>
      </c>
      <c r="AL22" s="25">
        <v>0</v>
      </c>
      <c r="AM22" s="25">
        <v>0</v>
      </c>
      <c r="AN22" s="25">
        <v>0</v>
      </c>
      <c r="AO22" s="25">
        <v>0</v>
      </c>
      <c r="AP22" s="25">
        <v>0</v>
      </c>
      <c r="AQ22" s="25">
        <f t="shared" si="9"/>
        <v>0</v>
      </c>
      <c r="AR22" s="25">
        <f t="shared" si="9"/>
        <v>0</v>
      </c>
      <c r="AS22" s="25">
        <f t="shared" si="9"/>
        <v>0</v>
      </c>
      <c r="AT22" s="95">
        <f>((AQ22*1)+(AR22*30)+(AS22*360))/30</f>
        <v>0</v>
      </c>
      <c r="AU22" s="94">
        <v>0</v>
      </c>
      <c r="AV22" s="94">
        <v>0</v>
      </c>
      <c r="AW22" s="96">
        <v>0</v>
      </c>
      <c r="AX22" s="94">
        <f>'[1]IPC Y SMMLV'!$C$4*AW22</f>
        <v>0</v>
      </c>
      <c r="AY22" s="25"/>
      <c r="AZ22" s="94">
        <f>'[1]IPC Y SMMLV'!$C$4*AY22</f>
        <v>0</v>
      </c>
      <c r="BA22" s="94">
        <v>0</v>
      </c>
      <c r="BB22" s="25"/>
      <c r="BC22" s="275"/>
    </row>
    <row r="23" spans="1:55" s="54" customFormat="1" ht="71.25" customHeight="1" thickBot="1" x14ac:dyDescent="0.3">
      <c r="A23" s="340"/>
      <c r="B23" s="250" t="s">
        <v>44</v>
      </c>
      <c r="C23" s="98" t="s">
        <v>45</v>
      </c>
      <c r="D23" s="89">
        <v>13</v>
      </c>
      <c r="E23" s="89">
        <v>4</v>
      </c>
      <c r="F23" s="89">
        <v>2002</v>
      </c>
      <c r="G23" s="99"/>
      <c r="H23" s="91" t="s">
        <v>85</v>
      </c>
      <c r="I23" s="25"/>
      <c r="J23" s="92"/>
      <c r="K23" s="25" t="s">
        <v>82</v>
      </c>
      <c r="L23" s="97"/>
      <c r="M23" s="25"/>
      <c r="N23" s="25"/>
      <c r="O23" s="30" t="s">
        <v>83</v>
      </c>
      <c r="P23" s="95">
        <v>0</v>
      </c>
      <c r="Q23" s="95">
        <v>0</v>
      </c>
      <c r="R23" s="25"/>
      <c r="S23" s="94">
        <v>0</v>
      </c>
      <c r="T23" s="94">
        <v>0</v>
      </c>
      <c r="U23" s="94">
        <v>0</v>
      </c>
      <c r="V23" s="94">
        <v>0</v>
      </c>
      <c r="W23" s="94">
        <v>0</v>
      </c>
      <c r="X23" s="94">
        <v>0</v>
      </c>
      <c r="Y23" s="94">
        <v>0</v>
      </c>
      <c r="Z23" s="94">
        <v>0</v>
      </c>
      <c r="AA23" s="94">
        <v>0</v>
      </c>
      <c r="AB23" s="94">
        <v>0</v>
      </c>
      <c r="AC23" s="94">
        <v>0</v>
      </c>
      <c r="AD23" s="94">
        <v>0</v>
      </c>
      <c r="AE23" s="94">
        <v>0</v>
      </c>
      <c r="AF23" s="94">
        <v>0</v>
      </c>
      <c r="AG23" s="94">
        <v>0</v>
      </c>
      <c r="AH23" s="94">
        <v>0</v>
      </c>
      <c r="AI23" s="94">
        <v>0</v>
      </c>
      <c r="AJ23" s="94">
        <v>0</v>
      </c>
      <c r="AK23" s="25">
        <v>0</v>
      </c>
      <c r="AL23" s="25">
        <v>0</v>
      </c>
      <c r="AM23" s="25">
        <v>0</v>
      </c>
      <c r="AN23" s="25">
        <v>0</v>
      </c>
      <c r="AO23" s="25">
        <v>0</v>
      </c>
      <c r="AP23" s="25">
        <v>0</v>
      </c>
      <c r="AQ23" s="25">
        <f t="shared" si="9"/>
        <v>0</v>
      </c>
      <c r="AR23" s="25">
        <f t="shared" si="9"/>
        <v>0</v>
      </c>
      <c r="AS23" s="25">
        <f t="shared" si="9"/>
        <v>0</v>
      </c>
      <c r="AT23" s="95">
        <f>((AQ23*1)+(AR23*30)+(AS23*360))/30</f>
        <v>0</v>
      </c>
      <c r="AU23" s="94">
        <v>0</v>
      </c>
      <c r="AV23" s="94">
        <v>0</v>
      </c>
      <c r="AW23" s="96">
        <v>0</v>
      </c>
      <c r="AX23" s="94">
        <f>'[1]IPC Y SMMLV'!$C$4*AW23</f>
        <v>0</v>
      </c>
      <c r="AY23" s="25"/>
      <c r="AZ23" s="94">
        <f>'[1]IPC Y SMMLV'!$C$4*AY23</f>
        <v>0</v>
      </c>
      <c r="BA23" s="94">
        <f>S23+AV23+AX23+AZ23</f>
        <v>0</v>
      </c>
      <c r="BB23" s="25"/>
      <c r="BC23" s="276">
        <f>SUBTOTAL(9,BA19:BA23)</f>
        <v>166823200</v>
      </c>
    </row>
    <row r="24" spans="1:55" s="54" customFormat="1" ht="27" x14ac:dyDescent="0.25">
      <c r="A24" s="333">
        <v>5</v>
      </c>
      <c r="B24" s="255" t="s">
        <v>44</v>
      </c>
      <c r="C24" s="55" t="s">
        <v>45</v>
      </c>
      <c r="D24" s="56">
        <v>24</v>
      </c>
      <c r="E24" s="56">
        <v>1</v>
      </c>
      <c r="F24" s="56">
        <v>2002</v>
      </c>
      <c r="G24" s="57" t="s">
        <v>86</v>
      </c>
      <c r="H24" s="58"/>
      <c r="I24" s="32" t="s">
        <v>47</v>
      </c>
      <c r="J24" s="59">
        <v>70162117</v>
      </c>
      <c r="K24" s="32"/>
      <c r="L24" s="26"/>
      <c r="M24" s="26" t="s">
        <v>87</v>
      </c>
      <c r="N24" s="26">
        <v>32.4</v>
      </c>
      <c r="O24" s="26"/>
      <c r="P24" s="26"/>
      <c r="Q24" s="26"/>
      <c r="R24" s="26"/>
      <c r="S24" s="60"/>
      <c r="T24" s="60"/>
      <c r="U24" s="60"/>
      <c r="V24" s="60"/>
      <c r="W24" s="60"/>
      <c r="X24" s="60"/>
      <c r="Y24" s="60"/>
      <c r="Z24" s="26"/>
      <c r="AA24" s="26"/>
      <c r="AB24" s="26"/>
      <c r="AC24" s="26"/>
      <c r="AD24" s="26"/>
      <c r="AE24" s="26"/>
      <c r="AF24" s="26"/>
      <c r="AG24" s="26"/>
      <c r="AH24" s="26"/>
      <c r="AI24" s="26"/>
      <c r="AJ24" s="60"/>
      <c r="AK24" s="26"/>
      <c r="AL24" s="26"/>
      <c r="AM24" s="26"/>
      <c r="AN24" s="26"/>
      <c r="AO24" s="26"/>
      <c r="AP24" s="26"/>
      <c r="AQ24" s="26"/>
      <c r="AR24" s="26"/>
      <c r="AS24" s="26"/>
      <c r="AT24" s="26"/>
      <c r="AU24" s="60"/>
      <c r="AV24" s="60"/>
      <c r="AW24" s="26"/>
      <c r="AX24" s="60"/>
      <c r="AY24" s="26"/>
      <c r="AZ24" s="26"/>
      <c r="BA24" s="60"/>
      <c r="BB24" s="26"/>
      <c r="BC24" s="271"/>
    </row>
    <row r="25" spans="1:55" s="54" customFormat="1" ht="27" x14ac:dyDescent="0.25">
      <c r="A25" s="338"/>
      <c r="B25" s="246" t="s">
        <v>44</v>
      </c>
      <c r="C25" s="61" t="s">
        <v>45</v>
      </c>
      <c r="D25" s="62">
        <v>24</v>
      </c>
      <c r="E25" s="62">
        <v>1</v>
      </c>
      <c r="F25" s="62">
        <v>2002</v>
      </c>
      <c r="G25" s="27"/>
      <c r="H25" s="103" t="s">
        <v>88</v>
      </c>
      <c r="I25" s="28" t="s">
        <v>47</v>
      </c>
      <c r="J25" s="107">
        <v>21999330</v>
      </c>
      <c r="K25" s="28" t="s">
        <v>59</v>
      </c>
      <c r="L25" s="109">
        <v>22688</v>
      </c>
      <c r="M25" s="28" t="s">
        <v>89</v>
      </c>
      <c r="N25" s="28"/>
      <c r="O25" s="28"/>
      <c r="P25" s="66">
        <f>+'[3]2019 IPC'!$B$587</f>
        <v>46.946702888127298</v>
      </c>
      <c r="Q25" s="66">
        <v>100.59854</v>
      </c>
      <c r="R25" s="28"/>
      <c r="S25" s="106">
        <v>1200000</v>
      </c>
      <c r="T25" s="67">
        <v>309000</v>
      </c>
      <c r="U25" s="67">
        <f>((T25*Q25)/P25)</f>
        <v>662132.73664978298</v>
      </c>
      <c r="V25" s="67">
        <v>828116</v>
      </c>
      <c r="W25" s="67">
        <f>V25*25%</f>
        <v>207029</v>
      </c>
      <c r="X25" s="67">
        <f>(V25+W25)*25%</f>
        <v>258786.25</v>
      </c>
      <c r="Y25" s="67">
        <f>(V25+W25-X25)/2</f>
        <v>388179.375</v>
      </c>
      <c r="Z25" s="29">
        <f t="shared" ref="Z25:AB26" si="10">D25</f>
        <v>24</v>
      </c>
      <c r="AA25" s="29">
        <f t="shared" si="10"/>
        <v>1</v>
      </c>
      <c r="AB25" s="29">
        <f t="shared" si="10"/>
        <v>2002</v>
      </c>
      <c r="AC25" s="29">
        <v>27</v>
      </c>
      <c r="AD25" s="29">
        <v>2</v>
      </c>
      <c r="AE25" s="29">
        <v>2019</v>
      </c>
      <c r="AF25" s="29">
        <f t="shared" ref="AF25:AH26" si="11">AC25-Z25</f>
        <v>3</v>
      </c>
      <c r="AG25" s="29">
        <f t="shared" si="11"/>
        <v>1</v>
      </c>
      <c r="AH25" s="29">
        <f t="shared" si="11"/>
        <v>17</v>
      </c>
      <c r="AI25" s="68">
        <f t="shared" ref="AI25:AI31" si="12">((AF25*1)+(AG25*30)+(AH25*360))/30</f>
        <v>205.1</v>
      </c>
      <c r="AJ25" s="67">
        <f t="shared" ref="AJ25:AJ31" si="13">Y25*((POWER(1.004867,AI25)-1)/0.004867)</f>
        <v>136137148.13730267</v>
      </c>
      <c r="AK25" s="29">
        <f>AC25</f>
        <v>27</v>
      </c>
      <c r="AL25" s="29">
        <f>AD25</f>
        <v>2</v>
      </c>
      <c r="AM25" s="29">
        <f>AE25</f>
        <v>2019</v>
      </c>
      <c r="AN25" s="29">
        <v>24</v>
      </c>
      <c r="AO25" s="29">
        <v>1</v>
      </c>
      <c r="AP25" s="29">
        <f>2002+32.4</f>
        <v>2034.4</v>
      </c>
      <c r="AQ25" s="29">
        <f>AN25-AK25</f>
        <v>-3</v>
      </c>
      <c r="AR25" s="29">
        <f>AO25-AL25</f>
        <v>-1</v>
      </c>
      <c r="AS25" s="29">
        <f>AP25-AM25</f>
        <v>15.400000000000091</v>
      </c>
      <c r="AT25" s="68">
        <f t="shared" ref="AT25:AT31" si="14">((AQ25*1)+(AR25*30)+(AS25*360))/30</f>
        <v>183.7000000000011</v>
      </c>
      <c r="AU25" s="67">
        <f t="shared" ref="AU25:AU31" si="15">Y25*((POWER(1.004867,AT25)-1))/(0.004867*((POWER(1.004867,AT25))))</f>
        <v>47066723.898251511</v>
      </c>
      <c r="AV25" s="67">
        <f t="shared" ref="AV25:AV31" si="16">AJ25+AU25</f>
        <v>183203872.03555417</v>
      </c>
      <c r="AW25" s="69">
        <v>100</v>
      </c>
      <c r="AX25" s="67">
        <f>'[1]IPC Y SMMLV'!$C$4*AW25</f>
        <v>82811600</v>
      </c>
      <c r="AY25" s="28"/>
      <c r="AZ25" s="67">
        <f>'[1]IPC Y SMMLV'!$C$4*AY25</f>
        <v>0</v>
      </c>
      <c r="BA25" s="67">
        <f t="shared" ref="BA25:BA31" si="17">S25+AV25+AX25+AZ25</f>
        <v>267215472.03555417</v>
      </c>
      <c r="BB25" s="28"/>
      <c r="BC25" s="277"/>
    </row>
    <row r="26" spans="1:55" s="54" customFormat="1" ht="27" x14ac:dyDescent="0.25">
      <c r="A26" s="338"/>
      <c r="B26" s="246" t="s">
        <v>44</v>
      </c>
      <c r="C26" s="61" t="s">
        <v>45</v>
      </c>
      <c r="D26" s="62">
        <v>24</v>
      </c>
      <c r="E26" s="62">
        <v>1</v>
      </c>
      <c r="F26" s="62">
        <v>2002</v>
      </c>
      <c r="G26" s="27"/>
      <c r="H26" s="103" t="s">
        <v>90</v>
      </c>
      <c r="I26" s="28" t="s">
        <v>47</v>
      </c>
      <c r="J26" s="107">
        <v>1037946879</v>
      </c>
      <c r="K26" s="28" t="s">
        <v>55</v>
      </c>
      <c r="L26" s="109">
        <v>32570</v>
      </c>
      <c r="M26" s="28"/>
      <c r="N26" s="28"/>
      <c r="O26" s="28"/>
      <c r="P26" s="108">
        <f>+'[3]2019 IPC'!$B$587</f>
        <v>46.946702888127298</v>
      </c>
      <c r="Q26" s="108">
        <v>100.59854</v>
      </c>
      <c r="R26" s="28"/>
      <c r="S26" s="106">
        <v>0</v>
      </c>
      <c r="T26" s="67">
        <v>309000</v>
      </c>
      <c r="U26" s="67">
        <f>((T26*Q26)/P26)</f>
        <v>662132.73664978298</v>
      </c>
      <c r="V26" s="67">
        <v>828116</v>
      </c>
      <c r="W26" s="67">
        <f>V26*25%</f>
        <v>207029</v>
      </c>
      <c r="X26" s="67">
        <f>(V26+W26)*25%</f>
        <v>258786.25</v>
      </c>
      <c r="Y26" s="67">
        <f>(V26+W26-X26)/2</f>
        <v>388179.375</v>
      </c>
      <c r="Z26" s="29">
        <f t="shared" si="10"/>
        <v>24</v>
      </c>
      <c r="AA26" s="29">
        <f t="shared" si="10"/>
        <v>1</v>
      </c>
      <c r="AB26" s="29">
        <f t="shared" si="10"/>
        <v>2002</v>
      </c>
      <c r="AC26" s="29">
        <v>3</v>
      </c>
      <c r="AD26" s="29">
        <v>3</v>
      </c>
      <c r="AE26" s="29">
        <v>2007</v>
      </c>
      <c r="AF26" s="29">
        <f t="shared" si="11"/>
        <v>-21</v>
      </c>
      <c r="AG26" s="29">
        <f t="shared" si="11"/>
        <v>2</v>
      </c>
      <c r="AH26" s="29">
        <f t="shared" si="11"/>
        <v>5</v>
      </c>
      <c r="AI26" s="68">
        <f t="shared" si="12"/>
        <v>61.3</v>
      </c>
      <c r="AJ26" s="67">
        <f t="shared" si="13"/>
        <v>27648274.860242642</v>
      </c>
      <c r="AK26" s="29">
        <v>0</v>
      </c>
      <c r="AL26" s="29">
        <v>0</v>
      </c>
      <c r="AM26" s="29">
        <v>0</v>
      </c>
      <c r="AN26" s="29">
        <v>0</v>
      </c>
      <c r="AO26" s="29">
        <v>0</v>
      </c>
      <c r="AP26" s="29">
        <v>0</v>
      </c>
      <c r="AQ26" s="29">
        <v>0</v>
      </c>
      <c r="AR26" s="29">
        <v>0</v>
      </c>
      <c r="AS26" s="29">
        <v>0</v>
      </c>
      <c r="AT26" s="68">
        <f t="shared" si="14"/>
        <v>0</v>
      </c>
      <c r="AU26" s="67">
        <f t="shared" si="15"/>
        <v>0</v>
      </c>
      <c r="AV26" s="67">
        <f t="shared" si="16"/>
        <v>27648274.860242642</v>
      </c>
      <c r="AW26" s="69">
        <v>100</v>
      </c>
      <c r="AX26" s="67">
        <f>'[1]IPC Y SMMLV'!$C$4*AW26</f>
        <v>82811600</v>
      </c>
      <c r="AY26" s="28"/>
      <c r="AZ26" s="67">
        <f>'[1]IPC Y SMMLV'!$C$4*AY26</f>
        <v>0</v>
      </c>
      <c r="BA26" s="67">
        <f t="shared" si="17"/>
        <v>110459874.86024264</v>
      </c>
      <c r="BB26" s="28"/>
      <c r="BC26" s="277"/>
    </row>
    <row r="27" spans="1:55" s="54" customFormat="1" ht="88.5" customHeight="1" x14ac:dyDescent="0.25">
      <c r="A27" s="338"/>
      <c r="B27" s="246" t="s">
        <v>44</v>
      </c>
      <c r="C27" s="61" t="s">
        <v>45</v>
      </c>
      <c r="D27" s="62">
        <v>24</v>
      </c>
      <c r="E27" s="62">
        <v>1</v>
      </c>
      <c r="F27" s="62">
        <v>2002</v>
      </c>
      <c r="G27" s="27"/>
      <c r="H27" s="103" t="s">
        <v>91</v>
      </c>
      <c r="I27" s="28" t="s">
        <v>47</v>
      </c>
      <c r="J27" s="107">
        <v>1001555433</v>
      </c>
      <c r="K27" s="28" t="s">
        <v>92</v>
      </c>
      <c r="L27" s="109"/>
      <c r="M27" s="28"/>
      <c r="N27" s="28"/>
      <c r="O27" s="15" t="s">
        <v>93</v>
      </c>
      <c r="P27" s="108">
        <f>+'[3]2019 IPC'!$B$587</f>
        <v>46.946702888127298</v>
      </c>
      <c r="Q27" s="108">
        <v>100.59854</v>
      </c>
      <c r="R27" s="28"/>
      <c r="S27" s="106">
        <v>0</v>
      </c>
      <c r="T27" s="67">
        <v>0</v>
      </c>
      <c r="U27" s="67">
        <v>0</v>
      </c>
      <c r="V27" s="67">
        <v>0</v>
      </c>
      <c r="W27" s="67">
        <v>0</v>
      </c>
      <c r="X27" s="67">
        <v>0</v>
      </c>
      <c r="Y27" s="67">
        <v>0</v>
      </c>
      <c r="Z27" s="29">
        <v>0</v>
      </c>
      <c r="AA27" s="29">
        <v>0</v>
      </c>
      <c r="AB27" s="29">
        <v>0</v>
      </c>
      <c r="AC27" s="29">
        <v>0</v>
      </c>
      <c r="AD27" s="29">
        <v>0</v>
      </c>
      <c r="AE27" s="29">
        <v>0</v>
      </c>
      <c r="AF27" s="29">
        <v>0</v>
      </c>
      <c r="AG27" s="29">
        <v>0</v>
      </c>
      <c r="AH27" s="29">
        <v>0</v>
      </c>
      <c r="AI27" s="106">
        <f t="shared" si="12"/>
        <v>0</v>
      </c>
      <c r="AJ27" s="67">
        <f t="shared" si="13"/>
        <v>0</v>
      </c>
      <c r="AK27" s="29">
        <v>0</v>
      </c>
      <c r="AL27" s="29">
        <v>0</v>
      </c>
      <c r="AM27" s="29">
        <v>0</v>
      </c>
      <c r="AN27" s="29">
        <v>0</v>
      </c>
      <c r="AO27" s="29">
        <v>0</v>
      </c>
      <c r="AP27" s="29">
        <v>0</v>
      </c>
      <c r="AQ27" s="29">
        <v>0</v>
      </c>
      <c r="AR27" s="29">
        <v>0</v>
      </c>
      <c r="AS27" s="29">
        <v>0</v>
      </c>
      <c r="AT27" s="68">
        <f t="shared" si="14"/>
        <v>0</v>
      </c>
      <c r="AU27" s="67">
        <f t="shared" si="15"/>
        <v>0</v>
      </c>
      <c r="AV27" s="67">
        <f t="shared" si="16"/>
        <v>0</v>
      </c>
      <c r="AW27" s="69">
        <v>0</v>
      </c>
      <c r="AX27" s="67">
        <f>'[1]IPC Y SMMLV'!$C$4*AW27</f>
        <v>0</v>
      </c>
      <c r="AY27" s="28"/>
      <c r="AZ27" s="67">
        <f>'[1]IPC Y SMMLV'!$C$4*AY27</f>
        <v>0</v>
      </c>
      <c r="BA27" s="67">
        <f t="shared" si="17"/>
        <v>0</v>
      </c>
      <c r="BB27" s="28"/>
      <c r="BC27" s="277"/>
    </row>
    <row r="28" spans="1:55" s="54" customFormat="1" ht="27" x14ac:dyDescent="0.25">
      <c r="A28" s="338"/>
      <c r="B28" s="246" t="s">
        <v>44</v>
      </c>
      <c r="C28" s="61" t="s">
        <v>45</v>
      </c>
      <c r="D28" s="62">
        <v>24</v>
      </c>
      <c r="E28" s="62">
        <v>1</v>
      </c>
      <c r="F28" s="62">
        <v>2002</v>
      </c>
      <c r="G28" s="63"/>
      <c r="H28" s="64" t="s">
        <v>94</v>
      </c>
      <c r="I28" s="29" t="s">
        <v>47</v>
      </c>
      <c r="J28" s="65">
        <v>21998243</v>
      </c>
      <c r="K28" s="28" t="s">
        <v>78</v>
      </c>
      <c r="L28" s="110"/>
      <c r="M28" s="29"/>
      <c r="N28" s="29"/>
      <c r="O28" s="29"/>
      <c r="P28" s="108">
        <f>+'[3]2019 IPC'!$B$587</f>
        <v>46.946702888127298</v>
      </c>
      <c r="Q28" s="108">
        <v>100.59854</v>
      </c>
      <c r="R28" s="29"/>
      <c r="S28" s="67">
        <v>0</v>
      </c>
      <c r="T28" s="67">
        <v>0</v>
      </c>
      <c r="U28" s="67">
        <v>0</v>
      </c>
      <c r="V28" s="67">
        <v>0</v>
      </c>
      <c r="W28" s="67">
        <v>0</v>
      </c>
      <c r="X28" s="67">
        <v>0</v>
      </c>
      <c r="Y28" s="67">
        <v>0</v>
      </c>
      <c r="Z28" s="29">
        <v>0</v>
      </c>
      <c r="AA28" s="29">
        <v>0</v>
      </c>
      <c r="AB28" s="29">
        <v>0</v>
      </c>
      <c r="AC28" s="29">
        <v>0</v>
      </c>
      <c r="AD28" s="29">
        <v>0</v>
      </c>
      <c r="AE28" s="29">
        <v>0</v>
      </c>
      <c r="AF28" s="29">
        <v>0</v>
      </c>
      <c r="AG28" s="29">
        <v>0</v>
      </c>
      <c r="AH28" s="29">
        <v>0</v>
      </c>
      <c r="AI28" s="106">
        <f t="shared" si="12"/>
        <v>0</v>
      </c>
      <c r="AJ28" s="67">
        <f t="shared" si="13"/>
        <v>0</v>
      </c>
      <c r="AK28" s="29">
        <v>0</v>
      </c>
      <c r="AL28" s="29">
        <v>0</v>
      </c>
      <c r="AM28" s="29">
        <v>0</v>
      </c>
      <c r="AN28" s="29">
        <v>0</v>
      </c>
      <c r="AO28" s="29">
        <v>0</v>
      </c>
      <c r="AP28" s="29">
        <v>0</v>
      </c>
      <c r="AQ28" s="29">
        <v>0</v>
      </c>
      <c r="AR28" s="29">
        <v>0</v>
      </c>
      <c r="AS28" s="29">
        <v>0</v>
      </c>
      <c r="AT28" s="68">
        <f t="shared" si="14"/>
        <v>0</v>
      </c>
      <c r="AU28" s="67">
        <f t="shared" si="15"/>
        <v>0</v>
      </c>
      <c r="AV28" s="67">
        <f t="shared" si="16"/>
        <v>0</v>
      </c>
      <c r="AW28" s="69">
        <v>100</v>
      </c>
      <c r="AX28" s="67">
        <f>'[1]IPC Y SMMLV'!$C$4*AW28</f>
        <v>82811600</v>
      </c>
      <c r="AY28" s="29"/>
      <c r="AZ28" s="67">
        <f>'[1]IPC Y SMMLV'!$C$4*AY28</f>
        <v>0</v>
      </c>
      <c r="BA28" s="67">
        <f t="shared" si="17"/>
        <v>82811600</v>
      </c>
      <c r="BB28" s="29"/>
      <c r="BC28" s="272"/>
    </row>
    <row r="29" spans="1:55" s="54" customFormat="1" ht="67.5" customHeight="1" x14ac:dyDescent="0.25">
      <c r="A29" s="338"/>
      <c r="B29" s="246" t="s">
        <v>44</v>
      </c>
      <c r="C29" s="61" t="s">
        <v>45</v>
      </c>
      <c r="D29" s="62">
        <v>24</v>
      </c>
      <c r="E29" s="62">
        <v>1</v>
      </c>
      <c r="F29" s="62">
        <v>2002</v>
      </c>
      <c r="G29" s="63"/>
      <c r="H29" s="64" t="s">
        <v>95</v>
      </c>
      <c r="I29" s="29"/>
      <c r="J29" s="65"/>
      <c r="K29" s="28" t="s">
        <v>82</v>
      </c>
      <c r="L29" s="110"/>
      <c r="M29" s="29"/>
      <c r="N29" s="29"/>
      <c r="O29" s="15" t="s">
        <v>83</v>
      </c>
      <c r="P29" s="108">
        <f>+'[3]2019 IPC'!$B$587</f>
        <v>46.946702888127298</v>
      </c>
      <c r="Q29" s="108">
        <v>100.59854</v>
      </c>
      <c r="R29" s="29"/>
      <c r="S29" s="67">
        <v>0</v>
      </c>
      <c r="T29" s="67">
        <v>0</v>
      </c>
      <c r="U29" s="67">
        <v>0</v>
      </c>
      <c r="V29" s="67">
        <v>0</v>
      </c>
      <c r="W29" s="67">
        <v>0</v>
      </c>
      <c r="X29" s="67">
        <v>0</v>
      </c>
      <c r="Y29" s="67">
        <v>0</v>
      </c>
      <c r="Z29" s="29">
        <v>0</v>
      </c>
      <c r="AA29" s="29">
        <v>0</v>
      </c>
      <c r="AB29" s="29">
        <v>0</v>
      </c>
      <c r="AC29" s="29">
        <v>0</v>
      </c>
      <c r="AD29" s="29">
        <v>0</v>
      </c>
      <c r="AE29" s="29">
        <v>0</v>
      </c>
      <c r="AF29" s="29">
        <v>0</v>
      </c>
      <c r="AG29" s="29">
        <v>0</v>
      </c>
      <c r="AH29" s="29">
        <v>0</v>
      </c>
      <c r="AI29" s="106">
        <f t="shared" si="12"/>
        <v>0</v>
      </c>
      <c r="AJ29" s="67">
        <f t="shared" si="13"/>
        <v>0</v>
      </c>
      <c r="AK29" s="29">
        <v>0</v>
      </c>
      <c r="AL29" s="29">
        <v>0</v>
      </c>
      <c r="AM29" s="29">
        <v>0</v>
      </c>
      <c r="AN29" s="29">
        <v>0</v>
      </c>
      <c r="AO29" s="29">
        <v>0</v>
      </c>
      <c r="AP29" s="29">
        <v>0</v>
      </c>
      <c r="AQ29" s="29">
        <v>0</v>
      </c>
      <c r="AR29" s="29">
        <v>0</v>
      </c>
      <c r="AS29" s="29">
        <v>0</v>
      </c>
      <c r="AT29" s="68">
        <f t="shared" si="14"/>
        <v>0</v>
      </c>
      <c r="AU29" s="67">
        <f t="shared" si="15"/>
        <v>0</v>
      </c>
      <c r="AV29" s="67">
        <f t="shared" si="16"/>
        <v>0</v>
      </c>
      <c r="AW29" s="69">
        <v>0</v>
      </c>
      <c r="AX29" s="67">
        <f>'[1]IPC Y SMMLV'!$C$4*AW29</f>
        <v>0</v>
      </c>
      <c r="AY29" s="29"/>
      <c r="AZ29" s="67">
        <f>'[1]IPC Y SMMLV'!$C$4*AY29</f>
        <v>0</v>
      </c>
      <c r="BA29" s="67">
        <f t="shared" si="17"/>
        <v>0</v>
      </c>
      <c r="BB29" s="29"/>
      <c r="BC29" s="272"/>
    </row>
    <row r="30" spans="1:55" s="54" customFormat="1" ht="66" customHeight="1" x14ac:dyDescent="0.25">
      <c r="A30" s="338"/>
      <c r="B30" s="246" t="s">
        <v>44</v>
      </c>
      <c r="C30" s="61" t="s">
        <v>45</v>
      </c>
      <c r="D30" s="62">
        <v>24</v>
      </c>
      <c r="E30" s="62">
        <v>1</v>
      </c>
      <c r="F30" s="62">
        <v>2002</v>
      </c>
      <c r="G30" s="63"/>
      <c r="H30" s="64" t="s">
        <v>96</v>
      </c>
      <c r="I30" s="29"/>
      <c r="J30" s="65"/>
      <c r="K30" s="28" t="s">
        <v>82</v>
      </c>
      <c r="L30" s="110"/>
      <c r="M30" s="29"/>
      <c r="N30" s="29"/>
      <c r="O30" s="15" t="s">
        <v>83</v>
      </c>
      <c r="P30" s="108">
        <f>+'[3]2019 IPC'!$B$587</f>
        <v>46.946702888127298</v>
      </c>
      <c r="Q30" s="108">
        <v>100.59854</v>
      </c>
      <c r="R30" s="29"/>
      <c r="S30" s="67">
        <v>0</v>
      </c>
      <c r="T30" s="67">
        <v>0</v>
      </c>
      <c r="U30" s="67">
        <v>0</v>
      </c>
      <c r="V30" s="67">
        <v>0</v>
      </c>
      <c r="W30" s="67">
        <v>0</v>
      </c>
      <c r="X30" s="67">
        <v>0</v>
      </c>
      <c r="Y30" s="67">
        <v>0</v>
      </c>
      <c r="Z30" s="29">
        <v>0</v>
      </c>
      <c r="AA30" s="29">
        <v>0</v>
      </c>
      <c r="AB30" s="29">
        <v>0</v>
      </c>
      <c r="AC30" s="29">
        <v>0</v>
      </c>
      <c r="AD30" s="29">
        <v>0</v>
      </c>
      <c r="AE30" s="29">
        <v>0</v>
      </c>
      <c r="AF30" s="29">
        <v>0</v>
      </c>
      <c r="AG30" s="29">
        <v>0</v>
      </c>
      <c r="AH30" s="29">
        <v>0</v>
      </c>
      <c r="AI30" s="106">
        <f t="shared" si="12"/>
        <v>0</v>
      </c>
      <c r="AJ30" s="67">
        <f t="shared" si="13"/>
        <v>0</v>
      </c>
      <c r="AK30" s="29">
        <v>0</v>
      </c>
      <c r="AL30" s="29">
        <v>0</v>
      </c>
      <c r="AM30" s="29">
        <v>0</v>
      </c>
      <c r="AN30" s="29">
        <v>0</v>
      </c>
      <c r="AO30" s="29">
        <v>0</v>
      </c>
      <c r="AP30" s="29">
        <v>0</v>
      </c>
      <c r="AQ30" s="29">
        <v>0</v>
      </c>
      <c r="AR30" s="29">
        <v>0</v>
      </c>
      <c r="AS30" s="29">
        <v>0</v>
      </c>
      <c r="AT30" s="68">
        <f t="shared" si="14"/>
        <v>0</v>
      </c>
      <c r="AU30" s="67">
        <f t="shared" si="15"/>
        <v>0</v>
      </c>
      <c r="AV30" s="67">
        <f t="shared" si="16"/>
        <v>0</v>
      </c>
      <c r="AW30" s="69">
        <v>0</v>
      </c>
      <c r="AX30" s="67">
        <f>'[1]IPC Y SMMLV'!$C$4*AW30</f>
        <v>0</v>
      </c>
      <c r="AY30" s="29"/>
      <c r="AZ30" s="67">
        <f>'[1]IPC Y SMMLV'!$C$4*AY30</f>
        <v>0</v>
      </c>
      <c r="BA30" s="67">
        <f t="shared" si="17"/>
        <v>0</v>
      </c>
      <c r="BB30" s="29"/>
      <c r="BC30" s="272"/>
    </row>
    <row r="31" spans="1:55" s="54" customFormat="1" ht="67.5" customHeight="1" thickBot="1" x14ac:dyDescent="0.3">
      <c r="A31" s="334"/>
      <c r="B31" s="248" t="s">
        <v>44</v>
      </c>
      <c r="C31" s="70" t="s">
        <v>45</v>
      </c>
      <c r="D31" s="71">
        <v>24</v>
      </c>
      <c r="E31" s="71">
        <v>1</v>
      </c>
      <c r="F31" s="71">
        <v>2002</v>
      </c>
      <c r="G31" s="72"/>
      <c r="H31" s="73" t="s">
        <v>97</v>
      </c>
      <c r="I31" s="23"/>
      <c r="J31" s="74"/>
      <c r="K31" s="23" t="s">
        <v>82</v>
      </c>
      <c r="L31" s="75"/>
      <c r="M31" s="23"/>
      <c r="N31" s="23"/>
      <c r="O31" s="16" t="s">
        <v>83</v>
      </c>
      <c r="P31" s="76">
        <f>+'[3]2019 IPC'!$B$587</f>
        <v>46.946702888127298</v>
      </c>
      <c r="Q31" s="76">
        <v>100.59854</v>
      </c>
      <c r="R31" s="23"/>
      <c r="S31" s="77">
        <f>(R31*Q31)/P31</f>
        <v>0</v>
      </c>
      <c r="T31" s="77">
        <v>0</v>
      </c>
      <c r="U31" s="77">
        <v>0</v>
      </c>
      <c r="V31" s="77">
        <v>0</v>
      </c>
      <c r="W31" s="77">
        <v>0</v>
      </c>
      <c r="X31" s="77">
        <v>0</v>
      </c>
      <c r="Y31" s="77">
        <v>0</v>
      </c>
      <c r="Z31" s="23">
        <v>0</v>
      </c>
      <c r="AA31" s="23">
        <v>0</v>
      </c>
      <c r="AB31" s="23">
        <v>0</v>
      </c>
      <c r="AC31" s="23">
        <v>0</v>
      </c>
      <c r="AD31" s="23">
        <v>0</v>
      </c>
      <c r="AE31" s="23">
        <v>0</v>
      </c>
      <c r="AF31" s="23">
        <v>0</v>
      </c>
      <c r="AG31" s="23">
        <v>0</v>
      </c>
      <c r="AH31" s="23">
        <v>0</v>
      </c>
      <c r="AI31" s="77">
        <f t="shared" si="12"/>
        <v>0</v>
      </c>
      <c r="AJ31" s="77">
        <f t="shared" si="13"/>
        <v>0</v>
      </c>
      <c r="AK31" s="23">
        <v>0</v>
      </c>
      <c r="AL31" s="23">
        <v>0</v>
      </c>
      <c r="AM31" s="23">
        <v>0</v>
      </c>
      <c r="AN31" s="23">
        <v>0</v>
      </c>
      <c r="AO31" s="23">
        <v>0</v>
      </c>
      <c r="AP31" s="23">
        <v>0</v>
      </c>
      <c r="AQ31" s="23">
        <v>0</v>
      </c>
      <c r="AR31" s="23">
        <v>0</v>
      </c>
      <c r="AS31" s="23">
        <v>0</v>
      </c>
      <c r="AT31" s="78">
        <f t="shared" si="14"/>
        <v>0</v>
      </c>
      <c r="AU31" s="77">
        <f t="shared" si="15"/>
        <v>0</v>
      </c>
      <c r="AV31" s="77">
        <f t="shared" si="16"/>
        <v>0</v>
      </c>
      <c r="AW31" s="79">
        <v>0</v>
      </c>
      <c r="AX31" s="77">
        <f>'[1]IPC Y SMMLV'!$C$4*AW31</f>
        <v>0</v>
      </c>
      <c r="AY31" s="23"/>
      <c r="AZ31" s="77">
        <f>'[1]IPC Y SMMLV'!$C$4*AY31</f>
        <v>0</v>
      </c>
      <c r="BA31" s="77">
        <f t="shared" si="17"/>
        <v>0</v>
      </c>
      <c r="BB31" s="23"/>
      <c r="BC31" s="273">
        <f>SUBTOTAL(9,BA25:BA31)</f>
        <v>460486946.89579678</v>
      </c>
    </row>
    <row r="32" spans="1:55" s="54" customFormat="1" ht="36" customHeight="1" x14ac:dyDescent="0.25">
      <c r="A32" s="330">
        <v>6</v>
      </c>
      <c r="B32" s="249" t="s">
        <v>44</v>
      </c>
      <c r="C32" s="111" t="s">
        <v>98</v>
      </c>
      <c r="D32" s="82">
        <v>24</v>
      </c>
      <c r="E32" s="82">
        <v>7</v>
      </c>
      <c r="F32" s="82">
        <v>2002</v>
      </c>
      <c r="G32" s="83" t="s">
        <v>99</v>
      </c>
      <c r="H32" s="84"/>
      <c r="I32" s="85" t="s">
        <v>47</v>
      </c>
      <c r="J32" s="86">
        <v>15456401</v>
      </c>
      <c r="K32" s="85"/>
      <c r="L32" s="24"/>
      <c r="M32" s="24" t="s">
        <v>100</v>
      </c>
      <c r="N32" s="24">
        <v>39.9</v>
      </c>
      <c r="O32" s="30" t="s">
        <v>101</v>
      </c>
      <c r="P32" s="24"/>
      <c r="Q32" s="24"/>
      <c r="R32" s="24"/>
      <c r="S32" s="87"/>
      <c r="T32" s="87"/>
      <c r="U32" s="87"/>
      <c r="V32" s="87"/>
      <c r="W32" s="87"/>
      <c r="X32" s="87"/>
      <c r="Y32" s="87"/>
      <c r="Z32" s="24"/>
      <c r="AA32" s="24"/>
      <c r="AB32" s="24"/>
      <c r="AC32" s="24"/>
      <c r="AD32" s="24"/>
      <c r="AE32" s="24"/>
      <c r="AF32" s="24"/>
      <c r="AG32" s="24"/>
      <c r="AH32" s="24"/>
      <c r="AI32" s="24"/>
      <c r="AJ32" s="87"/>
      <c r="AK32" s="24"/>
      <c r="AL32" s="24"/>
      <c r="AM32" s="24"/>
      <c r="AN32" s="24"/>
      <c r="AO32" s="24"/>
      <c r="AP32" s="24"/>
      <c r="AQ32" s="24"/>
      <c r="AR32" s="24"/>
      <c r="AS32" s="24"/>
      <c r="AT32" s="24"/>
      <c r="AU32" s="87"/>
      <c r="AV32" s="87"/>
      <c r="AW32" s="24"/>
      <c r="AX32" s="87"/>
      <c r="AY32" s="24"/>
      <c r="AZ32" s="24"/>
      <c r="BA32" s="87"/>
      <c r="BB32" s="24"/>
      <c r="BC32" s="274"/>
    </row>
    <row r="33" spans="1:55" s="54" customFormat="1" ht="28.5" customHeight="1" x14ac:dyDescent="0.25">
      <c r="A33" s="331"/>
      <c r="B33" s="250" t="s">
        <v>44</v>
      </c>
      <c r="C33" s="111" t="s">
        <v>98</v>
      </c>
      <c r="D33" s="89">
        <v>24</v>
      </c>
      <c r="E33" s="89">
        <v>7</v>
      </c>
      <c r="F33" s="89">
        <v>2002</v>
      </c>
      <c r="G33" s="90"/>
      <c r="H33" s="91" t="s">
        <v>102</v>
      </c>
      <c r="I33" s="25"/>
      <c r="J33" s="92"/>
      <c r="K33" s="25" t="s">
        <v>78</v>
      </c>
      <c r="L33" s="25"/>
      <c r="M33" s="25"/>
      <c r="N33" s="25"/>
      <c r="O33" s="30" t="s">
        <v>103</v>
      </c>
      <c r="P33" s="95">
        <v>0</v>
      </c>
      <c r="Q33" s="95">
        <v>0</v>
      </c>
      <c r="R33" s="94">
        <v>0</v>
      </c>
      <c r="S33" s="94">
        <v>0</v>
      </c>
      <c r="T33" s="87">
        <v>0</v>
      </c>
      <c r="U33" s="87">
        <v>0</v>
      </c>
      <c r="V33" s="87">
        <v>0</v>
      </c>
      <c r="W33" s="87">
        <v>0</v>
      </c>
      <c r="X33" s="87">
        <v>0</v>
      </c>
      <c r="Y33" s="87">
        <v>0</v>
      </c>
      <c r="Z33" s="87">
        <v>0</v>
      </c>
      <c r="AA33" s="87">
        <v>0</v>
      </c>
      <c r="AB33" s="87">
        <v>0</v>
      </c>
      <c r="AC33" s="87">
        <v>0</v>
      </c>
      <c r="AD33" s="87">
        <v>0</v>
      </c>
      <c r="AE33" s="87">
        <v>0</v>
      </c>
      <c r="AF33" s="87">
        <v>0</v>
      </c>
      <c r="AG33" s="87">
        <v>0</v>
      </c>
      <c r="AH33" s="87">
        <v>0</v>
      </c>
      <c r="AI33" s="87">
        <v>0</v>
      </c>
      <c r="AJ33" s="87">
        <v>0</v>
      </c>
      <c r="AK33" s="25">
        <v>0</v>
      </c>
      <c r="AL33" s="25">
        <v>0</v>
      </c>
      <c r="AM33" s="25">
        <v>0</v>
      </c>
      <c r="AN33" s="25">
        <v>0</v>
      </c>
      <c r="AO33" s="25">
        <v>0</v>
      </c>
      <c r="AP33" s="25">
        <v>0</v>
      </c>
      <c r="AQ33" s="25">
        <f t="shared" ref="AQ33:AS45" si="18">AN33-AK33</f>
        <v>0</v>
      </c>
      <c r="AR33" s="25">
        <f t="shared" si="18"/>
        <v>0</v>
      </c>
      <c r="AS33" s="25">
        <f t="shared" si="18"/>
        <v>0</v>
      </c>
      <c r="AT33" s="95">
        <f t="shared" ref="AT33:AT45" si="19">((AQ33*1)+(AR33*30)+(AS33*360))/30</f>
        <v>0</v>
      </c>
      <c r="AU33" s="87">
        <v>0</v>
      </c>
      <c r="AV33" s="87">
        <v>0</v>
      </c>
      <c r="AW33" s="96">
        <v>0</v>
      </c>
      <c r="AX33" s="94">
        <f>'[1]IPC Y SMMLV'!$C$4*AW33</f>
        <v>0</v>
      </c>
      <c r="AY33" s="25"/>
      <c r="AZ33" s="94">
        <f>'[1]IPC Y SMMLV'!$C$4*AY33</f>
        <v>0</v>
      </c>
      <c r="BA33" s="94">
        <f>S33+AV33+AX33+AZ33</f>
        <v>0</v>
      </c>
      <c r="BB33" s="25"/>
      <c r="BC33" s="275"/>
    </row>
    <row r="34" spans="1:55" s="54" customFormat="1" ht="31.5" customHeight="1" x14ac:dyDescent="0.25">
      <c r="A34" s="331"/>
      <c r="B34" s="250" t="s">
        <v>44</v>
      </c>
      <c r="C34" s="111" t="s">
        <v>98</v>
      </c>
      <c r="D34" s="89">
        <v>24</v>
      </c>
      <c r="E34" s="89">
        <v>7</v>
      </c>
      <c r="F34" s="89">
        <v>2002</v>
      </c>
      <c r="G34" s="90"/>
      <c r="H34" s="91" t="s">
        <v>104</v>
      </c>
      <c r="I34" s="25"/>
      <c r="J34" s="92"/>
      <c r="K34" s="25" t="s">
        <v>80</v>
      </c>
      <c r="L34" s="25"/>
      <c r="M34" s="25"/>
      <c r="N34" s="25"/>
      <c r="O34" s="30" t="s">
        <v>105</v>
      </c>
      <c r="P34" s="95"/>
      <c r="Q34" s="95"/>
      <c r="R34" s="94"/>
      <c r="S34" s="94"/>
      <c r="T34" s="87"/>
      <c r="U34" s="87"/>
      <c r="V34" s="87"/>
      <c r="W34" s="87"/>
      <c r="X34" s="87"/>
      <c r="Y34" s="87"/>
      <c r="Z34" s="87"/>
      <c r="AA34" s="87"/>
      <c r="AB34" s="87"/>
      <c r="AC34" s="87"/>
      <c r="AD34" s="87"/>
      <c r="AE34" s="87"/>
      <c r="AF34" s="87"/>
      <c r="AG34" s="87"/>
      <c r="AH34" s="87"/>
      <c r="AI34" s="87"/>
      <c r="AJ34" s="87"/>
      <c r="AK34" s="25">
        <v>0</v>
      </c>
      <c r="AL34" s="25">
        <v>0</v>
      </c>
      <c r="AM34" s="25">
        <v>0</v>
      </c>
      <c r="AN34" s="25">
        <v>0</v>
      </c>
      <c r="AO34" s="25">
        <v>0</v>
      </c>
      <c r="AP34" s="25">
        <v>0</v>
      </c>
      <c r="AQ34" s="25">
        <f>AN34-AK34</f>
        <v>0</v>
      </c>
      <c r="AR34" s="25">
        <f>AO34-AL34</f>
        <v>0</v>
      </c>
      <c r="AS34" s="25">
        <f>AP34-AM34</f>
        <v>0</v>
      </c>
      <c r="AT34" s="95">
        <f>((AQ34*1)+(AR34*30)+(AS34*360))/30</f>
        <v>0</v>
      </c>
      <c r="AU34" s="87"/>
      <c r="AV34" s="87"/>
      <c r="AW34" s="96">
        <v>0</v>
      </c>
      <c r="AX34" s="94"/>
      <c r="AY34" s="25"/>
      <c r="AZ34" s="94"/>
      <c r="BA34" s="94"/>
      <c r="BB34" s="25"/>
      <c r="BC34" s="275"/>
    </row>
    <row r="35" spans="1:55" s="54" customFormat="1" ht="35.25" customHeight="1" x14ac:dyDescent="0.25">
      <c r="A35" s="331"/>
      <c r="B35" s="250" t="s">
        <v>44</v>
      </c>
      <c r="C35" s="111" t="s">
        <v>98</v>
      </c>
      <c r="D35" s="89">
        <v>24</v>
      </c>
      <c r="E35" s="89">
        <v>7</v>
      </c>
      <c r="F35" s="89">
        <v>2002</v>
      </c>
      <c r="G35" s="90"/>
      <c r="H35" s="91" t="s">
        <v>106</v>
      </c>
      <c r="I35" s="25"/>
      <c r="J35" s="92"/>
      <c r="K35" s="25" t="s">
        <v>82</v>
      </c>
      <c r="L35" s="97"/>
      <c r="M35" s="25"/>
      <c r="N35" s="25"/>
      <c r="O35" s="30" t="s">
        <v>107</v>
      </c>
      <c r="P35" s="95">
        <v>0</v>
      </c>
      <c r="Q35" s="95">
        <v>0</v>
      </c>
      <c r="R35" s="25"/>
      <c r="S35" s="94">
        <v>0</v>
      </c>
      <c r="T35" s="94">
        <v>0</v>
      </c>
      <c r="U35" s="94">
        <v>0</v>
      </c>
      <c r="V35" s="94">
        <v>0</v>
      </c>
      <c r="W35" s="94">
        <v>0</v>
      </c>
      <c r="X35" s="94">
        <v>0</v>
      </c>
      <c r="Y35" s="94">
        <v>0</v>
      </c>
      <c r="Z35" s="94">
        <v>0</v>
      </c>
      <c r="AA35" s="94">
        <v>0</v>
      </c>
      <c r="AB35" s="94">
        <v>0</v>
      </c>
      <c r="AC35" s="94">
        <v>0</v>
      </c>
      <c r="AD35" s="94">
        <v>0</v>
      </c>
      <c r="AE35" s="94">
        <v>0</v>
      </c>
      <c r="AF35" s="94">
        <v>0</v>
      </c>
      <c r="AG35" s="94">
        <v>0</v>
      </c>
      <c r="AH35" s="94">
        <v>0</v>
      </c>
      <c r="AI35" s="94">
        <v>0</v>
      </c>
      <c r="AJ35" s="94">
        <v>0</v>
      </c>
      <c r="AK35" s="25">
        <v>0</v>
      </c>
      <c r="AL35" s="25">
        <v>0</v>
      </c>
      <c r="AM35" s="25">
        <v>0</v>
      </c>
      <c r="AN35" s="25">
        <v>0</v>
      </c>
      <c r="AO35" s="25">
        <v>0</v>
      </c>
      <c r="AP35" s="25">
        <v>0</v>
      </c>
      <c r="AQ35" s="25">
        <f t="shared" si="18"/>
        <v>0</v>
      </c>
      <c r="AR35" s="25">
        <f t="shared" si="18"/>
        <v>0</v>
      </c>
      <c r="AS35" s="25">
        <f t="shared" si="18"/>
        <v>0</v>
      </c>
      <c r="AT35" s="95">
        <f t="shared" si="19"/>
        <v>0</v>
      </c>
      <c r="AU35" s="94">
        <v>0</v>
      </c>
      <c r="AV35" s="94">
        <v>0</v>
      </c>
      <c r="AW35" s="96">
        <v>0</v>
      </c>
      <c r="AX35" s="94">
        <f>'[1]IPC Y SMMLV'!$C$4*AW35</f>
        <v>0</v>
      </c>
      <c r="AY35" s="25"/>
      <c r="AZ35" s="94">
        <f>'[1]IPC Y SMMLV'!$C$4*AY35</f>
        <v>0</v>
      </c>
      <c r="BA35" s="94">
        <f>S35+AV35+AX35+AZ35</f>
        <v>0</v>
      </c>
      <c r="BB35" s="25"/>
      <c r="BC35" s="275"/>
    </row>
    <row r="36" spans="1:55" s="54" customFormat="1" ht="31.5" customHeight="1" x14ac:dyDescent="0.25">
      <c r="A36" s="331"/>
      <c r="B36" s="250" t="s">
        <v>44</v>
      </c>
      <c r="C36" s="111" t="s">
        <v>98</v>
      </c>
      <c r="D36" s="89">
        <v>24</v>
      </c>
      <c r="E36" s="89">
        <v>7</v>
      </c>
      <c r="F36" s="89">
        <v>2002</v>
      </c>
      <c r="G36" s="90"/>
      <c r="H36" s="91" t="s">
        <v>108</v>
      </c>
      <c r="I36" s="25"/>
      <c r="J36" s="92"/>
      <c r="K36" s="25" t="s">
        <v>82</v>
      </c>
      <c r="L36" s="97"/>
      <c r="M36" s="25"/>
      <c r="N36" s="25"/>
      <c r="O36" s="30" t="s">
        <v>107</v>
      </c>
      <c r="P36" s="95">
        <v>0</v>
      </c>
      <c r="Q36" s="95">
        <v>0</v>
      </c>
      <c r="R36" s="25"/>
      <c r="S36" s="94">
        <v>0</v>
      </c>
      <c r="T36" s="94">
        <v>0</v>
      </c>
      <c r="U36" s="94">
        <v>0</v>
      </c>
      <c r="V36" s="94">
        <v>0</v>
      </c>
      <c r="W36" s="94">
        <v>0</v>
      </c>
      <c r="X36" s="94">
        <v>0</v>
      </c>
      <c r="Y36" s="94">
        <v>0</v>
      </c>
      <c r="Z36" s="94">
        <v>0</v>
      </c>
      <c r="AA36" s="94">
        <v>0</v>
      </c>
      <c r="AB36" s="94">
        <v>0</v>
      </c>
      <c r="AC36" s="94">
        <v>0</v>
      </c>
      <c r="AD36" s="94">
        <v>0</v>
      </c>
      <c r="AE36" s="94">
        <v>0</v>
      </c>
      <c r="AF36" s="94">
        <v>0</v>
      </c>
      <c r="AG36" s="94">
        <v>0</v>
      </c>
      <c r="AH36" s="94">
        <v>0</v>
      </c>
      <c r="AI36" s="94">
        <v>0</v>
      </c>
      <c r="AJ36" s="94">
        <v>0</v>
      </c>
      <c r="AK36" s="25">
        <v>0</v>
      </c>
      <c r="AL36" s="25">
        <v>0</v>
      </c>
      <c r="AM36" s="25">
        <v>0</v>
      </c>
      <c r="AN36" s="25">
        <v>0</v>
      </c>
      <c r="AO36" s="25">
        <v>0</v>
      </c>
      <c r="AP36" s="25">
        <v>0</v>
      </c>
      <c r="AQ36" s="25">
        <f t="shared" si="18"/>
        <v>0</v>
      </c>
      <c r="AR36" s="25">
        <f t="shared" si="18"/>
        <v>0</v>
      </c>
      <c r="AS36" s="25">
        <f t="shared" si="18"/>
        <v>0</v>
      </c>
      <c r="AT36" s="95">
        <f t="shared" si="19"/>
        <v>0</v>
      </c>
      <c r="AU36" s="94">
        <v>0</v>
      </c>
      <c r="AV36" s="94">
        <v>0</v>
      </c>
      <c r="AW36" s="96">
        <v>0</v>
      </c>
      <c r="AX36" s="94">
        <f>'[1]IPC Y SMMLV'!$C$4*AW36</f>
        <v>0</v>
      </c>
      <c r="AY36" s="25"/>
      <c r="AZ36" s="94">
        <f>'[1]IPC Y SMMLV'!$C$4*AY36</f>
        <v>0</v>
      </c>
      <c r="BA36" s="94">
        <v>0</v>
      </c>
      <c r="BB36" s="25"/>
      <c r="BC36" s="275"/>
    </row>
    <row r="37" spans="1:55" s="54" customFormat="1" ht="44.25" customHeight="1" x14ac:dyDescent="0.25">
      <c r="A37" s="331"/>
      <c r="B37" s="250" t="s">
        <v>44</v>
      </c>
      <c r="C37" s="111" t="s">
        <v>98</v>
      </c>
      <c r="D37" s="89">
        <v>24</v>
      </c>
      <c r="E37" s="89">
        <v>7</v>
      </c>
      <c r="F37" s="89">
        <v>2002</v>
      </c>
      <c r="G37" s="99"/>
      <c r="H37" s="91" t="s">
        <v>109</v>
      </c>
      <c r="I37" s="25"/>
      <c r="J37" s="92"/>
      <c r="K37" s="25" t="s">
        <v>110</v>
      </c>
      <c r="L37" s="97"/>
      <c r="M37" s="25"/>
      <c r="N37" s="25"/>
      <c r="O37" s="30" t="s">
        <v>111</v>
      </c>
      <c r="P37" s="95">
        <v>0</v>
      </c>
      <c r="Q37" s="95">
        <v>0</v>
      </c>
      <c r="R37" s="25"/>
      <c r="S37" s="94">
        <v>0</v>
      </c>
      <c r="T37" s="94">
        <v>0</v>
      </c>
      <c r="U37" s="94">
        <v>0</v>
      </c>
      <c r="V37" s="94">
        <v>0</v>
      </c>
      <c r="W37" s="94">
        <v>0</v>
      </c>
      <c r="X37" s="94">
        <v>0</v>
      </c>
      <c r="Y37" s="94">
        <v>0</v>
      </c>
      <c r="Z37" s="94">
        <v>0</v>
      </c>
      <c r="AA37" s="94">
        <v>0</v>
      </c>
      <c r="AB37" s="94">
        <v>0</v>
      </c>
      <c r="AC37" s="94">
        <v>0</v>
      </c>
      <c r="AD37" s="94">
        <v>0</v>
      </c>
      <c r="AE37" s="94">
        <v>0</v>
      </c>
      <c r="AF37" s="94">
        <v>0</v>
      </c>
      <c r="AG37" s="94">
        <v>0</v>
      </c>
      <c r="AH37" s="94">
        <v>0</v>
      </c>
      <c r="AI37" s="94">
        <v>0</v>
      </c>
      <c r="AJ37" s="94">
        <v>0</v>
      </c>
      <c r="AK37" s="25">
        <v>0</v>
      </c>
      <c r="AL37" s="25">
        <v>0</v>
      </c>
      <c r="AM37" s="25">
        <v>0</v>
      </c>
      <c r="AN37" s="25">
        <v>0</v>
      </c>
      <c r="AO37" s="25">
        <v>0</v>
      </c>
      <c r="AP37" s="25">
        <v>0</v>
      </c>
      <c r="AQ37" s="25">
        <f t="shared" si="18"/>
        <v>0</v>
      </c>
      <c r="AR37" s="25">
        <f t="shared" si="18"/>
        <v>0</v>
      </c>
      <c r="AS37" s="25">
        <f t="shared" si="18"/>
        <v>0</v>
      </c>
      <c r="AT37" s="95">
        <f t="shared" si="19"/>
        <v>0</v>
      </c>
      <c r="AU37" s="94">
        <v>0</v>
      </c>
      <c r="AV37" s="94">
        <v>0</v>
      </c>
      <c r="AW37" s="96">
        <v>0</v>
      </c>
      <c r="AX37" s="94">
        <f>'[1]IPC Y SMMLV'!$C$4*AW37</f>
        <v>0</v>
      </c>
      <c r="AY37" s="25"/>
      <c r="AZ37" s="94">
        <f>'[1]IPC Y SMMLV'!$C$4*AY37</f>
        <v>0</v>
      </c>
      <c r="BA37" s="94">
        <f>S37+AV37+AX37+AZ37</f>
        <v>0</v>
      </c>
      <c r="BB37" s="25"/>
      <c r="BC37" s="276">
        <f>SUBTOTAL(9,BA33:BA37)</f>
        <v>0</v>
      </c>
    </row>
    <row r="38" spans="1:55" s="54" customFormat="1" ht="69.75" customHeight="1" x14ac:dyDescent="0.25">
      <c r="A38" s="331"/>
      <c r="B38" s="250" t="s">
        <v>44</v>
      </c>
      <c r="C38" s="111" t="s">
        <v>98</v>
      </c>
      <c r="D38" s="89">
        <v>24</v>
      </c>
      <c r="E38" s="89">
        <v>7</v>
      </c>
      <c r="F38" s="89">
        <v>2002</v>
      </c>
      <c r="G38" s="90"/>
      <c r="H38" s="91" t="s">
        <v>112</v>
      </c>
      <c r="I38" s="25"/>
      <c r="J38" s="92"/>
      <c r="K38" s="25" t="s">
        <v>82</v>
      </c>
      <c r="L38" s="25"/>
      <c r="M38" s="25"/>
      <c r="N38" s="25"/>
      <c r="O38" s="30" t="s">
        <v>83</v>
      </c>
      <c r="P38" s="95">
        <v>0</v>
      </c>
      <c r="Q38" s="95">
        <v>0</v>
      </c>
      <c r="R38" s="94">
        <v>0</v>
      </c>
      <c r="S38" s="94">
        <v>0</v>
      </c>
      <c r="T38" s="87">
        <v>0</v>
      </c>
      <c r="U38" s="87">
        <v>0</v>
      </c>
      <c r="V38" s="87">
        <v>0</v>
      </c>
      <c r="W38" s="87">
        <v>0</v>
      </c>
      <c r="X38" s="87">
        <v>0</v>
      </c>
      <c r="Y38" s="87">
        <v>0</v>
      </c>
      <c r="Z38" s="87">
        <v>0</v>
      </c>
      <c r="AA38" s="87">
        <v>0</v>
      </c>
      <c r="AB38" s="87">
        <v>0</v>
      </c>
      <c r="AC38" s="87">
        <v>0</v>
      </c>
      <c r="AD38" s="87">
        <v>0</v>
      </c>
      <c r="AE38" s="87">
        <v>0</v>
      </c>
      <c r="AF38" s="87">
        <v>0</v>
      </c>
      <c r="AG38" s="87">
        <v>0</v>
      </c>
      <c r="AH38" s="87">
        <v>0</v>
      </c>
      <c r="AI38" s="87">
        <v>0</v>
      </c>
      <c r="AJ38" s="87">
        <v>0</v>
      </c>
      <c r="AK38" s="25">
        <v>0</v>
      </c>
      <c r="AL38" s="25">
        <v>0</v>
      </c>
      <c r="AM38" s="25">
        <v>0</v>
      </c>
      <c r="AN38" s="25">
        <v>0</v>
      </c>
      <c r="AO38" s="25">
        <v>0</v>
      </c>
      <c r="AP38" s="25">
        <v>0</v>
      </c>
      <c r="AQ38" s="25">
        <f t="shared" si="18"/>
        <v>0</v>
      </c>
      <c r="AR38" s="25">
        <f t="shared" si="18"/>
        <v>0</v>
      </c>
      <c r="AS38" s="25">
        <f t="shared" si="18"/>
        <v>0</v>
      </c>
      <c r="AT38" s="95">
        <f t="shared" si="19"/>
        <v>0</v>
      </c>
      <c r="AU38" s="87">
        <v>0</v>
      </c>
      <c r="AV38" s="87">
        <v>0</v>
      </c>
      <c r="AW38" s="96">
        <v>0</v>
      </c>
      <c r="AX38" s="94">
        <f>'[1]IPC Y SMMLV'!$C$4*AW38</f>
        <v>0</v>
      </c>
      <c r="AY38" s="25"/>
      <c r="AZ38" s="94">
        <f>'[1]IPC Y SMMLV'!$C$4*AY38</f>
        <v>0</v>
      </c>
      <c r="BA38" s="94">
        <f>S38+AV38+AX38+AZ38</f>
        <v>0</v>
      </c>
      <c r="BB38" s="25"/>
      <c r="BC38" s="275"/>
    </row>
    <row r="39" spans="1:55" s="54" customFormat="1" ht="40.5" x14ac:dyDescent="0.25">
      <c r="A39" s="331"/>
      <c r="B39" s="250" t="s">
        <v>44</v>
      </c>
      <c r="C39" s="111" t="s">
        <v>98</v>
      </c>
      <c r="D39" s="89">
        <v>24</v>
      </c>
      <c r="E39" s="89">
        <v>7</v>
      </c>
      <c r="F39" s="89">
        <v>2002</v>
      </c>
      <c r="G39" s="90"/>
      <c r="H39" s="91" t="s">
        <v>113</v>
      </c>
      <c r="I39" s="25" t="s">
        <v>47</v>
      </c>
      <c r="J39" s="92">
        <v>15456099</v>
      </c>
      <c r="K39" s="25" t="s">
        <v>82</v>
      </c>
      <c r="L39" s="97"/>
      <c r="M39" s="25"/>
      <c r="N39" s="25"/>
      <c r="O39" s="30"/>
      <c r="P39" s="95">
        <v>0</v>
      </c>
      <c r="Q39" s="95">
        <v>0</v>
      </c>
      <c r="R39" s="25"/>
      <c r="S39" s="87">
        <v>0</v>
      </c>
      <c r="T39" s="87">
        <v>0</v>
      </c>
      <c r="U39" s="87">
        <v>0</v>
      </c>
      <c r="V39" s="87">
        <v>0</v>
      </c>
      <c r="W39" s="87">
        <v>0</v>
      </c>
      <c r="X39" s="87">
        <v>0</v>
      </c>
      <c r="Y39" s="87">
        <v>0</v>
      </c>
      <c r="Z39" s="87">
        <v>0</v>
      </c>
      <c r="AA39" s="87">
        <v>0</v>
      </c>
      <c r="AB39" s="87">
        <v>0</v>
      </c>
      <c r="AC39" s="87">
        <v>0</v>
      </c>
      <c r="AD39" s="87">
        <v>0</v>
      </c>
      <c r="AE39" s="87">
        <v>0</v>
      </c>
      <c r="AF39" s="87">
        <v>0</v>
      </c>
      <c r="AG39" s="87">
        <v>0</v>
      </c>
      <c r="AH39" s="87">
        <v>0</v>
      </c>
      <c r="AI39" s="87">
        <v>0</v>
      </c>
      <c r="AJ39" s="87">
        <v>0</v>
      </c>
      <c r="AK39" s="25">
        <v>0</v>
      </c>
      <c r="AL39" s="25">
        <v>0</v>
      </c>
      <c r="AM39" s="25">
        <v>0</v>
      </c>
      <c r="AN39" s="25">
        <v>0</v>
      </c>
      <c r="AO39" s="25">
        <v>0</v>
      </c>
      <c r="AP39" s="25">
        <v>0</v>
      </c>
      <c r="AQ39" s="25">
        <f t="shared" si="18"/>
        <v>0</v>
      </c>
      <c r="AR39" s="25">
        <f t="shared" si="18"/>
        <v>0</v>
      </c>
      <c r="AS39" s="25">
        <f t="shared" si="18"/>
        <v>0</v>
      </c>
      <c r="AT39" s="95">
        <f t="shared" si="19"/>
        <v>0</v>
      </c>
      <c r="AU39" s="87">
        <v>0</v>
      </c>
      <c r="AV39" s="87">
        <v>0</v>
      </c>
      <c r="AW39" s="96">
        <v>50</v>
      </c>
      <c r="AX39" s="94">
        <f>'[1]IPC Y SMMLV'!$C$4*AW39</f>
        <v>41405800</v>
      </c>
      <c r="AY39" s="25"/>
      <c r="AZ39" s="94">
        <f>'[1]IPC Y SMMLV'!$C$4*AY39</f>
        <v>0</v>
      </c>
      <c r="BA39" s="94">
        <f>S39+AV39+AX39+AZ39</f>
        <v>41405800</v>
      </c>
      <c r="BB39" s="25"/>
      <c r="BC39" s="275"/>
    </row>
    <row r="40" spans="1:55" s="54" customFormat="1" ht="40.5" x14ac:dyDescent="0.25">
      <c r="A40" s="331"/>
      <c r="B40" s="250" t="s">
        <v>44</v>
      </c>
      <c r="C40" s="111" t="s">
        <v>98</v>
      </c>
      <c r="D40" s="89">
        <v>24</v>
      </c>
      <c r="E40" s="89">
        <v>7</v>
      </c>
      <c r="F40" s="89">
        <v>2002</v>
      </c>
      <c r="G40" s="90"/>
      <c r="H40" s="91" t="s">
        <v>114</v>
      </c>
      <c r="I40" s="25" t="s">
        <v>47</v>
      </c>
      <c r="J40" s="92">
        <v>43320880</v>
      </c>
      <c r="K40" s="25" t="s">
        <v>82</v>
      </c>
      <c r="L40" s="97"/>
      <c r="M40" s="25"/>
      <c r="N40" s="25"/>
      <c r="O40" s="30"/>
      <c r="P40" s="95">
        <v>0</v>
      </c>
      <c r="Q40" s="95">
        <v>0</v>
      </c>
      <c r="R40" s="25"/>
      <c r="S40" s="94">
        <v>0</v>
      </c>
      <c r="T40" s="94">
        <v>0</v>
      </c>
      <c r="U40" s="94">
        <v>0</v>
      </c>
      <c r="V40" s="94">
        <v>0</v>
      </c>
      <c r="W40" s="94">
        <v>0</v>
      </c>
      <c r="X40" s="94">
        <v>0</v>
      </c>
      <c r="Y40" s="94">
        <v>0</v>
      </c>
      <c r="Z40" s="94">
        <v>0</v>
      </c>
      <c r="AA40" s="94">
        <v>0</v>
      </c>
      <c r="AB40" s="94">
        <v>0</v>
      </c>
      <c r="AC40" s="94">
        <v>0</v>
      </c>
      <c r="AD40" s="94">
        <v>0</v>
      </c>
      <c r="AE40" s="94">
        <v>0</v>
      </c>
      <c r="AF40" s="94">
        <v>0</v>
      </c>
      <c r="AG40" s="94">
        <v>0</v>
      </c>
      <c r="AH40" s="94">
        <v>0</v>
      </c>
      <c r="AI40" s="94">
        <v>0</v>
      </c>
      <c r="AJ40" s="94">
        <v>0</v>
      </c>
      <c r="AK40" s="25">
        <v>0</v>
      </c>
      <c r="AL40" s="25">
        <v>0</v>
      </c>
      <c r="AM40" s="25">
        <v>0</v>
      </c>
      <c r="AN40" s="25">
        <v>0</v>
      </c>
      <c r="AO40" s="25">
        <v>0</v>
      </c>
      <c r="AP40" s="25">
        <v>0</v>
      </c>
      <c r="AQ40" s="25">
        <f t="shared" si="18"/>
        <v>0</v>
      </c>
      <c r="AR40" s="25">
        <f t="shared" si="18"/>
        <v>0</v>
      </c>
      <c r="AS40" s="25">
        <f t="shared" si="18"/>
        <v>0</v>
      </c>
      <c r="AT40" s="95">
        <f t="shared" si="19"/>
        <v>0</v>
      </c>
      <c r="AU40" s="94">
        <v>0</v>
      </c>
      <c r="AV40" s="94">
        <v>0</v>
      </c>
      <c r="AW40" s="96">
        <v>50</v>
      </c>
      <c r="AX40" s="94">
        <f>'[1]IPC Y SMMLV'!$C$4*AW40</f>
        <v>41405800</v>
      </c>
      <c r="AY40" s="25"/>
      <c r="AZ40" s="94">
        <f>'[1]IPC Y SMMLV'!$C$4*AY40</f>
        <v>0</v>
      </c>
      <c r="BA40" s="94">
        <f>S40+AV40+AX40+AZ40</f>
        <v>41405800</v>
      </c>
      <c r="BB40" s="25"/>
      <c r="BC40" s="275"/>
    </row>
    <row r="41" spans="1:55" s="54" customFormat="1" ht="66.75" customHeight="1" x14ac:dyDescent="0.25">
      <c r="A41" s="331"/>
      <c r="B41" s="250" t="s">
        <v>44</v>
      </c>
      <c r="C41" s="111" t="s">
        <v>98</v>
      </c>
      <c r="D41" s="89">
        <v>24</v>
      </c>
      <c r="E41" s="89">
        <v>7</v>
      </c>
      <c r="F41" s="89">
        <v>2002</v>
      </c>
      <c r="G41" s="90"/>
      <c r="H41" s="91" t="s">
        <v>115</v>
      </c>
      <c r="I41" s="25"/>
      <c r="J41" s="92"/>
      <c r="K41" s="25" t="s">
        <v>82</v>
      </c>
      <c r="L41" s="97"/>
      <c r="M41" s="25"/>
      <c r="N41" s="25"/>
      <c r="O41" s="30" t="s">
        <v>83</v>
      </c>
      <c r="P41" s="95">
        <v>0</v>
      </c>
      <c r="Q41" s="95">
        <v>0</v>
      </c>
      <c r="R41" s="25"/>
      <c r="S41" s="94">
        <v>0</v>
      </c>
      <c r="T41" s="94">
        <v>0</v>
      </c>
      <c r="U41" s="94">
        <v>0</v>
      </c>
      <c r="V41" s="94">
        <v>0</v>
      </c>
      <c r="W41" s="94">
        <v>0</v>
      </c>
      <c r="X41" s="94">
        <v>0</v>
      </c>
      <c r="Y41" s="94">
        <v>0</v>
      </c>
      <c r="Z41" s="94">
        <v>0</v>
      </c>
      <c r="AA41" s="94">
        <v>0</v>
      </c>
      <c r="AB41" s="94">
        <v>0</v>
      </c>
      <c r="AC41" s="94">
        <v>0</v>
      </c>
      <c r="AD41" s="94">
        <v>0</v>
      </c>
      <c r="AE41" s="94">
        <v>0</v>
      </c>
      <c r="AF41" s="94">
        <v>0</v>
      </c>
      <c r="AG41" s="94">
        <v>0</v>
      </c>
      <c r="AH41" s="94">
        <v>0</v>
      </c>
      <c r="AI41" s="94">
        <v>0</v>
      </c>
      <c r="AJ41" s="94">
        <v>0</v>
      </c>
      <c r="AK41" s="25">
        <v>0</v>
      </c>
      <c r="AL41" s="25">
        <v>0</v>
      </c>
      <c r="AM41" s="25">
        <v>0</v>
      </c>
      <c r="AN41" s="25">
        <v>0</v>
      </c>
      <c r="AO41" s="25">
        <v>0</v>
      </c>
      <c r="AP41" s="25">
        <v>0</v>
      </c>
      <c r="AQ41" s="25">
        <f t="shared" si="18"/>
        <v>0</v>
      </c>
      <c r="AR41" s="25">
        <f t="shared" si="18"/>
        <v>0</v>
      </c>
      <c r="AS41" s="25">
        <f t="shared" si="18"/>
        <v>0</v>
      </c>
      <c r="AT41" s="95">
        <f t="shared" si="19"/>
        <v>0</v>
      </c>
      <c r="AU41" s="94">
        <v>0</v>
      </c>
      <c r="AV41" s="94">
        <v>0</v>
      </c>
      <c r="AW41" s="96">
        <v>0</v>
      </c>
      <c r="AX41" s="94">
        <f>'[1]IPC Y SMMLV'!$C$4*AW41</f>
        <v>0</v>
      </c>
      <c r="AY41" s="25"/>
      <c r="AZ41" s="94">
        <f>'[1]IPC Y SMMLV'!$C$4*AY41</f>
        <v>0</v>
      </c>
      <c r="BA41" s="94">
        <v>0</v>
      </c>
      <c r="BB41" s="25"/>
      <c r="BC41" s="275"/>
    </row>
    <row r="42" spans="1:55" s="54" customFormat="1" ht="63.75" customHeight="1" x14ac:dyDescent="0.25">
      <c r="A42" s="331"/>
      <c r="B42" s="250" t="s">
        <v>44</v>
      </c>
      <c r="C42" s="111" t="s">
        <v>98</v>
      </c>
      <c r="D42" s="89">
        <v>24</v>
      </c>
      <c r="E42" s="89">
        <v>7</v>
      </c>
      <c r="F42" s="89">
        <v>2002</v>
      </c>
      <c r="G42" s="99"/>
      <c r="H42" s="91" t="s">
        <v>116</v>
      </c>
      <c r="I42" s="25"/>
      <c r="J42" s="92"/>
      <c r="K42" s="25" t="s">
        <v>82</v>
      </c>
      <c r="L42" s="97"/>
      <c r="M42" s="25"/>
      <c r="N42" s="25"/>
      <c r="O42" s="30" t="s">
        <v>83</v>
      </c>
      <c r="P42" s="95">
        <v>0</v>
      </c>
      <c r="Q42" s="95">
        <v>0</v>
      </c>
      <c r="R42" s="25"/>
      <c r="S42" s="94">
        <v>0</v>
      </c>
      <c r="T42" s="94">
        <v>0</v>
      </c>
      <c r="U42" s="94">
        <v>0</v>
      </c>
      <c r="V42" s="94">
        <v>0</v>
      </c>
      <c r="W42" s="94">
        <v>0</v>
      </c>
      <c r="X42" s="94">
        <v>0</v>
      </c>
      <c r="Y42" s="94">
        <v>0</v>
      </c>
      <c r="Z42" s="94">
        <v>0</v>
      </c>
      <c r="AA42" s="94">
        <v>0</v>
      </c>
      <c r="AB42" s="94">
        <v>0</v>
      </c>
      <c r="AC42" s="94">
        <v>0</v>
      </c>
      <c r="AD42" s="94">
        <v>0</v>
      </c>
      <c r="AE42" s="94">
        <v>0</v>
      </c>
      <c r="AF42" s="94">
        <v>0</v>
      </c>
      <c r="AG42" s="94">
        <v>0</v>
      </c>
      <c r="AH42" s="94">
        <v>0</v>
      </c>
      <c r="AI42" s="94">
        <v>0</v>
      </c>
      <c r="AJ42" s="94">
        <v>0</v>
      </c>
      <c r="AK42" s="25">
        <v>0</v>
      </c>
      <c r="AL42" s="25">
        <v>0</v>
      </c>
      <c r="AM42" s="25">
        <v>0</v>
      </c>
      <c r="AN42" s="25">
        <v>0</v>
      </c>
      <c r="AO42" s="25">
        <v>0</v>
      </c>
      <c r="AP42" s="25">
        <v>0</v>
      </c>
      <c r="AQ42" s="25">
        <f t="shared" si="18"/>
        <v>0</v>
      </c>
      <c r="AR42" s="25">
        <f t="shared" si="18"/>
        <v>0</v>
      </c>
      <c r="AS42" s="25">
        <f t="shared" si="18"/>
        <v>0</v>
      </c>
      <c r="AT42" s="95">
        <f t="shared" si="19"/>
        <v>0</v>
      </c>
      <c r="AU42" s="94">
        <v>0</v>
      </c>
      <c r="AV42" s="94">
        <v>0</v>
      </c>
      <c r="AW42" s="96">
        <v>0</v>
      </c>
      <c r="AX42" s="94">
        <f>'[1]IPC Y SMMLV'!$C$4*AW42</f>
        <v>0</v>
      </c>
      <c r="AY42" s="25"/>
      <c r="AZ42" s="94">
        <f>'[1]IPC Y SMMLV'!$C$4*AY42</f>
        <v>0</v>
      </c>
      <c r="BA42" s="94">
        <f>S42+AV42+AX42+AZ42</f>
        <v>0</v>
      </c>
      <c r="BB42" s="25"/>
      <c r="BC42" s="276"/>
    </row>
    <row r="43" spans="1:55" s="54" customFormat="1" ht="66.75" customHeight="1" x14ac:dyDescent="0.25">
      <c r="A43" s="331"/>
      <c r="B43" s="250" t="s">
        <v>44</v>
      </c>
      <c r="C43" s="111" t="s">
        <v>98</v>
      </c>
      <c r="D43" s="89">
        <v>24</v>
      </c>
      <c r="E43" s="89">
        <v>7</v>
      </c>
      <c r="F43" s="89">
        <v>2002</v>
      </c>
      <c r="G43" s="90"/>
      <c r="H43" s="91" t="s">
        <v>117</v>
      </c>
      <c r="I43" s="25"/>
      <c r="J43" s="92"/>
      <c r="K43" s="25" t="s">
        <v>82</v>
      </c>
      <c r="L43" s="25"/>
      <c r="M43" s="25"/>
      <c r="N43" s="25"/>
      <c r="O43" s="30" t="s">
        <v>118</v>
      </c>
      <c r="P43" s="95">
        <v>0</v>
      </c>
      <c r="Q43" s="95">
        <v>0</v>
      </c>
      <c r="R43" s="94">
        <v>0</v>
      </c>
      <c r="S43" s="94">
        <v>0</v>
      </c>
      <c r="T43" s="87">
        <v>0</v>
      </c>
      <c r="U43" s="87">
        <v>0</v>
      </c>
      <c r="V43" s="87">
        <v>0</v>
      </c>
      <c r="W43" s="87">
        <v>0</v>
      </c>
      <c r="X43" s="87">
        <v>0</v>
      </c>
      <c r="Y43" s="87">
        <v>0</v>
      </c>
      <c r="Z43" s="87">
        <v>0</v>
      </c>
      <c r="AA43" s="87">
        <v>0</v>
      </c>
      <c r="AB43" s="87">
        <v>0</v>
      </c>
      <c r="AC43" s="87">
        <v>0</v>
      </c>
      <c r="AD43" s="87">
        <v>0</v>
      </c>
      <c r="AE43" s="87">
        <v>0</v>
      </c>
      <c r="AF43" s="87">
        <v>0</v>
      </c>
      <c r="AG43" s="87">
        <v>0</v>
      </c>
      <c r="AH43" s="87">
        <v>0</v>
      </c>
      <c r="AI43" s="87">
        <v>0</v>
      </c>
      <c r="AJ43" s="87">
        <v>0</v>
      </c>
      <c r="AK43" s="25">
        <v>0</v>
      </c>
      <c r="AL43" s="25">
        <v>0</v>
      </c>
      <c r="AM43" s="25">
        <v>0</v>
      </c>
      <c r="AN43" s="25">
        <v>0</v>
      </c>
      <c r="AO43" s="25">
        <v>0</v>
      </c>
      <c r="AP43" s="25">
        <v>0</v>
      </c>
      <c r="AQ43" s="25">
        <f t="shared" si="18"/>
        <v>0</v>
      </c>
      <c r="AR43" s="25">
        <f t="shared" si="18"/>
        <v>0</v>
      </c>
      <c r="AS43" s="25">
        <f t="shared" si="18"/>
        <v>0</v>
      </c>
      <c r="AT43" s="95">
        <f t="shared" si="19"/>
        <v>0</v>
      </c>
      <c r="AU43" s="87">
        <v>0</v>
      </c>
      <c r="AV43" s="87">
        <v>0</v>
      </c>
      <c r="AW43" s="96">
        <v>0</v>
      </c>
      <c r="AX43" s="94">
        <f>'[1]IPC Y SMMLV'!$C$4*AW43</f>
        <v>0</v>
      </c>
      <c r="AY43" s="25"/>
      <c r="AZ43" s="94">
        <f>'[1]IPC Y SMMLV'!$C$4*AY43</f>
        <v>0</v>
      </c>
      <c r="BA43" s="94">
        <f>S43+AV43+AX43+AZ43</f>
        <v>0</v>
      </c>
      <c r="BB43" s="25"/>
      <c r="BC43" s="275"/>
    </row>
    <row r="44" spans="1:55" s="54" customFormat="1" ht="68.25" customHeight="1" x14ac:dyDescent="0.25">
      <c r="A44" s="331"/>
      <c r="B44" s="250" t="s">
        <v>44</v>
      </c>
      <c r="C44" s="111" t="s">
        <v>98</v>
      </c>
      <c r="D44" s="89">
        <v>24</v>
      </c>
      <c r="E44" s="89">
        <v>7</v>
      </c>
      <c r="F44" s="89">
        <v>2002</v>
      </c>
      <c r="G44" s="90"/>
      <c r="H44" s="91" t="s">
        <v>119</v>
      </c>
      <c r="I44" s="25"/>
      <c r="J44" s="92"/>
      <c r="K44" s="25" t="s">
        <v>82</v>
      </c>
      <c r="L44" s="97"/>
      <c r="M44" s="25"/>
      <c r="N44" s="25"/>
      <c r="O44" s="30" t="s">
        <v>118</v>
      </c>
      <c r="P44" s="95">
        <v>0</v>
      </c>
      <c r="Q44" s="95">
        <v>0</v>
      </c>
      <c r="R44" s="25"/>
      <c r="S44" s="87">
        <v>0</v>
      </c>
      <c r="T44" s="87">
        <v>0</v>
      </c>
      <c r="U44" s="87">
        <v>0</v>
      </c>
      <c r="V44" s="87">
        <v>0</v>
      </c>
      <c r="W44" s="87">
        <v>0</v>
      </c>
      <c r="X44" s="87">
        <v>0</v>
      </c>
      <c r="Y44" s="87">
        <v>0</v>
      </c>
      <c r="Z44" s="87">
        <v>0</v>
      </c>
      <c r="AA44" s="87">
        <v>0</v>
      </c>
      <c r="AB44" s="87">
        <v>0</v>
      </c>
      <c r="AC44" s="87">
        <v>0</v>
      </c>
      <c r="AD44" s="87">
        <v>0</v>
      </c>
      <c r="AE44" s="87">
        <v>0</v>
      </c>
      <c r="AF44" s="87">
        <v>0</v>
      </c>
      <c r="AG44" s="87">
        <v>0</v>
      </c>
      <c r="AH44" s="87">
        <v>0</v>
      </c>
      <c r="AI44" s="87">
        <v>0</v>
      </c>
      <c r="AJ44" s="87">
        <v>0</v>
      </c>
      <c r="AK44" s="25">
        <v>0</v>
      </c>
      <c r="AL44" s="25">
        <v>0</v>
      </c>
      <c r="AM44" s="25">
        <v>0</v>
      </c>
      <c r="AN44" s="25">
        <v>0</v>
      </c>
      <c r="AO44" s="25">
        <v>0</v>
      </c>
      <c r="AP44" s="25">
        <v>0</v>
      </c>
      <c r="AQ44" s="25">
        <f t="shared" si="18"/>
        <v>0</v>
      </c>
      <c r="AR44" s="25">
        <f t="shared" si="18"/>
        <v>0</v>
      </c>
      <c r="AS44" s="25">
        <f t="shared" si="18"/>
        <v>0</v>
      </c>
      <c r="AT44" s="95">
        <f t="shared" si="19"/>
        <v>0</v>
      </c>
      <c r="AU44" s="87">
        <v>0</v>
      </c>
      <c r="AV44" s="87">
        <v>0</v>
      </c>
      <c r="AW44" s="96">
        <v>0</v>
      </c>
      <c r="AX44" s="94">
        <f>'[1]IPC Y SMMLV'!$C$4*AW44</f>
        <v>0</v>
      </c>
      <c r="AY44" s="25"/>
      <c r="AZ44" s="94">
        <f>'[1]IPC Y SMMLV'!$C$4*AY44</f>
        <v>0</v>
      </c>
      <c r="BA44" s="94">
        <f>S44+AV44+AX44+AZ44</f>
        <v>0</v>
      </c>
      <c r="BB44" s="25"/>
      <c r="BC44" s="275"/>
    </row>
    <row r="45" spans="1:55" s="54" customFormat="1" ht="68.25" customHeight="1" thickBot="1" x14ac:dyDescent="0.3">
      <c r="A45" s="332"/>
      <c r="B45" s="250" t="s">
        <v>44</v>
      </c>
      <c r="C45" s="111" t="s">
        <v>98</v>
      </c>
      <c r="D45" s="112">
        <v>24</v>
      </c>
      <c r="E45" s="112">
        <v>7</v>
      </c>
      <c r="F45" s="112">
        <v>2002</v>
      </c>
      <c r="G45" s="113"/>
      <c r="H45" s="114" t="s">
        <v>120</v>
      </c>
      <c r="I45" s="115"/>
      <c r="J45" s="116"/>
      <c r="K45" s="115" t="s">
        <v>82</v>
      </c>
      <c r="L45" s="117"/>
      <c r="M45" s="115"/>
      <c r="N45" s="115"/>
      <c r="O45" s="31" t="s">
        <v>118</v>
      </c>
      <c r="P45" s="118">
        <v>0</v>
      </c>
      <c r="Q45" s="118">
        <v>0</v>
      </c>
      <c r="R45" s="115"/>
      <c r="S45" s="101">
        <v>0</v>
      </c>
      <c r="T45" s="101">
        <v>0</v>
      </c>
      <c r="U45" s="101">
        <v>0</v>
      </c>
      <c r="V45" s="101">
        <v>0</v>
      </c>
      <c r="W45" s="101">
        <v>0</v>
      </c>
      <c r="X45" s="101">
        <v>0</v>
      </c>
      <c r="Y45" s="101">
        <v>0</v>
      </c>
      <c r="Z45" s="101">
        <v>0</v>
      </c>
      <c r="AA45" s="101">
        <v>0</v>
      </c>
      <c r="AB45" s="101">
        <v>0</v>
      </c>
      <c r="AC45" s="101">
        <v>0</v>
      </c>
      <c r="AD45" s="101">
        <v>0</v>
      </c>
      <c r="AE45" s="101">
        <v>0</v>
      </c>
      <c r="AF45" s="101">
        <v>0</v>
      </c>
      <c r="AG45" s="101">
        <v>0</v>
      </c>
      <c r="AH45" s="101">
        <v>0</v>
      </c>
      <c r="AI45" s="101">
        <v>0</v>
      </c>
      <c r="AJ45" s="101">
        <v>0</v>
      </c>
      <c r="AK45" s="115">
        <v>0</v>
      </c>
      <c r="AL45" s="115">
        <v>0</v>
      </c>
      <c r="AM45" s="115">
        <v>0</v>
      </c>
      <c r="AN45" s="115">
        <v>0</v>
      </c>
      <c r="AO45" s="115">
        <v>0</v>
      </c>
      <c r="AP45" s="115">
        <v>0</v>
      </c>
      <c r="AQ45" s="115">
        <f t="shared" si="18"/>
        <v>0</v>
      </c>
      <c r="AR45" s="115">
        <f t="shared" si="18"/>
        <v>0</v>
      </c>
      <c r="AS45" s="115">
        <f t="shared" si="18"/>
        <v>0</v>
      </c>
      <c r="AT45" s="118">
        <f t="shared" si="19"/>
        <v>0</v>
      </c>
      <c r="AU45" s="101">
        <v>0</v>
      </c>
      <c r="AV45" s="101">
        <v>0</v>
      </c>
      <c r="AW45" s="119">
        <v>0</v>
      </c>
      <c r="AX45" s="101">
        <f>'[1]IPC Y SMMLV'!$C$4*AW45</f>
        <v>0</v>
      </c>
      <c r="AY45" s="115"/>
      <c r="AZ45" s="101">
        <f>'[1]IPC Y SMMLV'!$C$4*AY45</f>
        <v>0</v>
      </c>
      <c r="BA45" s="101">
        <f>S45+AV45+AX45+AZ45</f>
        <v>0</v>
      </c>
      <c r="BB45" s="115"/>
      <c r="BC45" s="278">
        <f>SUM(BA32:BA45)</f>
        <v>82811600</v>
      </c>
    </row>
    <row r="46" spans="1:55" s="54" customFormat="1" ht="54" x14ac:dyDescent="0.25">
      <c r="A46" s="335">
        <v>7</v>
      </c>
      <c r="B46" s="255" t="s">
        <v>44</v>
      </c>
      <c r="C46" s="55" t="s">
        <v>121</v>
      </c>
      <c r="D46" s="56">
        <v>29</v>
      </c>
      <c r="E46" s="56">
        <v>11</v>
      </c>
      <c r="F46" s="56">
        <v>2002</v>
      </c>
      <c r="G46" s="57" t="s">
        <v>122</v>
      </c>
      <c r="H46" s="58"/>
      <c r="I46" s="32" t="s">
        <v>47</v>
      </c>
      <c r="J46" s="59">
        <v>70161549</v>
      </c>
      <c r="K46" s="32"/>
      <c r="L46" s="32"/>
      <c r="M46" s="32" t="s">
        <v>123</v>
      </c>
      <c r="N46" s="32"/>
      <c r="O46" s="32"/>
      <c r="P46" s="32"/>
      <c r="Q46" s="32"/>
      <c r="R46" s="32"/>
      <c r="S46" s="121"/>
      <c r="T46" s="121"/>
      <c r="U46" s="121"/>
      <c r="V46" s="121"/>
      <c r="W46" s="121"/>
      <c r="X46" s="121"/>
      <c r="Y46" s="121"/>
      <c r="Z46" s="32"/>
      <c r="AA46" s="32"/>
      <c r="AB46" s="32"/>
      <c r="AC46" s="32"/>
      <c r="AD46" s="32"/>
      <c r="AE46" s="32"/>
      <c r="AF46" s="32"/>
      <c r="AG46" s="32"/>
      <c r="AH46" s="32"/>
      <c r="AI46" s="32"/>
      <c r="AJ46" s="121"/>
      <c r="AK46" s="32"/>
      <c r="AL46" s="32"/>
      <c r="AM46" s="32"/>
      <c r="AN46" s="32"/>
      <c r="AO46" s="32"/>
      <c r="AP46" s="32"/>
      <c r="AQ46" s="32"/>
      <c r="AR46" s="32"/>
      <c r="AS46" s="32"/>
      <c r="AT46" s="32"/>
      <c r="AU46" s="121"/>
      <c r="AV46" s="121"/>
      <c r="AW46" s="32"/>
      <c r="AX46" s="121"/>
      <c r="AY46" s="32"/>
      <c r="AZ46" s="32"/>
      <c r="BA46" s="121"/>
      <c r="BB46" s="32"/>
      <c r="BC46" s="279"/>
    </row>
    <row r="47" spans="1:55" s="54" customFormat="1" ht="140.25" customHeight="1" x14ac:dyDescent="0.25">
      <c r="A47" s="336"/>
      <c r="B47" s="246" t="s">
        <v>44</v>
      </c>
      <c r="C47" s="122" t="s">
        <v>121</v>
      </c>
      <c r="D47" s="123">
        <v>29</v>
      </c>
      <c r="E47" s="123">
        <v>11</v>
      </c>
      <c r="F47" s="123">
        <v>2002</v>
      </c>
      <c r="G47" s="102"/>
      <c r="H47" s="124" t="s">
        <v>124</v>
      </c>
      <c r="I47" s="104"/>
      <c r="J47" s="105"/>
      <c r="K47" s="104" t="s">
        <v>59</v>
      </c>
      <c r="L47" s="125"/>
      <c r="M47" s="104"/>
      <c r="N47" s="104"/>
      <c r="O47" s="27" t="s">
        <v>500</v>
      </c>
      <c r="P47" s="126">
        <f>+'[3]2019 IPC'!$B$597</f>
        <v>49.7001745003774</v>
      </c>
      <c r="Q47" s="126">
        <v>100.59854</v>
      </c>
      <c r="R47" s="127">
        <v>3220000</v>
      </c>
      <c r="S47" s="127">
        <f>((R47*Q47)/P47)+1200000</f>
        <v>7717629.0034462605</v>
      </c>
      <c r="T47" s="127">
        <v>309000</v>
      </c>
      <c r="U47" s="127">
        <f>((T47*Q47)/P47)</f>
        <v>625449.49132450134</v>
      </c>
      <c r="V47" s="127">
        <v>828116</v>
      </c>
      <c r="W47" s="127">
        <f>V47*25%</f>
        <v>207029</v>
      </c>
      <c r="X47" s="127">
        <f>(V47+W47)*25%</f>
        <v>258786.25</v>
      </c>
      <c r="Y47" s="127">
        <f>(V47+W47-X47)/2</f>
        <v>388179.375</v>
      </c>
      <c r="Z47" s="128">
        <f>D47</f>
        <v>29</v>
      </c>
      <c r="AA47" s="128">
        <f>E47</f>
        <v>11</v>
      </c>
      <c r="AB47" s="128">
        <f>F47</f>
        <v>2002</v>
      </c>
      <c r="AC47" s="128">
        <v>27</v>
      </c>
      <c r="AD47" s="128">
        <v>2</v>
      </c>
      <c r="AE47" s="128">
        <v>2019</v>
      </c>
      <c r="AF47" s="128">
        <f>AC47-Z47</f>
        <v>-2</v>
      </c>
      <c r="AG47" s="128">
        <f>AD47-AA47</f>
        <v>-9</v>
      </c>
      <c r="AH47" s="128">
        <f>AE47-AB47</f>
        <v>17</v>
      </c>
      <c r="AI47" s="129">
        <f t="shared" ref="AI47:AJ56" si="20">((AF47*1)+(AG47*30)+(AH47*360))/30</f>
        <v>194.93333333333334</v>
      </c>
      <c r="AJ47" s="127">
        <f>Y47*((POWER(1.004867,AI47)-1)/0.004867)</f>
        <v>125739086.53205281</v>
      </c>
      <c r="AK47" s="128">
        <v>0</v>
      </c>
      <c r="AL47" s="128">
        <v>0</v>
      </c>
      <c r="AM47" s="128">
        <v>0</v>
      </c>
      <c r="AN47" s="128">
        <v>0</v>
      </c>
      <c r="AO47" s="128">
        <v>0</v>
      </c>
      <c r="AP47" s="128">
        <v>0</v>
      </c>
      <c r="AQ47" s="128">
        <f>AN47-AK47</f>
        <v>0</v>
      </c>
      <c r="AR47" s="128">
        <f>AO47-AL47</f>
        <v>0</v>
      </c>
      <c r="AS47" s="128">
        <f>AP47-AM47</f>
        <v>0</v>
      </c>
      <c r="AT47" s="129">
        <f t="shared" ref="AT47:AT56" si="21">((AQ47*1)+(AR47*30)+(AS47*360))/30</f>
        <v>0</v>
      </c>
      <c r="AU47" s="127">
        <f t="shared" ref="AU47:AU56" si="22">Y47*((POWER(1.004867,AT47)-1))/(0.004867*((POWER(1.004867,AT47))))</f>
        <v>0</v>
      </c>
      <c r="AV47" s="127">
        <f t="shared" ref="AV47:AV56" si="23">AJ47+AU47</f>
        <v>125739086.53205281</v>
      </c>
      <c r="AW47" s="130">
        <v>124.88</v>
      </c>
      <c r="AX47" s="127">
        <f>'[1]IPC Y SMMLV'!$C$4*AW47</f>
        <v>103415126.08</v>
      </c>
      <c r="AY47" s="104"/>
      <c r="AZ47" s="127">
        <f>'[1]IPC Y SMMLV'!$C$4*AY47</f>
        <v>0</v>
      </c>
      <c r="BA47" s="127">
        <f t="shared" ref="BA47:BA56" si="24">S47+AV47+AX47+AZ47</f>
        <v>236871841.61549908</v>
      </c>
      <c r="BB47" s="104"/>
      <c r="BC47" s="280"/>
    </row>
    <row r="48" spans="1:55" s="54" customFormat="1" ht="45" customHeight="1" x14ac:dyDescent="0.25">
      <c r="A48" s="336"/>
      <c r="B48" s="246" t="s">
        <v>44</v>
      </c>
      <c r="C48" s="122" t="s">
        <v>121</v>
      </c>
      <c r="D48" s="123">
        <v>29</v>
      </c>
      <c r="E48" s="123">
        <v>11</v>
      </c>
      <c r="F48" s="123">
        <v>2002</v>
      </c>
      <c r="G48" s="102"/>
      <c r="H48" s="124" t="s">
        <v>125</v>
      </c>
      <c r="I48" s="104"/>
      <c r="J48" s="105"/>
      <c r="K48" s="104" t="s">
        <v>55</v>
      </c>
      <c r="L48" s="125"/>
      <c r="M48" s="104"/>
      <c r="N48" s="104"/>
      <c r="O48" s="15" t="s">
        <v>126</v>
      </c>
      <c r="P48" s="126">
        <f>+'[3]2019 IPC'!$B$597</f>
        <v>49.7001745003774</v>
      </c>
      <c r="Q48" s="126">
        <v>100.59854</v>
      </c>
      <c r="R48" s="104"/>
      <c r="S48" s="131">
        <v>0</v>
      </c>
      <c r="T48" s="131">
        <v>0</v>
      </c>
      <c r="U48" s="131">
        <v>0</v>
      </c>
      <c r="V48" s="131">
        <v>0</v>
      </c>
      <c r="W48" s="131">
        <v>0</v>
      </c>
      <c r="X48" s="131">
        <v>0</v>
      </c>
      <c r="Y48" s="131">
        <v>0</v>
      </c>
      <c r="Z48" s="131">
        <v>0</v>
      </c>
      <c r="AA48" s="131">
        <v>0</v>
      </c>
      <c r="AB48" s="131">
        <v>0</v>
      </c>
      <c r="AC48" s="131">
        <v>0</v>
      </c>
      <c r="AD48" s="131">
        <v>0</v>
      </c>
      <c r="AE48" s="131">
        <v>0</v>
      </c>
      <c r="AF48" s="131">
        <v>0</v>
      </c>
      <c r="AG48" s="131">
        <v>0</v>
      </c>
      <c r="AH48" s="131">
        <v>0</v>
      </c>
      <c r="AI48" s="131">
        <f t="shared" si="20"/>
        <v>0</v>
      </c>
      <c r="AJ48" s="127">
        <f t="shared" si="20"/>
        <v>0</v>
      </c>
      <c r="AK48" s="128">
        <v>0</v>
      </c>
      <c r="AL48" s="128">
        <v>0</v>
      </c>
      <c r="AM48" s="128">
        <v>0</v>
      </c>
      <c r="AN48" s="128">
        <v>0</v>
      </c>
      <c r="AO48" s="128">
        <v>0</v>
      </c>
      <c r="AP48" s="128">
        <v>0</v>
      </c>
      <c r="AQ48" s="128">
        <v>0</v>
      </c>
      <c r="AR48" s="128">
        <v>0</v>
      </c>
      <c r="AS48" s="128">
        <v>0</v>
      </c>
      <c r="AT48" s="129">
        <f t="shared" si="21"/>
        <v>0</v>
      </c>
      <c r="AU48" s="127">
        <f t="shared" si="22"/>
        <v>0</v>
      </c>
      <c r="AV48" s="127">
        <f t="shared" si="23"/>
        <v>0</v>
      </c>
      <c r="AW48" s="130">
        <v>124.88</v>
      </c>
      <c r="AX48" s="127">
        <f>'[1]IPC Y SMMLV'!$C$4*AW48</f>
        <v>103415126.08</v>
      </c>
      <c r="AY48" s="104"/>
      <c r="AZ48" s="127">
        <f>'[1]IPC Y SMMLV'!$C$4*AY48</f>
        <v>0</v>
      </c>
      <c r="BA48" s="127">
        <f t="shared" si="24"/>
        <v>103415126.08</v>
      </c>
      <c r="BB48" s="104"/>
      <c r="BC48" s="280"/>
    </row>
    <row r="49" spans="1:55" s="54" customFormat="1" ht="39.75" customHeight="1" x14ac:dyDescent="0.25">
      <c r="A49" s="336"/>
      <c r="B49" s="246" t="s">
        <v>44</v>
      </c>
      <c r="C49" s="122" t="s">
        <v>121</v>
      </c>
      <c r="D49" s="123">
        <v>29</v>
      </c>
      <c r="E49" s="123">
        <v>11</v>
      </c>
      <c r="F49" s="123">
        <v>2002</v>
      </c>
      <c r="G49" s="102"/>
      <c r="H49" s="124" t="s">
        <v>127</v>
      </c>
      <c r="I49" s="104"/>
      <c r="J49" s="105"/>
      <c r="K49" s="104" t="s">
        <v>55</v>
      </c>
      <c r="L49" s="125"/>
      <c r="M49" s="104"/>
      <c r="N49" s="104"/>
      <c r="O49" s="15" t="s">
        <v>126</v>
      </c>
      <c r="P49" s="126">
        <f>+'[3]2019 IPC'!$B$597</f>
        <v>49.7001745003774</v>
      </c>
      <c r="Q49" s="126">
        <v>100.59854</v>
      </c>
      <c r="R49" s="104"/>
      <c r="S49" s="131">
        <v>0</v>
      </c>
      <c r="T49" s="131">
        <v>0</v>
      </c>
      <c r="U49" s="131">
        <v>0</v>
      </c>
      <c r="V49" s="131">
        <v>0</v>
      </c>
      <c r="W49" s="131">
        <v>0</v>
      </c>
      <c r="X49" s="131">
        <v>0</v>
      </c>
      <c r="Y49" s="131">
        <v>0</v>
      </c>
      <c r="Z49" s="131">
        <v>0</v>
      </c>
      <c r="AA49" s="131">
        <v>0</v>
      </c>
      <c r="AB49" s="131">
        <v>0</v>
      </c>
      <c r="AC49" s="131">
        <v>0</v>
      </c>
      <c r="AD49" s="131">
        <v>0</v>
      </c>
      <c r="AE49" s="131">
        <v>0</v>
      </c>
      <c r="AF49" s="131">
        <v>0</v>
      </c>
      <c r="AG49" s="131">
        <v>0</v>
      </c>
      <c r="AH49" s="131">
        <v>0</v>
      </c>
      <c r="AI49" s="131">
        <f t="shared" si="20"/>
        <v>0</v>
      </c>
      <c r="AJ49" s="127">
        <f t="shared" si="20"/>
        <v>0</v>
      </c>
      <c r="AK49" s="128">
        <v>0</v>
      </c>
      <c r="AL49" s="128">
        <v>0</v>
      </c>
      <c r="AM49" s="128">
        <v>0</v>
      </c>
      <c r="AN49" s="128">
        <v>0</v>
      </c>
      <c r="AO49" s="128">
        <v>0</v>
      </c>
      <c r="AP49" s="128">
        <v>0</v>
      </c>
      <c r="AQ49" s="128">
        <v>0</v>
      </c>
      <c r="AR49" s="128">
        <v>0</v>
      </c>
      <c r="AS49" s="128">
        <v>0</v>
      </c>
      <c r="AT49" s="129">
        <f t="shared" si="21"/>
        <v>0</v>
      </c>
      <c r="AU49" s="127">
        <f t="shared" si="22"/>
        <v>0</v>
      </c>
      <c r="AV49" s="127">
        <f t="shared" si="23"/>
        <v>0</v>
      </c>
      <c r="AW49" s="130">
        <v>124.88</v>
      </c>
      <c r="AX49" s="127">
        <f>'[1]IPC Y SMMLV'!$C$4*AW49</f>
        <v>103415126.08</v>
      </c>
      <c r="AY49" s="104"/>
      <c r="AZ49" s="127">
        <f>'[1]IPC Y SMMLV'!$C$4*AY49</f>
        <v>0</v>
      </c>
      <c r="BA49" s="127">
        <f t="shared" si="24"/>
        <v>103415126.08</v>
      </c>
      <c r="BB49" s="104"/>
      <c r="BC49" s="280"/>
    </row>
    <row r="50" spans="1:55" s="54" customFormat="1" ht="38.25" customHeight="1" x14ac:dyDescent="0.25">
      <c r="A50" s="336"/>
      <c r="B50" s="246" t="s">
        <v>44</v>
      </c>
      <c r="C50" s="122" t="s">
        <v>121</v>
      </c>
      <c r="D50" s="123">
        <v>29</v>
      </c>
      <c r="E50" s="123">
        <v>11</v>
      </c>
      <c r="F50" s="123">
        <v>2002</v>
      </c>
      <c r="G50" s="63"/>
      <c r="H50" s="132" t="s">
        <v>128</v>
      </c>
      <c r="I50" s="128"/>
      <c r="J50" s="133"/>
      <c r="K50" s="104" t="s">
        <v>55</v>
      </c>
      <c r="L50" s="134"/>
      <c r="M50" s="128"/>
      <c r="N50" s="128"/>
      <c r="O50" s="15" t="s">
        <v>126</v>
      </c>
      <c r="P50" s="126">
        <f>+'[3]2019 IPC'!$B$597</f>
        <v>49.7001745003774</v>
      </c>
      <c r="Q50" s="126">
        <v>100.59854</v>
      </c>
      <c r="R50" s="128"/>
      <c r="S50" s="127">
        <v>0</v>
      </c>
      <c r="T50" s="127">
        <v>0</v>
      </c>
      <c r="U50" s="127">
        <v>0</v>
      </c>
      <c r="V50" s="127">
        <v>0</v>
      </c>
      <c r="W50" s="127">
        <v>0</v>
      </c>
      <c r="X50" s="127">
        <v>0</v>
      </c>
      <c r="Y50" s="127">
        <v>0</v>
      </c>
      <c r="Z50" s="127">
        <v>0</v>
      </c>
      <c r="AA50" s="127">
        <v>0</v>
      </c>
      <c r="AB50" s="127">
        <v>0</v>
      </c>
      <c r="AC50" s="127">
        <v>0</v>
      </c>
      <c r="AD50" s="127">
        <v>0</v>
      </c>
      <c r="AE50" s="127">
        <v>0</v>
      </c>
      <c r="AF50" s="127">
        <v>0</v>
      </c>
      <c r="AG50" s="127">
        <v>0</v>
      </c>
      <c r="AH50" s="127">
        <v>0</v>
      </c>
      <c r="AI50" s="131">
        <f t="shared" si="20"/>
        <v>0</v>
      </c>
      <c r="AJ50" s="127">
        <f t="shared" si="20"/>
        <v>0</v>
      </c>
      <c r="AK50" s="128">
        <v>0</v>
      </c>
      <c r="AL50" s="128">
        <v>0</v>
      </c>
      <c r="AM50" s="128">
        <v>0</v>
      </c>
      <c r="AN50" s="128">
        <v>0</v>
      </c>
      <c r="AO50" s="128">
        <v>0</v>
      </c>
      <c r="AP50" s="128">
        <v>0</v>
      </c>
      <c r="AQ50" s="128">
        <v>0</v>
      </c>
      <c r="AR50" s="128">
        <v>0</v>
      </c>
      <c r="AS50" s="128">
        <v>0</v>
      </c>
      <c r="AT50" s="129">
        <f t="shared" si="21"/>
        <v>0</v>
      </c>
      <c r="AU50" s="127">
        <f t="shared" si="22"/>
        <v>0</v>
      </c>
      <c r="AV50" s="127">
        <f t="shared" si="23"/>
        <v>0</v>
      </c>
      <c r="AW50" s="130">
        <v>124.88</v>
      </c>
      <c r="AX50" s="127">
        <f>'[1]IPC Y SMMLV'!$C$4*AW50</f>
        <v>103415126.08</v>
      </c>
      <c r="AY50" s="128"/>
      <c r="AZ50" s="127">
        <f>'[1]IPC Y SMMLV'!$C$4*AY50</f>
        <v>0</v>
      </c>
      <c r="BA50" s="127">
        <f t="shared" si="24"/>
        <v>103415126.08</v>
      </c>
      <c r="BB50" s="128"/>
      <c r="BC50" s="281"/>
    </row>
    <row r="51" spans="1:55" s="54" customFormat="1" ht="42" customHeight="1" x14ac:dyDescent="0.25">
      <c r="A51" s="336"/>
      <c r="B51" s="246" t="s">
        <v>44</v>
      </c>
      <c r="C51" s="122" t="s">
        <v>121</v>
      </c>
      <c r="D51" s="123">
        <v>29</v>
      </c>
      <c r="E51" s="123">
        <v>11</v>
      </c>
      <c r="F51" s="123">
        <v>2002</v>
      </c>
      <c r="G51" s="63"/>
      <c r="H51" s="132" t="s">
        <v>129</v>
      </c>
      <c r="I51" s="128"/>
      <c r="J51" s="133"/>
      <c r="K51" s="104" t="s">
        <v>55</v>
      </c>
      <c r="L51" s="134"/>
      <c r="M51" s="128"/>
      <c r="N51" s="128"/>
      <c r="O51" s="15" t="s">
        <v>126</v>
      </c>
      <c r="P51" s="126">
        <f>+'[3]2019 IPC'!$B$597</f>
        <v>49.7001745003774</v>
      </c>
      <c r="Q51" s="126">
        <v>100.59854</v>
      </c>
      <c r="R51" s="128"/>
      <c r="S51" s="127">
        <v>0</v>
      </c>
      <c r="T51" s="127">
        <v>0</v>
      </c>
      <c r="U51" s="127">
        <v>0</v>
      </c>
      <c r="V51" s="127">
        <v>0</v>
      </c>
      <c r="W51" s="127">
        <v>0</v>
      </c>
      <c r="X51" s="127">
        <v>0</v>
      </c>
      <c r="Y51" s="127">
        <v>0</v>
      </c>
      <c r="Z51" s="127">
        <v>0</v>
      </c>
      <c r="AA51" s="127">
        <v>0</v>
      </c>
      <c r="AB51" s="127">
        <v>0</v>
      </c>
      <c r="AC51" s="127">
        <v>0</v>
      </c>
      <c r="AD51" s="127">
        <v>0</v>
      </c>
      <c r="AE51" s="127">
        <v>0</v>
      </c>
      <c r="AF51" s="127">
        <v>0</v>
      </c>
      <c r="AG51" s="127">
        <v>0</v>
      </c>
      <c r="AH51" s="127">
        <v>0</v>
      </c>
      <c r="AI51" s="131">
        <f t="shared" si="20"/>
        <v>0</v>
      </c>
      <c r="AJ51" s="127">
        <f t="shared" si="20"/>
        <v>0</v>
      </c>
      <c r="AK51" s="128">
        <v>0</v>
      </c>
      <c r="AL51" s="128">
        <v>0</v>
      </c>
      <c r="AM51" s="128">
        <v>0</v>
      </c>
      <c r="AN51" s="128">
        <v>0</v>
      </c>
      <c r="AO51" s="128">
        <v>0</v>
      </c>
      <c r="AP51" s="128">
        <v>0</v>
      </c>
      <c r="AQ51" s="128">
        <v>0</v>
      </c>
      <c r="AR51" s="128">
        <v>0</v>
      </c>
      <c r="AS51" s="128">
        <v>0</v>
      </c>
      <c r="AT51" s="129">
        <f t="shared" si="21"/>
        <v>0</v>
      </c>
      <c r="AU51" s="127">
        <f t="shared" si="22"/>
        <v>0</v>
      </c>
      <c r="AV51" s="127">
        <f t="shared" si="23"/>
        <v>0</v>
      </c>
      <c r="AW51" s="130">
        <v>124.88</v>
      </c>
      <c r="AX51" s="127">
        <f>'[1]IPC Y SMMLV'!$C$4*AW51</f>
        <v>103415126.08</v>
      </c>
      <c r="AY51" s="128"/>
      <c r="AZ51" s="127">
        <f>'[1]IPC Y SMMLV'!$C$4*AY51</f>
        <v>0</v>
      </c>
      <c r="BA51" s="127">
        <f t="shared" si="24"/>
        <v>103415126.08</v>
      </c>
      <c r="BB51" s="128"/>
      <c r="BC51" s="281"/>
    </row>
    <row r="52" spans="1:55" s="54" customFormat="1" ht="46.5" customHeight="1" x14ac:dyDescent="0.25">
      <c r="A52" s="336"/>
      <c r="B52" s="246" t="s">
        <v>44</v>
      </c>
      <c r="C52" s="122" t="s">
        <v>121</v>
      </c>
      <c r="D52" s="123">
        <v>29</v>
      </c>
      <c r="E52" s="123">
        <v>11</v>
      </c>
      <c r="F52" s="123">
        <v>2002</v>
      </c>
      <c r="G52" s="63"/>
      <c r="H52" s="132" t="s">
        <v>130</v>
      </c>
      <c r="I52" s="128"/>
      <c r="J52" s="133"/>
      <c r="K52" s="104" t="s">
        <v>55</v>
      </c>
      <c r="L52" s="134"/>
      <c r="M52" s="128"/>
      <c r="N52" s="128"/>
      <c r="O52" s="33"/>
      <c r="P52" s="126">
        <f>+'[3]2019 IPC'!$B$597</f>
        <v>49.7001745003774</v>
      </c>
      <c r="Q52" s="126">
        <v>100.59854</v>
      </c>
      <c r="R52" s="128"/>
      <c r="S52" s="127"/>
      <c r="T52" s="127">
        <v>309000</v>
      </c>
      <c r="U52" s="127">
        <f>((T52*Q48)/P48)</f>
        <v>625449.49132450134</v>
      </c>
      <c r="V52" s="127">
        <v>828116</v>
      </c>
      <c r="W52" s="127">
        <f>V52*25%</f>
        <v>207029</v>
      </c>
      <c r="X52" s="127">
        <f>(V52+W52)*25%</f>
        <v>258786.25</v>
      </c>
      <c r="Y52" s="127">
        <f>((V52+W52-X52)/2)/4</f>
        <v>97044.84375</v>
      </c>
      <c r="Z52" s="128">
        <f t="shared" ref="Z52:AA55" si="25">D48</f>
        <v>29</v>
      </c>
      <c r="AA52" s="128">
        <f t="shared" si="25"/>
        <v>11</v>
      </c>
      <c r="AB52" s="128">
        <f>+F52</f>
        <v>2002</v>
      </c>
      <c r="AC52" s="128">
        <v>27</v>
      </c>
      <c r="AD52" s="128">
        <v>3</v>
      </c>
      <c r="AE52" s="128">
        <v>2004</v>
      </c>
      <c r="AF52" s="128">
        <f t="shared" ref="AF52:AH55" si="26">AC52-Z52</f>
        <v>-2</v>
      </c>
      <c r="AG52" s="128">
        <f t="shared" si="26"/>
        <v>-8</v>
      </c>
      <c r="AH52" s="128">
        <f t="shared" si="26"/>
        <v>2</v>
      </c>
      <c r="AI52" s="129">
        <f>((AF52*1)+(AG52*30)+(AH52*360))/30</f>
        <v>15.933333333333334</v>
      </c>
      <c r="AJ52" s="127">
        <f>Y52*((POWER(1.004867,AI52)-1)/0.004867)</f>
        <v>1603729.2966181939</v>
      </c>
      <c r="AK52" s="128">
        <v>0</v>
      </c>
      <c r="AL52" s="128">
        <v>0</v>
      </c>
      <c r="AM52" s="128">
        <v>0</v>
      </c>
      <c r="AN52" s="128">
        <v>0</v>
      </c>
      <c r="AO52" s="128">
        <v>0</v>
      </c>
      <c r="AP52" s="128">
        <v>0</v>
      </c>
      <c r="AQ52" s="128">
        <v>0</v>
      </c>
      <c r="AR52" s="128">
        <v>0</v>
      </c>
      <c r="AS52" s="128">
        <v>0</v>
      </c>
      <c r="AT52" s="129">
        <f>((AQ52*1)+(AR52*30)+(AS52*360))/30</f>
        <v>0</v>
      </c>
      <c r="AU52" s="127">
        <f t="shared" si="22"/>
        <v>0</v>
      </c>
      <c r="AV52" s="127">
        <f>AJ52+AU52</f>
        <v>1603729.2966181939</v>
      </c>
      <c r="AW52" s="130">
        <v>124.88</v>
      </c>
      <c r="AX52" s="127">
        <f>'[1]IPC Y SMMLV'!$C$4*AW52</f>
        <v>103415126.08</v>
      </c>
      <c r="AY52" s="128"/>
      <c r="AZ52" s="127">
        <f>'[1]IPC Y SMMLV'!$C$4*AY52</f>
        <v>0</v>
      </c>
      <c r="BA52" s="127">
        <f t="shared" si="24"/>
        <v>105018855.37661819</v>
      </c>
      <c r="BB52" s="128"/>
      <c r="BC52" s="281"/>
    </row>
    <row r="53" spans="1:55" s="54" customFormat="1" ht="39" customHeight="1" x14ac:dyDescent="0.25">
      <c r="A53" s="336"/>
      <c r="B53" s="246" t="s">
        <v>44</v>
      </c>
      <c r="C53" s="122" t="s">
        <v>121</v>
      </c>
      <c r="D53" s="123">
        <v>29</v>
      </c>
      <c r="E53" s="123">
        <v>11</v>
      </c>
      <c r="F53" s="123">
        <v>2002</v>
      </c>
      <c r="G53" s="63"/>
      <c r="H53" s="132" t="s">
        <v>131</v>
      </c>
      <c r="I53" s="128"/>
      <c r="J53" s="133"/>
      <c r="K53" s="104" t="s">
        <v>55</v>
      </c>
      <c r="L53" s="134"/>
      <c r="M53" s="128"/>
      <c r="N53" s="128"/>
      <c r="O53" s="33"/>
      <c r="P53" s="126">
        <f>+'[3]2019 IPC'!$B$597</f>
        <v>49.7001745003774</v>
      </c>
      <c r="Q53" s="126">
        <v>100.59854</v>
      </c>
      <c r="R53" s="128"/>
      <c r="S53" s="127"/>
      <c r="T53" s="127">
        <v>309000</v>
      </c>
      <c r="U53" s="127">
        <f>((T53*Q49)/P49)</f>
        <v>625449.49132450134</v>
      </c>
      <c r="V53" s="127">
        <v>828116</v>
      </c>
      <c r="W53" s="127">
        <f>V53*25%</f>
        <v>207029</v>
      </c>
      <c r="X53" s="127">
        <f>(V53+W53)*25%</f>
        <v>258786.25</v>
      </c>
      <c r="Y53" s="127">
        <f>((V53+W53-X53)/2)/4</f>
        <v>97044.84375</v>
      </c>
      <c r="Z53" s="128">
        <f t="shared" si="25"/>
        <v>29</v>
      </c>
      <c r="AA53" s="128">
        <f t="shared" si="25"/>
        <v>11</v>
      </c>
      <c r="AB53" s="128">
        <f>+F53</f>
        <v>2002</v>
      </c>
      <c r="AC53" s="128">
        <v>28</v>
      </c>
      <c r="AD53" s="128">
        <v>3</v>
      </c>
      <c r="AE53" s="128">
        <v>2006</v>
      </c>
      <c r="AF53" s="128">
        <f t="shared" si="26"/>
        <v>-1</v>
      </c>
      <c r="AG53" s="128">
        <f t="shared" si="26"/>
        <v>-8</v>
      </c>
      <c r="AH53" s="128">
        <f t="shared" si="26"/>
        <v>4</v>
      </c>
      <c r="AI53" s="129">
        <f>((AF53*1)+(AG53*30)+(AH53*360))/30</f>
        <v>39.966666666666669</v>
      </c>
      <c r="AJ53" s="127">
        <f>Y53*((POWER(1.004867,AI53)-1)/0.004867)</f>
        <v>4270054.0265215207</v>
      </c>
      <c r="AK53" s="128">
        <v>0</v>
      </c>
      <c r="AL53" s="128">
        <v>0</v>
      </c>
      <c r="AM53" s="128">
        <v>0</v>
      </c>
      <c r="AN53" s="128">
        <v>0</v>
      </c>
      <c r="AO53" s="128">
        <v>0</v>
      </c>
      <c r="AP53" s="128">
        <v>0</v>
      </c>
      <c r="AQ53" s="128">
        <v>0</v>
      </c>
      <c r="AR53" s="128">
        <v>0</v>
      </c>
      <c r="AS53" s="128">
        <v>0</v>
      </c>
      <c r="AT53" s="129">
        <f>((AQ53*1)+(AR53*30)+(AS53*360))/30</f>
        <v>0</v>
      </c>
      <c r="AU53" s="127">
        <f>Y53*((POWER(1.004867,AT53)-1))/(0.004867*((POWER(1.004867,AT53))))</f>
        <v>0</v>
      </c>
      <c r="AV53" s="127">
        <f>AJ53+AU53</f>
        <v>4270054.0265215207</v>
      </c>
      <c r="AW53" s="130">
        <v>124.88</v>
      </c>
      <c r="AX53" s="127">
        <f>'[1]IPC Y SMMLV'!$C$4*AW53</f>
        <v>103415126.08</v>
      </c>
      <c r="AY53" s="128"/>
      <c r="AZ53" s="127">
        <f>'[1]IPC Y SMMLV'!$C$4*AY53</f>
        <v>0</v>
      </c>
      <c r="BA53" s="127">
        <f t="shared" si="24"/>
        <v>107685180.10652152</v>
      </c>
      <c r="BB53" s="128"/>
      <c r="BC53" s="281"/>
    </row>
    <row r="54" spans="1:55" s="54" customFormat="1" ht="38.25" customHeight="1" x14ac:dyDescent="0.25">
      <c r="A54" s="336"/>
      <c r="B54" s="246" t="s">
        <v>44</v>
      </c>
      <c r="C54" s="122" t="s">
        <v>121</v>
      </c>
      <c r="D54" s="123">
        <v>29</v>
      </c>
      <c r="E54" s="123">
        <v>11</v>
      </c>
      <c r="F54" s="123">
        <v>2002</v>
      </c>
      <c r="G54" s="63"/>
      <c r="H54" s="132" t="s">
        <v>132</v>
      </c>
      <c r="I54" s="128"/>
      <c r="J54" s="133"/>
      <c r="K54" s="104" t="s">
        <v>55</v>
      </c>
      <c r="L54" s="134"/>
      <c r="M54" s="128"/>
      <c r="N54" s="128"/>
      <c r="O54" s="33"/>
      <c r="P54" s="126">
        <f>+'[3]2019 IPC'!$B$597</f>
        <v>49.7001745003774</v>
      </c>
      <c r="Q54" s="126">
        <v>100.59854</v>
      </c>
      <c r="R54" s="128"/>
      <c r="S54" s="127"/>
      <c r="T54" s="127">
        <v>309000</v>
      </c>
      <c r="U54" s="127">
        <f>((T54*Q50)/P50)</f>
        <v>625449.49132450134</v>
      </c>
      <c r="V54" s="127">
        <v>828116</v>
      </c>
      <c r="W54" s="127">
        <f>V54*25%</f>
        <v>207029</v>
      </c>
      <c r="X54" s="127">
        <f>(V54+W54)*25%</f>
        <v>258786.25</v>
      </c>
      <c r="Y54" s="127">
        <f>((V54+W54-X54)/2)/4</f>
        <v>97044.84375</v>
      </c>
      <c r="Z54" s="128">
        <f t="shared" si="25"/>
        <v>29</v>
      </c>
      <c r="AA54" s="128">
        <f t="shared" si="25"/>
        <v>11</v>
      </c>
      <c r="AB54" s="128">
        <f>+F54</f>
        <v>2002</v>
      </c>
      <c r="AC54" s="128">
        <v>24</v>
      </c>
      <c r="AD54" s="128">
        <v>7</v>
      </c>
      <c r="AE54" s="128">
        <v>2013</v>
      </c>
      <c r="AF54" s="128">
        <f t="shared" si="26"/>
        <v>-5</v>
      </c>
      <c r="AG54" s="128">
        <f t="shared" si="26"/>
        <v>-4</v>
      </c>
      <c r="AH54" s="128">
        <f t="shared" si="26"/>
        <v>11</v>
      </c>
      <c r="AI54" s="129">
        <f>((AF54*1)+(AG54*30)+(AH54*360))/30</f>
        <v>127.83333333333333</v>
      </c>
      <c r="AJ54" s="127">
        <f>Y54*((POWER(1.004867,AI54)-1)/0.004867)</f>
        <v>17150783.327180766</v>
      </c>
      <c r="AK54" s="128">
        <v>0</v>
      </c>
      <c r="AL54" s="128">
        <v>0</v>
      </c>
      <c r="AM54" s="128">
        <v>0</v>
      </c>
      <c r="AN54" s="128">
        <v>0</v>
      </c>
      <c r="AO54" s="128">
        <v>0</v>
      </c>
      <c r="AP54" s="128">
        <v>0</v>
      </c>
      <c r="AQ54" s="128">
        <v>0</v>
      </c>
      <c r="AR54" s="128">
        <v>0</v>
      </c>
      <c r="AS54" s="128">
        <v>0</v>
      </c>
      <c r="AT54" s="129">
        <f>((AQ54*1)+(AR54*30)+(AS54*360))/30</f>
        <v>0</v>
      </c>
      <c r="AU54" s="127">
        <f>Y54*((POWER(1.004867,AT54)-1))/(0.004867*((POWER(1.004867,AT54))))</f>
        <v>0</v>
      </c>
      <c r="AV54" s="127">
        <f>AJ54+AU54</f>
        <v>17150783.327180766</v>
      </c>
      <c r="AW54" s="130">
        <v>124.88</v>
      </c>
      <c r="AX54" s="127">
        <f>'[1]IPC Y SMMLV'!$C$4*AW54</f>
        <v>103415126.08</v>
      </c>
      <c r="AY54" s="128"/>
      <c r="AZ54" s="127">
        <f>'[1]IPC Y SMMLV'!$C$4*AY54</f>
        <v>0</v>
      </c>
      <c r="BA54" s="127">
        <f t="shared" si="24"/>
        <v>120565909.40718076</v>
      </c>
      <c r="BB54" s="128"/>
      <c r="BC54" s="281"/>
    </row>
    <row r="55" spans="1:55" s="54" customFormat="1" ht="39" customHeight="1" x14ac:dyDescent="0.25">
      <c r="A55" s="336"/>
      <c r="B55" s="246" t="s">
        <v>44</v>
      </c>
      <c r="C55" s="122" t="s">
        <v>121</v>
      </c>
      <c r="D55" s="123">
        <v>29</v>
      </c>
      <c r="E55" s="123">
        <v>11</v>
      </c>
      <c r="F55" s="123">
        <v>2002</v>
      </c>
      <c r="G55" s="63"/>
      <c r="H55" s="132" t="s">
        <v>133</v>
      </c>
      <c r="I55" s="128"/>
      <c r="J55" s="133"/>
      <c r="K55" s="104" t="s">
        <v>55</v>
      </c>
      <c r="L55" s="134"/>
      <c r="M55" s="128"/>
      <c r="N55" s="128"/>
      <c r="O55" s="33"/>
      <c r="P55" s="126">
        <f>+'[3]2019 IPC'!$B$597</f>
        <v>49.7001745003774</v>
      </c>
      <c r="Q55" s="126">
        <v>100.59854</v>
      </c>
      <c r="R55" s="128"/>
      <c r="S55" s="127"/>
      <c r="T55" s="127">
        <v>309000</v>
      </c>
      <c r="U55" s="127">
        <f>((T55*Q51)/P51)</f>
        <v>625449.49132450134</v>
      </c>
      <c r="V55" s="127">
        <v>828116</v>
      </c>
      <c r="W55" s="127">
        <f>V55*25%</f>
        <v>207029</v>
      </c>
      <c r="X55" s="127">
        <f>(V55+W55)*25%</f>
        <v>258786.25</v>
      </c>
      <c r="Y55" s="127">
        <f>((V55+W55-X55)/2)/4</f>
        <v>97044.84375</v>
      </c>
      <c r="Z55" s="128">
        <f t="shared" si="25"/>
        <v>29</v>
      </c>
      <c r="AA55" s="128">
        <f t="shared" si="25"/>
        <v>11</v>
      </c>
      <c r="AB55" s="128">
        <f>+F55</f>
        <v>2002</v>
      </c>
      <c r="AC55" s="128">
        <v>16</v>
      </c>
      <c r="AD55" s="128">
        <v>9</v>
      </c>
      <c r="AE55" s="128">
        <v>2018</v>
      </c>
      <c r="AF55" s="128">
        <f t="shared" si="26"/>
        <v>-13</v>
      </c>
      <c r="AG55" s="128">
        <f t="shared" si="26"/>
        <v>-2</v>
      </c>
      <c r="AH55" s="128">
        <f t="shared" si="26"/>
        <v>16</v>
      </c>
      <c r="AI55" s="129">
        <f>((AF55*1)+(AG55*30)+(AH55*360))/30</f>
        <v>189.56666666666666</v>
      </c>
      <c r="AJ55" s="127">
        <f>Y55*((POWER(1.004867,AI55)-1)/0.004867)</f>
        <v>30113445.704432875</v>
      </c>
      <c r="AK55" s="128">
        <v>0</v>
      </c>
      <c r="AL55" s="128">
        <v>0</v>
      </c>
      <c r="AM55" s="128">
        <v>0</v>
      </c>
      <c r="AN55" s="128">
        <v>0</v>
      </c>
      <c r="AO55" s="128">
        <v>0</v>
      </c>
      <c r="AP55" s="128">
        <v>0</v>
      </c>
      <c r="AQ55" s="128">
        <v>0</v>
      </c>
      <c r="AR55" s="128">
        <v>0</v>
      </c>
      <c r="AS55" s="128">
        <v>0</v>
      </c>
      <c r="AT55" s="129">
        <f>((AQ55*1)+(AR55*30)+(AS55*360))/30</f>
        <v>0</v>
      </c>
      <c r="AU55" s="127">
        <f>Y55*((POWER(1.004867,AT55)-1))/(0.004867*((POWER(1.004867,AT55))))</f>
        <v>0</v>
      </c>
      <c r="AV55" s="127">
        <f>AJ55+AU55</f>
        <v>30113445.704432875</v>
      </c>
      <c r="AW55" s="130">
        <v>124.88</v>
      </c>
      <c r="AX55" s="127">
        <f>'[1]IPC Y SMMLV'!$C$4*AW55</f>
        <v>103415126.08</v>
      </c>
      <c r="AY55" s="128"/>
      <c r="AZ55" s="127">
        <f>'[1]IPC Y SMMLV'!$C$4*AY55</f>
        <v>0</v>
      </c>
      <c r="BA55" s="127">
        <f t="shared" si="24"/>
        <v>133528571.78443287</v>
      </c>
      <c r="BB55" s="128"/>
      <c r="BC55" s="281"/>
    </row>
    <row r="56" spans="1:55" s="54" customFormat="1" ht="65.25" customHeight="1" thickBot="1" x14ac:dyDescent="0.3">
      <c r="A56" s="337"/>
      <c r="B56" s="248" t="s">
        <v>44</v>
      </c>
      <c r="C56" s="135" t="s">
        <v>121</v>
      </c>
      <c r="D56" s="136">
        <v>29</v>
      </c>
      <c r="E56" s="136">
        <v>11</v>
      </c>
      <c r="F56" s="136">
        <v>2002</v>
      </c>
      <c r="G56" s="137"/>
      <c r="H56" s="138" t="s">
        <v>134</v>
      </c>
      <c r="I56" s="139"/>
      <c r="J56" s="140"/>
      <c r="K56" s="139" t="s">
        <v>55</v>
      </c>
      <c r="L56" s="141"/>
      <c r="M56" s="139"/>
      <c r="N56" s="139"/>
      <c r="O56" s="16" t="s">
        <v>135</v>
      </c>
      <c r="P56" s="142">
        <v>0</v>
      </c>
      <c r="Q56" s="143">
        <v>0</v>
      </c>
      <c r="R56" s="139"/>
      <c r="S56" s="80">
        <v>0</v>
      </c>
      <c r="T56" s="80">
        <v>0</v>
      </c>
      <c r="U56" s="80">
        <v>0</v>
      </c>
      <c r="V56" s="80">
        <v>0</v>
      </c>
      <c r="W56" s="80">
        <v>0</v>
      </c>
      <c r="X56" s="80">
        <v>0</v>
      </c>
      <c r="Y56" s="80">
        <v>0</v>
      </c>
      <c r="Z56" s="80">
        <v>0</v>
      </c>
      <c r="AA56" s="80">
        <v>0</v>
      </c>
      <c r="AB56" s="80">
        <v>0</v>
      </c>
      <c r="AC56" s="80">
        <v>0</v>
      </c>
      <c r="AD56" s="80">
        <v>0</v>
      </c>
      <c r="AE56" s="80">
        <v>0</v>
      </c>
      <c r="AF56" s="80">
        <v>0</v>
      </c>
      <c r="AG56" s="80">
        <v>0</v>
      </c>
      <c r="AH56" s="80">
        <v>0</v>
      </c>
      <c r="AI56" s="80">
        <f t="shared" si="20"/>
        <v>0</v>
      </c>
      <c r="AJ56" s="80">
        <f>Y56*((POWER(1.004867,AI56)-1)/0.004867)</f>
        <v>0</v>
      </c>
      <c r="AK56" s="139">
        <v>0</v>
      </c>
      <c r="AL56" s="139">
        <v>0</v>
      </c>
      <c r="AM56" s="139">
        <v>0</v>
      </c>
      <c r="AN56" s="139">
        <v>0</v>
      </c>
      <c r="AO56" s="139">
        <v>0</v>
      </c>
      <c r="AP56" s="139">
        <v>0</v>
      </c>
      <c r="AQ56" s="139">
        <v>0</v>
      </c>
      <c r="AR56" s="139">
        <v>0</v>
      </c>
      <c r="AS56" s="139">
        <v>0</v>
      </c>
      <c r="AT56" s="143">
        <f t="shared" si="21"/>
        <v>0</v>
      </c>
      <c r="AU56" s="80">
        <f t="shared" si="22"/>
        <v>0</v>
      </c>
      <c r="AV56" s="80">
        <f t="shared" si="23"/>
        <v>0</v>
      </c>
      <c r="AW56" s="144">
        <v>0</v>
      </c>
      <c r="AX56" s="80">
        <f>'[1]IPC Y SMMLV'!$C$4*AW56</f>
        <v>0</v>
      </c>
      <c r="AY56" s="139"/>
      <c r="AZ56" s="80">
        <f>'[1]IPC Y SMMLV'!$C$4*AY56</f>
        <v>0</v>
      </c>
      <c r="BA56" s="80">
        <f t="shared" si="24"/>
        <v>0</v>
      </c>
      <c r="BB56" s="139"/>
      <c r="BC56" s="282">
        <f>SUM(BA47:BA56)</f>
        <v>1117330862.6102524</v>
      </c>
    </row>
    <row r="57" spans="1:55" s="54" customFormat="1" ht="27" x14ac:dyDescent="0.25">
      <c r="A57" s="330">
        <v>8</v>
      </c>
      <c r="B57" s="254" t="s">
        <v>44</v>
      </c>
      <c r="C57" s="81" t="s">
        <v>45</v>
      </c>
      <c r="D57" s="82">
        <v>30</v>
      </c>
      <c r="E57" s="82">
        <v>1</v>
      </c>
      <c r="F57" s="82">
        <v>2002</v>
      </c>
      <c r="G57" s="83" t="s">
        <v>136</v>
      </c>
      <c r="H57" s="84"/>
      <c r="I57" s="85" t="s">
        <v>47</v>
      </c>
      <c r="J57" s="86">
        <v>43474179</v>
      </c>
      <c r="K57" s="85"/>
      <c r="L57" s="24"/>
      <c r="M57" s="24" t="s">
        <v>137</v>
      </c>
      <c r="N57" s="24"/>
      <c r="O57" s="24"/>
      <c r="P57" s="24"/>
      <c r="Q57" s="145"/>
      <c r="R57" s="24"/>
      <c r="S57" s="87"/>
      <c r="T57" s="87"/>
      <c r="U57" s="87"/>
      <c r="V57" s="87"/>
      <c r="W57" s="87"/>
      <c r="X57" s="87"/>
      <c r="Y57" s="87"/>
      <c r="Z57" s="24"/>
      <c r="AA57" s="24"/>
      <c r="AB57" s="24"/>
      <c r="AC57" s="24"/>
      <c r="AD57" s="24"/>
      <c r="AE57" s="24"/>
      <c r="AF57" s="24"/>
      <c r="AG57" s="24"/>
      <c r="AH57" s="24"/>
      <c r="AI57" s="24"/>
      <c r="AJ57" s="87"/>
      <c r="AK57" s="24"/>
      <c r="AL57" s="24"/>
      <c r="AM57" s="24"/>
      <c r="AN57" s="24"/>
      <c r="AO57" s="24"/>
      <c r="AP57" s="24"/>
      <c r="AQ57" s="24"/>
      <c r="AR57" s="24"/>
      <c r="AS57" s="24"/>
      <c r="AT57" s="24"/>
      <c r="AU57" s="87"/>
      <c r="AV57" s="87"/>
      <c r="AW57" s="24"/>
      <c r="AX57" s="87"/>
      <c r="AY57" s="24"/>
      <c r="AZ57" s="24"/>
      <c r="BA57" s="87"/>
      <c r="BB57" s="24"/>
      <c r="BC57" s="274"/>
    </row>
    <row r="58" spans="1:55" s="54" customFormat="1" ht="51" x14ac:dyDescent="0.25">
      <c r="A58" s="331"/>
      <c r="B58" s="250" t="s">
        <v>44</v>
      </c>
      <c r="C58" s="146" t="s">
        <v>45</v>
      </c>
      <c r="D58" s="89">
        <v>30</v>
      </c>
      <c r="E58" s="89">
        <v>1</v>
      </c>
      <c r="F58" s="89">
        <v>2002</v>
      </c>
      <c r="G58" s="90"/>
      <c r="H58" s="91" t="s">
        <v>138</v>
      </c>
      <c r="I58" s="25" t="s">
        <v>47</v>
      </c>
      <c r="J58" s="92">
        <v>8135071</v>
      </c>
      <c r="K58" s="25" t="s">
        <v>139</v>
      </c>
      <c r="L58" s="25"/>
      <c r="M58" s="25"/>
      <c r="N58" s="25"/>
      <c r="O58" s="30" t="s">
        <v>140</v>
      </c>
      <c r="P58" s="93">
        <f>+'[3]2019 IPC'!$B$587</f>
        <v>46.946702888127298</v>
      </c>
      <c r="Q58" s="93">
        <v>100.59854</v>
      </c>
      <c r="R58" s="94">
        <v>0</v>
      </c>
      <c r="S58" s="94">
        <v>1200000</v>
      </c>
      <c r="T58" s="87">
        <v>0</v>
      </c>
      <c r="U58" s="87">
        <v>0</v>
      </c>
      <c r="V58" s="87">
        <v>0</v>
      </c>
      <c r="W58" s="87">
        <v>0</v>
      </c>
      <c r="X58" s="87">
        <v>0</v>
      </c>
      <c r="Y58" s="87">
        <v>0</v>
      </c>
      <c r="Z58" s="87">
        <v>0</v>
      </c>
      <c r="AA58" s="87">
        <v>0</v>
      </c>
      <c r="AB58" s="87">
        <v>0</v>
      </c>
      <c r="AC58" s="87">
        <v>0</v>
      </c>
      <c r="AD58" s="87">
        <v>0</v>
      </c>
      <c r="AE58" s="87">
        <v>0</v>
      </c>
      <c r="AF58" s="87">
        <v>0</v>
      </c>
      <c r="AG58" s="87">
        <v>0</v>
      </c>
      <c r="AH58" s="87">
        <v>0</v>
      </c>
      <c r="AI58" s="87">
        <v>0</v>
      </c>
      <c r="AJ58" s="87">
        <v>0</v>
      </c>
      <c r="AK58" s="25">
        <v>0</v>
      </c>
      <c r="AL58" s="25">
        <v>0</v>
      </c>
      <c r="AM58" s="25">
        <v>0</v>
      </c>
      <c r="AN58" s="25">
        <v>0</v>
      </c>
      <c r="AO58" s="25">
        <v>0</v>
      </c>
      <c r="AP58" s="25">
        <v>0</v>
      </c>
      <c r="AQ58" s="25">
        <f t="shared" ref="AQ58:AS62" si="27">AN58-AK58</f>
        <v>0</v>
      </c>
      <c r="AR58" s="25">
        <f t="shared" si="27"/>
        <v>0</v>
      </c>
      <c r="AS58" s="25">
        <f t="shared" si="27"/>
        <v>0</v>
      </c>
      <c r="AT58" s="95">
        <f>((AQ58*1)+(AR58*30)+(AS58*360))/30</f>
        <v>0</v>
      </c>
      <c r="AU58" s="94">
        <f>Y58*((POWER(1.004867,AT58)-1))/(0.004867*((POWER(1.004867,AT58))))</f>
        <v>0</v>
      </c>
      <c r="AV58" s="94">
        <f>AJ58+AU58</f>
        <v>0</v>
      </c>
      <c r="AW58" s="96">
        <v>0</v>
      </c>
      <c r="AX58" s="94">
        <f>'[1]IPC Y SMMLV'!$C$4*AW58</f>
        <v>0</v>
      </c>
      <c r="AY58" s="25"/>
      <c r="AZ58" s="94">
        <f>'[1]IPC Y SMMLV'!$C$4*AY58</f>
        <v>0</v>
      </c>
      <c r="BA58" s="94">
        <f>S58+AV58+AX58+AZ58</f>
        <v>1200000</v>
      </c>
      <c r="BB58" s="25"/>
      <c r="BC58" s="275"/>
    </row>
    <row r="59" spans="1:55" s="54" customFormat="1" ht="38.25" x14ac:dyDescent="0.25">
      <c r="A59" s="331"/>
      <c r="B59" s="250" t="s">
        <v>44</v>
      </c>
      <c r="C59" s="146" t="s">
        <v>45</v>
      </c>
      <c r="D59" s="89">
        <v>30</v>
      </c>
      <c r="E59" s="89">
        <v>1</v>
      </c>
      <c r="F59" s="89">
        <v>2002</v>
      </c>
      <c r="G59" s="90"/>
      <c r="H59" s="91" t="s">
        <v>141</v>
      </c>
      <c r="I59" s="25"/>
      <c r="J59" s="92"/>
      <c r="K59" s="25" t="s">
        <v>55</v>
      </c>
      <c r="L59" s="97"/>
      <c r="M59" s="25"/>
      <c r="N59" s="25"/>
      <c r="O59" s="30" t="s">
        <v>142</v>
      </c>
      <c r="P59" s="93">
        <f>+'[3]2019 IPC'!$B$587</f>
        <v>46.946702888127298</v>
      </c>
      <c r="Q59" s="147">
        <v>100.59854</v>
      </c>
      <c r="R59" s="25"/>
      <c r="S59" s="87">
        <v>0</v>
      </c>
      <c r="T59" s="87">
        <v>0</v>
      </c>
      <c r="U59" s="87">
        <v>0</v>
      </c>
      <c r="V59" s="87">
        <v>0</v>
      </c>
      <c r="W59" s="87">
        <v>0</v>
      </c>
      <c r="X59" s="87">
        <v>0</v>
      </c>
      <c r="Y59" s="87">
        <v>0</v>
      </c>
      <c r="Z59" s="87">
        <v>0</v>
      </c>
      <c r="AA59" s="87">
        <v>0</v>
      </c>
      <c r="AB59" s="87">
        <v>0</v>
      </c>
      <c r="AC59" s="87">
        <v>0</v>
      </c>
      <c r="AD59" s="87">
        <v>0</v>
      </c>
      <c r="AE59" s="87">
        <v>0</v>
      </c>
      <c r="AF59" s="87">
        <v>0</v>
      </c>
      <c r="AG59" s="87">
        <v>0</v>
      </c>
      <c r="AH59" s="87">
        <v>0</v>
      </c>
      <c r="AI59" s="87">
        <v>0</v>
      </c>
      <c r="AJ59" s="87">
        <v>0</v>
      </c>
      <c r="AK59" s="25">
        <v>0</v>
      </c>
      <c r="AL59" s="25">
        <v>0</v>
      </c>
      <c r="AM59" s="25">
        <v>0</v>
      </c>
      <c r="AN59" s="25">
        <v>0</v>
      </c>
      <c r="AO59" s="25">
        <v>0</v>
      </c>
      <c r="AP59" s="25">
        <v>0</v>
      </c>
      <c r="AQ59" s="25">
        <f t="shared" si="27"/>
        <v>0</v>
      </c>
      <c r="AR59" s="25">
        <f t="shared" si="27"/>
        <v>0</v>
      </c>
      <c r="AS59" s="25">
        <f t="shared" si="27"/>
        <v>0</v>
      </c>
      <c r="AT59" s="95">
        <f>((AQ59*1)+(AR59*30)+(AS59*360))/30</f>
        <v>0</v>
      </c>
      <c r="AU59" s="94">
        <f>Y59*((POWER(1.004867,AT59)-1))/(0.004867*((POWER(1.004867,AT59))))</f>
        <v>0</v>
      </c>
      <c r="AV59" s="94">
        <f>AJ59+AU59</f>
        <v>0</v>
      </c>
      <c r="AW59" s="96">
        <v>0</v>
      </c>
      <c r="AX59" s="94">
        <f>'[1]IPC Y SMMLV'!$C$4*AW59</f>
        <v>0</v>
      </c>
      <c r="AY59" s="25"/>
      <c r="AZ59" s="94">
        <f>'[1]IPC Y SMMLV'!$C$4*AY59</f>
        <v>0</v>
      </c>
      <c r="BA59" s="94">
        <f>S59+AV59+AX59+AZ59</f>
        <v>0</v>
      </c>
      <c r="BB59" s="25"/>
      <c r="BC59" s="275"/>
    </row>
    <row r="60" spans="1:55" s="54" customFormat="1" ht="27" x14ac:dyDescent="0.25">
      <c r="A60" s="331"/>
      <c r="B60" s="250" t="s">
        <v>44</v>
      </c>
      <c r="C60" s="146" t="s">
        <v>45</v>
      </c>
      <c r="D60" s="89">
        <v>30</v>
      </c>
      <c r="E60" s="89">
        <v>1</v>
      </c>
      <c r="F60" s="89">
        <v>2002</v>
      </c>
      <c r="G60" s="90"/>
      <c r="H60" s="91" t="s">
        <v>143</v>
      </c>
      <c r="I60" s="25" t="s">
        <v>47</v>
      </c>
      <c r="J60" s="92">
        <v>98712916</v>
      </c>
      <c r="K60" s="25" t="s">
        <v>55</v>
      </c>
      <c r="L60" s="97"/>
      <c r="M60" s="25"/>
      <c r="N60" s="25"/>
      <c r="O60" s="30"/>
      <c r="P60" s="93">
        <f>+'[3]2019 IPC'!$B$587</f>
        <v>46.946702888127298</v>
      </c>
      <c r="Q60" s="147">
        <v>100.59854</v>
      </c>
      <c r="R60" s="25"/>
      <c r="S60" s="94">
        <v>0</v>
      </c>
      <c r="T60" s="94">
        <v>309000</v>
      </c>
      <c r="U60" s="94">
        <f>((T60*Q60)/P60)</f>
        <v>662132.73664978298</v>
      </c>
      <c r="V60" s="94">
        <v>828116</v>
      </c>
      <c r="W60" s="94">
        <f>V60*25%</f>
        <v>207029</v>
      </c>
      <c r="X60" s="94">
        <f>(V60+W60)*25%</f>
        <v>258786.25</v>
      </c>
      <c r="Y60" s="94">
        <f>(V60+W60-X60)/3</f>
        <v>258786.25</v>
      </c>
      <c r="Z60" s="25">
        <f>+D60</f>
        <v>30</v>
      </c>
      <c r="AA60" s="25">
        <f>+E60</f>
        <v>1</v>
      </c>
      <c r="AB60" s="25">
        <f>+F60</f>
        <v>2002</v>
      </c>
      <c r="AC60" s="25">
        <v>20</v>
      </c>
      <c r="AD60" s="25">
        <v>2</v>
      </c>
      <c r="AE60" s="25">
        <v>2003</v>
      </c>
      <c r="AF60" s="25">
        <f t="shared" ref="AF60:AH62" si="28">AC60-Z60</f>
        <v>-10</v>
      </c>
      <c r="AG60" s="25">
        <f t="shared" si="28"/>
        <v>1</v>
      </c>
      <c r="AH60" s="25">
        <f t="shared" si="28"/>
        <v>1</v>
      </c>
      <c r="AI60" s="95">
        <f>((AF60*1)+(AG60*30)+(AH60*360))/30</f>
        <v>12.666666666666666</v>
      </c>
      <c r="AJ60" s="94">
        <f>Y60*((POWER(1.004867,AI60)-1)/0.004867)</f>
        <v>3372652.7240055823</v>
      </c>
      <c r="AK60" s="25">
        <v>0</v>
      </c>
      <c r="AL60" s="25">
        <v>0</v>
      </c>
      <c r="AM60" s="25">
        <v>0</v>
      </c>
      <c r="AN60" s="25">
        <v>0</v>
      </c>
      <c r="AO60" s="25">
        <v>0</v>
      </c>
      <c r="AP60" s="25">
        <v>0</v>
      </c>
      <c r="AQ60" s="25">
        <f t="shared" si="27"/>
        <v>0</v>
      </c>
      <c r="AR60" s="25">
        <f t="shared" si="27"/>
        <v>0</v>
      </c>
      <c r="AS60" s="25">
        <f t="shared" si="27"/>
        <v>0</v>
      </c>
      <c r="AT60" s="95">
        <f>((AQ60*1)+(AR60*30)+(AS60*360))/30</f>
        <v>0</v>
      </c>
      <c r="AU60" s="94">
        <f>Y60*((POWER(1.004867,AT60)-1))/(0.004867*((POWER(1.004867,AT60))))</f>
        <v>0</v>
      </c>
      <c r="AV60" s="94">
        <f>AJ60+AU60</f>
        <v>3372652.7240055823</v>
      </c>
      <c r="AW60" s="96">
        <v>100</v>
      </c>
      <c r="AX60" s="94">
        <f>'[1]IPC Y SMMLV'!$C$4*AW60</f>
        <v>82811600</v>
      </c>
      <c r="AY60" s="25"/>
      <c r="AZ60" s="94">
        <f>'[1]IPC Y SMMLV'!$C$4*AY60</f>
        <v>0</v>
      </c>
      <c r="BA60" s="94">
        <f>S60+AV60+AX60+AZ60</f>
        <v>86184252.72400558</v>
      </c>
      <c r="BB60" s="25"/>
      <c r="BC60" s="275"/>
    </row>
    <row r="61" spans="1:55" s="54" customFormat="1" ht="27" x14ac:dyDescent="0.25">
      <c r="A61" s="331"/>
      <c r="B61" s="250" t="s">
        <v>44</v>
      </c>
      <c r="C61" s="146" t="s">
        <v>45</v>
      </c>
      <c r="D61" s="89">
        <v>30</v>
      </c>
      <c r="E61" s="89">
        <v>1</v>
      </c>
      <c r="F61" s="89">
        <v>2002</v>
      </c>
      <c r="G61" s="90"/>
      <c r="H61" s="91" t="s">
        <v>144</v>
      </c>
      <c r="I61" s="25" t="s">
        <v>47</v>
      </c>
      <c r="J61" s="92">
        <v>1007278102</v>
      </c>
      <c r="K61" s="25" t="s">
        <v>55</v>
      </c>
      <c r="L61" s="97"/>
      <c r="M61" s="25"/>
      <c r="N61" s="25"/>
      <c r="O61" s="30"/>
      <c r="P61" s="93">
        <f>+'[3]2019 IPC'!$B$587</f>
        <v>46.946702888127298</v>
      </c>
      <c r="Q61" s="147">
        <v>100.59854</v>
      </c>
      <c r="R61" s="25"/>
      <c r="S61" s="94">
        <v>0</v>
      </c>
      <c r="T61" s="94">
        <v>309000</v>
      </c>
      <c r="U61" s="94">
        <f>((T61*Q61)/P61)</f>
        <v>662132.73664978298</v>
      </c>
      <c r="V61" s="94">
        <v>828116</v>
      </c>
      <c r="W61" s="94">
        <f>V61*25%</f>
        <v>207029</v>
      </c>
      <c r="X61" s="94">
        <f>(V61+W61)*25%</f>
        <v>258786.25</v>
      </c>
      <c r="Y61" s="94">
        <f>(V61+W61-X61)/3</f>
        <v>258786.25</v>
      </c>
      <c r="Z61" s="25">
        <f>D57</f>
        <v>30</v>
      </c>
      <c r="AA61" s="25">
        <f>E57</f>
        <v>1</v>
      </c>
      <c r="AB61" s="25">
        <f>+F61</f>
        <v>2002</v>
      </c>
      <c r="AC61" s="25">
        <v>30</v>
      </c>
      <c r="AD61" s="25">
        <v>10</v>
      </c>
      <c r="AE61" s="25">
        <v>2004</v>
      </c>
      <c r="AF61" s="25">
        <f t="shared" si="28"/>
        <v>0</v>
      </c>
      <c r="AG61" s="25">
        <f t="shared" si="28"/>
        <v>9</v>
      </c>
      <c r="AH61" s="25">
        <f t="shared" si="28"/>
        <v>2</v>
      </c>
      <c r="AI61" s="95">
        <f>((AF61*1)+(AG61*30)+(AH61*360))/30</f>
        <v>33</v>
      </c>
      <c r="AJ61" s="94">
        <f>Y61*((POWER(1.004867,AI61)-1)/0.004867)</f>
        <v>9239670.5937768482</v>
      </c>
      <c r="AK61" s="25">
        <v>0</v>
      </c>
      <c r="AL61" s="25">
        <v>0</v>
      </c>
      <c r="AM61" s="25">
        <v>0</v>
      </c>
      <c r="AN61" s="25">
        <v>0</v>
      </c>
      <c r="AO61" s="25">
        <v>0</v>
      </c>
      <c r="AP61" s="25">
        <v>0</v>
      </c>
      <c r="AQ61" s="25">
        <f t="shared" si="27"/>
        <v>0</v>
      </c>
      <c r="AR61" s="25">
        <f t="shared" si="27"/>
        <v>0</v>
      </c>
      <c r="AS61" s="25">
        <f t="shared" si="27"/>
        <v>0</v>
      </c>
      <c r="AT61" s="95">
        <f>((AQ61*1)+(AR61*30)+(AS61*360))/30</f>
        <v>0</v>
      </c>
      <c r="AU61" s="94">
        <f>Y61*((POWER(1.004867,AT61)-1))/(0.004867*((POWER(1.004867,AT61))))</f>
        <v>0</v>
      </c>
      <c r="AV61" s="94">
        <f>AJ61+AU61</f>
        <v>9239670.5937768482</v>
      </c>
      <c r="AW61" s="96">
        <v>100</v>
      </c>
      <c r="AX61" s="94">
        <f>'[1]IPC Y SMMLV'!$C$4*AW61</f>
        <v>82811600</v>
      </c>
      <c r="AY61" s="25"/>
      <c r="AZ61" s="94">
        <f>'[1]IPC Y SMMLV'!$C$4*AY61</f>
        <v>0</v>
      </c>
      <c r="BA61" s="94">
        <f>S61+AV61+AX61+AZ61</f>
        <v>92051270.593776852</v>
      </c>
      <c r="BB61" s="25"/>
      <c r="BC61" s="275"/>
    </row>
    <row r="62" spans="1:55" s="54" customFormat="1" ht="27.75" thickBot="1" x14ac:dyDescent="0.3">
      <c r="A62" s="332"/>
      <c r="B62" s="252" t="s">
        <v>44</v>
      </c>
      <c r="C62" s="146" t="s">
        <v>45</v>
      </c>
      <c r="D62" s="89">
        <v>30</v>
      </c>
      <c r="E62" s="89">
        <v>1</v>
      </c>
      <c r="F62" s="89">
        <v>2002</v>
      </c>
      <c r="G62" s="99"/>
      <c r="H62" s="91" t="s">
        <v>145</v>
      </c>
      <c r="I62" s="25" t="s">
        <v>47</v>
      </c>
      <c r="J62" s="92">
        <v>1128394598</v>
      </c>
      <c r="K62" s="25" t="s">
        <v>55</v>
      </c>
      <c r="L62" s="97"/>
      <c r="M62" s="25"/>
      <c r="N62" s="25"/>
      <c r="O62" s="30"/>
      <c r="P62" s="93">
        <f>+'[3]2019 IPC'!$B$587</f>
        <v>46.946702888127298</v>
      </c>
      <c r="Q62" s="148">
        <v>100.59854</v>
      </c>
      <c r="R62" s="25"/>
      <c r="S62" s="94">
        <v>0</v>
      </c>
      <c r="T62" s="94">
        <v>309000</v>
      </c>
      <c r="U62" s="94">
        <f>((T62*Q62)/P62)</f>
        <v>662132.73664978298</v>
      </c>
      <c r="V62" s="94">
        <v>828116</v>
      </c>
      <c r="W62" s="94">
        <f>V62*25%</f>
        <v>207029</v>
      </c>
      <c r="X62" s="94">
        <f>(V62+W62)*25%</f>
        <v>258786.25</v>
      </c>
      <c r="Y62" s="94">
        <f>(V62+W62-X62)/3</f>
        <v>258786.25</v>
      </c>
      <c r="Z62" s="25">
        <f>D58</f>
        <v>30</v>
      </c>
      <c r="AA62" s="25">
        <f>E58</f>
        <v>1</v>
      </c>
      <c r="AB62" s="25">
        <f>+F62</f>
        <v>2002</v>
      </c>
      <c r="AC62" s="25">
        <v>2</v>
      </c>
      <c r="AD62" s="25">
        <v>12</v>
      </c>
      <c r="AE62" s="25">
        <v>2006</v>
      </c>
      <c r="AF62" s="25">
        <f t="shared" si="28"/>
        <v>-28</v>
      </c>
      <c r="AG62" s="25">
        <f t="shared" si="28"/>
        <v>11</v>
      </c>
      <c r="AH62" s="25">
        <f t="shared" si="28"/>
        <v>4</v>
      </c>
      <c r="AI62" s="95">
        <f>((AF62*1)+(AG62*30)+(AH62*360))/30</f>
        <v>58.06666666666667</v>
      </c>
      <c r="AJ62" s="94">
        <f>Y62*((POWER(1.004867,AI62)-1)/0.004867)</f>
        <v>17316890.824569419</v>
      </c>
      <c r="AK62" s="25">
        <v>0</v>
      </c>
      <c r="AL62" s="25">
        <v>0</v>
      </c>
      <c r="AM62" s="25">
        <v>0</v>
      </c>
      <c r="AN62" s="25">
        <v>0</v>
      </c>
      <c r="AO62" s="25">
        <v>0</v>
      </c>
      <c r="AP62" s="25">
        <v>0</v>
      </c>
      <c r="AQ62" s="25">
        <f t="shared" si="27"/>
        <v>0</v>
      </c>
      <c r="AR62" s="25">
        <f t="shared" si="27"/>
        <v>0</v>
      </c>
      <c r="AS62" s="25">
        <f t="shared" si="27"/>
        <v>0</v>
      </c>
      <c r="AT62" s="95">
        <f>((AQ62*1)+(AR62*30)+(AS62*360))/30</f>
        <v>0</v>
      </c>
      <c r="AU62" s="94">
        <f>Y62*((POWER(1.004867,AT62)-1))/(0.004867*((POWER(1.004867,AT62))))</f>
        <v>0</v>
      </c>
      <c r="AV62" s="94">
        <f>AJ62+AU62</f>
        <v>17316890.824569419</v>
      </c>
      <c r="AW62" s="96">
        <v>100</v>
      </c>
      <c r="AX62" s="94">
        <f>'[1]IPC Y SMMLV'!$C$4*AW62</f>
        <v>82811600</v>
      </c>
      <c r="AY62" s="25"/>
      <c r="AZ62" s="94">
        <f>'[1]IPC Y SMMLV'!$C$4*AY62</f>
        <v>0</v>
      </c>
      <c r="BA62" s="94">
        <f>S62+AV62+AX62+AZ62</f>
        <v>100128490.82456942</v>
      </c>
      <c r="BB62" s="25"/>
      <c r="BC62" s="276">
        <f>SUM(BA57:BA62)</f>
        <v>279564014.14235187</v>
      </c>
    </row>
    <row r="63" spans="1:55" s="54" customFormat="1" ht="27" x14ac:dyDescent="0.25">
      <c r="A63" s="336">
        <v>9</v>
      </c>
      <c r="B63" s="253" t="s">
        <v>44</v>
      </c>
      <c r="C63" s="55" t="s">
        <v>146</v>
      </c>
      <c r="D63" s="56">
        <v>8</v>
      </c>
      <c r="E63" s="56">
        <v>5</v>
      </c>
      <c r="F63" s="56">
        <v>2003</v>
      </c>
      <c r="G63" s="57" t="s">
        <v>147</v>
      </c>
      <c r="H63" s="58"/>
      <c r="I63" s="32" t="s">
        <v>47</v>
      </c>
      <c r="J63" s="59">
        <v>70328193</v>
      </c>
      <c r="K63" s="32"/>
      <c r="L63" s="26"/>
      <c r="M63" s="26" t="s">
        <v>148</v>
      </c>
      <c r="N63" s="26"/>
      <c r="O63" s="26"/>
      <c r="P63" s="26"/>
      <c r="Q63" s="149"/>
      <c r="R63" s="26"/>
      <c r="S63" s="60"/>
      <c r="T63" s="60"/>
      <c r="U63" s="60"/>
      <c r="V63" s="60"/>
      <c r="W63" s="60"/>
      <c r="X63" s="60"/>
      <c r="Y63" s="60"/>
      <c r="Z63" s="26"/>
      <c r="AA63" s="26"/>
      <c r="AB63" s="26"/>
      <c r="AC63" s="26"/>
      <c r="AD63" s="26"/>
      <c r="AE63" s="26"/>
      <c r="AF63" s="26"/>
      <c r="AG63" s="26"/>
      <c r="AH63" s="26"/>
      <c r="AI63" s="26"/>
      <c r="AJ63" s="60"/>
      <c r="AK63" s="26"/>
      <c r="AL63" s="26"/>
      <c r="AM63" s="26"/>
      <c r="AN63" s="26"/>
      <c r="AO63" s="26"/>
      <c r="AP63" s="26"/>
      <c r="AQ63" s="26"/>
      <c r="AR63" s="26"/>
      <c r="AS63" s="26"/>
      <c r="AT63" s="26"/>
      <c r="AU63" s="60"/>
      <c r="AV63" s="60"/>
      <c r="AW63" s="26"/>
      <c r="AX63" s="60"/>
      <c r="AY63" s="26"/>
      <c r="AZ63" s="26"/>
      <c r="BA63" s="60"/>
      <c r="BB63" s="26"/>
      <c r="BC63" s="271"/>
    </row>
    <row r="64" spans="1:55" s="54" customFormat="1" ht="27" x14ac:dyDescent="0.25">
      <c r="A64" s="336"/>
      <c r="B64" s="246" t="s">
        <v>44</v>
      </c>
      <c r="C64" s="61" t="s">
        <v>146</v>
      </c>
      <c r="D64" s="62">
        <v>8</v>
      </c>
      <c r="E64" s="62">
        <v>5</v>
      </c>
      <c r="F64" s="62">
        <v>2003</v>
      </c>
      <c r="G64" s="27"/>
      <c r="H64" s="103" t="s">
        <v>149</v>
      </c>
      <c r="I64" s="28" t="s">
        <v>47</v>
      </c>
      <c r="J64" s="107">
        <v>39358463</v>
      </c>
      <c r="K64" s="28" t="s">
        <v>110</v>
      </c>
      <c r="L64" s="109"/>
      <c r="M64" s="28"/>
      <c r="N64" s="28"/>
      <c r="O64" s="28"/>
      <c r="P64" s="108">
        <v>52.358089999999997</v>
      </c>
      <c r="Q64" s="108">
        <v>100.59854</v>
      </c>
      <c r="R64" s="28"/>
      <c r="S64" s="106">
        <v>1200000</v>
      </c>
      <c r="T64" s="67">
        <v>332000</v>
      </c>
      <c r="U64" s="67">
        <f>((T64*Q64)/P64)</f>
        <v>637890.25306308921</v>
      </c>
      <c r="V64" s="67">
        <v>828116</v>
      </c>
      <c r="W64" s="67">
        <f>V64*25%</f>
        <v>207029</v>
      </c>
      <c r="X64" s="67">
        <f>(V64+W64)*25%</f>
        <v>258786.25</v>
      </c>
      <c r="Y64" s="67">
        <f>(V64+W64-X64)/2</f>
        <v>388179.375</v>
      </c>
      <c r="Z64" s="29">
        <f t="shared" ref="Z64:AB65" si="29">D64</f>
        <v>8</v>
      </c>
      <c r="AA64" s="29">
        <f t="shared" si="29"/>
        <v>5</v>
      </c>
      <c r="AB64" s="29">
        <f t="shared" si="29"/>
        <v>2003</v>
      </c>
      <c r="AC64" s="29">
        <v>27</v>
      </c>
      <c r="AD64" s="29">
        <v>2</v>
      </c>
      <c r="AE64" s="29">
        <v>2019</v>
      </c>
      <c r="AF64" s="29">
        <f t="shared" ref="AF64:AH65" si="30">AC64-Z64</f>
        <v>19</v>
      </c>
      <c r="AG64" s="29">
        <f t="shared" si="30"/>
        <v>-3</v>
      </c>
      <c r="AH64" s="29">
        <f t="shared" si="30"/>
        <v>16</v>
      </c>
      <c r="AI64" s="68">
        <f>((AF64*1)+(AG64*30)+(AH64*360))/30</f>
        <v>189.63333333333333</v>
      </c>
      <c r="AJ64" s="67">
        <f>Y64*((POWER(1.004867,AI64)-1)/0.004867)</f>
        <v>120518597.59555045</v>
      </c>
      <c r="AK64" s="29">
        <f t="shared" ref="AK64:AM65" si="31">+AC64</f>
        <v>27</v>
      </c>
      <c r="AL64" s="29">
        <f t="shared" si="31"/>
        <v>2</v>
      </c>
      <c r="AM64" s="29">
        <f t="shared" si="31"/>
        <v>2019</v>
      </c>
      <c r="AN64" s="29">
        <v>8</v>
      </c>
      <c r="AO64" s="29">
        <v>5</v>
      </c>
      <c r="AP64" s="29">
        <f>2003+56.1</f>
        <v>2059.1</v>
      </c>
      <c r="AQ64" s="29">
        <f t="shared" ref="AQ64:AS65" si="32">AN64-AK64</f>
        <v>-19</v>
      </c>
      <c r="AR64" s="29">
        <f t="shared" si="32"/>
        <v>3</v>
      </c>
      <c r="AS64" s="29">
        <f t="shared" si="32"/>
        <v>40.099999999999909</v>
      </c>
      <c r="AT64" s="68">
        <f>((AQ64*1)+(AR64*30)+(AS64*360))/30</f>
        <v>483.56666666666558</v>
      </c>
      <c r="AU64" s="67">
        <f>Y64*((POWER(1.004867,AT64)-1))/(0.004867*((POWER(1.004867,AT64))))</f>
        <v>72134349.089461803</v>
      </c>
      <c r="AV64" s="67">
        <f>AJ64+AU64</f>
        <v>192652946.68501225</v>
      </c>
      <c r="AW64" s="69">
        <v>100</v>
      </c>
      <c r="AX64" s="67">
        <f>'[1]IPC Y SMMLV'!$C$4*AW64</f>
        <v>82811600</v>
      </c>
      <c r="AY64" s="28"/>
      <c r="AZ64" s="67">
        <f>'[1]IPC Y SMMLV'!$C$4*AY64</f>
        <v>0</v>
      </c>
      <c r="BA64" s="67">
        <f>S64+AV64+AX64+AZ64</f>
        <v>276664546.68501222</v>
      </c>
      <c r="BB64" s="28"/>
      <c r="BC64" s="277"/>
    </row>
    <row r="65" spans="1:55" s="54" customFormat="1" ht="27.75" thickBot="1" x14ac:dyDescent="0.3">
      <c r="A65" s="337"/>
      <c r="B65" s="248" t="s">
        <v>44</v>
      </c>
      <c r="C65" s="70" t="s">
        <v>146</v>
      </c>
      <c r="D65" s="71">
        <v>8</v>
      </c>
      <c r="E65" s="71">
        <v>5</v>
      </c>
      <c r="F65" s="71">
        <v>2003</v>
      </c>
      <c r="G65" s="72"/>
      <c r="H65" s="73" t="s">
        <v>150</v>
      </c>
      <c r="I65" s="23" t="s">
        <v>54</v>
      </c>
      <c r="J65" s="74">
        <v>1007330160</v>
      </c>
      <c r="K65" s="23" t="s">
        <v>55</v>
      </c>
      <c r="L65" s="75"/>
      <c r="M65" s="23"/>
      <c r="N65" s="23"/>
      <c r="O65" s="16"/>
      <c r="P65" s="76">
        <v>52.358089999999997</v>
      </c>
      <c r="Q65" s="76">
        <v>100.59854</v>
      </c>
      <c r="R65" s="23"/>
      <c r="S65" s="77">
        <v>0</v>
      </c>
      <c r="T65" s="77">
        <v>332000</v>
      </c>
      <c r="U65" s="77">
        <f>((T65*Q65)/P65)</f>
        <v>637890.25306308921</v>
      </c>
      <c r="V65" s="77">
        <v>828116</v>
      </c>
      <c r="W65" s="77">
        <f>V65*25%</f>
        <v>207029</v>
      </c>
      <c r="X65" s="77">
        <f>(V65+W65)*25%</f>
        <v>258786.25</v>
      </c>
      <c r="Y65" s="77">
        <f>(V65+W65-X65)/2</f>
        <v>388179.375</v>
      </c>
      <c r="Z65" s="23">
        <f t="shared" si="29"/>
        <v>8</v>
      </c>
      <c r="AA65" s="23">
        <f t="shared" si="29"/>
        <v>5</v>
      </c>
      <c r="AB65" s="23">
        <f t="shared" si="29"/>
        <v>2003</v>
      </c>
      <c r="AC65" s="23">
        <v>27</v>
      </c>
      <c r="AD65" s="23">
        <v>2</v>
      </c>
      <c r="AE65" s="23">
        <v>2019</v>
      </c>
      <c r="AF65" s="23">
        <f t="shared" si="30"/>
        <v>19</v>
      </c>
      <c r="AG65" s="23">
        <f t="shared" si="30"/>
        <v>-3</v>
      </c>
      <c r="AH65" s="23">
        <f t="shared" si="30"/>
        <v>16</v>
      </c>
      <c r="AI65" s="78">
        <f>((AF65*1)+(AG65*30)+(AH65*360))/30</f>
        <v>189.63333333333333</v>
      </c>
      <c r="AJ65" s="77">
        <f>Y65*((POWER(1.004867,AI65)-1)/0.004867)</f>
        <v>120518597.59555045</v>
      </c>
      <c r="AK65" s="23">
        <f t="shared" si="31"/>
        <v>27</v>
      </c>
      <c r="AL65" s="23">
        <f t="shared" si="31"/>
        <v>2</v>
      </c>
      <c r="AM65" s="23">
        <f t="shared" si="31"/>
        <v>2019</v>
      </c>
      <c r="AN65" s="23">
        <v>13</v>
      </c>
      <c r="AO65" s="23">
        <v>3</v>
      </c>
      <c r="AP65" s="23">
        <v>2020</v>
      </c>
      <c r="AQ65" s="23">
        <f t="shared" si="32"/>
        <v>-14</v>
      </c>
      <c r="AR65" s="23">
        <f t="shared" si="32"/>
        <v>1</v>
      </c>
      <c r="AS65" s="23">
        <f t="shared" si="32"/>
        <v>1</v>
      </c>
      <c r="AT65" s="78">
        <f>((AQ65*1)+(AR65*30)+(AS65*360))/30</f>
        <v>12.533333333333333</v>
      </c>
      <c r="AU65" s="77">
        <f>Y65*((POWER(1.004867,AT65)-1))/(0.004867*((POWER(1.004867,AT65))))</f>
        <v>4708662.2387562273</v>
      </c>
      <c r="AV65" s="77">
        <f>AJ65+AU65</f>
        <v>125227259.83430667</v>
      </c>
      <c r="AW65" s="79">
        <v>100</v>
      </c>
      <c r="AX65" s="77">
        <f>'[1]IPC Y SMMLV'!$C$4*AW65</f>
        <v>82811600</v>
      </c>
      <c r="AY65" s="23">
        <v>10</v>
      </c>
      <c r="AZ65" s="77">
        <f>'[1]IPC Y SMMLV'!$C$4*AY65</f>
        <v>8281160</v>
      </c>
      <c r="BA65" s="77">
        <f>S65+AV65+AX65+AZ65</f>
        <v>216320019.83430666</v>
      </c>
      <c r="BB65" s="23"/>
      <c r="BC65" s="282">
        <f>SUM(BA64:BA65)</f>
        <v>492984566.51931888</v>
      </c>
    </row>
    <row r="66" spans="1:55" s="54" customFormat="1" ht="27" x14ac:dyDescent="0.25">
      <c r="A66" s="330">
        <v>10</v>
      </c>
      <c r="B66" s="256" t="s">
        <v>44</v>
      </c>
      <c r="C66" s="150" t="s">
        <v>98</v>
      </c>
      <c r="D66" s="82">
        <v>17</v>
      </c>
      <c r="E66" s="82">
        <v>1</v>
      </c>
      <c r="F66" s="82">
        <v>2003</v>
      </c>
      <c r="G66" s="83" t="s">
        <v>151</v>
      </c>
      <c r="H66" s="84"/>
      <c r="I66" s="85" t="s">
        <v>47</v>
      </c>
      <c r="J66" s="86">
        <v>3582292</v>
      </c>
      <c r="K66" s="85"/>
      <c r="L66" s="24"/>
      <c r="M66" s="24" t="s">
        <v>152</v>
      </c>
      <c r="N66" s="24">
        <v>22.1</v>
      </c>
      <c r="O66" s="30"/>
      <c r="P66" s="24"/>
      <c r="Q66" s="24"/>
      <c r="R66" s="24"/>
      <c r="S66" s="87"/>
      <c r="T66" s="87"/>
      <c r="U66" s="87"/>
      <c r="V66" s="87"/>
      <c r="W66" s="87"/>
      <c r="X66" s="87"/>
      <c r="Y66" s="87"/>
      <c r="Z66" s="24"/>
      <c r="AA66" s="24"/>
      <c r="AB66" s="24"/>
      <c r="AC66" s="24"/>
      <c r="AD66" s="24"/>
      <c r="AE66" s="24"/>
      <c r="AF66" s="24"/>
      <c r="AG66" s="24"/>
      <c r="AH66" s="24"/>
      <c r="AI66" s="24"/>
      <c r="AJ66" s="87"/>
      <c r="AK66" s="24"/>
      <c r="AL66" s="24"/>
      <c r="AM66" s="24"/>
      <c r="AN66" s="24"/>
      <c r="AO66" s="24"/>
      <c r="AP66" s="24"/>
      <c r="AQ66" s="24"/>
      <c r="AR66" s="24"/>
      <c r="AS66" s="24"/>
      <c r="AT66" s="24"/>
      <c r="AU66" s="87"/>
      <c r="AV66" s="87"/>
      <c r="AW66" s="24"/>
      <c r="AX66" s="87"/>
      <c r="AY66" s="24"/>
      <c r="AZ66" s="24"/>
      <c r="BA66" s="87"/>
      <c r="BB66" s="24"/>
      <c r="BC66" s="274"/>
    </row>
    <row r="67" spans="1:55" s="54" customFormat="1" ht="38.25" customHeight="1" x14ac:dyDescent="0.25">
      <c r="A67" s="331"/>
      <c r="B67" s="257" t="s">
        <v>44</v>
      </c>
      <c r="C67" s="111" t="s">
        <v>98</v>
      </c>
      <c r="D67" s="89">
        <v>17</v>
      </c>
      <c r="E67" s="89">
        <v>1</v>
      </c>
      <c r="F67" s="89">
        <v>2003</v>
      </c>
      <c r="G67" s="90"/>
      <c r="H67" s="91" t="s">
        <v>153</v>
      </c>
      <c r="I67" s="25" t="s">
        <v>47</v>
      </c>
      <c r="J67" s="92">
        <v>22020173</v>
      </c>
      <c r="K67" s="25" t="s">
        <v>59</v>
      </c>
      <c r="L67" s="25"/>
      <c r="M67" s="25"/>
      <c r="N67" s="25"/>
      <c r="O67" s="30"/>
      <c r="P67" s="93">
        <v>50.418010000000002</v>
      </c>
      <c r="Q67" s="93">
        <v>100.59854</v>
      </c>
      <c r="R67" s="94">
        <v>0</v>
      </c>
      <c r="S67" s="94">
        <v>1200000</v>
      </c>
      <c r="T67" s="87">
        <v>332000</v>
      </c>
      <c r="U67" s="94">
        <f>((T67*Q67)/P67)</f>
        <v>662436.20642702875</v>
      </c>
      <c r="V67" s="94">
        <v>828116</v>
      </c>
      <c r="W67" s="94">
        <f>V67*25%</f>
        <v>207029</v>
      </c>
      <c r="X67" s="94">
        <f>(V67+W67)*25%</f>
        <v>258786.25</v>
      </c>
      <c r="Y67" s="94">
        <f>(V67+W67-X67)</f>
        <v>776358.75</v>
      </c>
      <c r="Z67" s="25">
        <f>D67</f>
        <v>17</v>
      </c>
      <c r="AA67" s="25">
        <f>E67</f>
        <v>1</v>
      </c>
      <c r="AB67" s="25">
        <f>F67</f>
        <v>2003</v>
      </c>
      <c r="AC67" s="25">
        <v>27</v>
      </c>
      <c r="AD67" s="25">
        <v>2</v>
      </c>
      <c r="AE67" s="25">
        <v>2019</v>
      </c>
      <c r="AF67" s="25">
        <f>AC67-Z67</f>
        <v>10</v>
      </c>
      <c r="AG67" s="25">
        <f>AD67-AA67</f>
        <v>1</v>
      </c>
      <c r="AH67" s="25">
        <f>AE67-AB67</f>
        <v>16</v>
      </c>
      <c r="AI67" s="95">
        <f>((AF67*1)+(AG67*30)+(AH67*360))/30</f>
        <v>193.33333333333334</v>
      </c>
      <c r="AJ67" s="94">
        <f>Y67*((POWER(1.004867,AI67)-1)/0.004867)</f>
        <v>248297820.41388142</v>
      </c>
      <c r="AK67" s="25">
        <v>27</v>
      </c>
      <c r="AL67" s="25">
        <v>2</v>
      </c>
      <c r="AM67" s="25">
        <v>2019</v>
      </c>
      <c r="AN67" s="25">
        <v>17</v>
      </c>
      <c r="AO67" s="25">
        <v>1</v>
      </c>
      <c r="AP67" s="25">
        <f>2003+22.1</f>
        <v>2025.1</v>
      </c>
      <c r="AQ67" s="25">
        <f t="shared" ref="AQ67:AS78" si="33">AN67-AK67</f>
        <v>-10</v>
      </c>
      <c r="AR67" s="25">
        <f t="shared" si="33"/>
        <v>-1</v>
      </c>
      <c r="AS67" s="25">
        <f t="shared" si="33"/>
        <v>6.0999999999999091</v>
      </c>
      <c r="AT67" s="95">
        <f t="shared" ref="AT67:AT78" si="34">((AQ67*1)+(AR67*30)+(AS67*360))/30</f>
        <v>71.86666666666558</v>
      </c>
      <c r="AU67" s="94">
        <f>Y67*((POWER(1.004867,AT67)-1))/(0.004867*((POWER(1.004867,AT67))))</f>
        <v>46985914.392753534</v>
      </c>
      <c r="AV67" s="94">
        <f>AJ67+AU67</f>
        <v>295283734.80663496</v>
      </c>
      <c r="AW67" s="96">
        <v>100</v>
      </c>
      <c r="AX67" s="94">
        <f>'[1]IPC Y SMMLV'!$C$4*AW67</f>
        <v>82811600</v>
      </c>
      <c r="AY67" s="25"/>
      <c r="AZ67" s="94">
        <f>'[1]IPC Y SMMLV'!$C$4*AY67</f>
        <v>0</v>
      </c>
      <c r="BA67" s="94">
        <f>S67+AV67+AX67+AZ67</f>
        <v>379295334.80663496</v>
      </c>
      <c r="BB67" s="25"/>
      <c r="BC67" s="275"/>
    </row>
    <row r="68" spans="1:55" s="54" customFormat="1" ht="32.25" customHeight="1" x14ac:dyDescent="0.25">
      <c r="A68" s="331"/>
      <c r="B68" s="250" t="s">
        <v>44</v>
      </c>
      <c r="C68" s="111" t="s">
        <v>98</v>
      </c>
      <c r="D68" s="89">
        <v>17</v>
      </c>
      <c r="E68" s="89">
        <v>1</v>
      </c>
      <c r="F68" s="89">
        <v>2003</v>
      </c>
      <c r="G68" s="90"/>
      <c r="H68" s="91" t="s">
        <v>154</v>
      </c>
      <c r="I68" s="25" t="s">
        <v>47</v>
      </c>
      <c r="J68" s="92">
        <v>71001372</v>
      </c>
      <c r="K68" s="25" t="s">
        <v>55</v>
      </c>
      <c r="L68" s="97"/>
      <c r="M68" s="25"/>
      <c r="N68" s="25"/>
      <c r="O68" s="30"/>
      <c r="P68" s="93">
        <v>50.418010000000002</v>
      </c>
      <c r="Q68" s="93">
        <v>100.59854</v>
      </c>
      <c r="R68" s="25"/>
      <c r="S68" s="94">
        <v>0</v>
      </c>
      <c r="T68" s="94">
        <v>0</v>
      </c>
      <c r="U68" s="94">
        <v>0</v>
      </c>
      <c r="V68" s="94">
        <v>0</v>
      </c>
      <c r="W68" s="94">
        <v>0</v>
      </c>
      <c r="X68" s="94">
        <v>0</v>
      </c>
      <c r="Y68" s="94">
        <v>0</v>
      </c>
      <c r="Z68" s="94">
        <v>0</v>
      </c>
      <c r="AA68" s="94">
        <v>0</v>
      </c>
      <c r="AB68" s="94">
        <v>0</v>
      </c>
      <c r="AC68" s="94">
        <v>0</v>
      </c>
      <c r="AD68" s="94">
        <v>0</v>
      </c>
      <c r="AE68" s="94">
        <v>0</v>
      </c>
      <c r="AF68" s="94">
        <v>0</v>
      </c>
      <c r="AG68" s="94">
        <v>0</v>
      </c>
      <c r="AH68" s="94">
        <v>0</v>
      </c>
      <c r="AI68" s="94">
        <v>0</v>
      </c>
      <c r="AJ68" s="94">
        <v>0</v>
      </c>
      <c r="AK68" s="25">
        <v>0</v>
      </c>
      <c r="AL68" s="25">
        <v>0</v>
      </c>
      <c r="AM68" s="25">
        <v>0</v>
      </c>
      <c r="AN68" s="25">
        <v>0</v>
      </c>
      <c r="AO68" s="25">
        <v>0</v>
      </c>
      <c r="AP68" s="25">
        <v>0</v>
      </c>
      <c r="AQ68" s="25">
        <f t="shared" si="33"/>
        <v>0</v>
      </c>
      <c r="AR68" s="25">
        <f t="shared" si="33"/>
        <v>0</v>
      </c>
      <c r="AS68" s="25">
        <f t="shared" si="33"/>
        <v>0</v>
      </c>
      <c r="AT68" s="95">
        <f t="shared" si="34"/>
        <v>0</v>
      </c>
      <c r="AU68" s="94">
        <v>0</v>
      </c>
      <c r="AV68" s="94">
        <v>0</v>
      </c>
      <c r="AW68" s="96">
        <v>100</v>
      </c>
      <c r="AX68" s="94">
        <f>'[1]IPC Y SMMLV'!$C$4*AW68</f>
        <v>82811600</v>
      </c>
      <c r="AY68" s="25"/>
      <c r="AZ68" s="94">
        <f>'[1]IPC Y SMMLV'!$C$4*AY68</f>
        <v>0</v>
      </c>
      <c r="BA68" s="94">
        <f t="shared" ref="BA68:BA76" si="35">S68+AV68+AX68+AZ68</f>
        <v>82811600</v>
      </c>
      <c r="BB68" s="25"/>
      <c r="BC68" s="275"/>
    </row>
    <row r="69" spans="1:55" s="54" customFormat="1" ht="32.25" customHeight="1" x14ac:dyDescent="0.25">
      <c r="A69" s="331"/>
      <c r="B69" s="250" t="s">
        <v>44</v>
      </c>
      <c r="C69" s="111" t="s">
        <v>98</v>
      </c>
      <c r="D69" s="89">
        <v>17</v>
      </c>
      <c r="E69" s="89">
        <v>1</v>
      </c>
      <c r="F69" s="89">
        <v>2003</v>
      </c>
      <c r="G69" s="90"/>
      <c r="H69" s="91" t="s">
        <v>155</v>
      </c>
      <c r="I69" s="25" t="s">
        <v>47</v>
      </c>
      <c r="J69" s="92">
        <v>22020846</v>
      </c>
      <c r="K69" s="25" t="s">
        <v>55</v>
      </c>
      <c r="L69" s="97"/>
      <c r="M69" s="25"/>
      <c r="N69" s="25"/>
      <c r="O69" s="30"/>
      <c r="P69" s="93">
        <v>50.418010000000002</v>
      </c>
      <c r="Q69" s="93">
        <v>100.59854</v>
      </c>
      <c r="R69" s="25"/>
      <c r="S69" s="94">
        <v>0</v>
      </c>
      <c r="T69" s="94">
        <v>0</v>
      </c>
      <c r="U69" s="94">
        <v>0</v>
      </c>
      <c r="V69" s="94">
        <v>0</v>
      </c>
      <c r="W69" s="94">
        <v>0</v>
      </c>
      <c r="X69" s="94">
        <v>0</v>
      </c>
      <c r="Y69" s="94">
        <v>0</v>
      </c>
      <c r="Z69" s="94">
        <v>0</v>
      </c>
      <c r="AA69" s="94">
        <v>0</v>
      </c>
      <c r="AB69" s="94">
        <v>0</v>
      </c>
      <c r="AC69" s="94">
        <v>0</v>
      </c>
      <c r="AD69" s="94">
        <v>0</v>
      </c>
      <c r="AE69" s="94">
        <v>0</v>
      </c>
      <c r="AF69" s="94">
        <v>0</v>
      </c>
      <c r="AG69" s="94">
        <v>0</v>
      </c>
      <c r="AH69" s="94">
        <v>0</v>
      </c>
      <c r="AI69" s="94">
        <v>0</v>
      </c>
      <c r="AJ69" s="94">
        <v>0</v>
      </c>
      <c r="AK69" s="25">
        <v>0</v>
      </c>
      <c r="AL69" s="25">
        <v>0</v>
      </c>
      <c r="AM69" s="25">
        <v>0</v>
      </c>
      <c r="AN69" s="25">
        <v>0</v>
      </c>
      <c r="AO69" s="25">
        <v>0</v>
      </c>
      <c r="AP69" s="25">
        <v>0</v>
      </c>
      <c r="AQ69" s="25">
        <f t="shared" si="33"/>
        <v>0</v>
      </c>
      <c r="AR69" s="25">
        <f t="shared" si="33"/>
        <v>0</v>
      </c>
      <c r="AS69" s="25">
        <f t="shared" si="33"/>
        <v>0</v>
      </c>
      <c r="AT69" s="95">
        <f t="shared" si="34"/>
        <v>0</v>
      </c>
      <c r="AU69" s="94">
        <v>0</v>
      </c>
      <c r="AV69" s="94">
        <v>0</v>
      </c>
      <c r="AW69" s="96">
        <v>100</v>
      </c>
      <c r="AX69" s="94">
        <f>'[1]IPC Y SMMLV'!$C$4*AW69</f>
        <v>82811600</v>
      </c>
      <c r="AY69" s="25"/>
      <c r="AZ69" s="94">
        <f>'[1]IPC Y SMMLV'!$C$4*AY69</f>
        <v>0</v>
      </c>
      <c r="BA69" s="94">
        <f t="shared" si="35"/>
        <v>82811600</v>
      </c>
      <c r="BB69" s="25"/>
      <c r="BC69" s="275"/>
    </row>
    <row r="70" spans="1:55" s="54" customFormat="1" ht="31.5" customHeight="1" x14ac:dyDescent="0.25">
      <c r="A70" s="331"/>
      <c r="B70" s="250" t="s">
        <v>44</v>
      </c>
      <c r="C70" s="111" t="s">
        <v>98</v>
      </c>
      <c r="D70" s="89">
        <v>17</v>
      </c>
      <c r="E70" s="89">
        <v>1</v>
      </c>
      <c r="F70" s="89">
        <v>2003</v>
      </c>
      <c r="G70" s="99"/>
      <c r="H70" s="91" t="s">
        <v>156</v>
      </c>
      <c r="I70" s="25" t="s">
        <v>47</v>
      </c>
      <c r="J70" s="92">
        <v>43700781</v>
      </c>
      <c r="K70" s="25" t="s">
        <v>55</v>
      </c>
      <c r="L70" s="97"/>
      <c r="M70" s="25"/>
      <c r="N70" s="25"/>
      <c r="O70" s="30"/>
      <c r="P70" s="93">
        <v>50.418010000000002</v>
      </c>
      <c r="Q70" s="93">
        <v>100.59854</v>
      </c>
      <c r="R70" s="25"/>
      <c r="S70" s="94">
        <v>0</v>
      </c>
      <c r="T70" s="94">
        <v>0</v>
      </c>
      <c r="U70" s="94">
        <v>0</v>
      </c>
      <c r="V70" s="94">
        <v>0</v>
      </c>
      <c r="W70" s="94">
        <v>0</v>
      </c>
      <c r="X70" s="94">
        <v>0</v>
      </c>
      <c r="Y70" s="94">
        <v>0</v>
      </c>
      <c r="Z70" s="94">
        <v>0</v>
      </c>
      <c r="AA70" s="94">
        <v>0</v>
      </c>
      <c r="AB70" s="94">
        <v>0</v>
      </c>
      <c r="AC70" s="94">
        <v>0</v>
      </c>
      <c r="AD70" s="94">
        <v>0</v>
      </c>
      <c r="AE70" s="94">
        <v>0</v>
      </c>
      <c r="AF70" s="94">
        <v>0</v>
      </c>
      <c r="AG70" s="94">
        <v>0</v>
      </c>
      <c r="AH70" s="94">
        <v>0</v>
      </c>
      <c r="AI70" s="94">
        <v>0</v>
      </c>
      <c r="AJ70" s="94">
        <v>0</v>
      </c>
      <c r="AK70" s="25">
        <v>0</v>
      </c>
      <c r="AL70" s="25">
        <v>0</v>
      </c>
      <c r="AM70" s="25">
        <v>0</v>
      </c>
      <c r="AN70" s="25">
        <v>0</v>
      </c>
      <c r="AO70" s="25">
        <v>0</v>
      </c>
      <c r="AP70" s="25">
        <v>0</v>
      </c>
      <c r="AQ70" s="25">
        <f t="shared" si="33"/>
        <v>0</v>
      </c>
      <c r="AR70" s="25">
        <f t="shared" si="33"/>
        <v>0</v>
      </c>
      <c r="AS70" s="25">
        <f t="shared" si="33"/>
        <v>0</v>
      </c>
      <c r="AT70" s="95">
        <f t="shared" si="34"/>
        <v>0</v>
      </c>
      <c r="AU70" s="94">
        <v>0</v>
      </c>
      <c r="AV70" s="94">
        <v>0</v>
      </c>
      <c r="AW70" s="96">
        <v>100</v>
      </c>
      <c r="AX70" s="94">
        <f>'[1]IPC Y SMMLV'!$C$4*AW70</f>
        <v>82811600</v>
      </c>
      <c r="AY70" s="25"/>
      <c r="AZ70" s="94">
        <f>'[1]IPC Y SMMLV'!$C$4*AY70</f>
        <v>0</v>
      </c>
      <c r="BA70" s="94">
        <f t="shared" si="35"/>
        <v>82811600</v>
      </c>
      <c r="BB70" s="25"/>
      <c r="BC70" s="276"/>
    </row>
    <row r="71" spans="1:55" s="54" customFormat="1" ht="24.75" customHeight="1" x14ac:dyDescent="0.25">
      <c r="A71" s="331"/>
      <c r="B71" s="250" t="s">
        <v>44</v>
      </c>
      <c r="C71" s="111" t="s">
        <v>98</v>
      </c>
      <c r="D71" s="89">
        <v>17</v>
      </c>
      <c r="E71" s="89">
        <v>1</v>
      </c>
      <c r="F71" s="89">
        <v>2003</v>
      </c>
      <c r="G71" s="90"/>
      <c r="H71" s="91" t="s">
        <v>157</v>
      </c>
      <c r="I71" s="25" t="s">
        <v>47</v>
      </c>
      <c r="J71" s="92">
        <v>43700576</v>
      </c>
      <c r="K71" s="25" t="s">
        <v>55</v>
      </c>
      <c r="L71" s="25"/>
      <c r="M71" s="25"/>
      <c r="N71" s="25"/>
      <c r="O71" s="30"/>
      <c r="P71" s="93">
        <v>50.418010000000002</v>
      </c>
      <c r="Q71" s="93">
        <v>100.59854</v>
      </c>
      <c r="R71" s="94">
        <v>0</v>
      </c>
      <c r="S71" s="94">
        <v>0</v>
      </c>
      <c r="T71" s="87">
        <v>0</v>
      </c>
      <c r="U71" s="87">
        <v>0</v>
      </c>
      <c r="V71" s="87">
        <v>0</v>
      </c>
      <c r="W71" s="87">
        <v>0</v>
      </c>
      <c r="X71" s="87">
        <v>0</v>
      </c>
      <c r="Y71" s="87">
        <v>0</v>
      </c>
      <c r="Z71" s="87">
        <v>0</v>
      </c>
      <c r="AA71" s="87">
        <v>0</v>
      </c>
      <c r="AB71" s="87">
        <v>0</v>
      </c>
      <c r="AC71" s="87">
        <v>0</v>
      </c>
      <c r="AD71" s="87">
        <v>0</v>
      </c>
      <c r="AE71" s="87">
        <v>0</v>
      </c>
      <c r="AF71" s="87">
        <v>0</v>
      </c>
      <c r="AG71" s="87">
        <v>0</v>
      </c>
      <c r="AH71" s="87">
        <v>0</v>
      </c>
      <c r="AI71" s="87">
        <v>0</v>
      </c>
      <c r="AJ71" s="87">
        <v>0</v>
      </c>
      <c r="AK71" s="25">
        <v>0</v>
      </c>
      <c r="AL71" s="25">
        <v>0</v>
      </c>
      <c r="AM71" s="25">
        <v>0</v>
      </c>
      <c r="AN71" s="25">
        <v>0</v>
      </c>
      <c r="AO71" s="25">
        <v>0</v>
      </c>
      <c r="AP71" s="25">
        <v>0</v>
      </c>
      <c r="AQ71" s="25">
        <f t="shared" si="33"/>
        <v>0</v>
      </c>
      <c r="AR71" s="25">
        <f t="shared" si="33"/>
        <v>0</v>
      </c>
      <c r="AS71" s="25">
        <f t="shared" si="33"/>
        <v>0</v>
      </c>
      <c r="AT71" s="95">
        <f t="shared" si="34"/>
        <v>0</v>
      </c>
      <c r="AU71" s="87">
        <v>0</v>
      </c>
      <c r="AV71" s="87">
        <v>0</v>
      </c>
      <c r="AW71" s="96">
        <v>100</v>
      </c>
      <c r="AX71" s="94">
        <f>'[1]IPC Y SMMLV'!$C$4*AW71</f>
        <v>82811600</v>
      </c>
      <c r="AY71" s="25"/>
      <c r="AZ71" s="94">
        <f>'[1]IPC Y SMMLV'!$C$4*AY71</f>
        <v>0</v>
      </c>
      <c r="BA71" s="94">
        <f t="shared" si="35"/>
        <v>82811600</v>
      </c>
      <c r="BB71" s="25"/>
      <c r="BC71" s="275"/>
    </row>
    <row r="72" spans="1:55" s="54" customFormat="1" ht="31.5" customHeight="1" x14ac:dyDescent="0.25">
      <c r="A72" s="331"/>
      <c r="B72" s="250" t="s">
        <v>44</v>
      </c>
      <c r="C72" s="111" t="s">
        <v>98</v>
      </c>
      <c r="D72" s="89">
        <v>17</v>
      </c>
      <c r="E72" s="89">
        <v>1</v>
      </c>
      <c r="F72" s="89">
        <v>2003</v>
      </c>
      <c r="G72" s="90"/>
      <c r="H72" s="91" t="s">
        <v>158</v>
      </c>
      <c r="I72" s="25" t="s">
        <v>47</v>
      </c>
      <c r="J72" s="92">
        <v>66854731</v>
      </c>
      <c r="K72" s="25" t="s">
        <v>55</v>
      </c>
      <c r="L72" s="97"/>
      <c r="M72" s="25"/>
      <c r="N72" s="25"/>
      <c r="O72" s="30"/>
      <c r="P72" s="93">
        <v>50.418010000000002</v>
      </c>
      <c r="Q72" s="93">
        <v>100.59854</v>
      </c>
      <c r="R72" s="25"/>
      <c r="S72" s="87">
        <v>0</v>
      </c>
      <c r="T72" s="87">
        <v>0</v>
      </c>
      <c r="U72" s="87">
        <v>0</v>
      </c>
      <c r="V72" s="87">
        <v>0</v>
      </c>
      <c r="W72" s="87">
        <v>0</v>
      </c>
      <c r="X72" s="87">
        <v>0</v>
      </c>
      <c r="Y72" s="87">
        <v>0</v>
      </c>
      <c r="Z72" s="87">
        <v>0</v>
      </c>
      <c r="AA72" s="87">
        <v>0</v>
      </c>
      <c r="AB72" s="87">
        <v>0</v>
      </c>
      <c r="AC72" s="87">
        <v>0</v>
      </c>
      <c r="AD72" s="87">
        <v>0</v>
      </c>
      <c r="AE72" s="87">
        <v>0</v>
      </c>
      <c r="AF72" s="87">
        <v>0</v>
      </c>
      <c r="AG72" s="87">
        <v>0</v>
      </c>
      <c r="AH72" s="87">
        <v>0</v>
      </c>
      <c r="AI72" s="87">
        <v>0</v>
      </c>
      <c r="AJ72" s="87">
        <v>0</v>
      </c>
      <c r="AK72" s="25">
        <v>0</v>
      </c>
      <c r="AL72" s="25">
        <v>0</v>
      </c>
      <c r="AM72" s="25">
        <v>0</v>
      </c>
      <c r="AN72" s="25">
        <v>0</v>
      </c>
      <c r="AO72" s="25">
        <v>0</v>
      </c>
      <c r="AP72" s="25">
        <v>0</v>
      </c>
      <c r="AQ72" s="25">
        <f t="shared" si="33"/>
        <v>0</v>
      </c>
      <c r="AR72" s="25">
        <f t="shared" si="33"/>
        <v>0</v>
      </c>
      <c r="AS72" s="25">
        <f t="shared" si="33"/>
        <v>0</v>
      </c>
      <c r="AT72" s="95">
        <f t="shared" si="34"/>
        <v>0</v>
      </c>
      <c r="AU72" s="87">
        <v>0</v>
      </c>
      <c r="AV72" s="87">
        <v>0</v>
      </c>
      <c r="AW72" s="96">
        <v>100</v>
      </c>
      <c r="AX72" s="94">
        <f>'[1]IPC Y SMMLV'!$C$4*AW72</f>
        <v>82811600</v>
      </c>
      <c r="AY72" s="25"/>
      <c r="AZ72" s="94">
        <f>'[1]IPC Y SMMLV'!$C$4*AY72</f>
        <v>0</v>
      </c>
      <c r="BA72" s="94">
        <f t="shared" si="35"/>
        <v>82811600</v>
      </c>
      <c r="BB72" s="25"/>
      <c r="BC72" s="275"/>
    </row>
    <row r="73" spans="1:55" s="54" customFormat="1" ht="34.5" customHeight="1" x14ac:dyDescent="0.25">
      <c r="A73" s="331"/>
      <c r="B73" s="250" t="s">
        <v>44</v>
      </c>
      <c r="C73" s="111" t="s">
        <v>98</v>
      </c>
      <c r="D73" s="89">
        <v>17</v>
      </c>
      <c r="E73" s="89">
        <v>1</v>
      </c>
      <c r="F73" s="89">
        <v>2003</v>
      </c>
      <c r="G73" s="90"/>
      <c r="H73" s="91" t="s">
        <v>159</v>
      </c>
      <c r="I73" s="25" t="s">
        <v>47</v>
      </c>
      <c r="J73" s="92">
        <v>43701314</v>
      </c>
      <c r="K73" s="25" t="s">
        <v>55</v>
      </c>
      <c r="L73" s="97"/>
      <c r="M73" s="25"/>
      <c r="N73" s="25"/>
      <c r="O73" s="30"/>
      <c r="P73" s="93">
        <v>50.418010000000002</v>
      </c>
      <c r="Q73" s="93">
        <v>100.59854</v>
      </c>
      <c r="R73" s="25"/>
      <c r="S73" s="94">
        <v>0</v>
      </c>
      <c r="T73" s="94">
        <v>0</v>
      </c>
      <c r="U73" s="94">
        <v>0</v>
      </c>
      <c r="V73" s="94">
        <v>0</v>
      </c>
      <c r="W73" s="94">
        <v>0</v>
      </c>
      <c r="X73" s="94">
        <v>0</v>
      </c>
      <c r="Y73" s="94">
        <v>0</v>
      </c>
      <c r="Z73" s="94">
        <v>0</v>
      </c>
      <c r="AA73" s="94">
        <v>0</v>
      </c>
      <c r="AB73" s="94">
        <v>0</v>
      </c>
      <c r="AC73" s="94">
        <v>0</v>
      </c>
      <c r="AD73" s="94">
        <v>0</v>
      </c>
      <c r="AE73" s="94">
        <v>0</v>
      </c>
      <c r="AF73" s="94">
        <v>0</v>
      </c>
      <c r="AG73" s="94">
        <v>0</v>
      </c>
      <c r="AH73" s="94">
        <v>0</v>
      </c>
      <c r="AI73" s="94">
        <v>0</v>
      </c>
      <c r="AJ73" s="94">
        <v>0</v>
      </c>
      <c r="AK73" s="25">
        <v>0</v>
      </c>
      <c r="AL73" s="25">
        <v>0</v>
      </c>
      <c r="AM73" s="25">
        <v>0</v>
      </c>
      <c r="AN73" s="25">
        <v>0</v>
      </c>
      <c r="AO73" s="25">
        <v>0</v>
      </c>
      <c r="AP73" s="25">
        <v>0</v>
      </c>
      <c r="AQ73" s="25">
        <f t="shared" si="33"/>
        <v>0</v>
      </c>
      <c r="AR73" s="25">
        <f t="shared" si="33"/>
        <v>0</v>
      </c>
      <c r="AS73" s="25">
        <f t="shared" si="33"/>
        <v>0</v>
      </c>
      <c r="AT73" s="95">
        <f t="shared" si="34"/>
        <v>0</v>
      </c>
      <c r="AU73" s="94">
        <v>0</v>
      </c>
      <c r="AV73" s="94">
        <v>0</v>
      </c>
      <c r="AW73" s="96">
        <v>100</v>
      </c>
      <c r="AX73" s="94">
        <f>'[1]IPC Y SMMLV'!$C$4*AW73</f>
        <v>82811600</v>
      </c>
      <c r="AY73" s="25"/>
      <c r="AZ73" s="94">
        <f>'[1]IPC Y SMMLV'!$C$4*AY73</f>
        <v>0</v>
      </c>
      <c r="BA73" s="94">
        <f t="shared" si="35"/>
        <v>82811600</v>
      </c>
      <c r="BB73" s="25"/>
      <c r="BC73" s="275"/>
    </row>
    <row r="74" spans="1:55" s="54" customFormat="1" ht="36.75" customHeight="1" x14ac:dyDescent="0.25">
      <c r="A74" s="331"/>
      <c r="B74" s="250" t="s">
        <v>44</v>
      </c>
      <c r="C74" s="111" t="s">
        <v>98</v>
      </c>
      <c r="D74" s="89">
        <v>17</v>
      </c>
      <c r="E74" s="89">
        <v>1</v>
      </c>
      <c r="F74" s="89">
        <v>2003</v>
      </c>
      <c r="G74" s="90"/>
      <c r="H74" s="91" t="s">
        <v>160</v>
      </c>
      <c r="I74" s="25" t="s">
        <v>47</v>
      </c>
      <c r="J74" s="92">
        <v>71003946</v>
      </c>
      <c r="K74" s="25" t="s">
        <v>55</v>
      </c>
      <c r="L74" s="97"/>
      <c r="M74" s="25"/>
      <c r="N74" s="25"/>
      <c r="O74" s="30"/>
      <c r="P74" s="93">
        <v>50.418010000000002</v>
      </c>
      <c r="Q74" s="93">
        <v>100.59854</v>
      </c>
      <c r="R74" s="25"/>
      <c r="S74" s="94">
        <v>0</v>
      </c>
      <c r="T74" s="94">
        <v>0</v>
      </c>
      <c r="U74" s="94">
        <v>0</v>
      </c>
      <c r="V74" s="94">
        <v>0</v>
      </c>
      <c r="W74" s="94">
        <v>0</v>
      </c>
      <c r="X74" s="94">
        <v>0</v>
      </c>
      <c r="Y74" s="94">
        <v>0</v>
      </c>
      <c r="Z74" s="94">
        <v>0</v>
      </c>
      <c r="AA74" s="94">
        <v>0</v>
      </c>
      <c r="AB74" s="94">
        <v>0</v>
      </c>
      <c r="AC74" s="94">
        <v>0</v>
      </c>
      <c r="AD74" s="94">
        <v>0</v>
      </c>
      <c r="AE74" s="94">
        <v>0</v>
      </c>
      <c r="AF74" s="94">
        <v>0</v>
      </c>
      <c r="AG74" s="94">
        <v>0</v>
      </c>
      <c r="AH74" s="94">
        <v>0</v>
      </c>
      <c r="AI74" s="94">
        <v>0</v>
      </c>
      <c r="AJ74" s="94">
        <v>0</v>
      </c>
      <c r="AK74" s="25">
        <v>0</v>
      </c>
      <c r="AL74" s="25">
        <v>0</v>
      </c>
      <c r="AM74" s="25">
        <v>0</v>
      </c>
      <c r="AN74" s="25">
        <v>0</v>
      </c>
      <c r="AO74" s="25">
        <v>0</v>
      </c>
      <c r="AP74" s="25">
        <v>0</v>
      </c>
      <c r="AQ74" s="25">
        <f t="shared" si="33"/>
        <v>0</v>
      </c>
      <c r="AR74" s="25">
        <f t="shared" si="33"/>
        <v>0</v>
      </c>
      <c r="AS74" s="25">
        <f t="shared" si="33"/>
        <v>0</v>
      </c>
      <c r="AT74" s="95">
        <f t="shared" si="34"/>
        <v>0</v>
      </c>
      <c r="AU74" s="94">
        <v>0</v>
      </c>
      <c r="AV74" s="94">
        <v>0</v>
      </c>
      <c r="AW74" s="96">
        <v>100</v>
      </c>
      <c r="AX74" s="94">
        <f>'[1]IPC Y SMMLV'!$C$4*AW74</f>
        <v>82811600</v>
      </c>
      <c r="AY74" s="25"/>
      <c r="AZ74" s="94">
        <f>'[1]IPC Y SMMLV'!$C$4*AY74</f>
        <v>0</v>
      </c>
      <c r="BA74" s="94">
        <f t="shared" si="35"/>
        <v>82811600</v>
      </c>
      <c r="BB74" s="25"/>
      <c r="BC74" s="275"/>
    </row>
    <row r="75" spans="1:55" s="54" customFormat="1" ht="24.75" customHeight="1" x14ac:dyDescent="0.25">
      <c r="A75" s="331"/>
      <c r="B75" s="250" t="s">
        <v>44</v>
      </c>
      <c r="C75" s="111" t="s">
        <v>98</v>
      </c>
      <c r="D75" s="89">
        <v>17</v>
      </c>
      <c r="E75" s="89">
        <v>1</v>
      </c>
      <c r="F75" s="89">
        <v>2003</v>
      </c>
      <c r="G75" s="99"/>
      <c r="H75" s="91" t="s">
        <v>161</v>
      </c>
      <c r="I75" s="25" t="s">
        <v>47</v>
      </c>
      <c r="J75" s="92">
        <v>43702033</v>
      </c>
      <c r="K75" s="25" t="s">
        <v>55</v>
      </c>
      <c r="L75" s="97"/>
      <c r="M75" s="25"/>
      <c r="N75" s="25"/>
      <c r="O75" s="30"/>
      <c r="P75" s="93">
        <v>50.418010000000002</v>
      </c>
      <c r="Q75" s="93">
        <v>100.59854</v>
      </c>
      <c r="R75" s="25"/>
      <c r="S75" s="94">
        <v>0</v>
      </c>
      <c r="T75" s="94">
        <v>0</v>
      </c>
      <c r="U75" s="94">
        <v>0</v>
      </c>
      <c r="V75" s="94">
        <v>0</v>
      </c>
      <c r="W75" s="94">
        <v>0</v>
      </c>
      <c r="X75" s="94">
        <v>0</v>
      </c>
      <c r="Y75" s="94">
        <v>0</v>
      </c>
      <c r="Z75" s="94">
        <v>0</v>
      </c>
      <c r="AA75" s="94">
        <v>0</v>
      </c>
      <c r="AB75" s="94">
        <v>0</v>
      </c>
      <c r="AC75" s="94">
        <v>0</v>
      </c>
      <c r="AD75" s="94">
        <v>0</v>
      </c>
      <c r="AE75" s="94">
        <v>0</v>
      </c>
      <c r="AF75" s="94">
        <v>0</v>
      </c>
      <c r="AG75" s="94">
        <v>0</v>
      </c>
      <c r="AH75" s="94">
        <v>0</v>
      </c>
      <c r="AI75" s="94">
        <v>0</v>
      </c>
      <c r="AJ75" s="94">
        <v>0</v>
      </c>
      <c r="AK75" s="25">
        <v>0</v>
      </c>
      <c r="AL75" s="25">
        <v>0</v>
      </c>
      <c r="AM75" s="25">
        <v>0</v>
      </c>
      <c r="AN75" s="25">
        <v>0</v>
      </c>
      <c r="AO75" s="25">
        <v>0</v>
      </c>
      <c r="AP75" s="25">
        <v>0</v>
      </c>
      <c r="AQ75" s="25">
        <f t="shared" si="33"/>
        <v>0</v>
      </c>
      <c r="AR75" s="25">
        <f t="shared" si="33"/>
        <v>0</v>
      </c>
      <c r="AS75" s="25">
        <f t="shared" si="33"/>
        <v>0</v>
      </c>
      <c r="AT75" s="95">
        <f t="shared" si="34"/>
        <v>0</v>
      </c>
      <c r="AU75" s="94">
        <v>0</v>
      </c>
      <c r="AV75" s="94">
        <v>0</v>
      </c>
      <c r="AW75" s="96">
        <v>100</v>
      </c>
      <c r="AX75" s="94">
        <f>'[1]IPC Y SMMLV'!$C$4*AW75</f>
        <v>82811600</v>
      </c>
      <c r="AY75" s="25"/>
      <c r="AZ75" s="94">
        <f>'[1]IPC Y SMMLV'!$C$4*AY75</f>
        <v>0</v>
      </c>
      <c r="BA75" s="94">
        <f t="shared" si="35"/>
        <v>82811600</v>
      </c>
      <c r="BB75" s="25"/>
      <c r="BC75" s="276"/>
    </row>
    <row r="76" spans="1:55" s="54" customFormat="1" ht="36.75" customHeight="1" x14ac:dyDescent="0.25">
      <c r="A76" s="331"/>
      <c r="B76" s="250" t="s">
        <v>44</v>
      </c>
      <c r="C76" s="111" t="s">
        <v>98</v>
      </c>
      <c r="D76" s="89">
        <v>17</v>
      </c>
      <c r="E76" s="89">
        <v>1</v>
      </c>
      <c r="F76" s="89">
        <v>2003</v>
      </c>
      <c r="G76" s="90"/>
      <c r="H76" s="91" t="s">
        <v>162</v>
      </c>
      <c r="I76" s="25" t="s">
        <v>47</v>
      </c>
      <c r="J76" s="92">
        <v>22159414</v>
      </c>
      <c r="K76" s="25" t="s">
        <v>55</v>
      </c>
      <c r="L76" s="25"/>
      <c r="M76" s="25"/>
      <c r="N76" s="25"/>
      <c r="O76" s="30"/>
      <c r="P76" s="93">
        <v>50.418010000000002</v>
      </c>
      <c r="Q76" s="93">
        <v>100.59854</v>
      </c>
      <c r="R76" s="94">
        <v>0</v>
      </c>
      <c r="S76" s="94">
        <v>0</v>
      </c>
      <c r="T76" s="87">
        <v>0</v>
      </c>
      <c r="U76" s="87">
        <v>0</v>
      </c>
      <c r="V76" s="87">
        <v>0</v>
      </c>
      <c r="W76" s="87">
        <v>0</v>
      </c>
      <c r="X76" s="87">
        <v>0</v>
      </c>
      <c r="Y76" s="87">
        <v>0</v>
      </c>
      <c r="Z76" s="87">
        <v>0</v>
      </c>
      <c r="AA76" s="87">
        <v>0</v>
      </c>
      <c r="AB76" s="87">
        <v>0</v>
      </c>
      <c r="AC76" s="87">
        <v>0</v>
      </c>
      <c r="AD76" s="87">
        <v>0</v>
      </c>
      <c r="AE76" s="87">
        <v>0</v>
      </c>
      <c r="AF76" s="87">
        <v>0</v>
      </c>
      <c r="AG76" s="87">
        <v>0</v>
      </c>
      <c r="AH76" s="87">
        <v>0</v>
      </c>
      <c r="AI76" s="87">
        <v>0</v>
      </c>
      <c r="AJ76" s="87">
        <v>0</v>
      </c>
      <c r="AK76" s="25">
        <v>0</v>
      </c>
      <c r="AL76" s="25">
        <v>0</v>
      </c>
      <c r="AM76" s="25">
        <v>0</v>
      </c>
      <c r="AN76" s="25">
        <v>0</v>
      </c>
      <c r="AO76" s="25">
        <v>0</v>
      </c>
      <c r="AP76" s="25">
        <v>0</v>
      </c>
      <c r="AQ76" s="25">
        <f t="shared" si="33"/>
        <v>0</v>
      </c>
      <c r="AR76" s="25">
        <f t="shared" si="33"/>
        <v>0</v>
      </c>
      <c r="AS76" s="25">
        <f t="shared" si="33"/>
        <v>0</v>
      </c>
      <c r="AT76" s="95">
        <f t="shared" si="34"/>
        <v>0</v>
      </c>
      <c r="AU76" s="87">
        <v>0</v>
      </c>
      <c r="AV76" s="87">
        <v>0</v>
      </c>
      <c r="AW76" s="96">
        <v>100</v>
      </c>
      <c r="AX76" s="94">
        <f>'[1]IPC Y SMMLV'!$C$4*AW76</f>
        <v>82811600</v>
      </c>
      <c r="AY76" s="25"/>
      <c r="AZ76" s="94">
        <f>'[1]IPC Y SMMLV'!$C$4*AY76</f>
        <v>0</v>
      </c>
      <c r="BA76" s="94">
        <f t="shared" si="35"/>
        <v>82811600</v>
      </c>
      <c r="BB76" s="25"/>
      <c r="BC76" s="275"/>
    </row>
    <row r="77" spans="1:55" s="54" customFormat="1" ht="42" customHeight="1" x14ac:dyDescent="0.25">
      <c r="A77" s="331"/>
      <c r="B77" s="250" t="s">
        <v>44</v>
      </c>
      <c r="C77" s="111" t="s">
        <v>98</v>
      </c>
      <c r="D77" s="89">
        <v>17</v>
      </c>
      <c r="E77" s="89">
        <v>1</v>
      </c>
      <c r="F77" s="89">
        <v>2003</v>
      </c>
      <c r="G77" s="90"/>
      <c r="H77" s="91" t="s">
        <v>163</v>
      </c>
      <c r="I77" s="25"/>
      <c r="J77" s="92"/>
      <c r="K77" s="25" t="s">
        <v>55</v>
      </c>
      <c r="L77" s="97"/>
      <c r="M77" s="25"/>
      <c r="N77" s="25"/>
      <c r="O77" s="30" t="s">
        <v>164</v>
      </c>
      <c r="P77" s="93">
        <v>50.418010000000002</v>
      </c>
      <c r="Q77" s="93">
        <v>100.59854</v>
      </c>
      <c r="R77" s="25"/>
      <c r="S77" s="87">
        <v>0</v>
      </c>
      <c r="T77" s="87">
        <v>0</v>
      </c>
      <c r="U77" s="87">
        <v>0</v>
      </c>
      <c r="V77" s="87">
        <v>0</v>
      </c>
      <c r="W77" s="87">
        <v>0</v>
      </c>
      <c r="X77" s="87">
        <v>0</v>
      </c>
      <c r="Y77" s="87">
        <v>0</v>
      </c>
      <c r="Z77" s="87">
        <v>0</v>
      </c>
      <c r="AA77" s="87">
        <v>0</v>
      </c>
      <c r="AB77" s="87">
        <v>0</v>
      </c>
      <c r="AC77" s="87">
        <v>0</v>
      </c>
      <c r="AD77" s="87">
        <v>0</v>
      </c>
      <c r="AE77" s="87">
        <v>0</v>
      </c>
      <c r="AF77" s="87">
        <v>0</v>
      </c>
      <c r="AG77" s="87">
        <v>0</v>
      </c>
      <c r="AH77" s="87">
        <v>0</v>
      </c>
      <c r="AI77" s="87">
        <v>0</v>
      </c>
      <c r="AJ77" s="87">
        <v>0</v>
      </c>
      <c r="AK77" s="25">
        <v>0</v>
      </c>
      <c r="AL77" s="25">
        <v>0</v>
      </c>
      <c r="AM77" s="25">
        <v>0</v>
      </c>
      <c r="AN77" s="25">
        <v>0</v>
      </c>
      <c r="AO77" s="25">
        <v>0</v>
      </c>
      <c r="AP77" s="25">
        <v>0</v>
      </c>
      <c r="AQ77" s="25">
        <f t="shared" si="33"/>
        <v>0</v>
      </c>
      <c r="AR77" s="25">
        <f t="shared" si="33"/>
        <v>0</v>
      </c>
      <c r="AS77" s="25">
        <f t="shared" si="33"/>
        <v>0</v>
      </c>
      <c r="AT77" s="95">
        <f t="shared" si="34"/>
        <v>0</v>
      </c>
      <c r="AU77" s="87">
        <v>0</v>
      </c>
      <c r="AV77" s="87">
        <v>0</v>
      </c>
      <c r="AW77" s="96">
        <v>0</v>
      </c>
      <c r="AX77" s="94">
        <f>'[1]IPC Y SMMLV'!$C$4*AW77</f>
        <v>0</v>
      </c>
      <c r="AY77" s="25"/>
      <c r="AZ77" s="94">
        <f>'[1]IPC Y SMMLV'!$C$4*AY77</f>
        <v>0</v>
      </c>
      <c r="BA77" s="94">
        <f>S77+AV77+AX77+AZ77</f>
        <v>0</v>
      </c>
      <c r="BB77" s="25"/>
      <c r="BC77" s="275"/>
    </row>
    <row r="78" spans="1:55" s="54" customFormat="1" ht="33.75" customHeight="1" thickBot="1" x14ac:dyDescent="0.3">
      <c r="A78" s="332"/>
      <c r="B78" s="252" t="s">
        <v>44</v>
      </c>
      <c r="C78" s="151" t="s">
        <v>98</v>
      </c>
      <c r="D78" s="112">
        <v>17</v>
      </c>
      <c r="E78" s="112">
        <v>1</v>
      </c>
      <c r="F78" s="112">
        <v>2003</v>
      </c>
      <c r="G78" s="113"/>
      <c r="H78" s="152" t="s">
        <v>165</v>
      </c>
      <c r="I78" s="115" t="s">
        <v>47</v>
      </c>
      <c r="J78" s="116">
        <v>6549878</v>
      </c>
      <c r="K78" s="115" t="s">
        <v>55</v>
      </c>
      <c r="L78" s="117"/>
      <c r="M78" s="115"/>
      <c r="N78" s="115"/>
      <c r="O78" s="31"/>
      <c r="P78" s="100">
        <v>50.418010000000002</v>
      </c>
      <c r="Q78" s="100">
        <v>100.59854</v>
      </c>
      <c r="R78" s="115"/>
      <c r="S78" s="101">
        <v>0</v>
      </c>
      <c r="T78" s="101">
        <v>0</v>
      </c>
      <c r="U78" s="101">
        <v>0</v>
      </c>
      <c r="V78" s="101">
        <v>0</v>
      </c>
      <c r="W78" s="101">
        <v>0</v>
      </c>
      <c r="X78" s="101">
        <v>0</v>
      </c>
      <c r="Y78" s="101">
        <v>0</v>
      </c>
      <c r="Z78" s="101">
        <v>0</v>
      </c>
      <c r="AA78" s="101">
        <v>0</v>
      </c>
      <c r="AB78" s="101">
        <v>0</v>
      </c>
      <c r="AC78" s="101">
        <v>0</v>
      </c>
      <c r="AD78" s="101">
        <v>0</v>
      </c>
      <c r="AE78" s="101">
        <v>0</v>
      </c>
      <c r="AF78" s="101">
        <v>0</v>
      </c>
      <c r="AG78" s="101">
        <v>0</v>
      </c>
      <c r="AH78" s="101">
        <v>0</v>
      </c>
      <c r="AI78" s="101">
        <v>0</v>
      </c>
      <c r="AJ78" s="101">
        <v>0</v>
      </c>
      <c r="AK78" s="115">
        <v>0</v>
      </c>
      <c r="AL78" s="115">
        <v>0</v>
      </c>
      <c r="AM78" s="115">
        <v>0</v>
      </c>
      <c r="AN78" s="115">
        <v>0</v>
      </c>
      <c r="AO78" s="115">
        <v>0</v>
      </c>
      <c r="AP78" s="115">
        <v>0</v>
      </c>
      <c r="AQ78" s="115">
        <f t="shared" si="33"/>
        <v>0</v>
      </c>
      <c r="AR78" s="115">
        <f t="shared" si="33"/>
        <v>0</v>
      </c>
      <c r="AS78" s="115">
        <f t="shared" si="33"/>
        <v>0</v>
      </c>
      <c r="AT78" s="118">
        <f t="shared" si="34"/>
        <v>0</v>
      </c>
      <c r="AU78" s="101">
        <v>0</v>
      </c>
      <c r="AV78" s="101">
        <v>0</v>
      </c>
      <c r="AW78" s="119">
        <v>100</v>
      </c>
      <c r="AX78" s="101">
        <f>'[1]IPC Y SMMLV'!$C$4*AW78</f>
        <v>82811600</v>
      </c>
      <c r="AY78" s="115"/>
      <c r="AZ78" s="101">
        <f>'[1]IPC Y SMMLV'!$C$4*AY78</f>
        <v>0</v>
      </c>
      <c r="BA78" s="101">
        <f>S78+AV78+AX78+AZ78</f>
        <v>82811600</v>
      </c>
      <c r="BB78" s="115"/>
      <c r="BC78" s="278">
        <f>SUM(BA66:BA78)</f>
        <v>1207411334.8066349</v>
      </c>
    </row>
    <row r="79" spans="1:55" s="54" customFormat="1" ht="36" customHeight="1" x14ac:dyDescent="0.25">
      <c r="A79" s="333">
        <v>11</v>
      </c>
      <c r="B79" s="253" t="s">
        <v>44</v>
      </c>
      <c r="C79" s="153" t="s">
        <v>98</v>
      </c>
      <c r="D79" s="154">
        <v>25</v>
      </c>
      <c r="E79" s="154">
        <v>11</v>
      </c>
      <c r="F79" s="154">
        <v>2004</v>
      </c>
      <c r="G79" s="102" t="s">
        <v>166</v>
      </c>
      <c r="H79" s="27"/>
      <c r="I79" s="104" t="s">
        <v>47</v>
      </c>
      <c r="J79" s="105">
        <v>15328966</v>
      </c>
      <c r="K79" s="28"/>
      <c r="L79" s="109"/>
      <c r="M79" s="28" t="s">
        <v>167</v>
      </c>
      <c r="N79" s="28"/>
      <c r="O79" s="34"/>
      <c r="P79" s="149"/>
      <c r="Q79" s="149"/>
      <c r="R79" s="28"/>
      <c r="S79" s="106"/>
      <c r="T79" s="106"/>
      <c r="U79" s="106"/>
      <c r="V79" s="106"/>
      <c r="W79" s="106"/>
      <c r="X79" s="106"/>
      <c r="Y79" s="106"/>
      <c r="Z79" s="106"/>
      <c r="AA79" s="106"/>
      <c r="AB79" s="106"/>
      <c r="AC79" s="106"/>
      <c r="AD79" s="106"/>
      <c r="AE79" s="106"/>
      <c r="AF79" s="106"/>
      <c r="AG79" s="106"/>
      <c r="AH79" s="106"/>
      <c r="AI79" s="106"/>
      <c r="AJ79" s="106"/>
      <c r="AK79" s="28"/>
      <c r="AL79" s="28"/>
      <c r="AM79" s="28"/>
      <c r="AN79" s="28"/>
      <c r="AO79" s="28"/>
      <c r="AP79" s="28"/>
      <c r="AQ79" s="28"/>
      <c r="AR79" s="28"/>
      <c r="AS79" s="28"/>
      <c r="AT79" s="149"/>
      <c r="AU79" s="106"/>
      <c r="AV79" s="106"/>
      <c r="AW79" s="155"/>
      <c r="AX79" s="106"/>
      <c r="AY79" s="28"/>
      <c r="AZ79" s="106"/>
      <c r="BA79" s="106"/>
      <c r="BB79" s="28"/>
      <c r="BC79" s="283"/>
    </row>
    <row r="80" spans="1:55" s="54" customFormat="1" ht="36" customHeight="1" x14ac:dyDescent="0.25">
      <c r="A80" s="338"/>
      <c r="B80" s="246" t="s">
        <v>44</v>
      </c>
      <c r="C80" s="153" t="s">
        <v>98</v>
      </c>
      <c r="D80" s="62">
        <v>25</v>
      </c>
      <c r="E80" s="62">
        <v>11</v>
      </c>
      <c r="F80" s="62">
        <v>2004</v>
      </c>
      <c r="G80" s="63"/>
      <c r="H80" s="22" t="s">
        <v>168</v>
      </c>
      <c r="I80" s="29" t="s">
        <v>47</v>
      </c>
      <c r="J80" s="65">
        <v>21603452</v>
      </c>
      <c r="K80" s="29" t="s">
        <v>78</v>
      </c>
      <c r="L80" s="110"/>
      <c r="M80" s="29"/>
      <c r="N80" s="29"/>
      <c r="O80" s="35"/>
      <c r="P80" s="66">
        <v>0</v>
      </c>
      <c r="Q80" s="66">
        <v>0</v>
      </c>
      <c r="R80" s="29"/>
      <c r="S80" s="67"/>
      <c r="T80" s="67">
        <v>0</v>
      </c>
      <c r="U80" s="67">
        <v>0</v>
      </c>
      <c r="V80" s="67">
        <v>0</v>
      </c>
      <c r="W80" s="67">
        <v>0</v>
      </c>
      <c r="X80" s="67">
        <v>0</v>
      </c>
      <c r="Y80" s="67">
        <v>0</v>
      </c>
      <c r="Z80" s="67">
        <v>0</v>
      </c>
      <c r="AA80" s="67">
        <v>0</v>
      </c>
      <c r="AB80" s="67">
        <v>0</v>
      </c>
      <c r="AC80" s="67">
        <v>0</v>
      </c>
      <c r="AD80" s="67">
        <v>0</v>
      </c>
      <c r="AE80" s="67">
        <v>0</v>
      </c>
      <c r="AF80" s="67">
        <v>0</v>
      </c>
      <c r="AG80" s="67">
        <v>0</v>
      </c>
      <c r="AH80" s="67">
        <v>0</v>
      </c>
      <c r="AI80" s="67">
        <v>0</v>
      </c>
      <c r="AJ80" s="67">
        <v>0</v>
      </c>
      <c r="AK80" s="29">
        <v>0</v>
      </c>
      <c r="AL80" s="29">
        <v>0</v>
      </c>
      <c r="AM80" s="29">
        <v>0</v>
      </c>
      <c r="AN80" s="29">
        <v>0</v>
      </c>
      <c r="AO80" s="29">
        <v>0</v>
      </c>
      <c r="AP80" s="29">
        <v>0</v>
      </c>
      <c r="AQ80" s="29">
        <v>0</v>
      </c>
      <c r="AR80" s="29">
        <v>0</v>
      </c>
      <c r="AS80" s="29">
        <v>0</v>
      </c>
      <c r="AT80" s="68">
        <v>0</v>
      </c>
      <c r="AU80" s="67">
        <v>0</v>
      </c>
      <c r="AV80" s="67">
        <v>0</v>
      </c>
      <c r="AW80" s="69">
        <v>100</v>
      </c>
      <c r="AX80" s="67">
        <f>'[1]IPC Y SMMLV'!$C$4*AW80</f>
        <v>82811600</v>
      </c>
      <c r="AY80" s="29"/>
      <c r="AZ80" s="67">
        <f>'[1]IPC Y SMMLV'!$C$4*AY80</f>
        <v>0</v>
      </c>
      <c r="BA80" s="67">
        <f>S80+AV80+AX80+AZ80</f>
        <v>82811600</v>
      </c>
      <c r="BB80" s="29"/>
      <c r="BC80" s="284"/>
    </row>
    <row r="81" spans="1:55" s="54" customFormat="1" ht="36" customHeight="1" x14ac:dyDescent="0.25">
      <c r="A81" s="338"/>
      <c r="B81" s="246" t="s">
        <v>44</v>
      </c>
      <c r="C81" s="153" t="s">
        <v>98</v>
      </c>
      <c r="D81" s="62">
        <v>25</v>
      </c>
      <c r="E81" s="62">
        <v>11</v>
      </c>
      <c r="F81" s="62">
        <v>2004</v>
      </c>
      <c r="G81" s="63"/>
      <c r="H81" s="22" t="s">
        <v>169</v>
      </c>
      <c r="I81" s="29" t="s">
        <v>47</v>
      </c>
      <c r="J81" s="65">
        <v>3428898</v>
      </c>
      <c r="K81" s="29" t="s">
        <v>80</v>
      </c>
      <c r="L81" s="110"/>
      <c r="M81" s="29"/>
      <c r="N81" s="29"/>
      <c r="O81" s="35"/>
      <c r="P81" s="66">
        <v>0</v>
      </c>
      <c r="Q81" s="66">
        <v>0</v>
      </c>
      <c r="R81" s="29"/>
      <c r="S81" s="67"/>
      <c r="T81" s="67">
        <v>0</v>
      </c>
      <c r="U81" s="67">
        <v>0</v>
      </c>
      <c r="V81" s="67">
        <v>0</v>
      </c>
      <c r="W81" s="67">
        <v>0</v>
      </c>
      <c r="X81" s="67">
        <v>0</v>
      </c>
      <c r="Y81" s="67">
        <v>0</v>
      </c>
      <c r="Z81" s="67">
        <v>0</v>
      </c>
      <c r="AA81" s="67">
        <v>0</v>
      </c>
      <c r="AB81" s="67">
        <v>0</v>
      </c>
      <c r="AC81" s="67">
        <v>0</v>
      </c>
      <c r="AD81" s="67">
        <v>0</v>
      </c>
      <c r="AE81" s="67">
        <v>0</v>
      </c>
      <c r="AF81" s="67">
        <v>0</v>
      </c>
      <c r="AG81" s="67">
        <v>0</v>
      </c>
      <c r="AH81" s="67">
        <v>0</v>
      </c>
      <c r="AI81" s="67">
        <v>0</v>
      </c>
      <c r="AJ81" s="67">
        <v>0</v>
      </c>
      <c r="AK81" s="29">
        <v>0</v>
      </c>
      <c r="AL81" s="29">
        <v>0</v>
      </c>
      <c r="AM81" s="29">
        <v>0</v>
      </c>
      <c r="AN81" s="29">
        <v>0</v>
      </c>
      <c r="AO81" s="29">
        <v>0</v>
      </c>
      <c r="AP81" s="29">
        <v>0</v>
      </c>
      <c r="AQ81" s="29">
        <v>0</v>
      </c>
      <c r="AR81" s="29">
        <v>0</v>
      </c>
      <c r="AS81" s="29">
        <v>0</v>
      </c>
      <c r="AT81" s="68">
        <v>0</v>
      </c>
      <c r="AU81" s="67">
        <v>0</v>
      </c>
      <c r="AV81" s="67">
        <v>0</v>
      </c>
      <c r="AW81" s="69">
        <v>100</v>
      </c>
      <c r="AX81" s="67">
        <f>'[1]IPC Y SMMLV'!$C$4*AW81</f>
        <v>82811600</v>
      </c>
      <c r="AY81" s="29"/>
      <c r="AZ81" s="67">
        <f>'[1]IPC Y SMMLV'!$C$4*AY81</f>
        <v>0</v>
      </c>
      <c r="BA81" s="67">
        <f>S81+AV81+AX81+AZ81</f>
        <v>82811600</v>
      </c>
      <c r="BB81" s="29"/>
      <c r="BC81" s="284"/>
    </row>
    <row r="82" spans="1:55" s="54" customFormat="1" ht="43.5" customHeight="1" x14ac:dyDescent="0.25">
      <c r="A82" s="338"/>
      <c r="B82" s="246" t="s">
        <v>44</v>
      </c>
      <c r="C82" s="153" t="s">
        <v>98</v>
      </c>
      <c r="D82" s="62">
        <v>25</v>
      </c>
      <c r="E82" s="62">
        <v>11</v>
      </c>
      <c r="F82" s="62">
        <v>2004</v>
      </c>
      <c r="G82" s="63"/>
      <c r="H82" s="22" t="s">
        <v>170</v>
      </c>
      <c r="I82" s="29" t="s">
        <v>54</v>
      </c>
      <c r="J82" s="65">
        <v>1000547802</v>
      </c>
      <c r="K82" s="29" t="s">
        <v>55</v>
      </c>
      <c r="L82" s="110"/>
      <c r="M82" s="29"/>
      <c r="N82" s="29"/>
      <c r="O82" s="35"/>
      <c r="P82" s="66">
        <v>55.817920000000001</v>
      </c>
      <c r="Q82" s="66">
        <v>100.59854</v>
      </c>
      <c r="R82" s="29"/>
      <c r="S82" s="67"/>
      <c r="T82" s="67">
        <v>358000</v>
      </c>
      <c r="U82" s="67">
        <f>((T82*Q82)/P82)</f>
        <v>645209.94906295324</v>
      </c>
      <c r="V82" s="67">
        <v>828116</v>
      </c>
      <c r="W82" s="67">
        <f>V82*25%</f>
        <v>207029</v>
      </c>
      <c r="X82" s="67">
        <f>(V82+W82)*25%</f>
        <v>258786.25</v>
      </c>
      <c r="Y82" s="67">
        <f>(V82+W82-X82)/2</f>
        <v>388179.375</v>
      </c>
      <c r="Z82" s="29">
        <f t="shared" ref="Z82:AB83" si="36">D82</f>
        <v>25</v>
      </c>
      <c r="AA82" s="29">
        <f t="shared" si="36"/>
        <v>11</v>
      </c>
      <c r="AB82" s="29">
        <f t="shared" si="36"/>
        <v>2004</v>
      </c>
      <c r="AC82" s="29">
        <v>27</v>
      </c>
      <c r="AD82" s="29">
        <v>2</v>
      </c>
      <c r="AE82" s="29">
        <v>2019</v>
      </c>
      <c r="AF82" s="29">
        <f t="shared" ref="AF82:AH83" si="37">AC82-Z82</f>
        <v>2</v>
      </c>
      <c r="AG82" s="29">
        <f t="shared" si="37"/>
        <v>-9</v>
      </c>
      <c r="AH82" s="29">
        <f t="shared" si="37"/>
        <v>15</v>
      </c>
      <c r="AI82" s="68">
        <f>((AF82*1)+(AG82*30)+(AH82*360))/30</f>
        <v>171.06666666666666</v>
      </c>
      <c r="AJ82" s="67">
        <f>Y82*((POWER(1.004867,AI82)-1)/0.004867)</f>
        <v>103254580.11088952</v>
      </c>
      <c r="AK82" s="29">
        <f t="shared" ref="AK82:AM83" si="38">+AC82</f>
        <v>27</v>
      </c>
      <c r="AL82" s="29">
        <f t="shared" si="38"/>
        <v>2</v>
      </c>
      <c r="AM82" s="29">
        <f t="shared" si="38"/>
        <v>2019</v>
      </c>
      <c r="AN82" s="29">
        <v>10</v>
      </c>
      <c r="AO82" s="29">
        <v>7</v>
      </c>
      <c r="AP82" s="29">
        <v>2019</v>
      </c>
      <c r="AQ82" s="29">
        <f t="shared" ref="AQ82:AS83" si="39">AN82-AK82</f>
        <v>-17</v>
      </c>
      <c r="AR82" s="29">
        <f t="shared" si="39"/>
        <v>5</v>
      </c>
      <c r="AS82" s="29">
        <f t="shared" si="39"/>
        <v>0</v>
      </c>
      <c r="AT82" s="68">
        <f>((AQ82*1)+(AR82*30)+(AS82*360))/30</f>
        <v>4.4333333333333336</v>
      </c>
      <c r="AU82" s="67">
        <f>Y82*((POWER(1.004867,AT82)-1))/(0.004867*((POWER(1.004867,AT82))))</f>
        <v>1698409.7712014301</v>
      </c>
      <c r="AV82" s="67">
        <f>AJ82+AU82</f>
        <v>104952989.88209096</v>
      </c>
      <c r="AW82" s="69">
        <v>100</v>
      </c>
      <c r="AX82" s="67">
        <f>'[1]IPC Y SMMLV'!$C$4*AW82</f>
        <v>82811600</v>
      </c>
      <c r="AY82" s="28"/>
      <c r="AZ82" s="67">
        <f>'[1]IPC Y SMMLV'!$C$4*AY82</f>
        <v>0</v>
      </c>
      <c r="BA82" s="67">
        <f>S82+AV82+AX82+AZ82</f>
        <v>187764589.88209096</v>
      </c>
      <c r="BB82" s="29"/>
      <c r="BC82" s="284"/>
    </row>
    <row r="83" spans="1:55" s="54" customFormat="1" ht="40.5" x14ac:dyDescent="0.25">
      <c r="A83" s="338"/>
      <c r="B83" s="246" t="s">
        <v>44</v>
      </c>
      <c r="C83" s="153" t="s">
        <v>98</v>
      </c>
      <c r="D83" s="62">
        <v>25</v>
      </c>
      <c r="E83" s="62">
        <v>11</v>
      </c>
      <c r="F83" s="62">
        <v>2004</v>
      </c>
      <c r="G83" s="63"/>
      <c r="H83" s="22" t="s">
        <v>171</v>
      </c>
      <c r="I83" s="29" t="s">
        <v>54</v>
      </c>
      <c r="J83" s="65">
        <v>1193579137</v>
      </c>
      <c r="K83" s="29" t="s">
        <v>55</v>
      </c>
      <c r="L83" s="110"/>
      <c r="M83" s="29"/>
      <c r="N83" s="29"/>
      <c r="O83" s="35"/>
      <c r="P83" s="66">
        <v>55.817920000000001</v>
      </c>
      <c r="Q83" s="66">
        <v>100.59854</v>
      </c>
      <c r="R83" s="29"/>
      <c r="S83" s="67"/>
      <c r="T83" s="67">
        <v>358000</v>
      </c>
      <c r="U83" s="67">
        <f>((T83*Q83)/P83)</f>
        <v>645209.94906295324</v>
      </c>
      <c r="V83" s="67">
        <v>828116</v>
      </c>
      <c r="W83" s="67">
        <f>V83*25%</f>
        <v>207029</v>
      </c>
      <c r="X83" s="67">
        <f>(V83+W83)*25%</f>
        <v>258786.25</v>
      </c>
      <c r="Y83" s="67">
        <f>(V83+W83-X83)/2</f>
        <v>388179.375</v>
      </c>
      <c r="Z83" s="29">
        <f t="shared" si="36"/>
        <v>25</v>
      </c>
      <c r="AA83" s="29">
        <f t="shared" si="36"/>
        <v>11</v>
      </c>
      <c r="AB83" s="29">
        <f t="shared" si="36"/>
        <v>2004</v>
      </c>
      <c r="AC83" s="29">
        <v>27</v>
      </c>
      <c r="AD83" s="29">
        <v>2</v>
      </c>
      <c r="AE83" s="29">
        <v>2019</v>
      </c>
      <c r="AF83" s="29">
        <f t="shared" si="37"/>
        <v>2</v>
      </c>
      <c r="AG83" s="29">
        <f t="shared" si="37"/>
        <v>-9</v>
      </c>
      <c r="AH83" s="29">
        <f t="shared" si="37"/>
        <v>15</v>
      </c>
      <c r="AI83" s="68">
        <f>((AF83*1)+(AG83*30)+(AH83*360))/30</f>
        <v>171.06666666666666</v>
      </c>
      <c r="AJ83" s="67">
        <f>Y83*((POWER(1.004867,AI83)-1)/0.004867)</f>
        <v>103254580.11088952</v>
      </c>
      <c r="AK83" s="29">
        <f t="shared" si="38"/>
        <v>27</v>
      </c>
      <c r="AL83" s="29">
        <f t="shared" si="38"/>
        <v>2</v>
      </c>
      <c r="AM83" s="29">
        <f t="shared" si="38"/>
        <v>2019</v>
      </c>
      <c r="AN83" s="29">
        <v>14</v>
      </c>
      <c r="AO83" s="29">
        <v>11</v>
      </c>
      <c r="AP83" s="29">
        <v>2020</v>
      </c>
      <c r="AQ83" s="29">
        <f t="shared" si="39"/>
        <v>-13</v>
      </c>
      <c r="AR83" s="29">
        <f t="shared" si="39"/>
        <v>9</v>
      </c>
      <c r="AS83" s="29">
        <f t="shared" si="39"/>
        <v>1</v>
      </c>
      <c r="AT83" s="68">
        <f>((AQ83*1)+(AR83*30)+(AS83*360))/30</f>
        <v>20.566666666666666</v>
      </c>
      <c r="AU83" s="67">
        <f>Y83*((POWER(1.004867,AT83)-1))/(0.004867*((POWER(1.004867,AT83))))</f>
        <v>7579469.1674535628</v>
      </c>
      <c r="AV83" s="67">
        <f>AJ83+AU83</f>
        <v>110834049.27834308</v>
      </c>
      <c r="AW83" s="69">
        <v>100</v>
      </c>
      <c r="AX83" s="67">
        <f>'[1]IPC Y SMMLV'!$C$4*AW83</f>
        <v>82811600</v>
      </c>
      <c r="AY83" s="28"/>
      <c r="AZ83" s="67">
        <f>'[1]IPC Y SMMLV'!$C$4*AY83</f>
        <v>0</v>
      </c>
      <c r="BA83" s="67">
        <f>S83+AV83+AX83+AZ83</f>
        <v>193645649.27834308</v>
      </c>
      <c r="BB83" s="29"/>
      <c r="BC83" s="284"/>
    </row>
    <row r="84" spans="1:55" s="54" customFormat="1" ht="68.25" customHeight="1" x14ac:dyDescent="0.25">
      <c r="A84" s="338"/>
      <c r="B84" s="246" t="s">
        <v>44</v>
      </c>
      <c r="C84" s="153" t="s">
        <v>98</v>
      </c>
      <c r="D84" s="62">
        <v>25</v>
      </c>
      <c r="E84" s="62">
        <v>11</v>
      </c>
      <c r="F84" s="62">
        <v>2004</v>
      </c>
      <c r="G84" s="63"/>
      <c r="H84" s="22" t="s">
        <v>172</v>
      </c>
      <c r="I84" s="29"/>
      <c r="J84" s="65"/>
      <c r="K84" s="29"/>
      <c r="L84" s="110"/>
      <c r="M84" s="156"/>
      <c r="N84" s="29"/>
      <c r="O84" s="36" t="s">
        <v>83</v>
      </c>
      <c r="P84" s="68"/>
      <c r="Q84" s="68"/>
      <c r="R84" s="29"/>
      <c r="S84" s="67"/>
      <c r="T84" s="67">
        <v>0</v>
      </c>
      <c r="U84" s="67">
        <v>0</v>
      </c>
      <c r="V84" s="67">
        <v>0</v>
      </c>
      <c r="W84" s="67">
        <v>0</v>
      </c>
      <c r="X84" s="67">
        <v>0</v>
      </c>
      <c r="Y84" s="67">
        <v>0</v>
      </c>
      <c r="Z84" s="67">
        <v>0</v>
      </c>
      <c r="AA84" s="67">
        <v>0</v>
      </c>
      <c r="AB84" s="67">
        <v>0</v>
      </c>
      <c r="AC84" s="67">
        <v>0</v>
      </c>
      <c r="AD84" s="67">
        <v>0</v>
      </c>
      <c r="AE84" s="67">
        <v>0</v>
      </c>
      <c r="AF84" s="67">
        <v>0</v>
      </c>
      <c r="AG84" s="67">
        <v>0</v>
      </c>
      <c r="AH84" s="67">
        <v>0</v>
      </c>
      <c r="AI84" s="67">
        <v>0</v>
      </c>
      <c r="AJ84" s="67">
        <v>0</v>
      </c>
      <c r="AK84" s="29">
        <v>0</v>
      </c>
      <c r="AL84" s="29">
        <v>0</v>
      </c>
      <c r="AM84" s="29">
        <v>0</v>
      </c>
      <c r="AN84" s="29">
        <v>0</v>
      </c>
      <c r="AO84" s="29">
        <v>0</v>
      </c>
      <c r="AP84" s="29">
        <v>0</v>
      </c>
      <c r="AQ84" s="29">
        <v>0</v>
      </c>
      <c r="AR84" s="29">
        <v>0</v>
      </c>
      <c r="AS84" s="29">
        <v>0</v>
      </c>
      <c r="AT84" s="68">
        <v>0</v>
      </c>
      <c r="AU84" s="67">
        <v>0</v>
      </c>
      <c r="AV84" s="67">
        <v>0</v>
      </c>
      <c r="AW84" s="69">
        <v>0</v>
      </c>
      <c r="AX84" s="67">
        <f>'[1]IPC Y SMMLV'!$C$4*AW84</f>
        <v>0</v>
      </c>
      <c r="AY84" s="29"/>
      <c r="AZ84" s="67"/>
      <c r="BA84" s="67"/>
      <c r="BB84" s="29"/>
      <c r="BC84" s="284"/>
    </row>
    <row r="85" spans="1:55" s="54" customFormat="1" ht="65.25" customHeight="1" x14ac:dyDescent="0.25">
      <c r="A85" s="338"/>
      <c r="B85" s="246" t="s">
        <v>44</v>
      </c>
      <c r="C85" s="153" t="s">
        <v>98</v>
      </c>
      <c r="D85" s="62">
        <v>25</v>
      </c>
      <c r="E85" s="62">
        <v>11</v>
      </c>
      <c r="F85" s="62">
        <v>2004</v>
      </c>
      <c r="G85" s="63"/>
      <c r="H85" s="22" t="s">
        <v>173</v>
      </c>
      <c r="I85" s="29"/>
      <c r="J85" s="65"/>
      <c r="K85" s="29"/>
      <c r="L85" s="110"/>
      <c r="M85" s="29"/>
      <c r="N85" s="29"/>
      <c r="O85" s="36" t="s">
        <v>83</v>
      </c>
      <c r="P85" s="68"/>
      <c r="Q85" s="68"/>
      <c r="R85" s="29"/>
      <c r="S85" s="67"/>
      <c r="T85" s="67">
        <v>0</v>
      </c>
      <c r="U85" s="67">
        <v>0</v>
      </c>
      <c r="V85" s="67">
        <v>0</v>
      </c>
      <c r="W85" s="67">
        <v>0</v>
      </c>
      <c r="X85" s="67">
        <v>0</v>
      </c>
      <c r="Y85" s="67">
        <v>0</v>
      </c>
      <c r="Z85" s="67">
        <v>0</v>
      </c>
      <c r="AA85" s="67">
        <v>0</v>
      </c>
      <c r="AB85" s="67">
        <v>0</v>
      </c>
      <c r="AC85" s="67">
        <v>0</v>
      </c>
      <c r="AD85" s="67">
        <v>0</v>
      </c>
      <c r="AE85" s="67">
        <v>0</v>
      </c>
      <c r="AF85" s="67">
        <v>0</v>
      </c>
      <c r="AG85" s="67">
        <v>0</v>
      </c>
      <c r="AH85" s="67">
        <v>0</v>
      </c>
      <c r="AI85" s="67">
        <v>0</v>
      </c>
      <c r="AJ85" s="67">
        <v>0</v>
      </c>
      <c r="AK85" s="29">
        <v>0</v>
      </c>
      <c r="AL85" s="29">
        <v>0</v>
      </c>
      <c r="AM85" s="29">
        <v>0</v>
      </c>
      <c r="AN85" s="29">
        <v>0</v>
      </c>
      <c r="AO85" s="29">
        <v>0</v>
      </c>
      <c r="AP85" s="29">
        <v>0</v>
      </c>
      <c r="AQ85" s="29">
        <v>0</v>
      </c>
      <c r="AR85" s="29">
        <v>0</v>
      </c>
      <c r="AS85" s="29">
        <v>0</v>
      </c>
      <c r="AT85" s="68">
        <v>0</v>
      </c>
      <c r="AU85" s="67">
        <v>0</v>
      </c>
      <c r="AV85" s="67">
        <v>0</v>
      </c>
      <c r="AW85" s="69">
        <v>0</v>
      </c>
      <c r="AX85" s="67">
        <f>'[1]IPC Y SMMLV'!$C$4*AW85</f>
        <v>0</v>
      </c>
      <c r="AY85" s="29"/>
      <c r="AZ85" s="67"/>
      <c r="BA85" s="67"/>
      <c r="BB85" s="29"/>
      <c r="BC85" s="284"/>
    </row>
    <row r="86" spans="1:55" s="54" customFormat="1" ht="63.75" customHeight="1" x14ac:dyDescent="0.25">
      <c r="A86" s="338"/>
      <c r="B86" s="246" t="s">
        <v>44</v>
      </c>
      <c r="C86" s="153" t="s">
        <v>98</v>
      </c>
      <c r="D86" s="62">
        <v>25</v>
      </c>
      <c r="E86" s="62">
        <v>11</v>
      </c>
      <c r="F86" s="62">
        <v>2004</v>
      </c>
      <c r="G86" s="63"/>
      <c r="H86" s="22" t="s">
        <v>174</v>
      </c>
      <c r="I86" s="29"/>
      <c r="J86" s="65"/>
      <c r="K86" s="29"/>
      <c r="L86" s="110"/>
      <c r="M86" s="29"/>
      <c r="N86" s="29"/>
      <c r="O86" s="36" t="s">
        <v>83</v>
      </c>
      <c r="P86" s="68"/>
      <c r="Q86" s="68"/>
      <c r="R86" s="29"/>
      <c r="S86" s="67"/>
      <c r="T86" s="67">
        <v>0</v>
      </c>
      <c r="U86" s="67">
        <v>0</v>
      </c>
      <c r="V86" s="67">
        <v>0</v>
      </c>
      <c r="W86" s="67">
        <v>0</v>
      </c>
      <c r="X86" s="67">
        <v>0</v>
      </c>
      <c r="Y86" s="67">
        <v>0</v>
      </c>
      <c r="Z86" s="67">
        <v>0</v>
      </c>
      <c r="AA86" s="67">
        <v>0</v>
      </c>
      <c r="AB86" s="67">
        <v>0</v>
      </c>
      <c r="AC86" s="67">
        <v>0</v>
      </c>
      <c r="AD86" s="67">
        <v>0</v>
      </c>
      <c r="AE86" s="67">
        <v>0</v>
      </c>
      <c r="AF86" s="67">
        <v>0</v>
      </c>
      <c r="AG86" s="67">
        <v>0</v>
      </c>
      <c r="AH86" s="67">
        <v>0</v>
      </c>
      <c r="AI86" s="67">
        <v>0</v>
      </c>
      <c r="AJ86" s="67">
        <v>0</v>
      </c>
      <c r="AK86" s="29">
        <v>0</v>
      </c>
      <c r="AL86" s="29">
        <v>0</v>
      </c>
      <c r="AM86" s="29">
        <v>0</v>
      </c>
      <c r="AN86" s="29">
        <v>0</v>
      </c>
      <c r="AO86" s="29">
        <v>0</v>
      </c>
      <c r="AP86" s="29">
        <v>0</v>
      </c>
      <c r="AQ86" s="29">
        <v>0</v>
      </c>
      <c r="AR86" s="29">
        <v>0</v>
      </c>
      <c r="AS86" s="29">
        <v>0</v>
      </c>
      <c r="AT86" s="68">
        <v>0</v>
      </c>
      <c r="AU86" s="67">
        <v>0</v>
      </c>
      <c r="AV86" s="67">
        <v>0</v>
      </c>
      <c r="AW86" s="69">
        <v>0</v>
      </c>
      <c r="AX86" s="67">
        <f>'[1]IPC Y SMMLV'!$C$4*AW86</f>
        <v>0</v>
      </c>
      <c r="AY86" s="29"/>
      <c r="AZ86" s="67"/>
      <c r="BA86" s="67"/>
      <c r="BB86" s="29"/>
      <c r="BC86" s="284"/>
    </row>
    <row r="87" spans="1:55" s="54" customFormat="1" ht="67.5" customHeight="1" x14ac:dyDescent="0.25">
      <c r="A87" s="338"/>
      <c r="B87" s="246" t="s">
        <v>44</v>
      </c>
      <c r="C87" s="153" t="s">
        <v>98</v>
      </c>
      <c r="D87" s="62">
        <v>25</v>
      </c>
      <c r="E87" s="62">
        <v>11</v>
      </c>
      <c r="F87" s="62">
        <v>2004</v>
      </c>
      <c r="G87" s="63"/>
      <c r="H87" s="22" t="s">
        <v>175</v>
      </c>
      <c r="I87" s="29"/>
      <c r="J87" s="65"/>
      <c r="K87" s="29"/>
      <c r="L87" s="110"/>
      <c r="M87" s="29"/>
      <c r="N87" s="29"/>
      <c r="O87" s="36" t="s">
        <v>83</v>
      </c>
      <c r="P87" s="68"/>
      <c r="Q87" s="68"/>
      <c r="R87" s="29"/>
      <c r="S87" s="67"/>
      <c r="T87" s="67">
        <v>0</v>
      </c>
      <c r="U87" s="67">
        <v>0</v>
      </c>
      <c r="V87" s="67">
        <v>0</v>
      </c>
      <c r="W87" s="67">
        <v>0</v>
      </c>
      <c r="X87" s="67">
        <v>0</v>
      </c>
      <c r="Y87" s="67">
        <v>0</v>
      </c>
      <c r="Z87" s="67">
        <v>0</v>
      </c>
      <c r="AA87" s="67">
        <v>0</v>
      </c>
      <c r="AB87" s="67">
        <v>0</v>
      </c>
      <c r="AC87" s="67">
        <v>0</v>
      </c>
      <c r="AD87" s="67">
        <v>0</v>
      </c>
      <c r="AE87" s="67">
        <v>0</v>
      </c>
      <c r="AF87" s="67">
        <v>0</v>
      </c>
      <c r="AG87" s="67">
        <v>0</v>
      </c>
      <c r="AH87" s="67">
        <v>0</v>
      </c>
      <c r="AI87" s="67">
        <v>0</v>
      </c>
      <c r="AJ87" s="67">
        <v>0</v>
      </c>
      <c r="AK87" s="29">
        <v>0</v>
      </c>
      <c r="AL87" s="29">
        <v>0</v>
      </c>
      <c r="AM87" s="29">
        <v>0</v>
      </c>
      <c r="AN87" s="29">
        <v>0</v>
      </c>
      <c r="AO87" s="29">
        <v>0</v>
      </c>
      <c r="AP87" s="29">
        <v>0</v>
      </c>
      <c r="AQ87" s="29">
        <v>0</v>
      </c>
      <c r="AR87" s="29">
        <v>0</v>
      </c>
      <c r="AS87" s="29">
        <v>0</v>
      </c>
      <c r="AT87" s="68">
        <v>0</v>
      </c>
      <c r="AU87" s="67">
        <v>0</v>
      </c>
      <c r="AV87" s="67">
        <v>0</v>
      </c>
      <c r="AW87" s="69">
        <v>0</v>
      </c>
      <c r="AX87" s="67">
        <f>'[1]IPC Y SMMLV'!$C$4*AW87</f>
        <v>0</v>
      </c>
      <c r="AY87" s="29"/>
      <c r="AZ87" s="67"/>
      <c r="BA87" s="67"/>
      <c r="BB87" s="29"/>
      <c r="BC87" s="284"/>
    </row>
    <row r="88" spans="1:55" s="54" customFormat="1" ht="66" customHeight="1" x14ac:dyDescent="0.25">
      <c r="A88" s="338"/>
      <c r="B88" s="246" t="s">
        <v>44</v>
      </c>
      <c r="C88" s="153" t="s">
        <v>98</v>
      </c>
      <c r="D88" s="62">
        <v>25</v>
      </c>
      <c r="E88" s="62">
        <v>11</v>
      </c>
      <c r="F88" s="62">
        <v>2004</v>
      </c>
      <c r="G88" s="63"/>
      <c r="H88" s="22" t="s">
        <v>176</v>
      </c>
      <c r="I88" s="29"/>
      <c r="J88" s="65"/>
      <c r="K88" s="29"/>
      <c r="L88" s="110"/>
      <c r="M88" s="29"/>
      <c r="N88" s="29"/>
      <c r="O88" s="36" t="s">
        <v>83</v>
      </c>
      <c r="P88" s="68"/>
      <c r="Q88" s="68"/>
      <c r="R88" s="29"/>
      <c r="S88" s="67"/>
      <c r="T88" s="67">
        <v>0</v>
      </c>
      <c r="U88" s="67">
        <v>0</v>
      </c>
      <c r="V88" s="67">
        <v>0</v>
      </c>
      <c r="W88" s="67">
        <v>0</v>
      </c>
      <c r="X88" s="67">
        <v>0</v>
      </c>
      <c r="Y88" s="67">
        <v>0</v>
      </c>
      <c r="Z88" s="67">
        <v>0</v>
      </c>
      <c r="AA88" s="67">
        <v>0</v>
      </c>
      <c r="AB88" s="67">
        <v>0</v>
      </c>
      <c r="AC88" s="67">
        <v>0</v>
      </c>
      <c r="AD88" s="67">
        <v>0</v>
      </c>
      <c r="AE88" s="67">
        <v>0</v>
      </c>
      <c r="AF88" s="67">
        <v>0</v>
      </c>
      <c r="AG88" s="67">
        <v>0</v>
      </c>
      <c r="AH88" s="67">
        <v>0</v>
      </c>
      <c r="AI88" s="67">
        <v>0</v>
      </c>
      <c r="AJ88" s="67">
        <v>0</v>
      </c>
      <c r="AK88" s="29">
        <v>0</v>
      </c>
      <c r="AL88" s="29">
        <v>0</v>
      </c>
      <c r="AM88" s="29">
        <v>0</v>
      </c>
      <c r="AN88" s="29">
        <v>0</v>
      </c>
      <c r="AO88" s="29">
        <v>0</v>
      </c>
      <c r="AP88" s="29">
        <v>0</v>
      </c>
      <c r="AQ88" s="29">
        <v>0</v>
      </c>
      <c r="AR88" s="29">
        <v>0</v>
      </c>
      <c r="AS88" s="29">
        <v>0</v>
      </c>
      <c r="AT88" s="68">
        <v>0</v>
      </c>
      <c r="AU88" s="67">
        <v>0</v>
      </c>
      <c r="AV88" s="67">
        <v>0</v>
      </c>
      <c r="AW88" s="69">
        <v>0</v>
      </c>
      <c r="AX88" s="67">
        <f>'[1]IPC Y SMMLV'!$C$4*AW88</f>
        <v>0</v>
      </c>
      <c r="AY88" s="29"/>
      <c r="AZ88" s="67"/>
      <c r="BA88" s="67"/>
      <c r="BB88" s="29"/>
      <c r="BC88" s="284"/>
    </row>
    <row r="89" spans="1:55" s="54" customFormat="1" ht="61.5" customHeight="1" x14ac:dyDescent="0.25">
      <c r="A89" s="338"/>
      <c r="B89" s="246" t="s">
        <v>44</v>
      </c>
      <c r="C89" s="153" t="s">
        <v>98</v>
      </c>
      <c r="D89" s="62">
        <v>25</v>
      </c>
      <c r="E89" s="62">
        <v>11</v>
      </c>
      <c r="F89" s="62">
        <v>2004</v>
      </c>
      <c r="G89" s="63"/>
      <c r="H89" s="22" t="s">
        <v>177</v>
      </c>
      <c r="I89" s="29"/>
      <c r="J89" s="65"/>
      <c r="K89" s="29"/>
      <c r="L89" s="110"/>
      <c r="M89" s="29"/>
      <c r="N89" s="29"/>
      <c r="O89" s="36" t="s">
        <v>83</v>
      </c>
      <c r="P89" s="68"/>
      <c r="Q89" s="68"/>
      <c r="R89" s="29"/>
      <c r="S89" s="67"/>
      <c r="T89" s="67">
        <v>0</v>
      </c>
      <c r="U89" s="67">
        <v>0</v>
      </c>
      <c r="V89" s="67">
        <v>0</v>
      </c>
      <c r="W89" s="67">
        <v>0</v>
      </c>
      <c r="X89" s="67">
        <v>0</v>
      </c>
      <c r="Y89" s="67">
        <v>0</v>
      </c>
      <c r="Z89" s="67">
        <v>0</v>
      </c>
      <c r="AA89" s="67">
        <v>0</v>
      </c>
      <c r="AB89" s="67">
        <v>0</v>
      </c>
      <c r="AC89" s="67">
        <v>0</v>
      </c>
      <c r="AD89" s="67">
        <v>0</v>
      </c>
      <c r="AE89" s="67">
        <v>0</v>
      </c>
      <c r="AF89" s="67">
        <v>0</v>
      </c>
      <c r="AG89" s="67">
        <v>0</v>
      </c>
      <c r="AH89" s="67">
        <v>0</v>
      </c>
      <c r="AI89" s="67">
        <v>0</v>
      </c>
      <c r="AJ89" s="67">
        <v>0</v>
      </c>
      <c r="AK89" s="29">
        <v>0</v>
      </c>
      <c r="AL89" s="29">
        <v>0</v>
      </c>
      <c r="AM89" s="29">
        <v>0</v>
      </c>
      <c r="AN89" s="29">
        <v>0</v>
      </c>
      <c r="AO89" s="29">
        <v>0</v>
      </c>
      <c r="AP89" s="29">
        <v>0</v>
      </c>
      <c r="AQ89" s="29">
        <v>0</v>
      </c>
      <c r="AR89" s="29">
        <v>0</v>
      </c>
      <c r="AS89" s="29">
        <v>0</v>
      </c>
      <c r="AT89" s="68">
        <v>0</v>
      </c>
      <c r="AU89" s="67">
        <v>0</v>
      </c>
      <c r="AV89" s="67">
        <v>0</v>
      </c>
      <c r="AW89" s="69">
        <v>0</v>
      </c>
      <c r="AX89" s="67">
        <f>'[1]IPC Y SMMLV'!$C$4*AW89</f>
        <v>0</v>
      </c>
      <c r="AY89" s="29"/>
      <c r="AZ89" s="67"/>
      <c r="BA89" s="67"/>
      <c r="BB89" s="29"/>
      <c r="BC89" s="284"/>
    </row>
    <row r="90" spans="1:55" s="54" customFormat="1" ht="68.25" customHeight="1" thickBot="1" x14ac:dyDescent="0.3">
      <c r="A90" s="334"/>
      <c r="B90" s="248" t="s">
        <v>44</v>
      </c>
      <c r="C90" s="70" t="s">
        <v>98</v>
      </c>
      <c r="D90" s="71">
        <v>25</v>
      </c>
      <c r="E90" s="71">
        <v>11</v>
      </c>
      <c r="F90" s="71">
        <v>2004</v>
      </c>
      <c r="G90" s="137"/>
      <c r="H90" s="72" t="s">
        <v>178</v>
      </c>
      <c r="I90" s="23"/>
      <c r="J90" s="74"/>
      <c r="K90" s="23"/>
      <c r="L90" s="75"/>
      <c r="M90" s="23"/>
      <c r="N90" s="23"/>
      <c r="O90" s="16" t="s">
        <v>83</v>
      </c>
      <c r="P90" s="78"/>
      <c r="Q90" s="78"/>
      <c r="R90" s="23"/>
      <c r="S90" s="77"/>
      <c r="T90" s="77">
        <v>0</v>
      </c>
      <c r="U90" s="77">
        <v>0</v>
      </c>
      <c r="V90" s="77">
        <v>0</v>
      </c>
      <c r="W90" s="77">
        <v>0</v>
      </c>
      <c r="X90" s="77">
        <v>0</v>
      </c>
      <c r="Y90" s="77">
        <v>0</v>
      </c>
      <c r="Z90" s="77">
        <v>0</v>
      </c>
      <c r="AA90" s="77">
        <v>0</v>
      </c>
      <c r="AB90" s="77">
        <v>0</v>
      </c>
      <c r="AC90" s="77">
        <v>0</v>
      </c>
      <c r="AD90" s="77">
        <v>0</v>
      </c>
      <c r="AE90" s="77">
        <v>0</v>
      </c>
      <c r="AF90" s="77">
        <v>0</v>
      </c>
      <c r="AG90" s="77">
        <v>0</v>
      </c>
      <c r="AH90" s="77">
        <v>0</v>
      </c>
      <c r="AI90" s="77">
        <v>0</v>
      </c>
      <c r="AJ90" s="77">
        <v>0</v>
      </c>
      <c r="AK90" s="23">
        <v>0</v>
      </c>
      <c r="AL90" s="23">
        <v>0</v>
      </c>
      <c r="AM90" s="23">
        <v>0</v>
      </c>
      <c r="AN90" s="23">
        <v>0</v>
      </c>
      <c r="AO90" s="23">
        <v>0</v>
      </c>
      <c r="AP90" s="23">
        <v>0</v>
      </c>
      <c r="AQ90" s="23">
        <v>0</v>
      </c>
      <c r="AR90" s="23">
        <v>0</v>
      </c>
      <c r="AS90" s="23">
        <v>0</v>
      </c>
      <c r="AT90" s="78">
        <v>0</v>
      </c>
      <c r="AU90" s="77">
        <v>0</v>
      </c>
      <c r="AV90" s="77">
        <v>0</v>
      </c>
      <c r="AW90" s="79">
        <v>0</v>
      </c>
      <c r="AX90" s="77">
        <f>'[1]IPC Y SMMLV'!$C$4*AW90</f>
        <v>0</v>
      </c>
      <c r="AY90" s="23"/>
      <c r="AZ90" s="77"/>
      <c r="BA90" s="77"/>
      <c r="BB90" s="23"/>
      <c r="BC90" s="282">
        <f>SUM(BA80:BA90)</f>
        <v>547033439.16043401</v>
      </c>
    </row>
    <row r="91" spans="1:55" s="54" customFormat="1" ht="27" x14ac:dyDescent="0.25">
      <c r="A91" s="330">
        <v>12</v>
      </c>
      <c r="B91" s="254" t="s">
        <v>44</v>
      </c>
      <c r="C91" s="146" t="s">
        <v>45</v>
      </c>
      <c r="D91" s="157">
        <v>6</v>
      </c>
      <c r="E91" s="157">
        <v>7</v>
      </c>
      <c r="F91" s="157">
        <v>2002</v>
      </c>
      <c r="G91" s="83" t="s">
        <v>179</v>
      </c>
      <c r="H91" s="40"/>
      <c r="I91" s="85" t="s">
        <v>47</v>
      </c>
      <c r="J91" s="86">
        <v>43119214</v>
      </c>
      <c r="K91" s="24"/>
      <c r="L91" s="158"/>
      <c r="M91" s="24"/>
      <c r="N91" s="24"/>
      <c r="O91" s="17"/>
      <c r="P91" s="145"/>
      <c r="Q91" s="145"/>
      <c r="R91" s="24"/>
      <c r="S91" s="87"/>
      <c r="T91" s="87"/>
      <c r="U91" s="87"/>
      <c r="V91" s="87"/>
      <c r="W91" s="87"/>
      <c r="X91" s="87"/>
      <c r="Y91" s="87"/>
      <c r="Z91" s="87"/>
      <c r="AA91" s="87"/>
      <c r="AB91" s="87"/>
      <c r="AC91" s="87"/>
      <c r="AD91" s="87"/>
      <c r="AE91" s="87"/>
      <c r="AF91" s="87"/>
      <c r="AG91" s="87"/>
      <c r="AH91" s="87"/>
      <c r="AI91" s="87"/>
      <c r="AJ91" s="87"/>
      <c r="AK91" s="24"/>
      <c r="AL91" s="24"/>
      <c r="AM91" s="24"/>
      <c r="AN91" s="24"/>
      <c r="AO91" s="24"/>
      <c r="AP91" s="24"/>
      <c r="AQ91" s="24"/>
      <c r="AR91" s="24"/>
      <c r="AS91" s="24"/>
      <c r="AT91" s="145"/>
      <c r="AU91" s="87"/>
      <c r="AV91" s="87"/>
      <c r="AW91" s="159"/>
      <c r="AX91" s="87"/>
      <c r="AY91" s="24"/>
      <c r="AZ91" s="87"/>
      <c r="BA91" s="87"/>
      <c r="BB91" s="24"/>
      <c r="BC91" s="285"/>
    </row>
    <row r="92" spans="1:55" s="54" customFormat="1" ht="27" x14ac:dyDescent="0.25">
      <c r="A92" s="331"/>
      <c r="B92" s="250" t="s">
        <v>44</v>
      </c>
      <c r="C92" s="146" t="s">
        <v>45</v>
      </c>
      <c r="D92" s="89">
        <v>6</v>
      </c>
      <c r="E92" s="89">
        <v>7</v>
      </c>
      <c r="F92" s="89">
        <v>2002</v>
      </c>
      <c r="G92" s="90"/>
      <c r="H92" s="99" t="s">
        <v>180</v>
      </c>
      <c r="I92" s="25" t="s">
        <v>47</v>
      </c>
      <c r="J92" s="92">
        <v>8236415</v>
      </c>
      <c r="K92" s="25" t="s">
        <v>80</v>
      </c>
      <c r="L92" s="97"/>
      <c r="M92" s="25"/>
      <c r="N92" s="25"/>
      <c r="O92" s="37"/>
      <c r="P92" s="95"/>
      <c r="Q92" s="95"/>
      <c r="R92" s="25"/>
      <c r="S92" s="94">
        <v>1200000</v>
      </c>
      <c r="T92" s="94">
        <v>0</v>
      </c>
      <c r="U92" s="94">
        <v>0</v>
      </c>
      <c r="V92" s="94">
        <v>0</v>
      </c>
      <c r="W92" s="94">
        <v>0</v>
      </c>
      <c r="X92" s="94">
        <v>0</v>
      </c>
      <c r="Y92" s="94">
        <v>0</v>
      </c>
      <c r="Z92" s="94">
        <v>0</v>
      </c>
      <c r="AA92" s="94">
        <v>0</v>
      </c>
      <c r="AB92" s="94">
        <v>0</v>
      </c>
      <c r="AC92" s="94">
        <v>0</v>
      </c>
      <c r="AD92" s="94">
        <v>0</v>
      </c>
      <c r="AE92" s="94">
        <v>0</v>
      </c>
      <c r="AF92" s="94">
        <v>0</v>
      </c>
      <c r="AG92" s="94">
        <v>0</v>
      </c>
      <c r="AH92" s="94">
        <v>0</v>
      </c>
      <c r="AI92" s="94">
        <v>0</v>
      </c>
      <c r="AJ92" s="94">
        <v>0</v>
      </c>
      <c r="AK92" s="25">
        <v>0</v>
      </c>
      <c r="AL92" s="25">
        <v>0</v>
      </c>
      <c r="AM92" s="25">
        <v>0</v>
      </c>
      <c r="AN92" s="25">
        <v>0</v>
      </c>
      <c r="AO92" s="25">
        <v>0</v>
      </c>
      <c r="AP92" s="25">
        <v>0</v>
      </c>
      <c r="AQ92" s="25">
        <v>0</v>
      </c>
      <c r="AR92" s="25">
        <v>0</v>
      </c>
      <c r="AS92" s="25">
        <v>0</v>
      </c>
      <c r="AT92" s="95">
        <v>0</v>
      </c>
      <c r="AU92" s="94">
        <v>0</v>
      </c>
      <c r="AV92" s="94">
        <v>0</v>
      </c>
      <c r="AW92" s="96">
        <v>100</v>
      </c>
      <c r="AX92" s="94">
        <f>'[1]IPC Y SMMLV'!$C$4*AW92</f>
        <v>82811600</v>
      </c>
      <c r="AY92" s="25"/>
      <c r="AZ92" s="94"/>
      <c r="BA92" s="94">
        <f>S92+AV92+AX92+AZ92</f>
        <v>84011600</v>
      </c>
      <c r="BB92" s="25"/>
      <c r="BC92" s="286"/>
    </row>
    <row r="93" spans="1:55" s="54" customFormat="1" ht="78" customHeight="1" x14ac:dyDescent="0.25">
      <c r="A93" s="331"/>
      <c r="B93" s="250" t="s">
        <v>44</v>
      </c>
      <c r="C93" s="146" t="s">
        <v>45</v>
      </c>
      <c r="D93" s="89">
        <v>6</v>
      </c>
      <c r="E93" s="89">
        <v>7</v>
      </c>
      <c r="F93" s="89">
        <v>2002</v>
      </c>
      <c r="G93" s="90"/>
      <c r="H93" s="99" t="s">
        <v>181</v>
      </c>
      <c r="I93" s="25" t="s">
        <v>47</v>
      </c>
      <c r="J93" s="92">
        <v>32303906</v>
      </c>
      <c r="K93" s="25" t="s">
        <v>78</v>
      </c>
      <c r="L93" s="97"/>
      <c r="M93" s="25"/>
      <c r="N93" s="25"/>
      <c r="O93" s="37" t="s">
        <v>182</v>
      </c>
      <c r="P93" s="95"/>
      <c r="Q93" s="95"/>
      <c r="R93" s="25"/>
      <c r="S93" s="94"/>
      <c r="T93" s="94">
        <v>0</v>
      </c>
      <c r="U93" s="94">
        <v>0</v>
      </c>
      <c r="V93" s="94">
        <v>0</v>
      </c>
      <c r="W93" s="94">
        <v>0</v>
      </c>
      <c r="X93" s="94">
        <v>0</v>
      </c>
      <c r="Y93" s="94">
        <v>0</v>
      </c>
      <c r="Z93" s="94">
        <v>0</v>
      </c>
      <c r="AA93" s="94">
        <v>0</v>
      </c>
      <c r="AB93" s="94">
        <v>0</v>
      </c>
      <c r="AC93" s="94">
        <v>0</v>
      </c>
      <c r="AD93" s="94">
        <v>0</v>
      </c>
      <c r="AE93" s="94">
        <v>0</v>
      </c>
      <c r="AF93" s="94">
        <v>0</v>
      </c>
      <c r="AG93" s="94">
        <v>0</v>
      </c>
      <c r="AH93" s="94">
        <v>0</v>
      </c>
      <c r="AI93" s="94">
        <v>0</v>
      </c>
      <c r="AJ93" s="94">
        <v>0</v>
      </c>
      <c r="AK93" s="25">
        <v>0</v>
      </c>
      <c r="AL93" s="25">
        <v>0</v>
      </c>
      <c r="AM93" s="25">
        <v>0</v>
      </c>
      <c r="AN93" s="25">
        <v>0</v>
      </c>
      <c r="AO93" s="25">
        <v>0</v>
      </c>
      <c r="AP93" s="25">
        <v>0</v>
      </c>
      <c r="AQ93" s="25">
        <v>0</v>
      </c>
      <c r="AR93" s="25">
        <v>0</v>
      </c>
      <c r="AS93" s="25">
        <v>0</v>
      </c>
      <c r="AT93" s="95">
        <v>1</v>
      </c>
      <c r="AU93" s="94">
        <v>0</v>
      </c>
      <c r="AV93" s="94">
        <v>0</v>
      </c>
      <c r="AW93" s="96">
        <v>100</v>
      </c>
      <c r="AX93" s="94">
        <f>'[1]IPC Y SMMLV'!$C$4*AW93</f>
        <v>82811600</v>
      </c>
      <c r="AY93" s="25"/>
      <c r="AZ93" s="94"/>
      <c r="BA93" s="94">
        <f>S93+AV93+AX93+AZ93</f>
        <v>82811600</v>
      </c>
      <c r="BB93" s="25"/>
      <c r="BC93" s="286"/>
    </row>
    <row r="94" spans="1:55" s="54" customFormat="1" ht="69.75" customHeight="1" x14ac:dyDescent="0.25">
      <c r="A94" s="331"/>
      <c r="B94" s="250" t="s">
        <v>44</v>
      </c>
      <c r="C94" s="146" t="s">
        <v>45</v>
      </c>
      <c r="D94" s="89">
        <v>6</v>
      </c>
      <c r="E94" s="89">
        <v>7</v>
      </c>
      <c r="F94" s="89">
        <v>2002</v>
      </c>
      <c r="G94" s="90"/>
      <c r="H94" s="99" t="s">
        <v>183</v>
      </c>
      <c r="I94" s="25"/>
      <c r="J94" s="92"/>
      <c r="K94" s="25" t="s">
        <v>82</v>
      </c>
      <c r="L94" s="97"/>
      <c r="M94" s="25"/>
      <c r="N94" s="25"/>
      <c r="O94" s="37" t="s">
        <v>118</v>
      </c>
      <c r="P94" s="95"/>
      <c r="Q94" s="95"/>
      <c r="R94" s="25"/>
      <c r="S94" s="94"/>
      <c r="T94" s="94">
        <v>0</v>
      </c>
      <c r="U94" s="94">
        <v>0</v>
      </c>
      <c r="V94" s="94">
        <v>0</v>
      </c>
      <c r="W94" s="94">
        <v>0</v>
      </c>
      <c r="X94" s="94">
        <v>0</v>
      </c>
      <c r="Y94" s="94">
        <v>0</v>
      </c>
      <c r="Z94" s="94">
        <v>0</v>
      </c>
      <c r="AA94" s="94">
        <v>0</v>
      </c>
      <c r="AB94" s="94">
        <v>0</v>
      </c>
      <c r="AC94" s="94">
        <v>0</v>
      </c>
      <c r="AD94" s="94">
        <v>0</v>
      </c>
      <c r="AE94" s="94">
        <v>0</v>
      </c>
      <c r="AF94" s="94">
        <v>0</v>
      </c>
      <c r="AG94" s="94">
        <v>0</v>
      </c>
      <c r="AH94" s="94">
        <v>0</v>
      </c>
      <c r="AI94" s="94">
        <v>0</v>
      </c>
      <c r="AJ94" s="94">
        <v>0</v>
      </c>
      <c r="AK94" s="25">
        <v>0</v>
      </c>
      <c r="AL94" s="25">
        <v>0</v>
      </c>
      <c r="AM94" s="25">
        <v>0</v>
      </c>
      <c r="AN94" s="25">
        <v>0</v>
      </c>
      <c r="AO94" s="25">
        <v>0</v>
      </c>
      <c r="AP94" s="25">
        <v>0</v>
      </c>
      <c r="AQ94" s="25">
        <v>0</v>
      </c>
      <c r="AR94" s="25">
        <v>0</v>
      </c>
      <c r="AS94" s="25">
        <v>0</v>
      </c>
      <c r="AT94" s="95">
        <v>2</v>
      </c>
      <c r="AU94" s="94">
        <v>0</v>
      </c>
      <c r="AV94" s="94">
        <v>0</v>
      </c>
      <c r="AW94" s="96"/>
      <c r="AX94" s="94"/>
      <c r="AY94" s="25"/>
      <c r="AZ94" s="94"/>
      <c r="BA94" s="94"/>
      <c r="BB94" s="25"/>
      <c r="BC94" s="286"/>
    </row>
    <row r="95" spans="1:55" s="54" customFormat="1" ht="66" customHeight="1" x14ac:dyDescent="0.25">
      <c r="A95" s="331"/>
      <c r="B95" s="250" t="s">
        <v>44</v>
      </c>
      <c r="C95" s="146" t="s">
        <v>45</v>
      </c>
      <c r="D95" s="89">
        <v>6</v>
      </c>
      <c r="E95" s="89">
        <v>7</v>
      </c>
      <c r="F95" s="89">
        <v>2002</v>
      </c>
      <c r="G95" s="90"/>
      <c r="H95" s="99" t="s">
        <v>184</v>
      </c>
      <c r="I95" s="25"/>
      <c r="J95" s="92"/>
      <c r="K95" s="25" t="s">
        <v>82</v>
      </c>
      <c r="L95" s="97"/>
      <c r="M95" s="25"/>
      <c r="N95" s="25"/>
      <c r="O95" s="37" t="s">
        <v>118</v>
      </c>
      <c r="P95" s="95"/>
      <c r="Q95" s="95"/>
      <c r="R95" s="25"/>
      <c r="S95" s="94"/>
      <c r="T95" s="94">
        <v>0</v>
      </c>
      <c r="U95" s="94">
        <v>0</v>
      </c>
      <c r="V95" s="94">
        <v>0</v>
      </c>
      <c r="W95" s="94">
        <v>0</v>
      </c>
      <c r="X95" s="94">
        <v>0</v>
      </c>
      <c r="Y95" s="94">
        <v>0</v>
      </c>
      <c r="Z95" s="94">
        <v>0</v>
      </c>
      <c r="AA95" s="94">
        <v>0</v>
      </c>
      <c r="AB95" s="94">
        <v>0</v>
      </c>
      <c r="AC95" s="94">
        <v>0</v>
      </c>
      <c r="AD95" s="94">
        <v>0</v>
      </c>
      <c r="AE95" s="94">
        <v>0</v>
      </c>
      <c r="AF95" s="94">
        <v>0</v>
      </c>
      <c r="AG95" s="94">
        <v>0</v>
      </c>
      <c r="AH95" s="94">
        <v>0</v>
      </c>
      <c r="AI95" s="94">
        <v>0</v>
      </c>
      <c r="AJ95" s="94">
        <v>0</v>
      </c>
      <c r="AK95" s="25">
        <v>0</v>
      </c>
      <c r="AL95" s="25">
        <v>0</v>
      </c>
      <c r="AM95" s="25">
        <v>0</v>
      </c>
      <c r="AN95" s="25">
        <v>0</v>
      </c>
      <c r="AO95" s="25">
        <v>0</v>
      </c>
      <c r="AP95" s="25">
        <v>0</v>
      </c>
      <c r="AQ95" s="25">
        <v>0</v>
      </c>
      <c r="AR95" s="25">
        <v>0</v>
      </c>
      <c r="AS95" s="25">
        <v>0</v>
      </c>
      <c r="AT95" s="95">
        <v>3</v>
      </c>
      <c r="AU95" s="94">
        <v>0</v>
      </c>
      <c r="AV95" s="94">
        <v>0</v>
      </c>
      <c r="AW95" s="96"/>
      <c r="AX95" s="94"/>
      <c r="AY95" s="25"/>
      <c r="AZ95" s="94"/>
      <c r="BA95" s="94"/>
      <c r="BB95" s="25"/>
      <c r="BC95" s="286"/>
    </row>
    <row r="96" spans="1:55" s="54" customFormat="1" ht="65.25" customHeight="1" thickBot="1" x14ac:dyDescent="0.3">
      <c r="A96" s="332"/>
      <c r="B96" s="252" t="s">
        <v>44</v>
      </c>
      <c r="C96" s="146" t="s">
        <v>45</v>
      </c>
      <c r="D96" s="161">
        <v>6</v>
      </c>
      <c r="E96" s="161">
        <v>7</v>
      </c>
      <c r="F96" s="161">
        <v>2002</v>
      </c>
      <c r="G96" s="162"/>
      <c r="H96" s="163" t="s">
        <v>185</v>
      </c>
      <c r="I96" s="164"/>
      <c r="J96" s="165"/>
      <c r="K96" s="164" t="s">
        <v>82</v>
      </c>
      <c r="L96" s="166"/>
      <c r="M96" s="164"/>
      <c r="N96" s="164"/>
      <c r="O96" s="38" t="s">
        <v>118</v>
      </c>
      <c r="P96" s="167"/>
      <c r="Q96" s="167"/>
      <c r="R96" s="164"/>
      <c r="S96" s="168"/>
      <c r="T96" s="101">
        <v>0</v>
      </c>
      <c r="U96" s="101">
        <v>0</v>
      </c>
      <c r="V96" s="101">
        <v>0</v>
      </c>
      <c r="W96" s="101">
        <v>0</v>
      </c>
      <c r="X96" s="101">
        <v>0</v>
      </c>
      <c r="Y96" s="101">
        <v>0</v>
      </c>
      <c r="Z96" s="101">
        <v>0</v>
      </c>
      <c r="AA96" s="101">
        <v>0</v>
      </c>
      <c r="AB96" s="101">
        <v>0</v>
      </c>
      <c r="AC96" s="101">
        <v>0</v>
      </c>
      <c r="AD96" s="101">
        <v>0</v>
      </c>
      <c r="AE96" s="101">
        <v>0</v>
      </c>
      <c r="AF96" s="101">
        <v>0</v>
      </c>
      <c r="AG96" s="101">
        <v>0</v>
      </c>
      <c r="AH96" s="101">
        <v>0</v>
      </c>
      <c r="AI96" s="101">
        <v>0</v>
      </c>
      <c r="AJ96" s="101">
        <v>0</v>
      </c>
      <c r="AK96" s="115">
        <v>0</v>
      </c>
      <c r="AL96" s="115">
        <v>0</v>
      </c>
      <c r="AM96" s="115">
        <v>0</v>
      </c>
      <c r="AN96" s="115">
        <v>0</v>
      </c>
      <c r="AO96" s="115">
        <v>0</v>
      </c>
      <c r="AP96" s="115">
        <v>0</v>
      </c>
      <c r="AQ96" s="115">
        <v>0</v>
      </c>
      <c r="AR96" s="115">
        <v>0</v>
      </c>
      <c r="AS96" s="115">
        <v>0</v>
      </c>
      <c r="AT96" s="118">
        <v>4</v>
      </c>
      <c r="AU96" s="101">
        <v>0</v>
      </c>
      <c r="AV96" s="101">
        <v>0</v>
      </c>
      <c r="AW96" s="119"/>
      <c r="AX96" s="101"/>
      <c r="AY96" s="115"/>
      <c r="AZ96" s="101"/>
      <c r="BA96" s="101"/>
      <c r="BB96" s="115"/>
      <c r="BC96" s="278">
        <f>SUM(BA92:BA96)</f>
        <v>166823200</v>
      </c>
    </row>
    <row r="97" spans="1:55" s="54" customFormat="1" ht="27" x14ac:dyDescent="0.25">
      <c r="A97" s="333">
        <v>13</v>
      </c>
      <c r="B97" s="251" t="s">
        <v>44</v>
      </c>
      <c r="C97" s="169" t="s">
        <v>186</v>
      </c>
      <c r="D97" s="170">
        <v>26</v>
      </c>
      <c r="E97" s="170">
        <v>7</v>
      </c>
      <c r="F97" s="170">
        <v>2003</v>
      </c>
      <c r="G97" s="57" t="s">
        <v>187</v>
      </c>
      <c r="H97" s="171"/>
      <c r="I97" s="26" t="s">
        <v>47</v>
      </c>
      <c r="J97" s="172">
        <v>70084210</v>
      </c>
      <c r="K97" s="26"/>
      <c r="L97" s="173"/>
      <c r="M97" s="26"/>
      <c r="N97" s="26"/>
      <c r="O97" s="39"/>
      <c r="P97" s="174">
        <v>52.254570000000001</v>
      </c>
      <c r="Q97" s="175">
        <v>100.59854</v>
      </c>
      <c r="R97" s="26"/>
      <c r="S97" s="60"/>
      <c r="T97" s="60">
        <v>332000</v>
      </c>
      <c r="U97" s="60">
        <f>((T97*Q97)/P97)</f>
        <v>639153.95878293517</v>
      </c>
      <c r="V97" s="60">
        <v>828116</v>
      </c>
      <c r="W97" s="60">
        <f>V97*25%</f>
        <v>207029</v>
      </c>
      <c r="X97" s="60">
        <f>(V97+W97)*25%</f>
        <v>258786.25</v>
      </c>
      <c r="Y97" s="60">
        <f>(V97+W97-X97)</f>
        <v>776358.75</v>
      </c>
      <c r="Z97" s="26">
        <f>D97</f>
        <v>26</v>
      </c>
      <c r="AA97" s="26">
        <f>E97</f>
        <v>7</v>
      </c>
      <c r="AB97" s="26">
        <f>F97</f>
        <v>2003</v>
      </c>
      <c r="AC97" s="26">
        <v>26</v>
      </c>
      <c r="AD97" s="26">
        <v>9</v>
      </c>
      <c r="AE97" s="26">
        <v>2003</v>
      </c>
      <c r="AF97" s="26">
        <f>AC97-Z97</f>
        <v>0</v>
      </c>
      <c r="AG97" s="26">
        <f>AD97-AA97</f>
        <v>2</v>
      </c>
      <c r="AH97" s="26">
        <f>AE97-AB97</f>
        <v>0</v>
      </c>
      <c r="AI97" s="174">
        <f>((AF97*1)+(AG97*30)+(AH97*360))/30</f>
        <v>2</v>
      </c>
      <c r="AJ97" s="60">
        <f>Y97*((POWER(1.004867,AI97)-1)/0.004867)</f>
        <v>1556496.0380362472</v>
      </c>
      <c r="AK97" s="26">
        <v>0</v>
      </c>
      <c r="AL97" s="26">
        <v>0</v>
      </c>
      <c r="AM97" s="26">
        <v>0</v>
      </c>
      <c r="AN97" s="26">
        <v>0</v>
      </c>
      <c r="AO97" s="26">
        <v>0</v>
      </c>
      <c r="AP97" s="26">
        <v>0</v>
      </c>
      <c r="AQ97" s="26">
        <f>AN97-AK97</f>
        <v>0</v>
      </c>
      <c r="AR97" s="26">
        <f>AO97-AL97</f>
        <v>0</v>
      </c>
      <c r="AS97" s="26">
        <f>AP97-AM97</f>
        <v>0</v>
      </c>
      <c r="AT97" s="174">
        <f>((AQ97*1)+(AR97*30)+(AS97*360))/30</f>
        <v>0</v>
      </c>
      <c r="AU97" s="60">
        <f>Y97*((POWER(1.004867,AT97)-1))/(0.004867*((POWER(1.004867,AT97))))</f>
        <v>0</v>
      </c>
      <c r="AV97" s="60">
        <f>AJ97+AU97</f>
        <v>1556496.0380362472</v>
      </c>
      <c r="AW97" s="176">
        <v>30</v>
      </c>
      <c r="AX97" s="60">
        <f>'[1]IPC Y SMMLV'!$C$4*AW97</f>
        <v>24843480</v>
      </c>
      <c r="AY97" s="26">
        <v>10</v>
      </c>
      <c r="AZ97" s="60">
        <f>'[1]IPC Y SMMLV'!$C$4*AY97</f>
        <v>8281160</v>
      </c>
      <c r="BA97" s="60">
        <f>S97+AV97+AX97+AZ97</f>
        <v>34681136.038036242</v>
      </c>
      <c r="BB97" s="26"/>
      <c r="BC97" s="287"/>
    </row>
    <row r="98" spans="1:55" s="54" customFormat="1" ht="27.75" thickBot="1" x14ac:dyDescent="0.3">
      <c r="A98" s="334"/>
      <c r="B98" s="248" t="s">
        <v>44</v>
      </c>
      <c r="C98" s="70" t="s">
        <v>188</v>
      </c>
      <c r="D98" s="71">
        <v>26</v>
      </c>
      <c r="E98" s="71">
        <v>7</v>
      </c>
      <c r="F98" s="71">
        <v>2003</v>
      </c>
      <c r="G98" s="137"/>
      <c r="H98" s="72" t="s">
        <v>189</v>
      </c>
      <c r="I98" s="23"/>
      <c r="J98" s="74"/>
      <c r="K98" s="23"/>
      <c r="L98" s="75"/>
      <c r="M98" s="23"/>
      <c r="N98" s="23"/>
      <c r="O98" s="16"/>
      <c r="P98" s="78"/>
      <c r="Q98" s="78"/>
      <c r="R98" s="23"/>
      <c r="S98" s="77"/>
      <c r="T98" s="77">
        <v>0</v>
      </c>
      <c r="U98" s="77">
        <v>0</v>
      </c>
      <c r="V98" s="77">
        <v>0</v>
      </c>
      <c r="W98" s="77">
        <v>0</v>
      </c>
      <c r="X98" s="77">
        <v>0</v>
      </c>
      <c r="Y98" s="77">
        <v>0</v>
      </c>
      <c r="Z98" s="77">
        <v>0</v>
      </c>
      <c r="AA98" s="77">
        <v>0</v>
      </c>
      <c r="AB98" s="77">
        <v>0</v>
      </c>
      <c r="AC98" s="77">
        <v>0</v>
      </c>
      <c r="AD98" s="77">
        <v>0</v>
      </c>
      <c r="AE98" s="77">
        <v>0</v>
      </c>
      <c r="AF98" s="77">
        <v>0</v>
      </c>
      <c r="AG98" s="77">
        <v>0</v>
      </c>
      <c r="AH98" s="77">
        <v>0</v>
      </c>
      <c r="AI98" s="77">
        <v>0</v>
      </c>
      <c r="AJ98" s="77">
        <v>0</v>
      </c>
      <c r="AK98" s="23">
        <v>0</v>
      </c>
      <c r="AL98" s="23">
        <v>0</v>
      </c>
      <c r="AM98" s="23">
        <v>0</v>
      </c>
      <c r="AN98" s="23">
        <v>0</v>
      </c>
      <c r="AO98" s="23">
        <v>0</v>
      </c>
      <c r="AP98" s="23">
        <v>0</v>
      </c>
      <c r="AQ98" s="23">
        <v>0</v>
      </c>
      <c r="AR98" s="23">
        <v>0</v>
      </c>
      <c r="AS98" s="23">
        <v>0</v>
      </c>
      <c r="AT98" s="78">
        <v>0</v>
      </c>
      <c r="AU98" s="77">
        <v>0</v>
      </c>
      <c r="AV98" s="77">
        <v>0</v>
      </c>
      <c r="AW98" s="79">
        <v>30</v>
      </c>
      <c r="AX98" s="77">
        <f>'[1]IPC Y SMMLV'!$C$4*AW98</f>
        <v>24843480</v>
      </c>
      <c r="AY98" s="23"/>
      <c r="AZ98" s="177">
        <f>'[1]IPC Y SMMLV'!$C$4*AY98</f>
        <v>0</v>
      </c>
      <c r="BA98" s="77">
        <f>S98+AV98+AX98+AZ98</f>
        <v>24843480</v>
      </c>
      <c r="BB98" s="23"/>
      <c r="BC98" s="282">
        <f>SUM(BA97:BA98)</f>
        <v>59524616.038036242</v>
      </c>
    </row>
    <row r="99" spans="1:55" s="54" customFormat="1" ht="40.5" customHeight="1" x14ac:dyDescent="0.25">
      <c r="A99" s="330">
        <v>14</v>
      </c>
      <c r="B99" s="254" t="s">
        <v>44</v>
      </c>
      <c r="C99" s="81" t="s">
        <v>98</v>
      </c>
      <c r="D99" s="82">
        <v>23</v>
      </c>
      <c r="E99" s="82">
        <v>11</v>
      </c>
      <c r="F99" s="82">
        <v>2002</v>
      </c>
      <c r="G99" s="83" t="s">
        <v>190</v>
      </c>
      <c r="H99" s="84"/>
      <c r="I99" s="85" t="s">
        <v>47</v>
      </c>
      <c r="J99" s="86">
        <v>15328966</v>
      </c>
      <c r="K99" s="85"/>
      <c r="L99" s="24"/>
      <c r="M99" s="24" t="s">
        <v>191</v>
      </c>
      <c r="N99" s="24"/>
      <c r="O99" s="40" t="s">
        <v>192</v>
      </c>
      <c r="P99" s="24"/>
      <c r="Q99" s="24"/>
      <c r="R99" s="24"/>
      <c r="S99" s="87"/>
      <c r="T99" s="87"/>
      <c r="U99" s="87"/>
      <c r="V99" s="87"/>
      <c r="W99" s="87"/>
      <c r="X99" s="87"/>
      <c r="Y99" s="87"/>
      <c r="Z99" s="24"/>
      <c r="AA99" s="24"/>
      <c r="AB99" s="24"/>
      <c r="AC99" s="24"/>
      <c r="AD99" s="24"/>
      <c r="AE99" s="24"/>
      <c r="AF99" s="24"/>
      <c r="AG99" s="24"/>
      <c r="AH99" s="24"/>
      <c r="AI99" s="24"/>
      <c r="AJ99" s="87"/>
      <c r="AK99" s="24"/>
      <c r="AL99" s="24"/>
      <c r="AM99" s="24"/>
      <c r="AN99" s="24"/>
      <c r="AO99" s="24"/>
      <c r="AP99" s="24"/>
      <c r="AQ99" s="24"/>
      <c r="AR99" s="24"/>
      <c r="AS99" s="24"/>
      <c r="AT99" s="24"/>
      <c r="AU99" s="87"/>
      <c r="AV99" s="87"/>
      <c r="AW99" s="24"/>
      <c r="AX99" s="87"/>
      <c r="AY99" s="24"/>
      <c r="AZ99" s="24"/>
      <c r="BA99" s="87"/>
      <c r="BB99" s="24"/>
      <c r="BC99" s="274"/>
    </row>
    <row r="100" spans="1:55" s="54" customFormat="1" ht="42.75" customHeight="1" x14ac:dyDescent="0.25">
      <c r="A100" s="331"/>
      <c r="B100" s="250" t="s">
        <v>44</v>
      </c>
      <c r="C100" s="146" t="s">
        <v>98</v>
      </c>
      <c r="D100" s="89">
        <v>23</v>
      </c>
      <c r="E100" s="89">
        <v>11</v>
      </c>
      <c r="F100" s="89">
        <v>2002</v>
      </c>
      <c r="G100" s="40"/>
      <c r="H100" s="178" t="s">
        <v>193</v>
      </c>
      <c r="I100" s="24" t="s">
        <v>47</v>
      </c>
      <c r="J100" s="179">
        <v>42939965</v>
      </c>
      <c r="K100" s="24" t="s">
        <v>59</v>
      </c>
      <c r="L100" s="158"/>
      <c r="M100" s="24" t="s">
        <v>194</v>
      </c>
      <c r="N100" s="24"/>
      <c r="O100" s="24"/>
      <c r="P100" s="24">
        <v>49.70017</v>
      </c>
      <c r="Q100" s="93">
        <v>100.59854</v>
      </c>
      <c r="R100" s="24"/>
      <c r="S100" s="87">
        <v>0</v>
      </c>
      <c r="T100" s="94">
        <v>309000</v>
      </c>
      <c r="U100" s="94">
        <f>((T100*Q100)/P100)</f>
        <v>625449.54795929266</v>
      </c>
      <c r="V100" s="94">
        <v>828116</v>
      </c>
      <c r="W100" s="94">
        <f>V100*25%</f>
        <v>207029</v>
      </c>
      <c r="X100" s="94">
        <f>(V100+W100)*25%</f>
        <v>258786.25</v>
      </c>
      <c r="Y100" s="94">
        <f>(V100+W100-X100)/2</f>
        <v>388179.375</v>
      </c>
      <c r="Z100" s="25">
        <f t="shared" ref="Z100:AB101" si="40">D100</f>
        <v>23</v>
      </c>
      <c r="AA100" s="25">
        <f t="shared" si="40"/>
        <v>11</v>
      </c>
      <c r="AB100" s="25">
        <f t="shared" si="40"/>
        <v>2002</v>
      </c>
      <c r="AC100" s="25">
        <v>27</v>
      </c>
      <c r="AD100" s="25">
        <v>2</v>
      </c>
      <c r="AE100" s="25">
        <v>2019</v>
      </c>
      <c r="AF100" s="25">
        <f t="shared" ref="AF100:AH101" si="41">AC100-Z100</f>
        <v>4</v>
      </c>
      <c r="AG100" s="25">
        <f t="shared" si="41"/>
        <v>-9</v>
      </c>
      <c r="AH100" s="25">
        <f t="shared" si="41"/>
        <v>17</v>
      </c>
      <c r="AI100" s="95">
        <f t="shared" ref="AI100:AI108" si="42">((AF100*1)+(AG100*30)+(AH100*360))/30</f>
        <v>195.13333333333333</v>
      </c>
      <c r="AJ100" s="94">
        <f t="shared" ref="AJ100:AJ108" si="43">Y100*((POWER(1.004867,AI100)-1)/0.004867)</f>
        <v>125938728.54821286</v>
      </c>
      <c r="AK100" s="25">
        <f>AC100</f>
        <v>27</v>
      </c>
      <c r="AL100" s="25">
        <f>AD100</f>
        <v>2</v>
      </c>
      <c r="AM100" s="25">
        <f>AE100</f>
        <v>2019</v>
      </c>
      <c r="AN100" s="25">
        <v>23</v>
      </c>
      <c r="AO100" s="25">
        <v>11</v>
      </c>
      <c r="AP100" s="25">
        <f>2002+55.1</f>
        <v>2057.1</v>
      </c>
      <c r="AQ100" s="25">
        <f t="shared" ref="AQ100:AS101" si="44">AN100-AK100</f>
        <v>-4</v>
      </c>
      <c r="AR100" s="25">
        <f t="shared" si="44"/>
        <v>9</v>
      </c>
      <c r="AS100" s="25">
        <f t="shared" si="44"/>
        <v>38.099999999999909</v>
      </c>
      <c r="AT100" s="95">
        <f t="shared" ref="AT100:AT108" si="45">((AQ100*1)+(AR100*30)+(AS100*360))/30</f>
        <v>466.06666666666558</v>
      </c>
      <c r="AU100" s="94">
        <f t="shared" ref="AU100:AU108" si="46">Y100*((POWER(1.004867,AT100)-1))/(0.004867*((POWER(1.004867,AT100))))</f>
        <v>71458335.363403618</v>
      </c>
      <c r="AV100" s="94">
        <f t="shared" ref="AV100:AV108" si="47">AJ100+AU100</f>
        <v>197397063.91161647</v>
      </c>
      <c r="AW100" s="96">
        <v>100</v>
      </c>
      <c r="AX100" s="94">
        <f>'[1]IPC Y SMMLV'!$C$4*AW100</f>
        <v>82811600</v>
      </c>
      <c r="AY100" s="24"/>
      <c r="AZ100" s="94">
        <f>'[1]IPC Y SMMLV'!$C$4*AY100</f>
        <v>0</v>
      </c>
      <c r="BA100" s="94">
        <f>S100+AV100+AX100+AZ100</f>
        <v>280208663.91161644</v>
      </c>
      <c r="BB100" s="24"/>
      <c r="BC100" s="274"/>
    </row>
    <row r="101" spans="1:55" s="54" customFormat="1" ht="30.75" customHeight="1" x14ac:dyDescent="0.25">
      <c r="A101" s="331"/>
      <c r="B101" s="250" t="s">
        <v>44</v>
      </c>
      <c r="C101" s="146" t="s">
        <v>98</v>
      </c>
      <c r="D101" s="89">
        <v>23</v>
      </c>
      <c r="E101" s="89">
        <v>11</v>
      </c>
      <c r="F101" s="89">
        <v>2002</v>
      </c>
      <c r="G101" s="40"/>
      <c r="H101" s="178" t="s">
        <v>195</v>
      </c>
      <c r="I101" s="24" t="s">
        <v>54</v>
      </c>
      <c r="J101" s="179">
        <v>1193518006</v>
      </c>
      <c r="K101" s="24" t="s">
        <v>55</v>
      </c>
      <c r="L101" s="158"/>
      <c r="M101" s="24"/>
      <c r="N101" s="24"/>
      <c r="O101" s="24"/>
      <c r="P101" s="24">
        <v>49.70017</v>
      </c>
      <c r="Q101" s="93">
        <v>100.59854</v>
      </c>
      <c r="R101" s="24"/>
      <c r="S101" s="87">
        <v>0</v>
      </c>
      <c r="T101" s="94">
        <v>309000</v>
      </c>
      <c r="U101" s="94">
        <f>((T101*Q101)/P101)</f>
        <v>625449.54795929266</v>
      </c>
      <c r="V101" s="94">
        <v>828116</v>
      </c>
      <c r="W101" s="94">
        <f>V101*25%</f>
        <v>207029</v>
      </c>
      <c r="X101" s="94">
        <f>(V101+W101)*25%</f>
        <v>258786.25</v>
      </c>
      <c r="Y101" s="94">
        <f>(V101+W101-X101)/2</f>
        <v>388179.375</v>
      </c>
      <c r="Z101" s="25">
        <f t="shared" si="40"/>
        <v>23</v>
      </c>
      <c r="AA101" s="25">
        <f t="shared" si="40"/>
        <v>11</v>
      </c>
      <c r="AB101" s="25">
        <f t="shared" si="40"/>
        <v>2002</v>
      </c>
      <c r="AC101" s="25">
        <v>27</v>
      </c>
      <c r="AD101" s="25">
        <v>2</v>
      </c>
      <c r="AE101" s="25">
        <v>2019</v>
      </c>
      <c r="AF101" s="25">
        <f t="shared" si="41"/>
        <v>4</v>
      </c>
      <c r="AG101" s="25">
        <f t="shared" si="41"/>
        <v>-9</v>
      </c>
      <c r="AH101" s="25">
        <f t="shared" si="41"/>
        <v>17</v>
      </c>
      <c r="AI101" s="95">
        <f t="shared" si="42"/>
        <v>195.13333333333333</v>
      </c>
      <c r="AJ101" s="94">
        <f t="shared" si="43"/>
        <v>125938728.54821286</v>
      </c>
      <c r="AK101" s="25">
        <v>27</v>
      </c>
      <c r="AL101" s="25">
        <v>2</v>
      </c>
      <c r="AM101" s="25">
        <v>2019</v>
      </c>
      <c r="AN101" s="25">
        <v>6</v>
      </c>
      <c r="AO101" s="25">
        <v>4</v>
      </c>
      <c r="AP101" s="25">
        <v>2019</v>
      </c>
      <c r="AQ101" s="25">
        <f t="shared" si="44"/>
        <v>-21</v>
      </c>
      <c r="AR101" s="25">
        <f t="shared" si="44"/>
        <v>2</v>
      </c>
      <c r="AS101" s="25">
        <f t="shared" si="44"/>
        <v>0</v>
      </c>
      <c r="AT101" s="95">
        <f>((AQ101*1)+(AR101*30)+(AS101*360))/30</f>
        <v>1.3</v>
      </c>
      <c r="AU101" s="94">
        <f>Y101*((POWER(1.004867,AT101)-1))/(0.004867*((POWER(1.004867,AT101))))</f>
        <v>501823.77290539804</v>
      </c>
      <c r="AV101" s="94">
        <f t="shared" si="47"/>
        <v>126440552.32111825</v>
      </c>
      <c r="AW101" s="96">
        <v>100</v>
      </c>
      <c r="AX101" s="94">
        <f>'[1]IPC Y SMMLV'!$C$4*AW101</f>
        <v>82811600</v>
      </c>
      <c r="AY101" s="24"/>
      <c r="AZ101" s="94">
        <f>'[1]IPC Y SMMLV'!$C$4*AY101</f>
        <v>0</v>
      </c>
      <c r="BA101" s="94">
        <f>S101+AV101+AX101+AZ101</f>
        <v>209252152.32111824</v>
      </c>
      <c r="BB101" s="24"/>
      <c r="BC101" s="274"/>
    </row>
    <row r="102" spans="1:55" s="54" customFormat="1" ht="34.5" customHeight="1" x14ac:dyDescent="0.25">
      <c r="A102" s="331"/>
      <c r="B102" s="250" t="s">
        <v>44</v>
      </c>
      <c r="C102" s="146" t="s">
        <v>98</v>
      </c>
      <c r="D102" s="89">
        <v>23</v>
      </c>
      <c r="E102" s="89">
        <v>11</v>
      </c>
      <c r="F102" s="89">
        <v>2002</v>
      </c>
      <c r="G102" s="40"/>
      <c r="H102" s="178" t="s">
        <v>196</v>
      </c>
      <c r="I102" s="24" t="s">
        <v>47</v>
      </c>
      <c r="J102" s="179">
        <v>22210909</v>
      </c>
      <c r="K102" s="24" t="s">
        <v>78</v>
      </c>
      <c r="L102" s="158"/>
      <c r="M102" s="24"/>
      <c r="N102" s="24"/>
      <c r="O102" s="17"/>
      <c r="P102" s="24">
        <v>49.70017</v>
      </c>
      <c r="Q102" s="93">
        <v>100.59854</v>
      </c>
      <c r="R102" s="24"/>
      <c r="S102" s="87">
        <v>0</v>
      </c>
      <c r="T102" s="94">
        <v>0</v>
      </c>
      <c r="U102" s="94">
        <v>0</v>
      </c>
      <c r="V102" s="94">
        <v>0</v>
      </c>
      <c r="W102" s="94">
        <v>0</v>
      </c>
      <c r="X102" s="94">
        <v>0</v>
      </c>
      <c r="Y102" s="94">
        <v>0</v>
      </c>
      <c r="Z102" s="25">
        <v>0</v>
      </c>
      <c r="AA102" s="25">
        <v>0</v>
      </c>
      <c r="AB102" s="25">
        <v>0</v>
      </c>
      <c r="AC102" s="25">
        <v>0</v>
      </c>
      <c r="AD102" s="25">
        <v>0</v>
      </c>
      <c r="AE102" s="25">
        <v>0</v>
      </c>
      <c r="AF102" s="25">
        <v>0</v>
      </c>
      <c r="AG102" s="25">
        <v>0</v>
      </c>
      <c r="AH102" s="25">
        <v>0</v>
      </c>
      <c r="AI102" s="87">
        <f t="shared" si="42"/>
        <v>0</v>
      </c>
      <c r="AJ102" s="94">
        <f t="shared" si="43"/>
        <v>0</v>
      </c>
      <c r="AK102" s="25">
        <v>0</v>
      </c>
      <c r="AL102" s="25">
        <v>0</v>
      </c>
      <c r="AM102" s="25">
        <v>0</v>
      </c>
      <c r="AN102" s="25">
        <v>0</v>
      </c>
      <c r="AO102" s="25">
        <v>0</v>
      </c>
      <c r="AP102" s="25">
        <v>0</v>
      </c>
      <c r="AQ102" s="25">
        <v>0</v>
      </c>
      <c r="AR102" s="25">
        <v>0</v>
      </c>
      <c r="AS102" s="25">
        <v>0</v>
      </c>
      <c r="AT102" s="95">
        <f t="shared" si="45"/>
        <v>0</v>
      </c>
      <c r="AU102" s="94">
        <f t="shared" si="46"/>
        <v>0</v>
      </c>
      <c r="AV102" s="94">
        <f t="shared" si="47"/>
        <v>0</v>
      </c>
      <c r="AW102" s="96">
        <v>100</v>
      </c>
      <c r="AX102" s="94">
        <f>'[1]IPC Y SMMLV'!$C$4*AW102</f>
        <v>82811600</v>
      </c>
      <c r="AY102" s="24"/>
      <c r="AZ102" s="94">
        <f>'[1]IPC Y SMMLV'!$C$4*AY102</f>
        <v>0</v>
      </c>
      <c r="BA102" s="94">
        <f>S102+AV102+AX102+AZ102</f>
        <v>82811600</v>
      </c>
      <c r="BB102" s="24"/>
      <c r="BC102" s="274"/>
    </row>
    <row r="103" spans="1:55" s="54" customFormat="1" ht="67.5" customHeight="1" x14ac:dyDescent="0.25">
      <c r="A103" s="331"/>
      <c r="B103" s="250" t="s">
        <v>44</v>
      </c>
      <c r="C103" s="146" t="s">
        <v>98</v>
      </c>
      <c r="D103" s="89">
        <v>23</v>
      </c>
      <c r="E103" s="89">
        <v>11</v>
      </c>
      <c r="F103" s="89">
        <v>2002</v>
      </c>
      <c r="G103" s="90"/>
      <c r="H103" s="91" t="s">
        <v>197</v>
      </c>
      <c r="I103" s="25"/>
      <c r="J103" s="92"/>
      <c r="K103" s="24" t="s">
        <v>82</v>
      </c>
      <c r="L103" s="97"/>
      <c r="M103" s="25"/>
      <c r="N103" s="25"/>
      <c r="O103" s="17" t="s">
        <v>83</v>
      </c>
      <c r="P103" s="24">
        <v>49.70017</v>
      </c>
      <c r="Q103" s="93">
        <v>100.59854</v>
      </c>
      <c r="R103" s="25"/>
      <c r="S103" s="94">
        <v>0</v>
      </c>
      <c r="T103" s="94">
        <v>0</v>
      </c>
      <c r="U103" s="94">
        <v>0</v>
      </c>
      <c r="V103" s="94">
        <v>0</v>
      </c>
      <c r="W103" s="94">
        <v>0</v>
      </c>
      <c r="X103" s="94">
        <v>0</v>
      </c>
      <c r="Y103" s="94">
        <v>0</v>
      </c>
      <c r="Z103" s="25">
        <v>0</v>
      </c>
      <c r="AA103" s="25">
        <v>0</v>
      </c>
      <c r="AB103" s="25">
        <v>0</v>
      </c>
      <c r="AC103" s="25">
        <v>0</v>
      </c>
      <c r="AD103" s="25">
        <v>0</v>
      </c>
      <c r="AE103" s="25">
        <v>0</v>
      </c>
      <c r="AF103" s="25">
        <v>0</v>
      </c>
      <c r="AG103" s="25">
        <v>0</v>
      </c>
      <c r="AH103" s="25">
        <v>0</v>
      </c>
      <c r="AI103" s="87">
        <f t="shared" si="42"/>
        <v>0</v>
      </c>
      <c r="AJ103" s="94">
        <f t="shared" si="43"/>
        <v>0</v>
      </c>
      <c r="AK103" s="25">
        <v>0</v>
      </c>
      <c r="AL103" s="25">
        <v>0</v>
      </c>
      <c r="AM103" s="25">
        <v>0</v>
      </c>
      <c r="AN103" s="25">
        <v>0</v>
      </c>
      <c r="AO103" s="25">
        <v>0</v>
      </c>
      <c r="AP103" s="25">
        <v>0</v>
      </c>
      <c r="AQ103" s="25">
        <v>0</v>
      </c>
      <c r="AR103" s="25">
        <v>0</v>
      </c>
      <c r="AS103" s="25">
        <v>0</v>
      </c>
      <c r="AT103" s="95">
        <f t="shared" si="45"/>
        <v>0</v>
      </c>
      <c r="AU103" s="94">
        <f t="shared" si="46"/>
        <v>0</v>
      </c>
      <c r="AV103" s="94">
        <f t="shared" si="47"/>
        <v>0</v>
      </c>
      <c r="AW103" s="96">
        <v>0</v>
      </c>
      <c r="AX103" s="94">
        <f>'[1]IPC Y SMMLV'!$C$4*AW103</f>
        <v>0</v>
      </c>
      <c r="AY103" s="25"/>
      <c r="AZ103" s="94">
        <f>'[1]IPC Y SMMLV'!$C$4*AY103</f>
        <v>0</v>
      </c>
      <c r="BA103" s="94">
        <f t="shared" ref="BA103:BA108" si="48">S103+AV103+AX103+AZ103</f>
        <v>0</v>
      </c>
      <c r="BB103" s="25"/>
      <c r="BC103" s="275"/>
    </row>
    <row r="104" spans="1:55" s="54" customFormat="1" ht="63" customHeight="1" x14ac:dyDescent="0.25">
      <c r="A104" s="331"/>
      <c r="B104" s="250" t="s">
        <v>44</v>
      </c>
      <c r="C104" s="146" t="s">
        <v>98</v>
      </c>
      <c r="D104" s="89">
        <v>23</v>
      </c>
      <c r="E104" s="89">
        <v>11</v>
      </c>
      <c r="F104" s="89">
        <v>2002</v>
      </c>
      <c r="G104" s="90"/>
      <c r="H104" s="91" t="s">
        <v>198</v>
      </c>
      <c r="I104" s="25"/>
      <c r="J104" s="92"/>
      <c r="K104" s="24" t="s">
        <v>82</v>
      </c>
      <c r="L104" s="97"/>
      <c r="M104" s="25"/>
      <c r="N104" s="25"/>
      <c r="O104" s="17" t="s">
        <v>83</v>
      </c>
      <c r="P104" s="24">
        <v>49.70017</v>
      </c>
      <c r="Q104" s="93">
        <v>100.59854</v>
      </c>
      <c r="R104" s="25"/>
      <c r="S104" s="94">
        <v>0</v>
      </c>
      <c r="T104" s="94">
        <v>0</v>
      </c>
      <c r="U104" s="94">
        <v>0</v>
      </c>
      <c r="V104" s="94">
        <v>0</v>
      </c>
      <c r="W104" s="94">
        <v>0</v>
      </c>
      <c r="X104" s="94">
        <v>0</v>
      </c>
      <c r="Y104" s="94">
        <v>0</v>
      </c>
      <c r="Z104" s="25">
        <v>0</v>
      </c>
      <c r="AA104" s="25">
        <v>0</v>
      </c>
      <c r="AB104" s="25">
        <v>0</v>
      </c>
      <c r="AC104" s="25">
        <v>0</v>
      </c>
      <c r="AD104" s="25">
        <v>0</v>
      </c>
      <c r="AE104" s="25">
        <v>0</v>
      </c>
      <c r="AF104" s="25">
        <v>0</v>
      </c>
      <c r="AG104" s="25">
        <v>0</v>
      </c>
      <c r="AH104" s="25">
        <v>0</v>
      </c>
      <c r="AI104" s="87">
        <f t="shared" si="42"/>
        <v>0</v>
      </c>
      <c r="AJ104" s="94">
        <f t="shared" si="43"/>
        <v>0</v>
      </c>
      <c r="AK104" s="25">
        <v>0</v>
      </c>
      <c r="AL104" s="25">
        <v>0</v>
      </c>
      <c r="AM104" s="25">
        <v>0</v>
      </c>
      <c r="AN104" s="25">
        <v>0</v>
      </c>
      <c r="AO104" s="25">
        <v>0</v>
      </c>
      <c r="AP104" s="25">
        <v>0</v>
      </c>
      <c r="AQ104" s="25">
        <v>0</v>
      </c>
      <c r="AR104" s="25">
        <v>0</v>
      </c>
      <c r="AS104" s="25">
        <v>0</v>
      </c>
      <c r="AT104" s="95">
        <f t="shared" si="45"/>
        <v>0</v>
      </c>
      <c r="AU104" s="94">
        <f t="shared" si="46"/>
        <v>0</v>
      </c>
      <c r="AV104" s="94">
        <f t="shared" si="47"/>
        <v>0</v>
      </c>
      <c r="AW104" s="96">
        <v>0</v>
      </c>
      <c r="AX104" s="94">
        <f>'[1]IPC Y SMMLV'!$C$4*AW104</f>
        <v>0</v>
      </c>
      <c r="AY104" s="25"/>
      <c r="AZ104" s="94">
        <f>'[1]IPC Y SMMLV'!$C$4*AY104</f>
        <v>0</v>
      </c>
      <c r="BA104" s="94">
        <f t="shared" si="48"/>
        <v>0</v>
      </c>
      <c r="BB104" s="25"/>
      <c r="BC104" s="275"/>
    </row>
    <row r="105" spans="1:55" s="54" customFormat="1" ht="66" customHeight="1" x14ac:dyDescent="0.25">
      <c r="A105" s="331"/>
      <c r="B105" s="250" t="s">
        <v>44</v>
      </c>
      <c r="C105" s="146" t="s">
        <v>98</v>
      </c>
      <c r="D105" s="89">
        <v>23</v>
      </c>
      <c r="E105" s="89">
        <v>11</v>
      </c>
      <c r="F105" s="89">
        <v>2002</v>
      </c>
      <c r="G105" s="90"/>
      <c r="H105" s="91" t="s">
        <v>199</v>
      </c>
      <c r="I105" s="25"/>
      <c r="J105" s="92"/>
      <c r="K105" s="24" t="s">
        <v>82</v>
      </c>
      <c r="L105" s="97"/>
      <c r="M105" s="25"/>
      <c r="N105" s="25"/>
      <c r="O105" s="17" t="s">
        <v>83</v>
      </c>
      <c r="P105" s="24">
        <v>49.70017</v>
      </c>
      <c r="Q105" s="93">
        <v>100.59854</v>
      </c>
      <c r="R105" s="25"/>
      <c r="S105" s="94">
        <v>0</v>
      </c>
      <c r="T105" s="94">
        <v>0</v>
      </c>
      <c r="U105" s="94">
        <v>0</v>
      </c>
      <c r="V105" s="94">
        <v>0</v>
      </c>
      <c r="W105" s="94">
        <v>0</v>
      </c>
      <c r="X105" s="94">
        <v>0</v>
      </c>
      <c r="Y105" s="94">
        <v>0</v>
      </c>
      <c r="Z105" s="25">
        <v>0</v>
      </c>
      <c r="AA105" s="25">
        <v>0</v>
      </c>
      <c r="AB105" s="25">
        <v>0</v>
      </c>
      <c r="AC105" s="25">
        <v>0</v>
      </c>
      <c r="AD105" s="25">
        <v>0</v>
      </c>
      <c r="AE105" s="25">
        <v>0</v>
      </c>
      <c r="AF105" s="25">
        <v>0</v>
      </c>
      <c r="AG105" s="25">
        <v>0</v>
      </c>
      <c r="AH105" s="25">
        <v>0</v>
      </c>
      <c r="AI105" s="87">
        <f t="shared" si="42"/>
        <v>0</v>
      </c>
      <c r="AJ105" s="94">
        <f t="shared" si="43"/>
        <v>0</v>
      </c>
      <c r="AK105" s="25">
        <v>0</v>
      </c>
      <c r="AL105" s="25">
        <v>0</v>
      </c>
      <c r="AM105" s="25">
        <v>0</v>
      </c>
      <c r="AN105" s="25">
        <v>0</v>
      </c>
      <c r="AO105" s="25">
        <v>0</v>
      </c>
      <c r="AP105" s="25">
        <v>0</v>
      </c>
      <c r="AQ105" s="25">
        <v>0</v>
      </c>
      <c r="AR105" s="25">
        <v>0</v>
      </c>
      <c r="AS105" s="25">
        <v>0</v>
      </c>
      <c r="AT105" s="95">
        <f t="shared" si="45"/>
        <v>0</v>
      </c>
      <c r="AU105" s="94">
        <f t="shared" si="46"/>
        <v>0</v>
      </c>
      <c r="AV105" s="94">
        <f t="shared" si="47"/>
        <v>0</v>
      </c>
      <c r="AW105" s="96">
        <v>0</v>
      </c>
      <c r="AX105" s="94">
        <f>'[1]IPC Y SMMLV'!$C$4*AW105</f>
        <v>0</v>
      </c>
      <c r="AY105" s="25"/>
      <c r="AZ105" s="94">
        <f>'[1]IPC Y SMMLV'!$C$4*AY105</f>
        <v>0</v>
      </c>
      <c r="BA105" s="94">
        <f t="shared" si="48"/>
        <v>0</v>
      </c>
      <c r="BB105" s="25"/>
      <c r="BC105" s="275"/>
    </row>
    <row r="106" spans="1:55" s="54" customFormat="1" ht="62.25" customHeight="1" x14ac:dyDescent="0.25">
      <c r="A106" s="331"/>
      <c r="B106" s="250" t="s">
        <v>44</v>
      </c>
      <c r="C106" s="146" t="s">
        <v>98</v>
      </c>
      <c r="D106" s="89">
        <v>23</v>
      </c>
      <c r="E106" s="89">
        <v>11</v>
      </c>
      <c r="F106" s="89">
        <v>2002</v>
      </c>
      <c r="G106" s="90"/>
      <c r="H106" s="91" t="s">
        <v>200</v>
      </c>
      <c r="I106" s="25"/>
      <c r="J106" s="92"/>
      <c r="K106" s="24" t="s">
        <v>82</v>
      </c>
      <c r="L106" s="97"/>
      <c r="M106" s="25"/>
      <c r="N106" s="25"/>
      <c r="O106" s="17" t="s">
        <v>83</v>
      </c>
      <c r="P106" s="24">
        <v>49.70017</v>
      </c>
      <c r="Q106" s="93">
        <v>100.59854</v>
      </c>
      <c r="R106" s="25"/>
      <c r="S106" s="94">
        <v>0</v>
      </c>
      <c r="T106" s="94">
        <v>0</v>
      </c>
      <c r="U106" s="94">
        <v>0</v>
      </c>
      <c r="V106" s="94">
        <v>0</v>
      </c>
      <c r="W106" s="94">
        <v>0</v>
      </c>
      <c r="X106" s="94">
        <v>0</v>
      </c>
      <c r="Y106" s="94">
        <v>0</v>
      </c>
      <c r="Z106" s="25">
        <v>0</v>
      </c>
      <c r="AA106" s="25">
        <v>0</v>
      </c>
      <c r="AB106" s="25">
        <v>0</v>
      </c>
      <c r="AC106" s="25">
        <v>0</v>
      </c>
      <c r="AD106" s="25">
        <v>0</v>
      </c>
      <c r="AE106" s="25">
        <v>0</v>
      </c>
      <c r="AF106" s="25">
        <v>0</v>
      </c>
      <c r="AG106" s="25">
        <v>0</v>
      </c>
      <c r="AH106" s="25">
        <v>0</v>
      </c>
      <c r="AI106" s="87">
        <f>((AF106*1)+(AG106*30)+(AH106*360))/30</f>
        <v>0</v>
      </c>
      <c r="AJ106" s="94">
        <f>Y106*((POWER(1.004867,AI106)-1)/0.004867)</f>
        <v>0</v>
      </c>
      <c r="AK106" s="25">
        <v>0</v>
      </c>
      <c r="AL106" s="25">
        <v>0</v>
      </c>
      <c r="AM106" s="25">
        <v>0</v>
      </c>
      <c r="AN106" s="25">
        <v>0</v>
      </c>
      <c r="AO106" s="25">
        <v>0</v>
      </c>
      <c r="AP106" s="25">
        <v>0</v>
      </c>
      <c r="AQ106" s="25">
        <v>0</v>
      </c>
      <c r="AR106" s="25">
        <v>0</v>
      </c>
      <c r="AS106" s="25">
        <v>0</v>
      </c>
      <c r="AT106" s="95">
        <f>((AQ106*1)+(AR106*30)+(AS106*360))/30</f>
        <v>0</v>
      </c>
      <c r="AU106" s="94">
        <f>Y106*((POWER(1.004867,AT106)-1))/(0.004867*((POWER(1.004867,AT106))))</f>
        <v>0</v>
      </c>
      <c r="AV106" s="94">
        <f>AJ106+AU106</f>
        <v>0</v>
      </c>
      <c r="AW106" s="96">
        <v>0</v>
      </c>
      <c r="AX106" s="94">
        <f>'[1]IPC Y SMMLV'!$C$4*AW106</f>
        <v>0</v>
      </c>
      <c r="AY106" s="25"/>
      <c r="AZ106" s="94">
        <f>'[1]IPC Y SMMLV'!$C$4*AY106</f>
        <v>0</v>
      </c>
      <c r="BA106" s="94">
        <f>S106+AV106+AX106+AZ106</f>
        <v>0</v>
      </c>
      <c r="BB106" s="25"/>
      <c r="BC106" s="275"/>
    </row>
    <row r="107" spans="1:55" s="54" customFormat="1" ht="64.5" customHeight="1" x14ac:dyDescent="0.25">
      <c r="A107" s="331"/>
      <c r="B107" s="250" t="s">
        <v>44</v>
      </c>
      <c r="C107" s="146" t="s">
        <v>98</v>
      </c>
      <c r="D107" s="89">
        <v>23</v>
      </c>
      <c r="E107" s="89">
        <v>11</v>
      </c>
      <c r="F107" s="89">
        <v>2002</v>
      </c>
      <c r="G107" s="90"/>
      <c r="H107" s="91" t="s">
        <v>201</v>
      </c>
      <c r="I107" s="25"/>
      <c r="J107" s="92"/>
      <c r="K107" s="24" t="s">
        <v>82</v>
      </c>
      <c r="L107" s="97"/>
      <c r="M107" s="25"/>
      <c r="N107" s="25"/>
      <c r="O107" s="17" t="s">
        <v>83</v>
      </c>
      <c r="P107" s="24">
        <v>49.70017</v>
      </c>
      <c r="Q107" s="93">
        <v>100.59854</v>
      </c>
      <c r="R107" s="25"/>
      <c r="S107" s="94">
        <v>0</v>
      </c>
      <c r="T107" s="94">
        <v>0</v>
      </c>
      <c r="U107" s="94">
        <v>0</v>
      </c>
      <c r="V107" s="94">
        <v>0</v>
      </c>
      <c r="W107" s="94">
        <v>0</v>
      </c>
      <c r="X107" s="94">
        <v>0</v>
      </c>
      <c r="Y107" s="94">
        <v>0</v>
      </c>
      <c r="Z107" s="25">
        <v>0</v>
      </c>
      <c r="AA107" s="25">
        <v>0</v>
      </c>
      <c r="AB107" s="25">
        <v>0</v>
      </c>
      <c r="AC107" s="25">
        <v>0</v>
      </c>
      <c r="AD107" s="25">
        <v>0</v>
      </c>
      <c r="AE107" s="25">
        <v>0</v>
      </c>
      <c r="AF107" s="25">
        <v>0</v>
      </c>
      <c r="AG107" s="25">
        <v>0</v>
      </c>
      <c r="AH107" s="25">
        <v>0</v>
      </c>
      <c r="AI107" s="87">
        <f>((AF107*1)+(AG107*30)+(AH107*360))/30</f>
        <v>0</v>
      </c>
      <c r="AJ107" s="94">
        <f>Y107*((POWER(1.004867,AI107)-1)/0.004867)</f>
        <v>0</v>
      </c>
      <c r="AK107" s="25">
        <v>0</v>
      </c>
      <c r="AL107" s="25">
        <v>0</v>
      </c>
      <c r="AM107" s="25">
        <v>0</v>
      </c>
      <c r="AN107" s="25">
        <v>0</v>
      </c>
      <c r="AO107" s="25">
        <v>0</v>
      </c>
      <c r="AP107" s="25">
        <v>0</v>
      </c>
      <c r="AQ107" s="25">
        <v>0</v>
      </c>
      <c r="AR107" s="25">
        <v>0</v>
      </c>
      <c r="AS107" s="25">
        <v>0</v>
      </c>
      <c r="AT107" s="95">
        <f>((AQ107*1)+(AR107*30)+(AS107*360))/30</f>
        <v>0</v>
      </c>
      <c r="AU107" s="94">
        <f>Y107*((POWER(1.004867,AT107)-1))/(0.004867*((POWER(1.004867,AT107))))</f>
        <v>0</v>
      </c>
      <c r="AV107" s="94">
        <f>AJ107+AU107</f>
        <v>0</v>
      </c>
      <c r="AW107" s="96">
        <v>0</v>
      </c>
      <c r="AX107" s="94">
        <f>'[1]IPC Y SMMLV'!$C$4*AW107</f>
        <v>0</v>
      </c>
      <c r="AY107" s="25"/>
      <c r="AZ107" s="94">
        <f>'[1]IPC Y SMMLV'!$C$4*AY107</f>
        <v>0</v>
      </c>
      <c r="BA107" s="94">
        <f>S107+AV107+AX107+AZ107</f>
        <v>0</v>
      </c>
      <c r="BB107" s="25"/>
      <c r="BC107" s="275"/>
    </row>
    <row r="108" spans="1:55" s="54" customFormat="1" ht="66.75" customHeight="1" thickBot="1" x14ac:dyDescent="0.3">
      <c r="A108" s="332"/>
      <c r="B108" s="252" t="s">
        <v>44</v>
      </c>
      <c r="C108" s="98" t="s">
        <v>98</v>
      </c>
      <c r="D108" s="112">
        <v>23</v>
      </c>
      <c r="E108" s="112">
        <v>11</v>
      </c>
      <c r="F108" s="112">
        <v>2002</v>
      </c>
      <c r="G108" s="152"/>
      <c r="H108" s="114" t="s">
        <v>202</v>
      </c>
      <c r="I108" s="115"/>
      <c r="J108" s="116"/>
      <c r="K108" s="115" t="s">
        <v>82</v>
      </c>
      <c r="L108" s="117"/>
      <c r="M108" s="115"/>
      <c r="N108" s="115"/>
      <c r="O108" s="18" t="s">
        <v>83</v>
      </c>
      <c r="P108" s="115">
        <v>49.70017</v>
      </c>
      <c r="Q108" s="100">
        <v>100.59854</v>
      </c>
      <c r="R108" s="115"/>
      <c r="S108" s="101">
        <f>(R108*Q108)/P108</f>
        <v>0</v>
      </c>
      <c r="T108" s="101">
        <v>0</v>
      </c>
      <c r="U108" s="101">
        <v>0</v>
      </c>
      <c r="V108" s="101">
        <v>0</v>
      </c>
      <c r="W108" s="101">
        <v>0</v>
      </c>
      <c r="X108" s="101">
        <v>0</v>
      </c>
      <c r="Y108" s="101">
        <v>0</v>
      </c>
      <c r="Z108" s="115">
        <v>0</v>
      </c>
      <c r="AA108" s="115">
        <v>0</v>
      </c>
      <c r="AB108" s="115">
        <v>0</v>
      </c>
      <c r="AC108" s="115">
        <v>0</v>
      </c>
      <c r="AD108" s="115">
        <v>0</v>
      </c>
      <c r="AE108" s="115">
        <v>0</v>
      </c>
      <c r="AF108" s="115">
        <v>0</v>
      </c>
      <c r="AG108" s="115">
        <v>0</v>
      </c>
      <c r="AH108" s="115">
        <v>0</v>
      </c>
      <c r="AI108" s="101">
        <f t="shared" si="42"/>
        <v>0</v>
      </c>
      <c r="AJ108" s="101">
        <f t="shared" si="43"/>
        <v>0</v>
      </c>
      <c r="AK108" s="115">
        <v>0</v>
      </c>
      <c r="AL108" s="115">
        <v>0</v>
      </c>
      <c r="AM108" s="115">
        <v>0</v>
      </c>
      <c r="AN108" s="115">
        <v>0</v>
      </c>
      <c r="AO108" s="115">
        <v>0</v>
      </c>
      <c r="AP108" s="115">
        <v>0</v>
      </c>
      <c r="AQ108" s="115">
        <v>0</v>
      </c>
      <c r="AR108" s="115">
        <v>0</v>
      </c>
      <c r="AS108" s="115">
        <v>0</v>
      </c>
      <c r="AT108" s="118">
        <f t="shared" si="45"/>
        <v>0</v>
      </c>
      <c r="AU108" s="101">
        <f t="shared" si="46"/>
        <v>0</v>
      </c>
      <c r="AV108" s="101">
        <f t="shared" si="47"/>
        <v>0</v>
      </c>
      <c r="AW108" s="119">
        <v>0</v>
      </c>
      <c r="AX108" s="101">
        <f>'[1]IPC Y SMMLV'!$C$4*AW108</f>
        <v>0</v>
      </c>
      <c r="AY108" s="115"/>
      <c r="AZ108" s="101">
        <f>'[1]IPC Y SMMLV'!$C$4*AY108</f>
        <v>0</v>
      </c>
      <c r="BA108" s="101">
        <f t="shared" si="48"/>
        <v>0</v>
      </c>
      <c r="BB108" s="115"/>
      <c r="BC108" s="288">
        <f>SUBTOTAL(9,BA99:BA108)</f>
        <v>572272416.23273468</v>
      </c>
    </row>
    <row r="109" spans="1:55" s="54" customFormat="1" ht="38.25" x14ac:dyDescent="0.25">
      <c r="A109" s="308">
        <v>15</v>
      </c>
      <c r="B109" s="253" t="s">
        <v>44</v>
      </c>
      <c r="C109" s="180" t="s">
        <v>98</v>
      </c>
      <c r="D109" s="181">
        <v>29</v>
      </c>
      <c r="E109" s="181">
        <v>1</v>
      </c>
      <c r="F109" s="181">
        <v>1998</v>
      </c>
      <c r="G109" s="102" t="s">
        <v>203</v>
      </c>
      <c r="H109" s="124"/>
      <c r="I109" s="104" t="s">
        <v>47</v>
      </c>
      <c r="J109" s="105" t="s">
        <v>204</v>
      </c>
      <c r="K109" s="104"/>
      <c r="L109" s="28"/>
      <c r="M109" s="28" t="s">
        <v>205</v>
      </c>
      <c r="N109" s="28"/>
      <c r="O109" s="35"/>
      <c r="P109" s="28"/>
      <c r="Q109" s="28"/>
      <c r="R109" s="28"/>
      <c r="S109" s="106"/>
      <c r="T109" s="106"/>
      <c r="U109" s="106"/>
      <c r="V109" s="106"/>
      <c r="W109" s="106"/>
      <c r="X109" s="106"/>
      <c r="Y109" s="106"/>
      <c r="Z109" s="28"/>
      <c r="AA109" s="28"/>
      <c r="AB109" s="28"/>
      <c r="AC109" s="28"/>
      <c r="AD109" s="28"/>
      <c r="AE109" s="28"/>
      <c r="AF109" s="28"/>
      <c r="AG109" s="28"/>
      <c r="AH109" s="28"/>
      <c r="AI109" s="28"/>
      <c r="AJ109" s="106"/>
      <c r="AK109" s="28"/>
      <c r="AL109" s="28"/>
      <c r="AM109" s="28"/>
      <c r="AN109" s="28"/>
      <c r="AO109" s="28"/>
      <c r="AP109" s="28"/>
      <c r="AQ109" s="28"/>
      <c r="AR109" s="28"/>
      <c r="AS109" s="28"/>
      <c r="AT109" s="28"/>
      <c r="AU109" s="106"/>
      <c r="AV109" s="106"/>
      <c r="AW109" s="28"/>
      <c r="AX109" s="106"/>
      <c r="AY109" s="28"/>
      <c r="AZ109" s="28"/>
      <c r="BA109" s="106"/>
      <c r="BB109" s="28"/>
      <c r="BC109" s="277"/>
    </row>
    <row r="110" spans="1:55" s="54" customFormat="1" ht="40.5" x14ac:dyDescent="0.25">
      <c r="A110" s="309"/>
      <c r="B110" s="246" t="s">
        <v>44</v>
      </c>
      <c r="C110" s="182" t="s">
        <v>98</v>
      </c>
      <c r="D110" s="62">
        <v>29</v>
      </c>
      <c r="E110" s="62">
        <v>1</v>
      </c>
      <c r="F110" s="62">
        <v>1998</v>
      </c>
      <c r="G110" s="63"/>
      <c r="H110" s="64" t="s">
        <v>206</v>
      </c>
      <c r="I110" s="29"/>
      <c r="J110" s="65"/>
      <c r="K110" s="29" t="s">
        <v>55</v>
      </c>
      <c r="L110" s="110"/>
      <c r="M110" s="29"/>
      <c r="N110" s="29"/>
      <c r="O110" s="35"/>
      <c r="P110" s="68">
        <v>0</v>
      </c>
      <c r="Q110" s="68">
        <v>0</v>
      </c>
      <c r="R110" s="29"/>
      <c r="S110" s="67">
        <v>0</v>
      </c>
      <c r="T110" s="67">
        <v>0</v>
      </c>
      <c r="U110" s="67">
        <v>0</v>
      </c>
      <c r="V110" s="67">
        <v>0</v>
      </c>
      <c r="W110" s="67">
        <v>0</v>
      </c>
      <c r="X110" s="67">
        <v>0</v>
      </c>
      <c r="Y110" s="67">
        <v>0</v>
      </c>
      <c r="Z110" s="67">
        <v>0</v>
      </c>
      <c r="AA110" s="67">
        <v>0</v>
      </c>
      <c r="AB110" s="67">
        <v>0</v>
      </c>
      <c r="AC110" s="67">
        <v>0</v>
      </c>
      <c r="AD110" s="67">
        <v>0</v>
      </c>
      <c r="AE110" s="67">
        <v>0</v>
      </c>
      <c r="AF110" s="67">
        <v>0</v>
      </c>
      <c r="AG110" s="67">
        <v>0</v>
      </c>
      <c r="AH110" s="67">
        <v>0</v>
      </c>
      <c r="AI110" s="67">
        <v>0</v>
      </c>
      <c r="AJ110" s="67">
        <v>0</v>
      </c>
      <c r="AK110" s="29">
        <v>0</v>
      </c>
      <c r="AL110" s="29">
        <v>0</v>
      </c>
      <c r="AM110" s="29">
        <v>0</v>
      </c>
      <c r="AN110" s="29">
        <v>0</v>
      </c>
      <c r="AO110" s="29">
        <v>0</v>
      </c>
      <c r="AP110" s="29">
        <v>0</v>
      </c>
      <c r="AQ110" s="29">
        <f t="shared" ref="AQ110:AS114" si="49">AN110-AK110</f>
        <v>0</v>
      </c>
      <c r="AR110" s="29">
        <f t="shared" si="49"/>
        <v>0</v>
      </c>
      <c r="AS110" s="29">
        <f t="shared" si="49"/>
        <v>0</v>
      </c>
      <c r="AT110" s="68">
        <f>((AQ110*1)+(AR110*30)+(AS110*360))/30</f>
        <v>0</v>
      </c>
      <c r="AU110" s="67">
        <v>0</v>
      </c>
      <c r="AV110" s="67">
        <v>0</v>
      </c>
      <c r="AW110" s="69">
        <v>200</v>
      </c>
      <c r="AX110" s="67">
        <f>'[1]IPC Y SMMLV'!$C$4*AW110</f>
        <v>165623200</v>
      </c>
      <c r="AY110" s="29"/>
      <c r="AZ110" s="67">
        <f>'[1]IPC Y SMMLV'!$C$4*AY110</f>
        <v>0</v>
      </c>
      <c r="BA110" s="67">
        <f>S110+AV110+AX110+AZ110</f>
        <v>165623200</v>
      </c>
      <c r="BB110" s="29"/>
      <c r="BC110" s="272"/>
    </row>
    <row r="111" spans="1:55" s="54" customFormat="1" ht="40.5" x14ac:dyDescent="0.25">
      <c r="A111" s="309"/>
      <c r="B111" s="246" t="s">
        <v>44</v>
      </c>
      <c r="C111" s="182" t="s">
        <v>98</v>
      </c>
      <c r="D111" s="62">
        <v>29</v>
      </c>
      <c r="E111" s="62">
        <v>1</v>
      </c>
      <c r="F111" s="62">
        <v>1998</v>
      </c>
      <c r="G111" s="63"/>
      <c r="H111" s="64" t="s">
        <v>207</v>
      </c>
      <c r="I111" s="29"/>
      <c r="J111" s="65"/>
      <c r="K111" s="29" t="s">
        <v>55</v>
      </c>
      <c r="L111" s="110"/>
      <c r="M111" s="29"/>
      <c r="N111" s="29"/>
      <c r="O111" s="35"/>
      <c r="P111" s="68">
        <v>0</v>
      </c>
      <c r="Q111" s="68">
        <v>0</v>
      </c>
      <c r="R111" s="29"/>
      <c r="S111" s="67">
        <v>0</v>
      </c>
      <c r="T111" s="67">
        <v>0</v>
      </c>
      <c r="U111" s="67">
        <v>0</v>
      </c>
      <c r="V111" s="67">
        <v>0</v>
      </c>
      <c r="W111" s="67">
        <v>0</v>
      </c>
      <c r="X111" s="67">
        <v>0</v>
      </c>
      <c r="Y111" s="67">
        <v>0</v>
      </c>
      <c r="Z111" s="67">
        <v>0</v>
      </c>
      <c r="AA111" s="67">
        <v>0</v>
      </c>
      <c r="AB111" s="67">
        <v>0</v>
      </c>
      <c r="AC111" s="67">
        <v>0</v>
      </c>
      <c r="AD111" s="67">
        <v>0</v>
      </c>
      <c r="AE111" s="67">
        <v>0</v>
      </c>
      <c r="AF111" s="67">
        <v>0</v>
      </c>
      <c r="AG111" s="67">
        <v>0</v>
      </c>
      <c r="AH111" s="67">
        <v>0</v>
      </c>
      <c r="AI111" s="67">
        <v>0</v>
      </c>
      <c r="AJ111" s="67">
        <v>0</v>
      </c>
      <c r="AK111" s="29">
        <v>0</v>
      </c>
      <c r="AL111" s="29">
        <v>0</v>
      </c>
      <c r="AM111" s="29">
        <v>0</v>
      </c>
      <c r="AN111" s="29">
        <v>0</v>
      </c>
      <c r="AO111" s="29">
        <v>0</v>
      </c>
      <c r="AP111" s="29">
        <v>0</v>
      </c>
      <c r="AQ111" s="29">
        <f t="shared" si="49"/>
        <v>0</v>
      </c>
      <c r="AR111" s="29">
        <f t="shared" si="49"/>
        <v>0</v>
      </c>
      <c r="AS111" s="29">
        <f t="shared" si="49"/>
        <v>0</v>
      </c>
      <c r="AT111" s="68">
        <f>((AQ111*1)+(AR111*30)+(AS111*360))/30</f>
        <v>0</v>
      </c>
      <c r="AU111" s="67">
        <v>0</v>
      </c>
      <c r="AV111" s="67">
        <v>0</v>
      </c>
      <c r="AW111" s="69">
        <v>200</v>
      </c>
      <c r="AX111" s="67">
        <f>'[1]IPC Y SMMLV'!$C$4*AW111</f>
        <v>165623200</v>
      </c>
      <c r="AY111" s="29"/>
      <c r="AZ111" s="67">
        <f>'[1]IPC Y SMMLV'!$C$4*AY111</f>
        <v>0</v>
      </c>
      <c r="BA111" s="67">
        <f>S111+AV111+AX111+AZ111</f>
        <v>165623200</v>
      </c>
      <c r="BB111" s="29"/>
      <c r="BC111" s="272"/>
    </row>
    <row r="112" spans="1:55" s="54" customFormat="1" ht="40.5" x14ac:dyDescent="0.25">
      <c r="A112" s="309"/>
      <c r="B112" s="246" t="s">
        <v>44</v>
      </c>
      <c r="C112" s="182" t="s">
        <v>98</v>
      </c>
      <c r="D112" s="62">
        <v>29</v>
      </c>
      <c r="E112" s="62">
        <v>1</v>
      </c>
      <c r="F112" s="62">
        <v>1998</v>
      </c>
      <c r="G112" s="22"/>
      <c r="H112" s="64" t="s">
        <v>208</v>
      </c>
      <c r="I112" s="29"/>
      <c r="J112" s="65"/>
      <c r="K112" s="29" t="s">
        <v>55</v>
      </c>
      <c r="L112" s="110"/>
      <c r="M112" s="29"/>
      <c r="N112" s="29"/>
      <c r="O112" s="35"/>
      <c r="P112" s="68">
        <v>0</v>
      </c>
      <c r="Q112" s="68">
        <v>0</v>
      </c>
      <c r="R112" s="29"/>
      <c r="S112" s="67">
        <v>1200000</v>
      </c>
      <c r="T112" s="67">
        <v>0</v>
      </c>
      <c r="U112" s="67">
        <v>0</v>
      </c>
      <c r="V112" s="67">
        <v>0</v>
      </c>
      <c r="W112" s="67">
        <v>0</v>
      </c>
      <c r="X112" s="67">
        <v>0</v>
      </c>
      <c r="Y112" s="67">
        <v>0</v>
      </c>
      <c r="Z112" s="67">
        <v>0</v>
      </c>
      <c r="AA112" s="67">
        <v>0</v>
      </c>
      <c r="AB112" s="67">
        <v>0</v>
      </c>
      <c r="AC112" s="67">
        <v>0</v>
      </c>
      <c r="AD112" s="67">
        <v>0</v>
      </c>
      <c r="AE112" s="67">
        <v>0</v>
      </c>
      <c r="AF112" s="67">
        <v>0</v>
      </c>
      <c r="AG112" s="67">
        <v>0</v>
      </c>
      <c r="AH112" s="67">
        <v>0</v>
      </c>
      <c r="AI112" s="67">
        <v>0</v>
      </c>
      <c r="AJ112" s="67">
        <v>0</v>
      </c>
      <c r="AK112" s="29">
        <v>0</v>
      </c>
      <c r="AL112" s="29">
        <v>0</v>
      </c>
      <c r="AM112" s="29">
        <v>0</v>
      </c>
      <c r="AN112" s="29">
        <v>0</v>
      </c>
      <c r="AO112" s="29">
        <v>0</v>
      </c>
      <c r="AP112" s="29">
        <v>0</v>
      </c>
      <c r="AQ112" s="29">
        <f t="shared" si="49"/>
        <v>0</v>
      </c>
      <c r="AR112" s="29">
        <f t="shared" si="49"/>
        <v>0</v>
      </c>
      <c r="AS112" s="29">
        <f t="shared" si="49"/>
        <v>0</v>
      </c>
      <c r="AT112" s="68">
        <f>((AQ112*1)+(AR112*30)+(AS112*360))/30</f>
        <v>0</v>
      </c>
      <c r="AU112" s="67">
        <v>0</v>
      </c>
      <c r="AV112" s="67">
        <v>0</v>
      </c>
      <c r="AW112" s="69">
        <v>200</v>
      </c>
      <c r="AX112" s="67">
        <f>'[1]IPC Y SMMLV'!$C$4*AW112</f>
        <v>165623200</v>
      </c>
      <c r="AY112" s="29"/>
      <c r="AZ112" s="67">
        <f>'[1]IPC Y SMMLV'!$C$4*AY112</f>
        <v>0</v>
      </c>
      <c r="BA112" s="67">
        <f>S112+AV112+AX112+AZ112</f>
        <v>166823200</v>
      </c>
      <c r="BB112" s="29"/>
      <c r="BC112" s="289"/>
    </row>
    <row r="113" spans="1:55" s="54" customFormat="1" ht="40.5" x14ac:dyDescent="0.25">
      <c r="A113" s="309"/>
      <c r="B113" s="246" t="s">
        <v>44</v>
      </c>
      <c r="C113" s="182" t="s">
        <v>98</v>
      </c>
      <c r="D113" s="62">
        <v>29</v>
      </c>
      <c r="E113" s="62">
        <v>1</v>
      </c>
      <c r="F113" s="62">
        <v>1998</v>
      </c>
      <c r="G113" s="63"/>
      <c r="H113" s="64" t="s">
        <v>209</v>
      </c>
      <c r="I113" s="29"/>
      <c r="J113" s="65"/>
      <c r="K113" s="29" t="s">
        <v>55</v>
      </c>
      <c r="L113" s="29"/>
      <c r="M113" s="29"/>
      <c r="N113" s="29"/>
      <c r="O113" s="35"/>
      <c r="P113" s="68">
        <v>0</v>
      </c>
      <c r="Q113" s="68">
        <v>0</v>
      </c>
      <c r="R113" s="67">
        <v>0</v>
      </c>
      <c r="S113" s="67">
        <v>0</v>
      </c>
      <c r="T113" s="106">
        <v>0</v>
      </c>
      <c r="U113" s="106">
        <v>0</v>
      </c>
      <c r="V113" s="106">
        <v>0</v>
      </c>
      <c r="W113" s="106">
        <v>0</v>
      </c>
      <c r="X113" s="106">
        <v>0</v>
      </c>
      <c r="Y113" s="106">
        <v>0</v>
      </c>
      <c r="Z113" s="106">
        <v>0</v>
      </c>
      <c r="AA113" s="106">
        <v>0</v>
      </c>
      <c r="AB113" s="106">
        <v>0</v>
      </c>
      <c r="AC113" s="106">
        <v>0</v>
      </c>
      <c r="AD113" s="106">
        <v>0</v>
      </c>
      <c r="AE113" s="106">
        <v>0</v>
      </c>
      <c r="AF113" s="106">
        <v>0</v>
      </c>
      <c r="AG113" s="106">
        <v>0</v>
      </c>
      <c r="AH113" s="106">
        <v>0</v>
      </c>
      <c r="AI113" s="106">
        <v>0</v>
      </c>
      <c r="AJ113" s="106">
        <v>0</v>
      </c>
      <c r="AK113" s="29">
        <v>0</v>
      </c>
      <c r="AL113" s="29">
        <v>0</v>
      </c>
      <c r="AM113" s="29">
        <v>0</v>
      </c>
      <c r="AN113" s="29">
        <v>0</v>
      </c>
      <c r="AO113" s="29">
        <v>0</v>
      </c>
      <c r="AP113" s="29">
        <v>0</v>
      </c>
      <c r="AQ113" s="29">
        <f t="shared" si="49"/>
        <v>0</v>
      </c>
      <c r="AR113" s="29">
        <f t="shared" si="49"/>
        <v>0</v>
      </c>
      <c r="AS113" s="29">
        <f t="shared" si="49"/>
        <v>0</v>
      </c>
      <c r="AT113" s="68">
        <f>((AQ113*1)+(AR113*30)+(AS113*360))/30</f>
        <v>0</v>
      </c>
      <c r="AU113" s="106">
        <v>0</v>
      </c>
      <c r="AV113" s="106">
        <v>0</v>
      </c>
      <c r="AW113" s="69">
        <v>200</v>
      </c>
      <c r="AX113" s="67">
        <f>'[1]IPC Y SMMLV'!$C$4*AW113</f>
        <v>165623200</v>
      </c>
      <c r="AY113" s="29"/>
      <c r="AZ113" s="67">
        <f>'[1]IPC Y SMMLV'!$C$4*AY113</f>
        <v>0</v>
      </c>
      <c r="BA113" s="67">
        <f>S113+AV113+AX113+AZ113</f>
        <v>165623200</v>
      </c>
      <c r="BB113" s="29"/>
      <c r="BC113" s="272"/>
    </row>
    <row r="114" spans="1:55" s="54" customFormat="1" ht="41.25" thickBot="1" x14ac:dyDescent="0.3">
      <c r="A114" s="310"/>
      <c r="B114" s="248" t="s">
        <v>44</v>
      </c>
      <c r="C114" s="182" t="s">
        <v>98</v>
      </c>
      <c r="D114" s="71">
        <v>29</v>
      </c>
      <c r="E114" s="71">
        <v>1</v>
      </c>
      <c r="F114" s="71">
        <v>1998</v>
      </c>
      <c r="G114" s="137"/>
      <c r="H114" s="73" t="s">
        <v>210</v>
      </c>
      <c r="I114" s="23"/>
      <c r="J114" s="74"/>
      <c r="K114" s="23" t="s">
        <v>55</v>
      </c>
      <c r="L114" s="75"/>
      <c r="M114" s="23"/>
      <c r="N114" s="23"/>
      <c r="O114" s="41"/>
      <c r="P114" s="78">
        <v>0</v>
      </c>
      <c r="Q114" s="78">
        <v>0</v>
      </c>
      <c r="R114" s="23"/>
      <c r="S114" s="77">
        <v>0</v>
      </c>
      <c r="T114" s="77">
        <v>0</v>
      </c>
      <c r="U114" s="77">
        <v>0</v>
      </c>
      <c r="V114" s="77">
        <v>0</v>
      </c>
      <c r="W114" s="77">
        <v>0</v>
      </c>
      <c r="X114" s="77">
        <v>0</v>
      </c>
      <c r="Y114" s="77">
        <v>0</v>
      </c>
      <c r="Z114" s="77">
        <v>0</v>
      </c>
      <c r="AA114" s="77">
        <v>0</v>
      </c>
      <c r="AB114" s="77">
        <v>0</v>
      </c>
      <c r="AC114" s="77">
        <v>0</v>
      </c>
      <c r="AD114" s="77">
        <v>0</v>
      </c>
      <c r="AE114" s="77">
        <v>0</v>
      </c>
      <c r="AF114" s="77">
        <v>0</v>
      </c>
      <c r="AG114" s="77">
        <v>0</v>
      </c>
      <c r="AH114" s="77">
        <v>0</v>
      </c>
      <c r="AI114" s="77">
        <v>0</v>
      </c>
      <c r="AJ114" s="77">
        <v>0</v>
      </c>
      <c r="AK114" s="23">
        <v>0</v>
      </c>
      <c r="AL114" s="23">
        <v>0</v>
      </c>
      <c r="AM114" s="23">
        <v>0</v>
      </c>
      <c r="AN114" s="23">
        <v>0</v>
      </c>
      <c r="AO114" s="23">
        <v>0</v>
      </c>
      <c r="AP114" s="23">
        <v>0</v>
      </c>
      <c r="AQ114" s="23">
        <f t="shared" si="49"/>
        <v>0</v>
      </c>
      <c r="AR114" s="23">
        <f t="shared" si="49"/>
        <v>0</v>
      </c>
      <c r="AS114" s="23">
        <f t="shared" si="49"/>
        <v>0</v>
      </c>
      <c r="AT114" s="78">
        <f>((AQ114*1)+(AR114*30)+(AS114*360))/30</f>
        <v>0</v>
      </c>
      <c r="AU114" s="77">
        <v>0</v>
      </c>
      <c r="AV114" s="77">
        <v>0</v>
      </c>
      <c r="AW114" s="79">
        <v>200</v>
      </c>
      <c r="AX114" s="77">
        <f>'[1]IPC Y SMMLV'!$C$4*AW114</f>
        <v>165623200</v>
      </c>
      <c r="AY114" s="23"/>
      <c r="AZ114" s="77">
        <f>'[1]IPC Y SMMLV'!$C$4*AY114</f>
        <v>0</v>
      </c>
      <c r="BA114" s="77">
        <f>S114+AV114+AX114+AZ114</f>
        <v>165623200</v>
      </c>
      <c r="BB114" s="23"/>
      <c r="BC114" s="282">
        <f>SUM(BA110:BA114)</f>
        <v>829316000</v>
      </c>
    </row>
    <row r="115" spans="1:55" s="54" customFormat="1" ht="38.25" x14ac:dyDescent="0.25">
      <c r="A115" s="330">
        <v>16</v>
      </c>
      <c r="B115" s="250" t="s">
        <v>44</v>
      </c>
      <c r="C115" s="183" t="s">
        <v>45</v>
      </c>
      <c r="D115" s="184">
        <v>1</v>
      </c>
      <c r="E115" s="184">
        <v>9</v>
      </c>
      <c r="F115" s="184">
        <v>2001</v>
      </c>
      <c r="G115" s="185" t="s">
        <v>163</v>
      </c>
      <c r="H115" s="186"/>
      <c r="I115" s="187" t="s">
        <v>47</v>
      </c>
      <c r="J115" s="188">
        <v>71002128</v>
      </c>
      <c r="K115" s="187"/>
      <c r="L115" s="42"/>
      <c r="M115" s="42" t="s">
        <v>211</v>
      </c>
      <c r="N115" s="42">
        <v>30</v>
      </c>
      <c r="O115" s="42"/>
      <c r="P115" s="42"/>
      <c r="Q115" s="42"/>
      <c r="R115" s="42"/>
      <c r="S115" s="189"/>
      <c r="T115" s="189"/>
      <c r="U115" s="189"/>
      <c r="V115" s="189"/>
      <c r="W115" s="189"/>
      <c r="X115" s="189"/>
      <c r="Y115" s="189"/>
      <c r="Z115" s="42"/>
      <c r="AA115" s="42"/>
      <c r="AB115" s="42"/>
      <c r="AC115" s="42"/>
      <c r="AD115" s="42"/>
      <c r="AE115" s="42"/>
      <c r="AF115" s="42"/>
      <c r="AG115" s="42"/>
      <c r="AH115" s="42"/>
      <c r="AI115" s="42"/>
      <c r="AJ115" s="189"/>
      <c r="AK115" s="42"/>
      <c r="AL115" s="42"/>
      <c r="AM115" s="42"/>
      <c r="AN115" s="42"/>
      <c r="AO115" s="42"/>
      <c r="AP115" s="42"/>
      <c r="AQ115" s="42"/>
      <c r="AR115" s="42"/>
      <c r="AS115" s="42"/>
      <c r="AT115" s="42"/>
      <c r="AU115" s="189"/>
      <c r="AV115" s="189"/>
      <c r="AW115" s="42"/>
      <c r="AX115" s="189"/>
      <c r="AY115" s="42"/>
      <c r="AZ115" s="42"/>
      <c r="BA115" s="189"/>
      <c r="BB115" s="42"/>
      <c r="BC115" s="290"/>
    </row>
    <row r="116" spans="1:55" s="54" customFormat="1" ht="27" x14ac:dyDescent="0.25">
      <c r="A116" s="331"/>
      <c r="B116" s="250" t="s">
        <v>44</v>
      </c>
      <c r="C116" s="88" t="s">
        <v>45</v>
      </c>
      <c r="D116" s="89">
        <v>1</v>
      </c>
      <c r="E116" s="89">
        <v>9</v>
      </c>
      <c r="F116" s="89">
        <v>2001</v>
      </c>
      <c r="G116" s="40"/>
      <c r="H116" s="178" t="s">
        <v>212</v>
      </c>
      <c r="I116" s="24" t="s">
        <v>47</v>
      </c>
      <c r="J116" s="179">
        <v>43701682</v>
      </c>
      <c r="K116" s="24" t="s">
        <v>59</v>
      </c>
      <c r="L116" s="158"/>
      <c r="M116" s="24"/>
      <c r="N116" s="24"/>
      <c r="O116" s="24"/>
      <c r="P116" s="24">
        <v>46.279429999999998</v>
      </c>
      <c r="Q116" s="93">
        <v>100.59854</v>
      </c>
      <c r="R116" s="24"/>
      <c r="S116" s="87">
        <v>1200000</v>
      </c>
      <c r="T116" s="94">
        <v>286000</v>
      </c>
      <c r="U116" s="94">
        <f>((T116*Q116)/P116)</f>
        <v>621684.02765548334</v>
      </c>
      <c r="V116" s="94">
        <v>828116</v>
      </c>
      <c r="W116" s="94">
        <f>V116*25%</f>
        <v>207029</v>
      </c>
      <c r="X116" s="94">
        <f>(V116+W116)*25%</f>
        <v>258786.25</v>
      </c>
      <c r="Y116" s="94">
        <f>(V116+W116-X116)/2</f>
        <v>388179.375</v>
      </c>
      <c r="Z116" s="25">
        <f t="shared" ref="Z116:AB119" si="50">D116</f>
        <v>1</v>
      </c>
      <c r="AA116" s="25">
        <f t="shared" si="50"/>
        <v>9</v>
      </c>
      <c r="AB116" s="25">
        <f t="shared" si="50"/>
        <v>2001</v>
      </c>
      <c r="AC116" s="25">
        <v>27</v>
      </c>
      <c r="AD116" s="25">
        <v>2</v>
      </c>
      <c r="AE116" s="25">
        <v>2019</v>
      </c>
      <c r="AF116" s="25">
        <f t="shared" ref="AF116:AH119" si="51">AC116-Z116</f>
        <v>26</v>
      </c>
      <c r="AG116" s="25">
        <f t="shared" si="51"/>
        <v>-7</v>
      </c>
      <c r="AH116" s="25">
        <f t="shared" si="51"/>
        <v>18</v>
      </c>
      <c r="AI116" s="95">
        <f t="shared" ref="AI116:AI128" si="52">((AF116*1)+(AG116*30)+(AH116*360))/30</f>
        <v>209.86666666666667</v>
      </c>
      <c r="AJ116" s="94">
        <f t="shared" ref="AJ116:AJ128" si="53">Y116*((POWER(1.004867,AI116)-1)/0.004867)</f>
        <v>141191881.85370097</v>
      </c>
      <c r="AK116" s="25">
        <f>AC116</f>
        <v>27</v>
      </c>
      <c r="AL116" s="25">
        <f>AD116</f>
        <v>2</v>
      </c>
      <c r="AM116" s="25">
        <f>AE116</f>
        <v>2019</v>
      </c>
      <c r="AN116" s="25">
        <v>1</v>
      </c>
      <c r="AO116" s="25">
        <v>9</v>
      </c>
      <c r="AP116" s="25">
        <f>2001+30</f>
        <v>2031</v>
      </c>
      <c r="AQ116" s="25">
        <f>AN116-AK116</f>
        <v>-26</v>
      </c>
      <c r="AR116" s="25">
        <f>AO116-AL116</f>
        <v>7</v>
      </c>
      <c r="AS116" s="25">
        <f>AP116-AM116</f>
        <v>12</v>
      </c>
      <c r="AT116" s="95">
        <f t="shared" ref="AT116:AT128" si="54">((AQ116*1)+(AR116*30)+(AS116*360))/30</f>
        <v>150.13333333333333</v>
      </c>
      <c r="AU116" s="94">
        <f t="shared" ref="AU116:AU128" si="55">Y116*((POWER(1.004867,AT116)-1))/(0.004867*((POWER(1.004867,AT116))))</f>
        <v>41280321.533128254</v>
      </c>
      <c r="AV116" s="94">
        <f t="shared" ref="AV116:AV128" si="56">AJ116+AU116</f>
        <v>182472203.38682923</v>
      </c>
      <c r="AW116" s="96">
        <v>100</v>
      </c>
      <c r="AX116" s="94">
        <f>'[1]IPC Y SMMLV'!$C$4*AW116</f>
        <v>82811600</v>
      </c>
      <c r="AY116" s="24"/>
      <c r="AZ116" s="94">
        <f>'[1]IPC Y SMMLV'!$C$4*AY116</f>
        <v>0</v>
      </c>
      <c r="BA116" s="94">
        <f t="shared" ref="BA116:BA128" si="57">S116+AV116+AX116+AZ116</f>
        <v>266483803.38682923</v>
      </c>
      <c r="BB116" s="24"/>
      <c r="BC116" s="274"/>
    </row>
    <row r="117" spans="1:55" s="54" customFormat="1" ht="27" x14ac:dyDescent="0.25">
      <c r="A117" s="331"/>
      <c r="B117" s="250" t="s">
        <v>44</v>
      </c>
      <c r="C117" s="88" t="s">
        <v>45</v>
      </c>
      <c r="D117" s="89">
        <v>1</v>
      </c>
      <c r="E117" s="89">
        <v>9</v>
      </c>
      <c r="F117" s="89">
        <v>2001</v>
      </c>
      <c r="G117" s="40"/>
      <c r="H117" s="178" t="s">
        <v>213</v>
      </c>
      <c r="I117" s="24" t="s">
        <v>47</v>
      </c>
      <c r="J117" s="179">
        <v>1037072943</v>
      </c>
      <c r="K117" s="24" t="s">
        <v>55</v>
      </c>
      <c r="L117" s="158"/>
      <c r="M117" s="24"/>
      <c r="N117" s="24"/>
      <c r="O117" s="24"/>
      <c r="P117" s="24">
        <v>46.279429999999998</v>
      </c>
      <c r="Q117" s="93">
        <v>100.59854</v>
      </c>
      <c r="R117" s="24"/>
      <c r="S117" s="87">
        <v>0</v>
      </c>
      <c r="T117" s="94">
        <v>286000</v>
      </c>
      <c r="U117" s="94">
        <f>((T117*Q117)/P117)</f>
        <v>621684.02765548334</v>
      </c>
      <c r="V117" s="94">
        <v>828116</v>
      </c>
      <c r="W117" s="94">
        <f>V117*25%</f>
        <v>207029</v>
      </c>
      <c r="X117" s="94">
        <f>(V117+W117)*25%</f>
        <v>258786.25</v>
      </c>
      <c r="Y117" s="94">
        <f>((V117+W117-X117)/2)/3</f>
        <v>129393.125</v>
      </c>
      <c r="Z117" s="25">
        <f t="shared" si="50"/>
        <v>1</v>
      </c>
      <c r="AA117" s="25">
        <f t="shared" si="50"/>
        <v>9</v>
      </c>
      <c r="AB117" s="25">
        <f t="shared" si="50"/>
        <v>2001</v>
      </c>
      <c r="AC117" s="25">
        <v>8</v>
      </c>
      <c r="AD117" s="25">
        <v>12</v>
      </c>
      <c r="AE117" s="25">
        <v>2013</v>
      </c>
      <c r="AF117" s="25">
        <f t="shared" si="51"/>
        <v>7</v>
      </c>
      <c r="AG117" s="25">
        <f t="shared" si="51"/>
        <v>3</v>
      </c>
      <c r="AH117" s="25">
        <f t="shared" si="51"/>
        <v>12</v>
      </c>
      <c r="AI117" s="95">
        <f t="shared" si="52"/>
        <v>147.23333333333332</v>
      </c>
      <c r="AJ117" s="94">
        <f t="shared" si="53"/>
        <v>27752202.523922559</v>
      </c>
      <c r="AK117" s="25">
        <v>0</v>
      </c>
      <c r="AL117" s="25">
        <v>0</v>
      </c>
      <c r="AM117" s="25">
        <v>0</v>
      </c>
      <c r="AN117" s="25">
        <v>0</v>
      </c>
      <c r="AO117" s="25">
        <v>0</v>
      </c>
      <c r="AP117" s="25">
        <v>0</v>
      </c>
      <c r="AQ117" s="25">
        <v>0</v>
      </c>
      <c r="AR117" s="25">
        <v>0</v>
      </c>
      <c r="AS117" s="25">
        <v>0</v>
      </c>
      <c r="AT117" s="95">
        <f>((AQ117*1)+(AR117*30)+(AS117*360))/30</f>
        <v>0</v>
      </c>
      <c r="AU117" s="94">
        <f t="shared" si="55"/>
        <v>0</v>
      </c>
      <c r="AV117" s="94">
        <f t="shared" si="56"/>
        <v>27752202.523922559</v>
      </c>
      <c r="AW117" s="96">
        <v>100</v>
      </c>
      <c r="AX117" s="94">
        <f>'[1]IPC Y SMMLV'!$C$4*AW117</f>
        <v>82811600</v>
      </c>
      <c r="AY117" s="24"/>
      <c r="AZ117" s="94">
        <f>'[1]IPC Y SMMLV'!$C$4*AY117</f>
        <v>0</v>
      </c>
      <c r="BA117" s="94">
        <f t="shared" si="57"/>
        <v>110563802.52392256</v>
      </c>
      <c r="BB117" s="24"/>
      <c r="BC117" s="274"/>
    </row>
    <row r="118" spans="1:55" s="54" customFormat="1" ht="27" x14ac:dyDescent="0.25">
      <c r="A118" s="331"/>
      <c r="B118" s="250" t="s">
        <v>44</v>
      </c>
      <c r="C118" s="88" t="s">
        <v>45</v>
      </c>
      <c r="D118" s="89">
        <v>1</v>
      </c>
      <c r="E118" s="89">
        <v>9</v>
      </c>
      <c r="F118" s="89">
        <v>2001</v>
      </c>
      <c r="G118" s="40"/>
      <c r="H118" s="178" t="s">
        <v>214</v>
      </c>
      <c r="I118" s="24" t="s">
        <v>47</v>
      </c>
      <c r="J118" s="179">
        <v>1037073827</v>
      </c>
      <c r="K118" s="24" t="s">
        <v>55</v>
      </c>
      <c r="L118" s="158"/>
      <c r="M118" s="24"/>
      <c r="N118" s="24"/>
      <c r="O118" s="17"/>
      <c r="P118" s="24">
        <v>46.279429999999998</v>
      </c>
      <c r="Q118" s="93">
        <v>100.59854</v>
      </c>
      <c r="R118" s="24"/>
      <c r="S118" s="87">
        <v>0</v>
      </c>
      <c r="T118" s="94">
        <v>286000</v>
      </c>
      <c r="U118" s="94">
        <f>((T118*Q118)/P118)</f>
        <v>621684.02765548334</v>
      </c>
      <c r="V118" s="94">
        <v>828116</v>
      </c>
      <c r="W118" s="94">
        <f>V118*25%</f>
        <v>207029</v>
      </c>
      <c r="X118" s="94">
        <f>(V118+W118)*25%</f>
        <v>258786.25</v>
      </c>
      <c r="Y118" s="94">
        <f>((V118+W118-X118)/2)/3</f>
        <v>129393.125</v>
      </c>
      <c r="Z118" s="25">
        <f t="shared" si="50"/>
        <v>1</v>
      </c>
      <c r="AA118" s="25">
        <f t="shared" si="50"/>
        <v>9</v>
      </c>
      <c r="AB118" s="25">
        <f t="shared" si="50"/>
        <v>2001</v>
      </c>
      <c r="AC118" s="25">
        <v>6</v>
      </c>
      <c r="AD118" s="25">
        <v>3</v>
      </c>
      <c r="AE118" s="25">
        <v>2017</v>
      </c>
      <c r="AF118" s="25">
        <f t="shared" si="51"/>
        <v>5</v>
      </c>
      <c r="AG118" s="25">
        <f t="shared" si="51"/>
        <v>-6</v>
      </c>
      <c r="AH118" s="25">
        <f t="shared" si="51"/>
        <v>16</v>
      </c>
      <c r="AI118" s="95">
        <f>((AF118*1)+(AG118*30)+(AH118*360))/30</f>
        <v>186.16666666666666</v>
      </c>
      <c r="AJ118" s="94">
        <f>Y118*((POWER(1.004867,AI118)-1)/0.004867)</f>
        <v>39058631.222591236</v>
      </c>
      <c r="AK118" s="25">
        <v>0</v>
      </c>
      <c r="AL118" s="25">
        <v>0</v>
      </c>
      <c r="AM118" s="25">
        <v>0</v>
      </c>
      <c r="AN118" s="25">
        <v>0</v>
      </c>
      <c r="AO118" s="25">
        <v>0</v>
      </c>
      <c r="AP118" s="25">
        <v>0</v>
      </c>
      <c r="AQ118" s="25">
        <v>0</v>
      </c>
      <c r="AR118" s="25">
        <v>0</v>
      </c>
      <c r="AS118" s="25">
        <v>0</v>
      </c>
      <c r="AT118" s="95">
        <f t="shared" si="54"/>
        <v>0</v>
      </c>
      <c r="AU118" s="94">
        <f t="shared" si="55"/>
        <v>0</v>
      </c>
      <c r="AV118" s="94">
        <f t="shared" si="56"/>
        <v>39058631.222591236</v>
      </c>
      <c r="AW118" s="96">
        <v>100</v>
      </c>
      <c r="AX118" s="94">
        <f>'[1]IPC Y SMMLV'!$C$4*AW118</f>
        <v>82811600</v>
      </c>
      <c r="AY118" s="24"/>
      <c r="AZ118" s="94">
        <f>'[1]IPC Y SMMLV'!$C$4*AY118</f>
        <v>0</v>
      </c>
      <c r="BA118" s="94">
        <f t="shared" si="57"/>
        <v>121870231.22259124</v>
      </c>
      <c r="BB118" s="24"/>
      <c r="BC118" s="274"/>
    </row>
    <row r="119" spans="1:55" s="54" customFormat="1" ht="27" x14ac:dyDescent="0.25">
      <c r="A119" s="331"/>
      <c r="B119" s="250" t="s">
        <v>44</v>
      </c>
      <c r="C119" s="88" t="s">
        <v>45</v>
      </c>
      <c r="D119" s="89">
        <v>1</v>
      </c>
      <c r="E119" s="89">
        <v>9</v>
      </c>
      <c r="F119" s="89">
        <v>2001</v>
      </c>
      <c r="G119" s="90"/>
      <c r="H119" s="91" t="s">
        <v>215</v>
      </c>
      <c r="I119" s="25" t="s">
        <v>47</v>
      </c>
      <c r="J119" s="92">
        <v>1001481234</v>
      </c>
      <c r="K119" s="24" t="s">
        <v>55</v>
      </c>
      <c r="L119" s="97"/>
      <c r="M119" s="25"/>
      <c r="N119" s="25"/>
      <c r="O119" s="17"/>
      <c r="P119" s="24">
        <v>46.279429999999998</v>
      </c>
      <c r="Q119" s="93">
        <v>100.59854</v>
      </c>
      <c r="R119" s="25"/>
      <c r="S119" s="94">
        <v>0</v>
      </c>
      <c r="T119" s="94">
        <v>286000</v>
      </c>
      <c r="U119" s="94">
        <f>((T119*Q119)/P119)</f>
        <v>621684.02765548334</v>
      </c>
      <c r="V119" s="94">
        <v>828116</v>
      </c>
      <c r="W119" s="94">
        <f>V119*25%</f>
        <v>207029</v>
      </c>
      <c r="X119" s="94">
        <f>(V119+W119)*25%</f>
        <v>258786.25</v>
      </c>
      <c r="Y119" s="94">
        <f>((V119+W119-X119)/2)/3</f>
        <v>129393.125</v>
      </c>
      <c r="Z119" s="25">
        <f t="shared" si="50"/>
        <v>1</v>
      </c>
      <c r="AA119" s="25">
        <f t="shared" si="50"/>
        <v>9</v>
      </c>
      <c r="AB119" s="25">
        <f t="shared" si="50"/>
        <v>2001</v>
      </c>
      <c r="AC119" s="25">
        <v>2</v>
      </c>
      <c r="AD119" s="25">
        <v>10</v>
      </c>
      <c r="AE119" s="25">
        <v>2018</v>
      </c>
      <c r="AF119" s="25">
        <f t="shared" si="51"/>
        <v>1</v>
      </c>
      <c r="AG119" s="25">
        <f t="shared" si="51"/>
        <v>1</v>
      </c>
      <c r="AH119" s="25">
        <f t="shared" si="51"/>
        <v>17</v>
      </c>
      <c r="AI119" s="95">
        <f>((AF119*1)+(AG119*30)+(AH119*360))/30</f>
        <v>205.03333333333333</v>
      </c>
      <c r="AJ119" s="94">
        <f>Y119*((POWER(1.004867,AI119)-1)/0.004867)</f>
        <v>45355759.590302058</v>
      </c>
      <c r="AK119" s="25">
        <v>0</v>
      </c>
      <c r="AL119" s="25">
        <v>0</v>
      </c>
      <c r="AM119" s="25">
        <v>0</v>
      </c>
      <c r="AN119" s="25">
        <v>0</v>
      </c>
      <c r="AO119" s="25">
        <v>0</v>
      </c>
      <c r="AP119" s="25">
        <v>0</v>
      </c>
      <c r="AQ119" s="25">
        <v>0</v>
      </c>
      <c r="AR119" s="25">
        <v>0</v>
      </c>
      <c r="AS119" s="25">
        <v>0</v>
      </c>
      <c r="AT119" s="95">
        <f t="shared" si="54"/>
        <v>0</v>
      </c>
      <c r="AU119" s="94">
        <f t="shared" si="55"/>
        <v>0</v>
      </c>
      <c r="AV119" s="94">
        <f t="shared" si="56"/>
        <v>45355759.590302058</v>
      </c>
      <c r="AW119" s="96">
        <v>100</v>
      </c>
      <c r="AX119" s="94">
        <f>'[1]IPC Y SMMLV'!$C$4*AW119</f>
        <v>82811600</v>
      </c>
      <c r="AY119" s="25"/>
      <c r="AZ119" s="94">
        <f>'[1]IPC Y SMMLV'!$C$4*AY119</f>
        <v>0</v>
      </c>
      <c r="BA119" s="94">
        <f t="shared" si="57"/>
        <v>128167359.59030205</v>
      </c>
      <c r="BB119" s="25"/>
      <c r="BC119" s="275"/>
    </row>
    <row r="120" spans="1:55" s="54" customFormat="1" ht="27" x14ac:dyDescent="0.25">
      <c r="A120" s="331"/>
      <c r="B120" s="250" t="s">
        <v>44</v>
      </c>
      <c r="C120" s="88" t="s">
        <v>45</v>
      </c>
      <c r="D120" s="89">
        <v>1</v>
      </c>
      <c r="E120" s="89">
        <v>9</v>
      </c>
      <c r="F120" s="89">
        <v>2001</v>
      </c>
      <c r="G120" s="90"/>
      <c r="H120" s="91" t="s">
        <v>153</v>
      </c>
      <c r="I120" s="25" t="s">
        <v>47</v>
      </c>
      <c r="J120" s="92">
        <v>22020173</v>
      </c>
      <c r="K120" s="24" t="s">
        <v>78</v>
      </c>
      <c r="L120" s="97"/>
      <c r="M120" s="25"/>
      <c r="N120" s="25"/>
      <c r="O120" s="17"/>
      <c r="P120" s="24">
        <v>46.279429999999998</v>
      </c>
      <c r="Q120" s="93">
        <v>100.59854</v>
      </c>
      <c r="R120" s="25"/>
      <c r="S120" s="94">
        <v>0</v>
      </c>
      <c r="T120" s="94">
        <v>0</v>
      </c>
      <c r="U120" s="94">
        <v>0</v>
      </c>
      <c r="V120" s="94">
        <v>0</v>
      </c>
      <c r="W120" s="94">
        <v>0</v>
      </c>
      <c r="X120" s="94">
        <v>0</v>
      </c>
      <c r="Y120" s="94">
        <v>0</v>
      </c>
      <c r="Z120" s="25">
        <v>0</v>
      </c>
      <c r="AA120" s="25">
        <v>0</v>
      </c>
      <c r="AB120" s="25">
        <v>0</v>
      </c>
      <c r="AC120" s="25">
        <v>0</v>
      </c>
      <c r="AD120" s="25">
        <v>0</v>
      </c>
      <c r="AE120" s="25">
        <v>0</v>
      </c>
      <c r="AF120" s="25">
        <v>0</v>
      </c>
      <c r="AG120" s="25">
        <v>0</v>
      </c>
      <c r="AH120" s="25">
        <v>0</v>
      </c>
      <c r="AI120" s="87">
        <f t="shared" si="52"/>
        <v>0</v>
      </c>
      <c r="AJ120" s="94">
        <f t="shared" si="53"/>
        <v>0</v>
      </c>
      <c r="AK120" s="25">
        <v>0</v>
      </c>
      <c r="AL120" s="25">
        <v>0</v>
      </c>
      <c r="AM120" s="25">
        <v>0</v>
      </c>
      <c r="AN120" s="25">
        <v>0</v>
      </c>
      <c r="AO120" s="25">
        <v>0</v>
      </c>
      <c r="AP120" s="25">
        <v>0</v>
      </c>
      <c r="AQ120" s="25">
        <v>0</v>
      </c>
      <c r="AR120" s="25">
        <v>0</v>
      </c>
      <c r="AS120" s="25">
        <v>0</v>
      </c>
      <c r="AT120" s="95">
        <f t="shared" si="54"/>
        <v>0</v>
      </c>
      <c r="AU120" s="94">
        <f t="shared" si="55"/>
        <v>0</v>
      </c>
      <c r="AV120" s="94">
        <f t="shared" si="56"/>
        <v>0</v>
      </c>
      <c r="AW120" s="96">
        <v>100</v>
      </c>
      <c r="AX120" s="94">
        <f>'[1]IPC Y SMMLV'!$C$4*AW120</f>
        <v>82811600</v>
      </c>
      <c r="AY120" s="25"/>
      <c r="AZ120" s="94">
        <f>'[1]IPC Y SMMLV'!$C$4*AY120</f>
        <v>0</v>
      </c>
      <c r="BA120" s="94">
        <f t="shared" si="57"/>
        <v>82811600</v>
      </c>
      <c r="BB120" s="25"/>
      <c r="BC120" s="275"/>
    </row>
    <row r="121" spans="1:55" s="54" customFormat="1" ht="66" customHeight="1" x14ac:dyDescent="0.25">
      <c r="A121" s="331"/>
      <c r="B121" s="250" t="s">
        <v>44</v>
      </c>
      <c r="C121" s="88" t="s">
        <v>45</v>
      </c>
      <c r="D121" s="89">
        <v>1</v>
      </c>
      <c r="E121" s="89">
        <v>9</v>
      </c>
      <c r="F121" s="89">
        <v>2001</v>
      </c>
      <c r="G121" s="90"/>
      <c r="H121" s="91" t="s">
        <v>154</v>
      </c>
      <c r="I121" s="25"/>
      <c r="J121" s="92"/>
      <c r="K121" s="24" t="s">
        <v>82</v>
      </c>
      <c r="L121" s="97"/>
      <c r="M121" s="25"/>
      <c r="N121" s="25"/>
      <c r="O121" s="17" t="s">
        <v>83</v>
      </c>
      <c r="P121" s="24">
        <v>46.279429999999998</v>
      </c>
      <c r="Q121" s="93">
        <v>100.59854</v>
      </c>
      <c r="R121" s="25"/>
      <c r="S121" s="94">
        <v>0</v>
      </c>
      <c r="T121" s="94">
        <v>0</v>
      </c>
      <c r="U121" s="94">
        <v>0</v>
      </c>
      <c r="V121" s="94">
        <v>0</v>
      </c>
      <c r="W121" s="94">
        <v>0</v>
      </c>
      <c r="X121" s="94">
        <v>0</v>
      </c>
      <c r="Y121" s="94">
        <v>0</v>
      </c>
      <c r="Z121" s="25">
        <v>0</v>
      </c>
      <c r="AA121" s="25">
        <v>0</v>
      </c>
      <c r="AB121" s="25">
        <v>0</v>
      </c>
      <c r="AC121" s="25">
        <v>0</v>
      </c>
      <c r="AD121" s="25">
        <v>0</v>
      </c>
      <c r="AE121" s="25">
        <v>0</v>
      </c>
      <c r="AF121" s="25">
        <v>0</v>
      </c>
      <c r="AG121" s="25">
        <v>0</v>
      </c>
      <c r="AH121" s="25">
        <v>0</v>
      </c>
      <c r="AI121" s="87">
        <f>((AF121*1)+(AG121*30)+(AH121*360))/30</f>
        <v>0</v>
      </c>
      <c r="AJ121" s="94">
        <f>Y121*((POWER(1.004867,AI121)-1)/0.004867)</f>
        <v>0</v>
      </c>
      <c r="AK121" s="25">
        <v>0</v>
      </c>
      <c r="AL121" s="25">
        <v>0</v>
      </c>
      <c r="AM121" s="25">
        <v>0</v>
      </c>
      <c r="AN121" s="25">
        <v>0</v>
      </c>
      <c r="AO121" s="25">
        <v>0</v>
      </c>
      <c r="AP121" s="25">
        <v>0</v>
      </c>
      <c r="AQ121" s="25">
        <v>0</v>
      </c>
      <c r="AR121" s="25">
        <v>0</v>
      </c>
      <c r="AS121" s="25">
        <v>0</v>
      </c>
      <c r="AT121" s="95">
        <f>((AQ121*1)+(AR121*30)+(AS121*360))/30</f>
        <v>0</v>
      </c>
      <c r="AU121" s="94">
        <f>Y121*((POWER(1.004867,AT121)-1))/(0.004867*((POWER(1.004867,AT121))))</f>
        <v>0</v>
      </c>
      <c r="AV121" s="94">
        <f>AJ121+AU121</f>
        <v>0</v>
      </c>
      <c r="AW121" s="96">
        <v>0</v>
      </c>
      <c r="AX121" s="94">
        <f>'[1]IPC Y SMMLV'!$C$4*AW121</f>
        <v>0</v>
      </c>
      <c r="AY121" s="25"/>
      <c r="AZ121" s="94">
        <f>'[1]IPC Y SMMLV'!$C$4*AY121</f>
        <v>0</v>
      </c>
      <c r="BA121" s="94">
        <f>S121+AV121+AX121+AZ121</f>
        <v>0</v>
      </c>
      <c r="BB121" s="25"/>
      <c r="BC121" s="275"/>
    </row>
    <row r="122" spans="1:55" s="54" customFormat="1" ht="69" customHeight="1" x14ac:dyDescent="0.25">
      <c r="A122" s="331"/>
      <c r="B122" s="250" t="s">
        <v>44</v>
      </c>
      <c r="C122" s="88" t="s">
        <v>45</v>
      </c>
      <c r="D122" s="89">
        <v>1</v>
      </c>
      <c r="E122" s="89">
        <v>9</v>
      </c>
      <c r="F122" s="89">
        <v>2001</v>
      </c>
      <c r="G122" s="90"/>
      <c r="H122" s="91" t="s">
        <v>155</v>
      </c>
      <c r="I122" s="25"/>
      <c r="J122" s="92"/>
      <c r="K122" s="24" t="s">
        <v>82</v>
      </c>
      <c r="L122" s="97"/>
      <c r="M122" s="25"/>
      <c r="N122" s="25"/>
      <c r="O122" s="17" t="s">
        <v>83</v>
      </c>
      <c r="P122" s="24">
        <v>46.279429999999998</v>
      </c>
      <c r="Q122" s="93">
        <v>100.59854</v>
      </c>
      <c r="R122" s="25"/>
      <c r="S122" s="94">
        <v>0</v>
      </c>
      <c r="T122" s="94">
        <v>0</v>
      </c>
      <c r="U122" s="94">
        <v>0</v>
      </c>
      <c r="V122" s="94">
        <v>0</v>
      </c>
      <c r="W122" s="94">
        <v>0</v>
      </c>
      <c r="X122" s="94">
        <v>0</v>
      </c>
      <c r="Y122" s="94">
        <v>0</v>
      </c>
      <c r="Z122" s="25">
        <v>0</v>
      </c>
      <c r="AA122" s="25">
        <v>0</v>
      </c>
      <c r="AB122" s="25">
        <v>0</v>
      </c>
      <c r="AC122" s="25">
        <v>0</v>
      </c>
      <c r="AD122" s="25">
        <v>0</v>
      </c>
      <c r="AE122" s="25">
        <v>0</v>
      </c>
      <c r="AF122" s="25">
        <v>0</v>
      </c>
      <c r="AG122" s="25">
        <v>0</v>
      </c>
      <c r="AH122" s="25">
        <v>0</v>
      </c>
      <c r="AI122" s="87">
        <f>((AF122*1)+(AG122*30)+(AH122*360))/30</f>
        <v>0</v>
      </c>
      <c r="AJ122" s="94">
        <f>Y122*((POWER(1.004867,AI122)-1)/0.004867)</f>
        <v>0</v>
      </c>
      <c r="AK122" s="25">
        <v>0</v>
      </c>
      <c r="AL122" s="25">
        <v>0</v>
      </c>
      <c r="AM122" s="25">
        <v>0</v>
      </c>
      <c r="AN122" s="25">
        <v>0</v>
      </c>
      <c r="AO122" s="25">
        <v>0</v>
      </c>
      <c r="AP122" s="25">
        <v>0</v>
      </c>
      <c r="AQ122" s="25">
        <v>0</v>
      </c>
      <c r="AR122" s="25">
        <v>0</v>
      </c>
      <c r="AS122" s="25">
        <v>0</v>
      </c>
      <c r="AT122" s="95">
        <f>((AQ122*1)+(AR122*30)+(AS122*360))/30</f>
        <v>0</v>
      </c>
      <c r="AU122" s="94">
        <f>Y122*((POWER(1.004867,AT122)-1))/(0.004867*((POWER(1.004867,AT122))))</f>
        <v>0</v>
      </c>
      <c r="AV122" s="94">
        <f>AJ122+AU122</f>
        <v>0</v>
      </c>
      <c r="AW122" s="96">
        <v>0</v>
      </c>
      <c r="AX122" s="94">
        <f>'[1]IPC Y SMMLV'!$C$4*AW122</f>
        <v>0</v>
      </c>
      <c r="AY122" s="25"/>
      <c r="AZ122" s="94">
        <f>'[1]IPC Y SMMLV'!$C$4*AY122</f>
        <v>0</v>
      </c>
      <c r="BA122" s="94">
        <f>S122+AV122+AX122+AZ122</f>
        <v>0</v>
      </c>
      <c r="BB122" s="25"/>
      <c r="BC122" s="275"/>
    </row>
    <row r="123" spans="1:55" s="54" customFormat="1" ht="69.75" customHeight="1" x14ac:dyDescent="0.25">
      <c r="A123" s="331"/>
      <c r="B123" s="250" t="s">
        <v>44</v>
      </c>
      <c r="C123" s="88" t="s">
        <v>45</v>
      </c>
      <c r="D123" s="89">
        <v>1</v>
      </c>
      <c r="E123" s="89">
        <v>9</v>
      </c>
      <c r="F123" s="89">
        <v>2001</v>
      </c>
      <c r="G123" s="90"/>
      <c r="H123" s="91" t="s">
        <v>156</v>
      </c>
      <c r="I123" s="25"/>
      <c r="J123" s="92"/>
      <c r="K123" s="24" t="s">
        <v>82</v>
      </c>
      <c r="L123" s="97"/>
      <c r="M123" s="25"/>
      <c r="N123" s="25"/>
      <c r="O123" s="17" t="s">
        <v>83</v>
      </c>
      <c r="P123" s="24">
        <v>46.279429999999998</v>
      </c>
      <c r="Q123" s="93">
        <v>100.59854</v>
      </c>
      <c r="R123" s="25"/>
      <c r="S123" s="94">
        <v>0</v>
      </c>
      <c r="T123" s="94">
        <v>0</v>
      </c>
      <c r="U123" s="94">
        <v>0</v>
      </c>
      <c r="V123" s="94">
        <v>0</v>
      </c>
      <c r="W123" s="94">
        <v>0</v>
      </c>
      <c r="X123" s="94">
        <v>0</v>
      </c>
      <c r="Y123" s="94">
        <v>0</v>
      </c>
      <c r="Z123" s="25">
        <v>0</v>
      </c>
      <c r="AA123" s="25">
        <v>0</v>
      </c>
      <c r="AB123" s="25">
        <v>0</v>
      </c>
      <c r="AC123" s="25">
        <v>0</v>
      </c>
      <c r="AD123" s="25">
        <v>0</v>
      </c>
      <c r="AE123" s="25">
        <v>0</v>
      </c>
      <c r="AF123" s="25">
        <v>0</v>
      </c>
      <c r="AG123" s="25">
        <v>0</v>
      </c>
      <c r="AH123" s="25">
        <v>0</v>
      </c>
      <c r="AI123" s="87">
        <f>((AF123*1)+(AG123*30)+(AH123*360))/30</f>
        <v>0</v>
      </c>
      <c r="AJ123" s="94">
        <f>Y123*((POWER(1.004867,AI123)-1)/0.004867)</f>
        <v>0</v>
      </c>
      <c r="AK123" s="25">
        <v>0</v>
      </c>
      <c r="AL123" s="25">
        <v>0</v>
      </c>
      <c r="AM123" s="25">
        <v>0</v>
      </c>
      <c r="AN123" s="25">
        <v>0</v>
      </c>
      <c r="AO123" s="25">
        <v>0</v>
      </c>
      <c r="AP123" s="25">
        <v>0</v>
      </c>
      <c r="AQ123" s="25">
        <v>0</v>
      </c>
      <c r="AR123" s="25">
        <v>0</v>
      </c>
      <c r="AS123" s="25">
        <v>0</v>
      </c>
      <c r="AT123" s="95">
        <f>((AQ123*1)+(AR123*30)+(AS123*360))/30</f>
        <v>0</v>
      </c>
      <c r="AU123" s="94">
        <f>Y123*((POWER(1.004867,AT123)-1))/(0.004867*((POWER(1.004867,AT123))))</f>
        <v>0</v>
      </c>
      <c r="AV123" s="94">
        <f>AJ123+AU123</f>
        <v>0</v>
      </c>
      <c r="AW123" s="96">
        <v>0</v>
      </c>
      <c r="AX123" s="94">
        <f>'[1]IPC Y SMMLV'!$C$4*AW123</f>
        <v>0</v>
      </c>
      <c r="AY123" s="25"/>
      <c r="AZ123" s="94">
        <f>'[1]IPC Y SMMLV'!$C$4*AY123</f>
        <v>0</v>
      </c>
      <c r="BA123" s="94">
        <f>S123+AV123+AX123+AZ123</f>
        <v>0</v>
      </c>
      <c r="BB123" s="25"/>
      <c r="BC123" s="275"/>
    </row>
    <row r="124" spans="1:55" s="54" customFormat="1" ht="66.75" customHeight="1" x14ac:dyDescent="0.25">
      <c r="A124" s="331"/>
      <c r="B124" s="250" t="s">
        <v>44</v>
      </c>
      <c r="C124" s="88" t="s">
        <v>45</v>
      </c>
      <c r="D124" s="89">
        <v>1</v>
      </c>
      <c r="E124" s="89">
        <v>9</v>
      </c>
      <c r="F124" s="89">
        <v>2001</v>
      </c>
      <c r="G124" s="90"/>
      <c r="H124" s="91" t="s">
        <v>157</v>
      </c>
      <c r="I124" s="25"/>
      <c r="J124" s="92"/>
      <c r="K124" s="24" t="s">
        <v>82</v>
      </c>
      <c r="L124" s="97"/>
      <c r="M124" s="25"/>
      <c r="N124" s="25"/>
      <c r="O124" s="17" t="s">
        <v>83</v>
      </c>
      <c r="P124" s="24">
        <v>46.279429999999998</v>
      </c>
      <c r="Q124" s="93">
        <v>100.59854</v>
      </c>
      <c r="R124" s="25"/>
      <c r="S124" s="94">
        <v>0</v>
      </c>
      <c r="T124" s="94">
        <v>0</v>
      </c>
      <c r="U124" s="94">
        <v>0</v>
      </c>
      <c r="V124" s="94">
        <v>0</v>
      </c>
      <c r="W124" s="94">
        <v>0</v>
      </c>
      <c r="X124" s="94">
        <v>0</v>
      </c>
      <c r="Y124" s="94">
        <v>0</v>
      </c>
      <c r="Z124" s="25">
        <v>0</v>
      </c>
      <c r="AA124" s="25">
        <v>0</v>
      </c>
      <c r="AB124" s="25">
        <v>0</v>
      </c>
      <c r="AC124" s="25">
        <v>0</v>
      </c>
      <c r="AD124" s="25">
        <v>0</v>
      </c>
      <c r="AE124" s="25">
        <v>0</v>
      </c>
      <c r="AF124" s="25">
        <v>0</v>
      </c>
      <c r="AG124" s="25">
        <v>0</v>
      </c>
      <c r="AH124" s="25">
        <v>0</v>
      </c>
      <c r="AI124" s="87">
        <f>((AF124*1)+(AG124*30)+(AH124*360))/30</f>
        <v>0</v>
      </c>
      <c r="AJ124" s="94">
        <f>Y124*((POWER(1.004867,AI124)-1)/0.004867)</f>
        <v>0</v>
      </c>
      <c r="AK124" s="25">
        <v>0</v>
      </c>
      <c r="AL124" s="25">
        <v>0</v>
      </c>
      <c r="AM124" s="25">
        <v>0</v>
      </c>
      <c r="AN124" s="25">
        <v>0</v>
      </c>
      <c r="AO124" s="25">
        <v>0</v>
      </c>
      <c r="AP124" s="25">
        <v>0</v>
      </c>
      <c r="AQ124" s="25">
        <v>0</v>
      </c>
      <c r="AR124" s="25">
        <v>0</v>
      </c>
      <c r="AS124" s="25">
        <v>0</v>
      </c>
      <c r="AT124" s="95">
        <f>((AQ124*1)+(AR124*30)+(AS124*360))/30</f>
        <v>0</v>
      </c>
      <c r="AU124" s="94">
        <f>Y124*((POWER(1.004867,AT124)-1))/(0.004867*((POWER(1.004867,AT124))))</f>
        <v>0</v>
      </c>
      <c r="AV124" s="94">
        <f>AJ124+AU124</f>
        <v>0</v>
      </c>
      <c r="AW124" s="96">
        <v>0</v>
      </c>
      <c r="AX124" s="94">
        <f>'[1]IPC Y SMMLV'!$C$4*AW124</f>
        <v>0</v>
      </c>
      <c r="AY124" s="25"/>
      <c r="AZ124" s="94">
        <f>'[1]IPC Y SMMLV'!$C$4*AY124</f>
        <v>0</v>
      </c>
      <c r="BA124" s="94">
        <f>S124+AV124+AX124+AZ124</f>
        <v>0</v>
      </c>
      <c r="BB124" s="25"/>
      <c r="BC124" s="275"/>
    </row>
    <row r="125" spans="1:55" s="54" customFormat="1" ht="69.75" customHeight="1" x14ac:dyDescent="0.25">
      <c r="A125" s="331"/>
      <c r="B125" s="250" t="s">
        <v>44</v>
      </c>
      <c r="C125" s="88" t="s">
        <v>45</v>
      </c>
      <c r="D125" s="89">
        <v>1</v>
      </c>
      <c r="E125" s="89">
        <v>9</v>
      </c>
      <c r="F125" s="89">
        <v>2001</v>
      </c>
      <c r="G125" s="90"/>
      <c r="H125" s="91" t="s">
        <v>158</v>
      </c>
      <c r="I125" s="25"/>
      <c r="J125" s="92"/>
      <c r="K125" s="24" t="s">
        <v>82</v>
      </c>
      <c r="L125" s="97"/>
      <c r="M125" s="25"/>
      <c r="N125" s="25"/>
      <c r="O125" s="17" t="s">
        <v>83</v>
      </c>
      <c r="P125" s="24">
        <v>46.279429999999998</v>
      </c>
      <c r="Q125" s="93">
        <v>100.59854</v>
      </c>
      <c r="R125" s="25"/>
      <c r="S125" s="94">
        <v>0</v>
      </c>
      <c r="T125" s="94">
        <v>0</v>
      </c>
      <c r="U125" s="94">
        <v>0</v>
      </c>
      <c r="V125" s="94">
        <v>0</v>
      </c>
      <c r="W125" s="94">
        <v>0</v>
      </c>
      <c r="X125" s="94">
        <v>0</v>
      </c>
      <c r="Y125" s="94">
        <v>0</v>
      </c>
      <c r="Z125" s="25">
        <v>0</v>
      </c>
      <c r="AA125" s="25">
        <v>0</v>
      </c>
      <c r="AB125" s="25">
        <v>0</v>
      </c>
      <c r="AC125" s="25">
        <v>0</v>
      </c>
      <c r="AD125" s="25">
        <v>0</v>
      </c>
      <c r="AE125" s="25">
        <v>0</v>
      </c>
      <c r="AF125" s="25">
        <v>0</v>
      </c>
      <c r="AG125" s="25">
        <v>0</v>
      </c>
      <c r="AH125" s="25">
        <v>0</v>
      </c>
      <c r="AI125" s="87">
        <f t="shared" si="52"/>
        <v>0</v>
      </c>
      <c r="AJ125" s="94">
        <f t="shared" si="53"/>
        <v>0</v>
      </c>
      <c r="AK125" s="25">
        <v>0</v>
      </c>
      <c r="AL125" s="25">
        <v>0</v>
      </c>
      <c r="AM125" s="25">
        <v>0</v>
      </c>
      <c r="AN125" s="25">
        <v>0</v>
      </c>
      <c r="AO125" s="25">
        <v>0</v>
      </c>
      <c r="AP125" s="25">
        <v>0</v>
      </c>
      <c r="AQ125" s="25">
        <v>0</v>
      </c>
      <c r="AR125" s="25">
        <v>0</v>
      </c>
      <c r="AS125" s="25">
        <v>0</v>
      </c>
      <c r="AT125" s="95">
        <f t="shared" si="54"/>
        <v>0</v>
      </c>
      <c r="AU125" s="94">
        <f t="shared" si="55"/>
        <v>0</v>
      </c>
      <c r="AV125" s="94">
        <f t="shared" si="56"/>
        <v>0</v>
      </c>
      <c r="AW125" s="96">
        <v>0</v>
      </c>
      <c r="AX125" s="94">
        <f>'[1]IPC Y SMMLV'!$C$4*AW125</f>
        <v>0</v>
      </c>
      <c r="AY125" s="25"/>
      <c r="AZ125" s="94">
        <f>'[1]IPC Y SMMLV'!$C$4*AY125</f>
        <v>0</v>
      </c>
      <c r="BA125" s="94">
        <f t="shared" si="57"/>
        <v>0</v>
      </c>
      <c r="BB125" s="25"/>
      <c r="BC125" s="275"/>
    </row>
    <row r="126" spans="1:55" s="54" customFormat="1" ht="69.75" customHeight="1" x14ac:dyDescent="0.25">
      <c r="A126" s="331"/>
      <c r="B126" s="250" t="s">
        <v>44</v>
      </c>
      <c r="C126" s="88" t="s">
        <v>45</v>
      </c>
      <c r="D126" s="89">
        <v>1</v>
      </c>
      <c r="E126" s="89">
        <v>9</v>
      </c>
      <c r="F126" s="89">
        <v>2001</v>
      </c>
      <c r="G126" s="90"/>
      <c r="H126" s="91" t="s">
        <v>159</v>
      </c>
      <c r="I126" s="25"/>
      <c r="J126" s="92"/>
      <c r="K126" s="24" t="s">
        <v>82</v>
      </c>
      <c r="L126" s="97"/>
      <c r="M126" s="25"/>
      <c r="N126" s="25"/>
      <c r="O126" s="17" t="s">
        <v>118</v>
      </c>
      <c r="P126" s="24">
        <v>46.279429999999998</v>
      </c>
      <c r="Q126" s="93">
        <v>100.59854</v>
      </c>
      <c r="R126" s="25"/>
      <c r="S126" s="94">
        <v>0</v>
      </c>
      <c r="T126" s="94">
        <v>0</v>
      </c>
      <c r="U126" s="94">
        <v>0</v>
      </c>
      <c r="V126" s="94">
        <v>0</v>
      </c>
      <c r="W126" s="94">
        <v>0</v>
      </c>
      <c r="X126" s="94">
        <v>0</v>
      </c>
      <c r="Y126" s="94">
        <v>0</v>
      </c>
      <c r="Z126" s="25">
        <v>0</v>
      </c>
      <c r="AA126" s="25">
        <v>0</v>
      </c>
      <c r="AB126" s="25">
        <v>0</v>
      </c>
      <c r="AC126" s="25">
        <v>0</v>
      </c>
      <c r="AD126" s="25">
        <v>0</v>
      </c>
      <c r="AE126" s="25">
        <v>0</v>
      </c>
      <c r="AF126" s="25">
        <v>0</v>
      </c>
      <c r="AG126" s="25">
        <v>0</v>
      </c>
      <c r="AH126" s="25">
        <v>0</v>
      </c>
      <c r="AI126" s="87">
        <f t="shared" si="52"/>
        <v>0</v>
      </c>
      <c r="AJ126" s="94">
        <f t="shared" si="53"/>
        <v>0</v>
      </c>
      <c r="AK126" s="25">
        <v>0</v>
      </c>
      <c r="AL126" s="25">
        <v>0</v>
      </c>
      <c r="AM126" s="25">
        <v>0</v>
      </c>
      <c r="AN126" s="25">
        <v>0</v>
      </c>
      <c r="AO126" s="25">
        <v>0</v>
      </c>
      <c r="AP126" s="25">
        <v>0</v>
      </c>
      <c r="AQ126" s="25">
        <v>0</v>
      </c>
      <c r="AR126" s="25">
        <v>0</v>
      </c>
      <c r="AS126" s="25">
        <v>0</v>
      </c>
      <c r="AT126" s="95">
        <f t="shared" si="54"/>
        <v>0</v>
      </c>
      <c r="AU126" s="94">
        <f t="shared" si="55"/>
        <v>0</v>
      </c>
      <c r="AV126" s="94">
        <f t="shared" si="56"/>
        <v>0</v>
      </c>
      <c r="AW126" s="96">
        <v>0</v>
      </c>
      <c r="AX126" s="94">
        <f>'[1]IPC Y SMMLV'!$C$4*AW126</f>
        <v>0</v>
      </c>
      <c r="AY126" s="25"/>
      <c r="AZ126" s="94">
        <f>'[1]IPC Y SMMLV'!$C$4*AY126</f>
        <v>0</v>
      </c>
      <c r="BA126" s="94">
        <f t="shared" si="57"/>
        <v>0</v>
      </c>
      <c r="BB126" s="25"/>
      <c r="BC126" s="275"/>
    </row>
    <row r="127" spans="1:55" s="54" customFormat="1" ht="63.75" x14ac:dyDescent="0.25">
      <c r="A127" s="331"/>
      <c r="B127" s="250" t="s">
        <v>44</v>
      </c>
      <c r="C127" s="88" t="s">
        <v>45</v>
      </c>
      <c r="D127" s="89">
        <v>1</v>
      </c>
      <c r="E127" s="89">
        <v>9</v>
      </c>
      <c r="F127" s="89">
        <v>2001</v>
      </c>
      <c r="G127" s="90"/>
      <c r="H127" s="91" t="s">
        <v>160</v>
      </c>
      <c r="I127" s="25"/>
      <c r="J127" s="92"/>
      <c r="K127" s="24" t="s">
        <v>82</v>
      </c>
      <c r="L127" s="97"/>
      <c r="M127" s="25"/>
      <c r="N127" s="25"/>
      <c r="O127" s="17" t="s">
        <v>83</v>
      </c>
      <c r="P127" s="24">
        <v>46.279429999999998</v>
      </c>
      <c r="Q127" s="93">
        <v>100.59854</v>
      </c>
      <c r="R127" s="25"/>
      <c r="S127" s="94">
        <v>0</v>
      </c>
      <c r="T127" s="94">
        <v>0</v>
      </c>
      <c r="U127" s="94">
        <v>0</v>
      </c>
      <c r="V127" s="94">
        <v>0</v>
      </c>
      <c r="W127" s="94">
        <v>0</v>
      </c>
      <c r="X127" s="94">
        <v>0</v>
      </c>
      <c r="Y127" s="94">
        <v>0</v>
      </c>
      <c r="Z127" s="25">
        <v>0</v>
      </c>
      <c r="AA127" s="25">
        <v>0</v>
      </c>
      <c r="AB127" s="25">
        <v>0</v>
      </c>
      <c r="AC127" s="25">
        <v>0</v>
      </c>
      <c r="AD127" s="25">
        <v>0</v>
      </c>
      <c r="AE127" s="25">
        <v>0</v>
      </c>
      <c r="AF127" s="25">
        <v>0</v>
      </c>
      <c r="AG127" s="25">
        <v>0</v>
      </c>
      <c r="AH127" s="25">
        <v>0</v>
      </c>
      <c r="AI127" s="87">
        <f t="shared" si="52"/>
        <v>0</v>
      </c>
      <c r="AJ127" s="94">
        <f t="shared" si="53"/>
        <v>0</v>
      </c>
      <c r="AK127" s="25">
        <v>0</v>
      </c>
      <c r="AL127" s="25">
        <v>0</v>
      </c>
      <c r="AM127" s="25">
        <v>0</v>
      </c>
      <c r="AN127" s="25">
        <v>0</v>
      </c>
      <c r="AO127" s="25">
        <v>0</v>
      </c>
      <c r="AP127" s="25">
        <v>0</v>
      </c>
      <c r="AQ127" s="25">
        <v>0</v>
      </c>
      <c r="AR127" s="25">
        <v>0</v>
      </c>
      <c r="AS127" s="25">
        <v>0</v>
      </c>
      <c r="AT127" s="95">
        <f t="shared" si="54"/>
        <v>0</v>
      </c>
      <c r="AU127" s="94">
        <f t="shared" si="55"/>
        <v>0</v>
      </c>
      <c r="AV127" s="94">
        <f t="shared" si="56"/>
        <v>0</v>
      </c>
      <c r="AW127" s="96">
        <v>0</v>
      </c>
      <c r="AX127" s="94">
        <f>'[1]IPC Y SMMLV'!$C$4*AW127</f>
        <v>0</v>
      </c>
      <c r="AY127" s="25"/>
      <c r="AZ127" s="94">
        <f>'[1]IPC Y SMMLV'!$C$4*AY127</f>
        <v>0</v>
      </c>
      <c r="BA127" s="94">
        <f t="shared" si="57"/>
        <v>0</v>
      </c>
      <c r="BB127" s="25"/>
      <c r="BC127" s="275"/>
    </row>
    <row r="128" spans="1:55" s="54" customFormat="1" ht="63.75" x14ac:dyDescent="0.25">
      <c r="A128" s="331"/>
      <c r="B128" s="250" t="s">
        <v>44</v>
      </c>
      <c r="C128" s="88" t="s">
        <v>45</v>
      </c>
      <c r="D128" s="89">
        <v>1</v>
      </c>
      <c r="E128" s="89">
        <v>9</v>
      </c>
      <c r="F128" s="89">
        <v>2001</v>
      </c>
      <c r="G128" s="99"/>
      <c r="H128" s="99" t="s">
        <v>161</v>
      </c>
      <c r="I128" s="25"/>
      <c r="J128" s="92"/>
      <c r="K128" s="25" t="s">
        <v>82</v>
      </c>
      <c r="L128" s="97"/>
      <c r="M128" s="25"/>
      <c r="N128" s="25"/>
      <c r="O128" s="37" t="s">
        <v>83</v>
      </c>
      <c r="P128" s="24">
        <v>46.279429999999998</v>
      </c>
      <c r="Q128" s="93">
        <v>100.59854</v>
      </c>
      <c r="R128" s="25"/>
      <c r="S128" s="94">
        <f>(R128*Q128)/P128</f>
        <v>0</v>
      </c>
      <c r="T128" s="94">
        <v>0</v>
      </c>
      <c r="U128" s="94">
        <v>0</v>
      </c>
      <c r="V128" s="94">
        <v>0</v>
      </c>
      <c r="W128" s="94">
        <v>0</v>
      </c>
      <c r="X128" s="94">
        <v>0</v>
      </c>
      <c r="Y128" s="94">
        <v>0</v>
      </c>
      <c r="Z128" s="25">
        <v>0</v>
      </c>
      <c r="AA128" s="25">
        <v>0</v>
      </c>
      <c r="AB128" s="25">
        <v>0</v>
      </c>
      <c r="AC128" s="25">
        <v>0</v>
      </c>
      <c r="AD128" s="25">
        <v>0</v>
      </c>
      <c r="AE128" s="25">
        <v>0</v>
      </c>
      <c r="AF128" s="25">
        <v>0</v>
      </c>
      <c r="AG128" s="25">
        <v>0</v>
      </c>
      <c r="AH128" s="25">
        <v>0</v>
      </c>
      <c r="AI128" s="94">
        <f t="shared" si="52"/>
        <v>0</v>
      </c>
      <c r="AJ128" s="94">
        <f t="shared" si="53"/>
        <v>0</v>
      </c>
      <c r="AK128" s="25">
        <v>0</v>
      </c>
      <c r="AL128" s="25">
        <v>0</v>
      </c>
      <c r="AM128" s="25">
        <v>0</v>
      </c>
      <c r="AN128" s="25">
        <v>0</v>
      </c>
      <c r="AO128" s="25">
        <v>0</v>
      </c>
      <c r="AP128" s="25">
        <v>0</v>
      </c>
      <c r="AQ128" s="25">
        <v>0</v>
      </c>
      <c r="AR128" s="25">
        <v>0</v>
      </c>
      <c r="AS128" s="25">
        <v>0</v>
      </c>
      <c r="AT128" s="95">
        <f t="shared" si="54"/>
        <v>0</v>
      </c>
      <c r="AU128" s="94">
        <f t="shared" si="55"/>
        <v>0</v>
      </c>
      <c r="AV128" s="94">
        <f t="shared" si="56"/>
        <v>0</v>
      </c>
      <c r="AW128" s="96">
        <v>0</v>
      </c>
      <c r="AX128" s="94">
        <f>'[1]IPC Y SMMLV'!$C$4*AW128</f>
        <v>0</v>
      </c>
      <c r="AY128" s="25"/>
      <c r="AZ128" s="94">
        <f>'[1]IPC Y SMMLV'!$C$4*AY128</f>
        <v>0</v>
      </c>
      <c r="BA128" s="94">
        <f t="shared" si="57"/>
        <v>0</v>
      </c>
      <c r="BB128" s="25"/>
      <c r="BC128" s="276"/>
    </row>
    <row r="129" spans="1:55" s="54" customFormat="1" ht="63.75" x14ac:dyDescent="0.25">
      <c r="A129" s="331"/>
      <c r="B129" s="250" t="s">
        <v>44</v>
      </c>
      <c r="C129" s="88" t="s">
        <v>45</v>
      </c>
      <c r="D129" s="89">
        <v>1</v>
      </c>
      <c r="E129" s="89">
        <v>9</v>
      </c>
      <c r="F129" s="89">
        <v>2001</v>
      </c>
      <c r="G129" s="99"/>
      <c r="H129" s="91" t="s">
        <v>162</v>
      </c>
      <c r="I129" s="25"/>
      <c r="J129" s="92"/>
      <c r="K129" s="25" t="s">
        <v>82</v>
      </c>
      <c r="L129" s="97"/>
      <c r="M129" s="25"/>
      <c r="N129" s="25"/>
      <c r="O129" s="37" t="s">
        <v>83</v>
      </c>
      <c r="P129" s="24">
        <v>46.279429999999998</v>
      </c>
      <c r="Q129" s="93">
        <v>100.59854</v>
      </c>
      <c r="R129" s="25"/>
      <c r="S129" s="94">
        <f>(R129*Q129)/P129</f>
        <v>0</v>
      </c>
      <c r="T129" s="94">
        <v>0</v>
      </c>
      <c r="U129" s="94">
        <v>0</v>
      </c>
      <c r="V129" s="94">
        <v>0</v>
      </c>
      <c r="W129" s="94">
        <v>0</v>
      </c>
      <c r="X129" s="94">
        <v>0</v>
      </c>
      <c r="Y129" s="94">
        <v>0</v>
      </c>
      <c r="Z129" s="25">
        <v>0</v>
      </c>
      <c r="AA129" s="25">
        <v>0</v>
      </c>
      <c r="AB129" s="25">
        <v>0</v>
      </c>
      <c r="AC129" s="25">
        <v>0</v>
      </c>
      <c r="AD129" s="25">
        <v>0</v>
      </c>
      <c r="AE129" s="25">
        <v>0</v>
      </c>
      <c r="AF129" s="25">
        <v>0</v>
      </c>
      <c r="AG129" s="25">
        <v>0</v>
      </c>
      <c r="AH129" s="25">
        <v>0</v>
      </c>
      <c r="AI129" s="94">
        <f>((AF129*1)+(AG129*30)+(AH129*360))/30</f>
        <v>0</v>
      </c>
      <c r="AJ129" s="94">
        <f>Y129*((POWER(1.004867,AI129)-1)/0.004867)</f>
        <v>0</v>
      </c>
      <c r="AK129" s="25">
        <v>0</v>
      </c>
      <c r="AL129" s="25">
        <v>0</v>
      </c>
      <c r="AM129" s="25">
        <v>0</v>
      </c>
      <c r="AN129" s="25">
        <v>0</v>
      </c>
      <c r="AO129" s="25">
        <v>0</v>
      </c>
      <c r="AP129" s="25">
        <v>0</v>
      </c>
      <c r="AQ129" s="25">
        <v>0</v>
      </c>
      <c r="AR129" s="25">
        <v>0</v>
      </c>
      <c r="AS129" s="25">
        <v>0</v>
      </c>
      <c r="AT129" s="95">
        <f>((AQ129*1)+(AR129*30)+(AS129*360))/30</f>
        <v>0</v>
      </c>
      <c r="AU129" s="94">
        <f>Y129*((POWER(1.004867,AT129)-1))/(0.004867*((POWER(1.004867,AT129))))</f>
        <v>0</v>
      </c>
      <c r="AV129" s="94">
        <f>AJ129+AU129</f>
        <v>0</v>
      </c>
      <c r="AW129" s="96">
        <v>0</v>
      </c>
      <c r="AX129" s="94">
        <f>'[1]IPC Y SMMLV'!$C$4*AW129</f>
        <v>0</v>
      </c>
      <c r="AY129" s="25"/>
      <c r="AZ129" s="94">
        <f>'[1]IPC Y SMMLV'!$C$4*AY129</f>
        <v>0</v>
      </c>
      <c r="BA129" s="94">
        <f>S129+AV129+AX129+AZ129</f>
        <v>0</v>
      </c>
      <c r="BB129" s="25"/>
      <c r="BC129" s="276"/>
    </row>
    <row r="130" spans="1:55" s="54" customFormat="1" ht="70.5" customHeight="1" thickBot="1" x14ac:dyDescent="0.3">
      <c r="A130" s="332"/>
      <c r="B130" s="252" t="s">
        <v>44</v>
      </c>
      <c r="C130" s="88" t="s">
        <v>45</v>
      </c>
      <c r="D130" s="112">
        <v>1</v>
      </c>
      <c r="E130" s="112">
        <v>9</v>
      </c>
      <c r="F130" s="112">
        <v>2001</v>
      </c>
      <c r="G130" s="152"/>
      <c r="H130" s="152" t="s">
        <v>165</v>
      </c>
      <c r="I130" s="115"/>
      <c r="J130" s="116"/>
      <c r="K130" s="115" t="s">
        <v>82</v>
      </c>
      <c r="L130" s="117"/>
      <c r="M130" s="115"/>
      <c r="N130" s="115"/>
      <c r="O130" s="18" t="s">
        <v>83</v>
      </c>
      <c r="P130" s="24">
        <v>46.279429999999998</v>
      </c>
      <c r="Q130" s="93">
        <v>100.59854</v>
      </c>
      <c r="R130" s="115"/>
      <c r="S130" s="101">
        <f>(R130*Q130)/P130</f>
        <v>0</v>
      </c>
      <c r="T130" s="101">
        <v>0</v>
      </c>
      <c r="U130" s="101">
        <v>0</v>
      </c>
      <c r="V130" s="101">
        <v>0</v>
      </c>
      <c r="W130" s="101">
        <v>0</v>
      </c>
      <c r="X130" s="101">
        <v>0</v>
      </c>
      <c r="Y130" s="101">
        <v>0</v>
      </c>
      <c r="Z130" s="115">
        <v>0</v>
      </c>
      <c r="AA130" s="115">
        <v>0</v>
      </c>
      <c r="AB130" s="115">
        <v>0</v>
      </c>
      <c r="AC130" s="115">
        <v>0</v>
      </c>
      <c r="AD130" s="115">
        <v>0</v>
      </c>
      <c r="AE130" s="115">
        <v>0</v>
      </c>
      <c r="AF130" s="115">
        <v>0</v>
      </c>
      <c r="AG130" s="115">
        <v>0</v>
      </c>
      <c r="AH130" s="115">
        <v>0</v>
      </c>
      <c r="AI130" s="101">
        <f>((AF130*1)+(AG130*30)+(AH130*360))/30</f>
        <v>0</v>
      </c>
      <c r="AJ130" s="101">
        <f>Y130*((POWER(1.004867,AI130)-1)/0.004867)</f>
        <v>0</v>
      </c>
      <c r="AK130" s="115">
        <v>0</v>
      </c>
      <c r="AL130" s="115">
        <v>0</v>
      </c>
      <c r="AM130" s="115">
        <v>0</v>
      </c>
      <c r="AN130" s="115">
        <v>0</v>
      </c>
      <c r="AO130" s="115">
        <v>0</v>
      </c>
      <c r="AP130" s="115">
        <v>0</v>
      </c>
      <c r="AQ130" s="115">
        <v>0</v>
      </c>
      <c r="AR130" s="115">
        <v>0</v>
      </c>
      <c r="AS130" s="115">
        <v>0</v>
      </c>
      <c r="AT130" s="118">
        <f>((AQ130*1)+(AR130*30)+(AS130*360))/30</f>
        <v>0</v>
      </c>
      <c r="AU130" s="101">
        <f>Y130*((POWER(1.004867,AT130)-1))/(0.004867*((POWER(1.004867,AT130))))</f>
        <v>0</v>
      </c>
      <c r="AV130" s="101">
        <f>AJ130+AU130</f>
        <v>0</v>
      </c>
      <c r="AW130" s="119">
        <v>0</v>
      </c>
      <c r="AX130" s="101">
        <f>'[1]IPC Y SMMLV'!$C$4*AW130</f>
        <v>0</v>
      </c>
      <c r="AY130" s="115"/>
      <c r="AZ130" s="101">
        <f>'[1]IPC Y SMMLV'!$C$4*AY130</f>
        <v>0</v>
      </c>
      <c r="BA130" s="101">
        <f>S130+AV130+AX130+AZ130</f>
        <v>0</v>
      </c>
      <c r="BB130" s="115"/>
      <c r="BC130" s="288">
        <f>SUBTOTAL(9,BA115:BA130)</f>
        <v>709896796.72364509</v>
      </c>
    </row>
    <row r="131" spans="1:55" s="54" customFormat="1" ht="27" x14ac:dyDescent="0.25">
      <c r="A131" s="318">
        <v>17</v>
      </c>
      <c r="B131" s="253" t="s">
        <v>44</v>
      </c>
      <c r="C131" s="55" t="s">
        <v>45</v>
      </c>
      <c r="D131" s="56">
        <v>23</v>
      </c>
      <c r="E131" s="56">
        <v>3</v>
      </c>
      <c r="F131" s="56">
        <v>2003</v>
      </c>
      <c r="G131" s="57" t="s">
        <v>216</v>
      </c>
      <c r="H131" s="58"/>
      <c r="I131" s="32" t="s">
        <v>47</v>
      </c>
      <c r="J131" s="59">
        <v>71004983</v>
      </c>
      <c r="K131" s="32"/>
      <c r="L131" s="26"/>
      <c r="M131" s="26"/>
      <c r="N131" s="26"/>
      <c r="O131" s="43"/>
      <c r="P131" s="26"/>
      <c r="Q131" s="26"/>
      <c r="R131" s="26"/>
      <c r="S131" s="60"/>
      <c r="T131" s="60"/>
      <c r="U131" s="60"/>
      <c r="V131" s="60"/>
      <c r="W131" s="60"/>
      <c r="X131" s="60"/>
      <c r="Y131" s="60"/>
      <c r="Z131" s="26"/>
      <c r="AA131" s="26"/>
      <c r="AB131" s="26"/>
      <c r="AC131" s="26"/>
      <c r="AD131" s="26"/>
      <c r="AE131" s="26"/>
      <c r="AF131" s="26"/>
      <c r="AG131" s="26"/>
      <c r="AH131" s="26"/>
      <c r="AI131" s="26"/>
      <c r="AJ131" s="60"/>
      <c r="AK131" s="26"/>
      <c r="AL131" s="26"/>
      <c r="AM131" s="26"/>
      <c r="AN131" s="26"/>
      <c r="AO131" s="26"/>
      <c r="AP131" s="26"/>
      <c r="AQ131" s="26"/>
      <c r="AR131" s="26"/>
      <c r="AS131" s="26"/>
      <c r="AT131" s="26"/>
      <c r="AU131" s="60"/>
      <c r="AV131" s="60"/>
      <c r="AW131" s="26"/>
      <c r="AX131" s="60"/>
      <c r="AY131" s="26"/>
      <c r="AZ131" s="26"/>
      <c r="BA131" s="60"/>
      <c r="BB131" s="26"/>
      <c r="BC131" s="271"/>
    </row>
    <row r="132" spans="1:55" s="54" customFormat="1" ht="81" customHeight="1" x14ac:dyDescent="0.25">
      <c r="A132" s="319"/>
      <c r="B132" s="246" t="s">
        <v>44</v>
      </c>
      <c r="C132" s="61" t="s">
        <v>45</v>
      </c>
      <c r="D132" s="62">
        <v>23</v>
      </c>
      <c r="E132" s="62">
        <v>3</v>
      </c>
      <c r="F132" s="62">
        <v>2003</v>
      </c>
      <c r="G132" s="63"/>
      <c r="H132" s="64" t="s">
        <v>217</v>
      </c>
      <c r="I132" s="29"/>
      <c r="J132" s="65"/>
      <c r="K132" s="29" t="s">
        <v>78</v>
      </c>
      <c r="L132" s="29"/>
      <c r="M132" s="29"/>
      <c r="N132" s="29"/>
      <c r="O132" s="35" t="s">
        <v>218</v>
      </c>
      <c r="P132" s="68">
        <v>0</v>
      </c>
      <c r="Q132" s="68">
        <v>0</v>
      </c>
      <c r="R132" s="67">
        <v>0</v>
      </c>
      <c r="S132" s="67">
        <v>0</v>
      </c>
      <c r="T132" s="67">
        <v>0</v>
      </c>
      <c r="U132" s="67">
        <v>0</v>
      </c>
      <c r="V132" s="67">
        <v>0</v>
      </c>
      <c r="W132" s="67">
        <v>0</v>
      </c>
      <c r="X132" s="67">
        <v>0</v>
      </c>
      <c r="Y132" s="67">
        <v>0</v>
      </c>
      <c r="Z132" s="67">
        <v>0</v>
      </c>
      <c r="AA132" s="67">
        <v>0</v>
      </c>
      <c r="AB132" s="67">
        <v>0</v>
      </c>
      <c r="AC132" s="67">
        <v>0</v>
      </c>
      <c r="AD132" s="67">
        <v>0</v>
      </c>
      <c r="AE132" s="67">
        <v>0</v>
      </c>
      <c r="AF132" s="67">
        <v>0</v>
      </c>
      <c r="AG132" s="67">
        <v>0</v>
      </c>
      <c r="AH132" s="67">
        <v>0</v>
      </c>
      <c r="AI132" s="67">
        <v>0</v>
      </c>
      <c r="AJ132" s="67">
        <v>0</v>
      </c>
      <c r="AK132" s="29">
        <v>0</v>
      </c>
      <c r="AL132" s="29">
        <v>0</v>
      </c>
      <c r="AM132" s="29">
        <v>0</v>
      </c>
      <c r="AN132" s="29">
        <v>0</v>
      </c>
      <c r="AO132" s="29">
        <v>0</v>
      </c>
      <c r="AP132" s="29">
        <v>0</v>
      </c>
      <c r="AQ132" s="29">
        <f t="shared" ref="AQ132:AS135" si="58">AN132-AK132</f>
        <v>0</v>
      </c>
      <c r="AR132" s="29">
        <f t="shared" si="58"/>
        <v>0</v>
      </c>
      <c r="AS132" s="29">
        <f t="shared" si="58"/>
        <v>0</v>
      </c>
      <c r="AT132" s="68">
        <f>((AQ132*1)+(AR132*30)+(AS132*360))/30</f>
        <v>0</v>
      </c>
      <c r="AU132" s="67">
        <f>Y132*((POWER(1.004867,AT132)-1))/(0.004867*((POWER(1.004867,AT132))))</f>
        <v>0</v>
      </c>
      <c r="AV132" s="67">
        <f>AJ132+AU132</f>
        <v>0</v>
      </c>
      <c r="AW132" s="69">
        <v>0</v>
      </c>
      <c r="AX132" s="67">
        <f>'[1]IPC Y SMMLV'!$C$4*AW132</f>
        <v>0</v>
      </c>
      <c r="AY132" s="29"/>
      <c r="AZ132" s="67">
        <f>'[1]IPC Y SMMLV'!$C$4*AY132</f>
        <v>0</v>
      </c>
      <c r="BA132" s="67">
        <f>S132+AV132+AX132+AZ132</f>
        <v>0</v>
      </c>
      <c r="BB132" s="29"/>
      <c r="BC132" s="272"/>
    </row>
    <row r="133" spans="1:55" s="54" customFormat="1" ht="27" x14ac:dyDescent="0.25">
      <c r="A133" s="319"/>
      <c r="B133" s="246" t="s">
        <v>44</v>
      </c>
      <c r="C133" s="61" t="s">
        <v>45</v>
      </c>
      <c r="D133" s="62">
        <v>23</v>
      </c>
      <c r="E133" s="62">
        <v>3</v>
      </c>
      <c r="F133" s="62">
        <v>2003</v>
      </c>
      <c r="G133" s="63"/>
      <c r="H133" s="64" t="s">
        <v>219</v>
      </c>
      <c r="I133" s="29" t="s">
        <v>47</v>
      </c>
      <c r="J133" s="65">
        <v>3583505</v>
      </c>
      <c r="K133" s="29" t="s">
        <v>80</v>
      </c>
      <c r="L133" s="110"/>
      <c r="M133" s="29"/>
      <c r="N133" s="29"/>
      <c r="O133" s="35"/>
      <c r="P133" s="66">
        <v>51.511690000000002</v>
      </c>
      <c r="Q133" s="66">
        <v>100.59854</v>
      </c>
      <c r="R133" s="67">
        <v>1120000</v>
      </c>
      <c r="S133" s="67">
        <f>(R133*Q133)/P133</f>
        <v>2187277.583010769</v>
      </c>
      <c r="T133" s="67">
        <v>0</v>
      </c>
      <c r="U133" s="67">
        <v>0</v>
      </c>
      <c r="V133" s="67">
        <v>0</v>
      </c>
      <c r="W133" s="67">
        <v>0</v>
      </c>
      <c r="X133" s="67">
        <v>0</v>
      </c>
      <c r="Y133" s="67">
        <v>0</v>
      </c>
      <c r="Z133" s="67">
        <v>0</v>
      </c>
      <c r="AA133" s="67">
        <v>0</v>
      </c>
      <c r="AB133" s="67">
        <v>0</v>
      </c>
      <c r="AC133" s="67">
        <v>0</v>
      </c>
      <c r="AD133" s="67">
        <v>0</v>
      </c>
      <c r="AE133" s="67">
        <v>0</v>
      </c>
      <c r="AF133" s="67">
        <v>0</v>
      </c>
      <c r="AG133" s="67">
        <v>0</v>
      </c>
      <c r="AH133" s="67">
        <v>0</v>
      </c>
      <c r="AI133" s="67">
        <v>0</v>
      </c>
      <c r="AJ133" s="67">
        <v>0</v>
      </c>
      <c r="AK133" s="29">
        <v>0</v>
      </c>
      <c r="AL133" s="29">
        <v>0</v>
      </c>
      <c r="AM133" s="29">
        <v>0</v>
      </c>
      <c r="AN133" s="29">
        <v>0</v>
      </c>
      <c r="AO133" s="29">
        <v>0</v>
      </c>
      <c r="AP133" s="29">
        <v>0</v>
      </c>
      <c r="AQ133" s="29">
        <f t="shared" si="58"/>
        <v>0</v>
      </c>
      <c r="AR133" s="29">
        <f t="shared" si="58"/>
        <v>0</v>
      </c>
      <c r="AS133" s="29">
        <f t="shared" si="58"/>
        <v>0</v>
      </c>
      <c r="AT133" s="68">
        <f>((AQ133*1)+(AR133*30)+(AS133*360))/30</f>
        <v>0</v>
      </c>
      <c r="AU133" s="67">
        <v>0</v>
      </c>
      <c r="AV133" s="67">
        <v>0</v>
      </c>
      <c r="AW133" s="69">
        <v>100</v>
      </c>
      <c r="AX133" s="67">
        <f>'[1]IPC Y SMMLV'!$C$4*AW133</f>
        <v>82811600</v>
      </c>
      <c r="AY133" s="29"/>
      <c r="AZ133" s="67">
        <f>'[1]IPC Y SMMLV'!$C$4*AY133</f>
        <v>0</v>
      </c>
      <c r="BA133" s="67">
        <f>S133+AV133+AX133+AZ133</f>
        <v>84998877.583010763</v>
      </c>
      <c r="BB133" s="29"/>
      <c r="BC133" s="272"/>
    </row>
    <row r="134" spans="1:55" s="54" customFormat="1" ht="69.75" customHeight="1" x14ac:dyDescent="0.25">
      <c r="A134" s="319"/>
      <c r="B134" s="246" t="s">
        <v>44</v>
      </c>
      <c r="C134" s="61" t="s">
        <v>45</v>
      </c>
      <c r="D134" s="62">
        <v>23</v>
      </c>
      <c r="E134" s="62">
        <v>3</v>
      </c>
      <c r="F134" s="62">
        <v>2003</v>
      </c>
      <c r="G134" s="63"/>
      <c r="H134" s="64" t="s">
        <v>220</v>
      </c>
      <c r="I134" s="29"/>
      <c r="J134" s="65"/>
      <c r="K134" s="29" t="s">
        <v>82</v>
      </c>
      <c r="L134" s="110"/>
      <c r="M134" s="29"/>
      <c r="N134" s="29"/>
      <c r="O134" s="15" t="s">
        <v>118</v>
      </c>
      <c r="P134" s="68">
        <v>0</v>
      </c>
      <c r="Q134" s="68">
        <v>0</v>
      </c>
      <c r="R134" s="29"/>
      <c r="S134" s="67">
        <v>0</v>
      </c>
      <c r="T134" s="67">
        <v>0</v>
      </c>
      <c r="U134" s="67">
        <v>0</v>
      </c>
      <c r="V134" s="67">
        <v>0</v>
      </c>
      <c r="W134" s="67">
        <v>0</v>
      </c>
      <c r="X134" s="67">
        <v>0</v>
      </c>
      <c r="Y134" s="67">
        <v>0</v>
      </c>
      <c r="Z134" s="67">
        <v>0</v>
      </c>
      <c r="AA134" s="67">
        <v>0</v>
      </c>
      <c r="AB134" s="67">
        <v>0</v>
      </c>
      <c r="AC134" s="67">
        <v>0</v>
      </c>
      <c r="AD134" s="67">
        <v>0</v>
      </c>
      <c r="AE134" s="67">
        <v>0</v>
      </c>
      <c r="AF134" s="67">
        <v>0</v>
      </c>
      <c r="AG134" s="67">
        <v>0</v>
      </c>
      <c r="AH134" s="67">
        <v>0</v>
      </c>
      <c r="AI134" s="67">
        <v>0</v>
      </c>
      <c r="AJ134" s="67">
        <v>0</v>
      </c>
      <c r="AK134" s="29">
        <v>0</v>
      </c>
      <c r="AL134" s="29">
        <v>0</v>
      </c>
      <c r="AM134" s="29">
        <v>0</v>
      </c>
      <c r="AN134" s="29">
        <v>0</v>
      </c>
      <c r="AO134" s="29">
        <v>0</v>
      </c>
      <c r="AP134" s="29">
        <v>0</v>
      </c>
      <c r="AQ134" s="29">
        <f t="shared" si="58"/>
        <v>0</v>
      </c>
      <c r="AR134" s="29">
        <f t="shared" si="58"/>
        <v>0</v>
      </c>
      <c r="AS134" s="29">
        <f t="shared" si="58"/>
        <v>0</v>
      </c>
      <c r="AT134" s="68">
        <f>((AQ134*1)+(AR134*30)+(AS134*360))/30</f>
        <v>0</v>
      </c>
      <c r="AU134" s="67">
        <v>0</v>
      </c>
      <c r="AV134" s="67">
        <v>0</v>
      </c>
      <c r="AW134" s="69">
        <v>0</v>
      </c>
      <c r="AX134" s="67">
        <f>'[1]IPC Y SMMLV'!$C$4*AW134</f>
        <v>0</v>
      </c>
      <c r="AY134" s="29"/>
      <c r="AZ134" s="67">
        <f>'[1]IPC Y SMMLV'!$C$4*AY134</f>
        <v>0</v>
      </c>
      <c r="BA134" s="67">
        <f>S134+AV134+AX134+AZ134</f>
        <v>0</v>
      </c>
      <c r="BB134" s="29"/>
      <c r="BC134" s="272"/>
    </row>
    <row r="135" spans="1:55" s="54" customFormat="1" ht="72" customHeight="1" thickBot="1" x14ac:dyDescent="0.3">
      <c r="A135" s="320"/>
      <c r="B135" s="248" t="s">
        <v>44</v>
      </c>
      <c r="C135" s="61" t="s">
        <v>45</v>
      </c>
      <c r="D135" s="71">
        <v>23</v>
      </c>
      <c r="E135" s="71">
        <v>3</v>
      </c>
      <c r="F135" s="71">
        <v>2003</v>
      </c>
      <c r="G135" s="72"/>
      <c r="H135" s="73" t="s">
        <v>221</v>
      </c>
      <c r="I135" s="23"/>
      <c r="J135" s="74"/>
      <c r="K135" s="23" t="s">
        <v>82</v>
      </c>
      <c r="L135" s="75"/>
      <c r="M135" s="23"/>
      <c r="N135" s="23"/>
      <c r="O135" s="44" t="s">
        <v>118</v>
      </c>
      <c r="P135" s="78">
        <v>0</v>
      </c>
      <c r="Q135" s="78">
        <v>0</v>
      </c>
      <c r="R135" s="23"/>
      <c r="S135" s="77">
        <v>0</v>
      </c>
      <c r="T135" s="77">
        <v>0</v>
      </c>
      <c r="U135" s="77">
        <v>0</v>
      </c>
      <c r="V135" s="77">
        <v>0</v>
      </c>
      <c r="W135" s="77">
        <v>0</v>
      </c>
      <c r="X135" s="77">
        <v>0</v>
      </c>
      <c r="Y135" s="77">
        <v>0</v>
      </c>
      <c r="Z135" s="77">
        <v>0</v>
      </c>
      <c r="AA135" s="77">
        <v>0</v>
      </c>
      <c r="AB135" s="77">
        <v>0</v>
      </c>
      <c r="AC135" s="77">
        <v>0</v>
      </c>
      <c r="AD135" s="77">
        <v>0</v>
      </c>
      <c r="AE135" s="77">
        <v>0</v>
      </c>
      <c r="AF135" s="77">
        <v>0</v>
      </c>
      <c r="AG135" s="77">
        <v>0</v>
      </c>
      <c r="AH135" s="77">
        <v>0</v>
      </c>
      <c r="AI135" s="77">
        <v>0</v>
      </c>
      <c r="AJ135" s="77">
        <v>0</v>
      </c>
      <c r="AK135" s="23">
        <v>0</v>
      </c>
      <c r="AL135" s="23">
        <v>0</v>
      </c>
      <c r="AM135" s="23">
        <v>0</v>
      </c>
      <c r="AN135" s="23">
        <v>0</v>
      </c>
      <c r="AO135" s="23">
        <v>0</v>
      </c>
      <c r="AP135" s="23">
        <v>0</v>
      </c>
      <c r="AQ135" s="23">
        <f t="shared" si="58"/>
        <v>0</v>
      </c>
      <c r="AR135" s="23">
        <f t="shared" si="58"/>
        <v>0</v>
      </c>
      <c r="AS135" s="23">
        <f t="shared" si="58"/>
        <v>0</v>
      </c>
      <c r="AT135" s="78">
        <f>((AQ135*1)+(AR135*30)+(AS135*360))/30</f>
        <v>0</v>
      </c>
      <c r="AU135" s="77">
        <v>0</v>
      </c>
      <c r="AV135" s="77">
        <v>0</v>
      </c>
      <c r="AW135" s="79">
        <v>0</v>
      </c>
      <c r="AX135" s="77">
        <f>'[1]IPC Y SMMLV'!$C$4*AW135</f>
        <v>0</v>
      </c>
      <c r="AY135" s="23"/>
      <c r="AZ135" s="77">
        <f>'[1]IPC Y SMMLV'!$C$4*AY135</f>
        <v>0</v>
      </c>
      <c r="BA135" s="77">
        <f>S135+AV135+AX135+AZ135</f>
        <v>0</v>
      </c>
      <c r="BB135" s="23"/>
      <c r="BC135" s="273">
        <f>SUM(BA132:BA135)</f>
        <v>84998877.583010763</v>
      </c>
    </row>
    <row r="136" spans="1:55" s="54" customFormat="1" ht="27" x14ac:dyDescent="0.25">
      <c r="A136" s="315">
        <v>18</v>
      </c>
      <c r="B136" s="249" t="s">
        <v>44</v>
      </c>
      <c r="C136" s="183" t="s">
        <v>222</v>
      </c>
      <c r="D136" s="184">
        <v>10</v>
      </c>
      <c r="E136" s="184">
        <v>3</v>
      </c>
      <c r="F136" s="184">
        <v>2002</v>
      </c>
      <c r="G136" s="185" t="s">
        <v>223</v>
      </c>
      <c r="H136" s="186"/>
      <c r="I136" s="187"/>
      <c r="J136" s="188" t="s">
        <v>224</v>
      </c>
      <c r="K136" s="187"/>
      <c r="L136" s="42"/>
      <c r="M136" s="42"/>
      <c r="N136" s="42"/>
      <c r="O136" s="42"/>
      <c r="P136" s="42"/>
      <c r="Q136" s="42"/>
      <c r="R136" s="42"/>
      <c r="S136" s="189"/>
      <c r="T136" s="189"/>
      <c r="U136" s="189"/>
      <c r="V136" s="189"/>
      <c r="W136" s="189"/>
      <c r="X136" s="189"/>
      <c r="Y136" s="189"/>
      <c r="Z136" s="42"/>
      <c r="AA136" s="42"/>
      <c r="AB136" s="42"/>
      <c r="AC136" s="42"/>
      <c r="AD136" s="42"/>
      <c r="AE136" s="42"/>
      <c r="AF136" s="42"/>
      <c r="AG136" s="42"/>
      <c r="AH136" s="42"/>
      <c r="AI136" s="42"/>
      <c r="AJ136" s="189"/>
      <c r="AK136" s="42"/>
      <c r="AL136" s="42"/>
      <c r="AM136" s="42"/>
      <c r="AN136" s="42"/>
      <c r="AO136" s="42"/>
      <c r="AP136" s="42"/>
      <c r="AQ136" s="42"/>
      <c r="AR136" s="42"/>
      <c r="AS136" s="42"/>
      <c r="AT136" s="42"/>
      <c r="AU136" s="189"/>
      <c r="AV136" s="189"/>
      <c r="AW136" s="42"/>
      <c r="AX136" s="189"/>
      <c r="AY136" s="42"/>
      <c r="AZ136" s="42"/>
      <c r="BA136" s="189"/>
      <c r="BB136" s="42"/>
      <c r="BC136" s="290"/>
    </row>
    <row r="137" spans="1:55" s="54" customFormat="1" ht="38.25" x14ac:dyDescent="0.25">
      <c r="A137" s="316"/>
      <c r="B137" s="250" t="s">
        <v>44</v>
      </c>
      <c r="C137" s="88" t="s">
        <v>222</v>
      </c>
      <c r="D137" s="89">
        <v>10</v>
      </c>
      <c r="E137" s="89">
        <v>3</v>
      </c>
      <c r="F137" s="89">
        <v>2002</v>
      </c>
      <c r="G137" s="40"/>
      <c r="H137" s="178" t="s">
        <v>225</v>
      </c>
      <c r="I137" s="24"/>
      <c r="J137" s="179"/>
      <c r="K137" s="24" t="s">
        <v>78</v>
      </c>
      <c r="L137" s="158"/>
      <c r="M137" s="24"/>
      <c r="N137" s="24"/>
      <c r="O137" s="40" t="s">
        <v>226</v>
      </c>
      <c r="P137" s="190">
        <v>0</v>
      </c>
      <c r="Q137" s="190">
        <v>0</v>
      </c>
      <c r="R137" s="24"/>
      <c r="S137" s="87">
        <v>0</v>
      </c>
      <c r="T137" s="94">
        <v>0</v>
      </c>
      <c r="U137" s="94">
        <v>0</v>
      </c>
      <c r="V137" s="94">
        <v>0</v>
      </c>
      <c r="W137" s="94">
        <v>0</v>
      </c>
      <c r="X137" s="94">
        <v>0</v>
      </c>
      <c r="Y137" s="94">
        <v>0</v>
      </c>
      <c r="Z137" s="25">
        <v>0</v>
      </c>
      <c r="AA137" s="25">
        <v>0</v>
      </c>
      <c r="AB137" s="25">
        <v>0</v>
      </c>
      <c r="AC137" s="25">
        <v>0</v>
      </c>
      <c r="AD137" s="25">
        <v>0</v>
      </c>
      <c r="AE137" s="25">
        <v>0</v>
      </c>
      <c r="AF137" s="25">
        <v>0</v>
      </c>
      <c r="AG137" s="25">
        <v>0</v>
      </c>
      <c r="AH137" s="25">
        <v>0</v>
      </c>
      <c r="AI137" s="87">
        <f t="shared" ref="AI137:AI143" si="59">((AF137*1)+(AG137*30)+(AH137*360))/30</f>
        <v>0</v>
      </c>
      <c r="AJ137" s="94">
        <f t="shared" ref="AJ137:AJ143" si="60">Y137*((POWER(1.004867,AI137)-1)/0.004867)</f>
        <v>0</v>
      </c>
      <c r="AK137" s="25">
        <v>0</v>
      </c>
      <c r="AL137" s="25">
        <v>0</v>
      </c>
      <c r="AM137" s="25">
        <v>0</v>
      </c>
      <c r="AN137" s="25">
        <v>0</v>
      </c>
      <c r="AO137" s="25">
        <v>0</v>
      </c>
      <c r="AP137" s="25">
        <v>0</v>
      </c>
      <c r="AQ137" s="25">
        <v>0</v>
      </c>
      <c r="AR137" s="25">
        <v>0</v>
      </c>
      <c r="AS137" s="25">
        <v>0</v>
      </c>
      <c r="AT137" s="95">
        <f t="shared" ref="AT137:AT143" si="61">((AQ137*1)+(AR137*30)+(AS137*360))/30</f>
        <v>0</v>
      </c>
      <c r="AU137" s="94">
        <f t="shared" ref="AU137:AU143" si="62">Y137*((POWER(1.004867,AT137)-1))/(0.004867*((POWER(1.004867,AT137))))</f>
        <v>0</v>
      </c>
      <c r="AV137" s="94">
        <f t="shared" ref="AV137:AV143" si="63">AJ137+AU137</f>
        <v>0</v>
      </c>
      <c r="AW137" s="96">
        <v>100</v>
      </c>
      <c r="AX137" s="94">
        <f>'[1]IPC Y SMMLV'!$C$4*AW137</f>
        <v>82811600</v>
      </c>
      <c r="AY137" s="24"/>
      <c r="AZ137" s="94">
        <f>'[1]IPC Y SMMLV'!$C$4*AY137</f>
        <v>0</v>
      </c>
      <c r="BA137" s="94">
        <f>S137+AV137+AX137+AZ137</f>
        <v>82811600</v>
      </c>
      <c r="BB137" s="24"/>
      <c r="BC137" s="274"/>
    </row>
    <row r="138" spans="1:55" s="54" customFormat="1" ht="67.5" customHeight="1" x14ac:dyDescent="0.25">
      <c r="A138" s="316"/>
      <c r="B138" s="250" t="s">
        <v>44</v>
      </c>
      <c r="C138" s="88" t="s">
        <v>222</v>
      </c>
      <c r="D138" s="89">
        <v>10</v>
      </c>
      <c r="E138" s="89">
        <v>3</v>
      </c>
      <c r="F138" s="89">
        <v>2002</v>
      </c>
      <c r="G138" s="40"/>
      <c r="H138" s="178" t="s">
        <v>227</v>
      </c>
      <c r="I138" s="24"/>
      <c r="J138" s="179"/>
      <c r="K138" s="24" t="s">
        <v>82</v>
      </c>
      <c r="L138" s="158"/>
      <c r="M138" s="24"/>
      <c r="N138" s="24"/>
      <c r="O138" s="17" t="s">
        <v>83</v>
      </c>
      <c r="P138" s="190">
        <v>0</v>
      </c>
      <c r="Q138" s="190">
        <v>0</v>
      </c>
      <c r="R138" s="24"/>
      <c r="S138" s="94">
        <v>0</v>
      </c>
      <c r="T138" s="94">
        <v>0</v>
      </c>
      <c r="U138" s="94">
        <v>0</v>
      </c>
      <c r="V138" s="94">
        <v>0</v>
      </c>
      <c r="W138" s="94">
        <v>0</v>
      </c>
      <c r="X138" s="94">
        <v>0</v>
      </c>
      <c r="Y138" s="94">
        <v>0</v>
      </c>
      <c r="Z138" s="25">
        <v>0</v>
      </c>
      <c r="AA138" s="25">
        <v>0</v>
      </c>
      <c r="AB138" s="25">
        <v>0</v>
      </c>
      <c r="AC138" s="25">
        <v>0</v>
      </c>
      <c r="AD138" s="25">
        <v>0</v>
      </c>
      <c r="AE138" s="25">
        <v>0</v>
      </c>
      <c r="AF138" s="25">
        <v>0</v>
      </c>
      <c r="AG138" s="25">
        <v>0</v>
      </c>
      <c r="AH138" s="25">
        <v>0</v>
      </c>
      <c r="AI138" s="87">
        <f t="shared" si="59"/>
        <v>0</v>
      </c>
      <c r="AJ138" s="94">
        <f t="shared" si="60"/>
        <v>0</v>
      </c>
      <c r="AK138" s="25">
        <v>0</v>
      </c>
      <c r="AL138" s="25">
        <v>0</v>
      </c>
      <c r="AM138" s="25">
        <v>0</v>
      </c>
      <c r="AN138" s="25">
        <v>0</v>
      </c>
      <c r="AO138" s="25">
        <v>0</v>
      </c>
      <c r="AP138" s="25">
        <v>0</v>
      </c>
      <c r="AQ138" s="25">
        <v>0</v>
      </c>
      <c r="AR138" s="25">
        <v>0</v>
      </c>
      <c r="AS138" s="25">
        <v>0</v>
      </c>
      <c r="AT138" s="95">
        <f>((AQ138*1)+(AR138*30)+(AS138*360))/30</f>
        <v>0</v>
      </c>
      <c r="AU138" s="94">
        <f>Y138*((POWER(1.004867,AT138)-1))/(0.004867*((POWER(1.004867,AT138))))</f>
        <v>0</v>
      </c>
      <c r="AV138" s="94">
        <f>AJ138+AU138</f>
        <v>0</v>
      </c>
      <c r="AW138" s="96">
        <v>0</v>
      </c>
      <c r="AX138" s="94">
        <f>'[1]IPC Y SMMLV'!$C$4*AW138</f>
        <v>0</v>
      </c>
      <c r="AY138" s="25"/>
      <c r="AZ138" s="94">
        <f>'[1]IPC Y SMMLV'!$C$4*AY138</f>
        <v>0</v>
      </c>
      <c r="BA138" s="94">
        <f t="shared" ref="BA138:BA143" si="64">S138+AV138+AX138+AZ138</f>
        <v>0</v>
      </c>
      <c r="BB138" s="25"/>
      <c r="BC138" s="275"/>
    </row>
    <row r="139" spans="1:55" s="54" customFormat="1" ht="67.5" customHeight="1" x14ac:dyDescent="0.25">
      <c r="A139" s="316"/>
      <c r="B139" s="250" t="s">
        <v>44</v>
      </c>
      <c r="C139" s="88" t="s">
        <v>222</v>
      </c>
      <c r="D139" s="89">
        <v>10</v>
      </c>
      <c r="E139" s="89">
        <v>3</v>
      </c>
      <c r="F139" s="89">
        <v>2002</v>
      </c>
      <c r="G139" s="40"/>
      <c r="H139" s="178" t="s">
        <v>228</v>
      </c>
      <c r="I139" s="24"/>
      <c r="J139" s="179"/>
      <c r="K139" s="24" t="s">
        <v>82</v>
      </c>
      <c r="L139" s="158"/>
      <c r="M139" s="24"/>
      <c r="N139" s="24"/>
      <c r="O139" s="17" t="s">
        <v>83</v>
      </c>
      <c r="P139" s="190">
        <v>0</v>
      </c>
      <c r="Q139" s="190">
        <v>0</v>
      </c>
      <c r="R139" s="24"/>
      <c r="S139" s="94">
        <v>0</v>
      </c>
      <c r="T139" s="94">
        <v>0</v>
      </c>
      <c r="U139" s="94">
        <v>0</v>
      </c>
      <c r="V139" s="94">
        <v>0</v>
      </c>
      <c r="W139" s="94">
        <v>0</v>
      </c>
      <c r="X139" s="94">
        <v>0</v>
      </c>
      <c r="Y139" s="94">
        <v>0</v>
      </c>
      <c r="Z139" s="25">
        <v>0</v>
      </c>
      <c r="AA139" s="25">
        <v>0</v>
      </c>
      <c r="AB139" s="25">
        <v>0</v>
      </c>
      <c r="AC139" s="25">
        <v>0</v>
      </c>
      <c r="AD139" s="25">
        <v>0</v>
      </c>
      <c r="AE139" s="25">
        <v>0</v>
      </c>
      <c r="AF139" s="25">
        <v>0</v>
      </c>
      <c r="AG139" s="25">
        <v>0</v>
      </c>
      <c r="AH139" s="25">
        <v>0</v>
      </c>
      <c r="AI139" s="87">
        <f t="shared" si="59"/>
        <v>0</v>
      </c>
      <c r="AJ139" s="94">
        <f t="shared" si="60"/>
        <v>0</v>
      </c>
      <c r="AK139" s="25">
        <v>0</v>
      </c>
      <c r="AL139" s="25">
        <v>0</v>
      </c>
      <c r="AM139" s="25">
        <v>0</v>
      </c>
      <c r="AN139" s="25">
        <v>0</v>
      </c>
      <c r="AO139" s="25">
        <v>0</v>
      </c>
      <c r="AP139" s="25">
        <v>0</v>
      </c>
      <c r="AQ139" s="25">
        <v>0</v>
      </c>
      <c r="AR139" s="25">
        <v>0</v>
      </c>
      <c r="AS139" s="25">
        <v>0</v>
      </c>
      <c r="AT139" s="95">
        <f>((AQ139*1)+(AR139*30)+(AS139*360))/30</f>
        <v>0</v>
      </c>
      <c r="AU139" s="94">
        <f>Y139*((POWER(1.004867,AT139)-1))/(0.004867*((POWER(1.004867,AT139))))</f>
        <v>0</v>
      </c>
      <c r="AV139" s="94">
        <f>AJ139+AU139</f>
        <v>0</v>
      </c>
      <c r="AW139" s="96">
        <v>0</v>
      </c>
      <c r="AX139" s="94">
        <f>'[1]IPC Y SMMLV'!$C$4*AW139</f>
        <v>0</v>
      </c>
      <c r="AY139" s="25"/>
      <c r="AZ139" s="94">
        <f>'[1]IPC Y SMMLV'!$C$4*AY139</f>
        <v>0</v>
      </c>
      <c r="BA139" s="94">
        <f t="shared" si="64"/>
        <v>0</v>
      </c>
      <c r="BB139" s="25"/>
      <c r="BC139" s="275"/>
    </row>
    <row r="140" spans="1:55" s="54" customFormat="1" ht="66.75" customHeight="1" x14ac:dyDescent="0.25">
      <c r="A140" s="316"/>
      <c r="B140" s="250" t="s">
        <v>44</v>
      </c>
      <c r="C140" s="88" t="s">
        <v>222</v>
      </c>
      <c r="D140" s="89">
        <v>10</v>
      </c>
      <c r="E140" s="89">
        <v>3</v>
      </c>
      <c r="F140" s="89">
        <v>2002</v>
      </c>
      <c r="G140" s="90"/>
      <c r="H140" s="178" t="s">
        <v>229</v>
      </c>
      <c r="I140" s="25" t="s">
        <v>47</v>
      </c>
      <c r="J140" s="92">
        <v>43476496</v>
      </c>
      <c r="K140" s="24" t="s">
        <v>82</v>
      </c>
      <c r="L140" s="97"/>
      <c r="M140" s="25"/>
      <c r="N140" s="25"/>
      <c r="O140" s="17" t="s">
        <v>83</v>
      </c>
      <c r="P140" s="190">
        <v>0</v>
      </c>
      <c r="Q140" s="190">
        <v>0</v>
      </c>
      <c r="R140" s="25"/>
      <c r="S140" s="94">
        <v>1200000</v>
      </c>
      <c r="T140" s="94">
        <v>0</v>
      </c>
      <c r="U140" s="94">
        <v>0</v>
      </c>
      <c r="V140" s="94">
        <v>0</v>
      </c>
      <c r="W140" s="94">
        <v>0</v>
      </c>
      <c r="X140" s="94">
        <v>0</v>
      </c>
      <c r="Y140" s="94">
        <v>0</v>
      </c>
      <c r="Z140" s="25">
        <v>0</v>
      </c>
      <c r="AA140" s="25">
        <v>0</v>
      </c>
      <c r="AB140" s="25">
        <v>0</v>
      </c>
      <c r="AC140" s="25">
        <v>0</v>
      </c>
      <c r="AD140" s="25">
        <v>0</v>
      </c>
      <c r="AE140" s="25">
        <v>0</v>
      </c>
      <c r="AF140" s="25">
        <v>0</v>
      </c>
      <c r="AG140" s="25">
        <v>0</v>
      </c>
      <c r="AH140" s="25">
        <v>0</v>
      </c>
      <c r="AI140" s="87">
        <f t="shared" si="59"/>
        <v>0</v>
      </c>
      <c r="AJ140" s="94">
        <f t="shared" si="60"/>
        <v>0</v>
      </c>
      <c r="AK140" s="25">
        <v>0</v>
      </c>
      <c r="AL140" s="25">
        <v>0</v>
      </c>
      <c r="AM140" s="25">
        <v>0</v>
      </c>
      <c r="AN140" s="25">
        <v>0</v>
      </c>
      <c r="AO140" s="25">
        <v>0</v>
      </c>
      <c r="AP140" s="25">
        <v>0</v>
      </c>
      <c r="AQ140" s="25">
        <v>0</v>
      </c>
      <c r="AR140" s="25">
        <v>0</v>
      </c>
      <c r="AS140" s="25">
        <v>0</v>
      </c>
      <c r="AT140" s="95">
        <f>((AQ140*1)+(AR140*30)+(AS140*360))/30</f>
        <v>0</v>
      </c>
      <c r="AU140" s="94">
        <f>Y140*((POWER(1.004867,AT140)-1))/(0.004867*((POWER(1.004867,AT140))))</f>
        <v>0</v>
      </c>
      <c r="AV140" s="94">
        <f>AJ140+AU140</f>
        <v>0</v>
      </c>
      <c r="AW140" s="96">
        <v>0</v>
      </c>
      <c r="AX140" s="94">
        <f>'[1]IPC Y SMMLV'!$C$4*AW140</f>
        <v>0</v>
      </c>
      <c r="AY140" s="25"/>
      <c r="AZ140" s="94">
        <f>'[1]IPC Y SMMLV'!$C$4*AY140</f>
        <v>0</v>
      </c>
      <c r="BA140" s="94">
        <f t="shared" si="64"/>
        <v>1200000</v>
      </c>
      <c r="BB140" s="25"/>
      <c r="BC140" s="275"/>
    </row>
    <row r="141" spans="1:55" s="54" customFormat="1" ht="69" customHeight="1" x14ac:dyDescent="0.25">
      <c r="A141" s="316"/>
      <c r="B141" s="250" t="s">
        <v>44</v>
      </c>
      <c r="C141" s="88" t="s">
        <v>222</v>
      </c>
      <c r="D141" s="89">
        <v>10</v>
      </c>
      <c r="E141" s="89">
        <v>3</v>
      </c>
      <c r="F141" s="89">
        <v>2002</v>
      </c>
      <c r="G141" s="90"/>
      <c r="H141" s="178" t="s">
        <v>230</v>
      </c>
      <c r="I141" s="25"/>
      <c r="J141" s="92"/>
      <c r="K141" s="24" t="s">
        <v>82</v>
      </c>
      <c r="L141" s="97"/>
      <c r="M141" s="25"/>
      <c r="N141" s="25"/>
      <c r="O141" s="17" t="s">
        <v>83</v>
      </c>
      <c r="P141" s="190">
        <v>0</v>
      </c>
      <c r="Q141" s="190">
        <v>0</v>
      </c>
      <c r="R141" s="25"/>
      <c r="S141" s="94">
        <v>0</v>
      </c>
      <c r="T141" s="94">
        <v>0</v>
      </c>
      <c r="U141" s="94">
        <v>0</v>
      </c>
      <c r="V141" s="94">
        <v>0</v>
      </c>
      <c r="W141" s="94">
        <v>0</v>
      </c>
      <c r="X141" s="94">
        <v>0</v>
      </c>
      <c r="Y141" s="94">
        <v>0</v>
      </c>
      <c r="Z141" s="25">
        <v>0</v>
      </c>
      <c r="AA141" s="25">
        <v>0</v>
      </c>
      <c r="AB141" s="25">
        <v>0</v>
      </c>
      <c r="AC141" s="25">
        <v>0</v>
      </c>
      <c r="AD141" s="25">
        <v>0</v>
      </c>
      <c r="AE141" s="25">
        <v>0</v>
      </c>
      <c r="AF141" s="25">
        <v>0</v>
      </c>
      <c r="AG141" s="25">
        <v>0</v>
      </c>
      <c r="AH141" s="25">
        <v>0</v>
      </c>
      <c r="AI141" s="87">
        <f t="shared" si="59"/>
        <v>0</v>
      </c>
      <c r="AJ141" s="94">
        <f t="shared" si="60"/>
        <v>0</v>
      </c>
      <c r="AK141" s="25">
        <v>0</v>
      </c>
      <c r="AL141" s="25">
        <v>0</v>
      </c>
      <c r="AM141" s="25">
        <v>0</v>
      </c>
      <c r="AN141" s="25">
        <v>0</v>
      </c>
      <c r="AO141" s="25">
        <v>0</v>
      </c>
      <c r="AP141" s="25">
        <v>0</v>
      </c>
      <c r="AQ141" s="25">
        <v>0</v>
      </c>
      <c r="AR141" s="25">
        <v>0</v>
      </c>
      <c r="AS141" s="25">
        <v>0</v>
      </c>
      <c r="AT141" s="95">
        <f t="shared" si="61"/>
        <v>0</v>
      </c>
      <c r="AU141" s="94">
        <f t="shared" si="62"/>
        <v>0</v>
      </c>
      <c r="AV141" s="94">
        <f t="shared" si="63"/>
        <v>0</v>
      </c>
      <c r="AW141" s="96">
        <v>0</v>
      </c>
      <c r="AX141" s="94">
        <f>'[1]IPC Y SMMLV'!$C$4*AW141</f>
        <v>0</v>
      </c>
      <c r="AY141" s="25"/>
      <c r="AZ141" s="94">
        <f>'[1]IPC Y SMMLV'!$C$4*AY141</f>
        <v>0</v>
      </c>
      <c r="BA141" s="94">
        <f t="shared" si="64"/>
        <v>0</v>
      </c>
      <c r="BB141" s="25"/>
      <c r="BC141" s="275"/>
    </row>
    <row r="142" spans="1:55" s="54" customFormat="1" ht="68.25" customHeight="1" x14ac:dyDescent="0.25">
      <c r="A142" s="316"/>
      <c r="B142" s="250" t="s">
        <v>44</v>
      </c>
      <c r="C142" s="88" t="s">
        <v>222</v>
      </c>
      <c r="D142" s="89">
        <v>10</v>
      </c>
      <c r="E142" s="89">
        <v>3</v>
      </c>
      <c r="F142" s="89">
        <v>2002</v>
      </c>
      <c r="G142" s="90"/>
      <c r="H142" s="91" t="s">
        <v>231</v>
      </c>
      <c r="I142" s="25"/>
      <c r="J142" s="92"/>
      <c r="K142" s="24" t="s">
        <v>82</v>
      </c>
      <c r="L142" s="97"/>
      <c r="M142" s="25"/>
      <c r="N142" s="25"/>
      <c r="O142" s="17" t="s">
        <v>83</v>
      </c>
      <c r="P142" s="190">
        <v>0</v>
      </c>
      <c r="Q142" s="190">
        <v>0</v>
      </c>
      <c r="R142" s="25"/>
      <c r="S142" s="94">
        <v>0</v>
      </c>
      <c r="T142" s="94">
        <v>0</v>
      </c>
      <c r="U142" s="94">
        <v>0</v>
      </c>
      <c r="V142" s="94">
        <v>0</v>
      </c>
      <c r="W142" s="94">
        <v>0</v>
      </c>
      <c r="X142" s="94">
        <v>0</v>
      </c>
      <c r="Y142" s="94">
        <v>0</v>
      </c>
      <c r="Z142" s="25">
        <v>0</v>
      </c>
      <c r="AA142" s="25">
        <v>0</v>
      </c>
      <c r="AB142" s="25">
        <v>0</v>
      </c>
      <c r="AC142" s="25">
        <v>0</v>
      </c>
      <c r="AD142" s="25">
        <v>0</v>
      </c>
      <c r="AE142" s="25">
        <v>0</v>
      </c>
      <c r="AF142" s="25">
        <v>0</v>
      </c>
      <c r="AG142" s="25">
        <v>0</v>
      </c>
      <c r="AH142" s="25">
        <v>0</v>
      </c>
      <c r="AI142" s="87">
        <f t="shared" si="59"/>
        <v>0</v>
      </c>
      <c r="AJ142" s="94">
        <f t="shared" si="60"/>
        <v>0</v>
      </c>
      <c r="AK142" s="25">
        <v>0</v>
      </c>
      <c r="AL142" s="25">
        <v>0</v>
      </c>
      <c r="AM142" s="25">
        <v>0</v>
      </c>
      <c r="AN142" s="25">
        <v>0</v>
      </c>
      <c r="AO142" s="25">
        <v>0</v>
      </c>
      <c r="AP142" s="25">
        <v>0</v>
      </c>
      <c r="AQ142" s="25">
        <v>0</v>
      </c>
      <c r="AR142" s="25">
        <v>0</v>
      </c>
      <c r="AS142" s="25">
        <v>0</v>
      </c>
      <c r="AT142" s="95">
        <f t="shared" si="61"/>
        <v>0</v>
      </c>
      <c r="AU142" s="94">
        <f t="shared" si="62"/>
        <v>0</v>
      </c>
      <c r="AV142" s="94">
        <f t="shared" si="63"/>
        <v>0</v>
      </c>
      <c r="AW142" s="96">
        <v>0</v>
      </c>
      <c r="AX142" s="94">
        <f>'[1]IPC Y SMMLV'!$C$4*AW142</f>
        <v>0</v>
      </c>
      <c r="AY142" s="25"/>
      <c r="AZ142" s="94">
        <f>'[1]IPC Y SMMLV'!$C$4*AY142</f>
        <v>0</v>
      </c>
      <c r="BA142" s="94">
        <f t="shared" si="64"/>
        <v>0</v>
      </c>
      <c r="BB142" s="25"/>
      <c r="BC142" s="275"/>
    </row>
    <row r="143" spans="1:55" s="54" customFormat="1" ht="69" customHeight="1" thickBot="1" x14ac:dyDescent="0.3">
      <c r="A143" s="317"/>
      <c r="B143" s="252" t="s">
        <v>44</v>
      </c>
      <c r="C143" s="98" t="s">
        <v>222</v>
      </c>
      <c r="D143" s="112">
        <v>10</v>
      </c>
      <c r="E143" s="112">
        <v>3</v>
      </c>
      <c r="F143" s="112">
        <v>2002</v>
      </c>
      <c r="G143" s="113"/>
      <c r="H143" s="114" t="s">
        <v>232</v>
      </c>
      <c r="I143" s="115"/>
      <c r="J143" s="116"/>
      <c r="K143" s="115" t="s">
        <v>82</v>
      </c>
      <c r="L143" s="117"/>
      <c r="M143" s="115"/>
      <c r="N143" s="115"/>
      <c r="O143" s="18" t="s">
        <v>83</v>
      </c>
      <c r="P143" s="191">
        <v>0</v>
      </c>
      <c r="Q143" s="191">
        <v>0</v>
      </c>
      <c r="R143" s="115"/>
      <c r="S143" s="101">
        <v>0</v>
      </c>
      <c r="T143" s="101">
        <v>0</v>
      </c>
      <c r="U143" s="101">
        <v>0</v>
      </c>
      <c r="V143" s="101">
        <v>0</v>
      </c>
      <c r="W143" s="101">
        <v>0</v>
      </c>
      <c r="X143" s="101">
        <v>0</v>
      </c>
      <c r="Y143" s="101">
        <v>0</v>
      </c>
      <c r="Z143" s="115">
        <v>0</v>
      </c>
      <c r="AA143" s="115">
        <v>0</v>
      </c>
      <c r="AB143" s="115">
        <v>0</v>
      </c>
      <c r="AC143" s="115">
        <v>0</v>
      </c>
      <c r="AD143" s="115">
        <v>0</v>
      </c>
      <c r="AE143" s="115">
        <v>0</v>
      </c>
      <c r="AF143" s="115">
        <v>0</v>
      </c>
      <c r="AG143" s="115">
        <v>0</v>
      </c>
      <c r="AH143" s="115">
        <v>0</v>
      </c>
      <c r="AI143" s="101">
        <f t="shared" si="59"/>
        <v>0</v>
      </c>
      <c r="AJ143" s="101">
        <f t="shared" si="60"/>
        <v>0</v>
      </c>
      <c r="AK143" s="115">
        <v>0</v>
      </c>
      <c r="AL143" s="115">
        <v>0</v>
      </c>
      <c r="AM143" s="115">
        <v>0</v>
      </c>
      <c r="AN143" s="115">
        <v>0</v>
      </c>
      <c r="AO143" s="115">
        <v>0</v>
      </c>
      <c r="AP143" s="115">
        <v>0</v>
      </c>
      <c r="AQ143" s="115">
        <v>0</v>
      </c>
      <c r="AR143" s="115">
        <v>0</v>
      </c>
      <c r="AS143" s="115">
        <v>0</v>
      </c>
      <c r="AT143" s="118">
        <f t="shared" si="61"/>
        <v>0</v>
      </c>
      <c r="AU143" s="101">
        <f t="shared" si="62"/>
        <v>0</v>
      </c>
      <c r="AV143" s="101">
        <f t="shared" si="63"/>
        <v>0</v>
      </c>
      <c r="AW143" s="119">
        <v>0</v>
      </c>
      <c r="AX143" s="101">
        <f>'[1]IPC Y SMMLV'!$C$4*AW143</f>
        <v>0</v>
      </c>
      <c r="AY143" s="115"/>
      <c r="AZ143" s="101">
        <f>'[1]IPC Y SMMLV'!$C$4*AY143</f>
        <v>0</v>
      </c>
      <c r="BA143" s="94">
        <f t="shared" si="64"/>
        <v>0</v>
      </c>
      <c r="BB143" s="115"/>
      <c r="BC143" s="278">
        <f>SUM(BA136:BA143)</f>
        <v>84011600</v>
      </c>
    </row>
    <row r="144" spans="1:55" s="54" customFormat="1" ht="27" x14ac:dyDescent="0.25">
      <c r="A144" s="318">
        <v>19</v>
      </c>
      <c r="B144" s="253" t="s">
        <v>44</v>
      </c>
      <c r="C144" s="55" t="s">
        <v>45</v>
      </c>
      <c r="D144" s="56">
        <v>8</v>
      </c>
      <c r="E144" s="56">
        <v>11</v>
      </c>
      <c r="F144" s="56">
        <v>2001</v>
      </c>
      <c r="G144" s="57" t="s">
        <v>233</v>
      </c>
      <c r="H144" s="58"/>
      <c r="I144" s="32" t="s">
        <v>47</v>
      </c>
      <c r="J144" s="59">
        <v>70165495</v>
      </c>
      <c r="K144" s="32"/>
      <c r="L144" s="26"/>
      <c r="M144" s="26" t="s">
        <v>234</v>
      </c>
      <c r="N144" s="26"/>
      <c r="O144" s="43"/>
      <c r="P144" s="26"/>
      <c r="Q144" s="26"/>
      <c r="R144" s="26"/>
      <c r="S144" s="60"/>
      <c r="T144" s="60"/>
      <c r="U144" s="60"/>
      <c r="V144" s="60"/>
      <c r="W144" s="60"/>
      <c r="X144" s="60"/>
      <c r="Y144" s="60"/>
      <c r="Z144" s="26"/>
      <c r="AA144" s="26"/>
      <c r="AB144" s="26"/>
      <c r="AC144" s="26"/>
      <c r="AD144" s="26"/>
      <c r="AE144" s="26"/>
      <c r="AF144" s="26"/>
      <c r="AG144" s="26"/>
      <c r="AH144" s="26"/>
      <c r="AI144" s="26"/>
      <c r="AJ144" s="60"/>
      <c r="AK144" s="26"/>
      <c r="AL144" s="26"/>
      <c r="AM144" s="26"/>
      <c r="AN144" s="26"/>
      <c r="AO144" s="26"/>
      <c r="AP144" s="26"/>
      <c r="AQ144" s="26"/>
      <c r="AR144" s="26"/>
      <c r="AS144" s="26"/>
      <c r="AT144" s="26"/>
      <c r="AU144" s="60"/>
      <c r="AV144" s="60"/>
      <c r="AW144" s="26"/>
      <c r="AX144" s="60"/>
      <c r="AY144" s="26"/>
      <c r="AZ144" s="26"/>
      <c r="BA144" s="60"/>
      <c r="BB144" s="26"/>
      <c r="BC144" s="271"/>
    </row>
    <row r="145" spans="1:55" s="54" customFormat="1" ht="27" x14ac:dyDescent="0.25">
      <c r="A145" s="319"/>
      <c r="B145" s="246" t="s">
        <v>44</v>
      </c>
      <c r="C145" s="61" t="s">
        <v>45</v>
      </c>
      <c r="D145" s="62">
        <v>8</v>
      </c>
      <c r="E145" s="62">
        <v>11</v>
      </c>
      <c r="F145" s="62">
        <v>2001</v>
      </c>
      <c r="G145" s="63"/>
      <c r="H145" s="64" t="s">
        <v>235</v>
      </c>
      <c r="I145" s="29"/>
      <c r="J145" s="65"/>
      <c r="K145" s="29" t="s">
        <v>110</v>
      </c>
      <c r="L145" s="29"/>
      <c r="M145" s="29"/>
      <c r="N145" s="29"/>
      <c r="O145" s="35" t="s">
        <v>236</v>
      </c>
      <c r="P145" s="68">
        <v>0</v>
      </c>
      <c r="Q145" s="68">
        <v>0</v>
      </c>
      <c r="R145" s="67">
        <v>0</v>
      </c>
      <c r="S145" s="67">
        <v>0</v>
      </c>
      <c r="T145" s="67">
        <v>0</v>
      </c>
      <c r="U145" s="67">
        <v>0</v>
      </c>
      <c r="V145" s="67">
        <v>0</v>
      </c>
      <c r="W145" s="67">
        <v>0</v>
      </c>
      <c r="X145" s="67">
        <v>0</v>
      </c>
      <c r="Y145" s="67">
        <v>0</v>
      </c>
      <c r="Z145" s="67">
        <v>0</v>
      </c>
      <c r="AA145" s="67">
        <v>0</v>
      </c>
      <c r="AB145" s="67">
        <v>0</v>
      </c>
      <c r="AC145" s="67">
        <v>0</v>
      </c>
      <c r="AD145" s="67">
        <v>0</v>
      </c>
      <c r="AE145" s="67">
        <v>0</v>
      </c>
      <c r="AF145" s="67">
        <v>0</v>
      </c>
      <c r="AG145" s="67">
        <v>0</v>
      </c>
      <c r="AH145" s="67">
        <v>0</v>
      </c>
      <c r="AI145" s="67">
        <v>0</v>
      </c>
      <c r="AJ145" s="67">
        <v>0</v>
      </c>
      <c r="AK145" s="29">
        <v>0</v>
      </c>
      <c r="AL145" s="29">
        <v>0</v>
      </c>
      <c r="AM145" s="29">
        <v>0</v>
      </c>
      <c r="AN145" s="29">
        <v>0</v>
      </c>
      <c r="AO145" s="29">
        <v>0</v>
      </c>
      <c r="AP145" s="29">
        <v>0</v>
      </c>
      <c r="AQ145" s="29">
        <f t="shared" ref="AQ145:AS146" si="65">AN145-AK145</f>
        <v>0</v>
      </c>
      <c r="AR145" s="29">
        <f t="shared" si="65"/>
        <v>0</v>
      </c>
      <c r="AS145" s="29">
        <f t="shared" si="65"/>
        <v>0</v>
      </c>
      <c r="AT145" s="68">
        <f>((AQ145*1)+(AR145*30)+(AS145*360))/30</f>
        <v>0</v>
      </c>
      <c r="AU145" s="67">
        <f>Y145*((POWER(1.004867,AT145)-1))/(0.004867*((POWER(1.004867,AT145))))</f>
        <v>0</v>
      </c>
      <c r="AV145" s="67">
        <f>AJ145+AU145</f>
        <v>0</v>
      </c>
      <c r="AW145" s="69">
        <v>0</v>
      </c>
      <c r="AX145" s="67">
        <f>'[1]IPC Y SMMLV'!$C$4*AW145</f>
        <v>0</v>
      </c>
      <c r="AY145" s="29"/>
      <c r="AZ145" s="67">
        <f>'[1]IPC Y SMMLV'!$C$4*AY145</f>
        <v>0</v>
      </c>
      <c r="BA145" s="67">
        <f>S145+AV145+AX145+AZ145</f>
        <v>0</v>
      </c>
      <c r="BB145" s="29"/>
      <c r="BC145" s="272"/>
    </row>
    <row r="146" spans="1:55" s="54" customFormat="1" ht="27" x14ac:dyDescent="0.25">
      <c r="A146" s="319"/>
      <c r="B146" s="246" t="s">
        <v>44</v>
      </c>
      <c r="C146" s="61" t="s">
        <v>45</v>
      </c>
      <c r="D146" s="62">
        <v>8</v>
      </c>
      <c r="E146" s="62">
        <v>11</v>
      </c>
      <c r="F146" s="62">
        <v>2001</v>
      </c>
      <c r="G146" s="63"/>
      <c r="H146" s="64" t="s">
        <v>237</v>
      </c>
      <c r="I146" s="29" t="s">
        <v>47</v>
      </c>
      <c r="J146" s="65">
        <v>1037949422</v>
      </c>
      <c r="K146" s="29" t="s">
        <v>55</v>
      </c>
      <c r="L146" s="110"/>
      <c r="M146" s="29"/>
      <c r="N146" s="29"/>
      <c r="O146" s="35"/>
      <c r="P146" s="66">
        <v>46.41939</v>
      </c>
      <c r="Q146" s="66">
        <v>100.59854</v>
      </c>
      <c r="R146" s="67">
        <v>0</v>
      </c>
      <c r="S146" s="67">
        <v>0</v>
      </c>
      <c r="T146" s="67">
        <v>286000</v>
      </c>
      <c r="U146" s="67">
        <f>((T146*Q146)/P146)</f>
        <v>619809.57612756221</v>
      </c>
      <c r="V146" s="67">
        <v>828116</v>
      </c>
      <c r="W146" s="67">
        <f>V146*25%</f>
        <v>207029</v>
      </c>
      <c r="X146" s="67">
        <f>(V146+W146)*25%</f>
        <v>258786.25</v>
      </c>
      <c r="Y146" s="67">
        <f>(V146+W146-X146)</f>
        <v>776358.75</v>
      </c>
      <c r="Z146" s="29">
        <f>D146</f>
        <v>8</v>
      </c>
      <c r="AA146" s="29">
        <f>E146</f>
        <v>11</v>
      </c>
      <c r="AB146" s="29">
        <f>F146</f>
        <v>2001</v>
      </c>
      <c r="AC146" s="29">
        <v>28</v>
      </c>
      <c r="AD146" s="29">
        <v>7</v>
      </c>
      <c r="AE146" s="29">
        <v>2014</v>
      </c>
      <c r="AF146" s="29">
        <f t="shared" ref="AF146:AH147" si="66">AC146-Z146</f>
        <v>20</v>
      </c>
      <c r="AG146" s="29">
        <f t="shared" si="66"/>
        <v>-4</v>
      </c>
      <c r="AH146" s="29">
        <f t="shared" si="66"/>
        <v>13</v>
      </c>
      <c r="AI146" s="68">
        <f>((AF146*1)+(AG146*30)+(AH146*360))/30</f>
        <v>152.66666666666666</v>
      </c>
      <c r="AJ146" s="67">
        <f>Y146*((POWER(1.004867,AI146)-1)/0.004867)</f>
        <v>175228244.81349924</v>
      </c>
      <c r="AK146" s="29">
        <v>0</v>
      </c>
      <c r="AL146" s="29">
        <v>0</v>
      </c>
      <c r="AM146" s="29">
        <v>0</v>
      </c>
      <c r="AN146" s="29">
        <v>0</v>
      </c>
      <c r="AO146" s="29">
        <v>0</v>
      </c>
      <c r="AP146" s="29">
        <v>0</v>
      </c>
      <c r="AQ146" s="29">
        <f t="shared" si="65"/>
        <v>0</v>
      </c>
      <c r="AR146" s="29">
        <f t="shared" si="65"/>
        <v>0</v>
      </c>
      <c r="AS146" s="29">
        <f t="shared" si="65"/>
        <v>0</v>
      </c>
      <c r="AT146" s="68">
        <f>((AQ146*1)+(AR146*30)+(AS146*360))/30</f>
        <v>0</v>
      </c>
      <c r="AU146" s="67">
        <f>Y146*((POWER(1.004867,AT146)-1))/(0.004867*((POWER(1.004867,AT146))))</f>
        <v>0</v>
      </c>
      <c r="AV146" s="67">
        <f>AJ146+AU146</f>
        <v>175228244.81349924</v>
      </c>
      <c r="AW146" s="69">
        <v>100</v>
      </c>
      <c r="AX146" s="67">
        <f>'[1]IPC Y SMMLV'!$C$4*AW146</f>
        <v>82811600</v>
      </c>
      <c r="AY146" s="29"/>
      <c r="AZ146" s="67">
        <f>'[1]IPC Y SMMLV'!$C$4*AY146</f>
        <v>0</v>
      </c>
      <c r="BA146" s="67">
        <f>S146+AV146+AX146+AZ146</f>
        <v>258039844.81349924</v>
      </c>
      <c r="BB146" s="29"/>
      <c r="BC146" s="272"/>
    </row>
    <row r="147" spans="1:55" s="54" customFormat="1" ht="39" thickBot="1" x14ac:dyDescent="0.3">
      <c r="A147" s="320"/>
      <c r="B147" s="246" t="s">
        <v>44</v>
      </c>
      <c r="C147" s="61" t="s">
        <v>45</v>
      </c>
      <c r="D147" s="71">
        <v>8</v>
      </c>
      <c r="E147" s="71">
        <v>11</v>
      </c>
      <c r="F147" s="71">
        <v>2001</v>
      </c>
      <c r="G147" s="137"/>
      <c r="H147" s="73" t="s">
        <v>238</v>
      </c>
      <c r="I147" s="23" t="s">
        <v>47</v>
      </c>
      <c r="J147" s="74">
        <v>43475497</v>
      </c>
      <c r="K147" s="23" t="s">
        <v>239</v>
      </c>
      <c r="L147" s="75"/>
      <c r="M147" s="23"/>
      <c r="N147" s="23"/>
      <c r="O147" s="16"/>
      <c r="P147" s="66">
        <v>46.41939</v>
      </c>
      <c r="Q147" s="66">
        <v>100.59854</v>
      </c>
      <c r="R147" s="77">
        <v>0</v>
      </c>
      <c r="S147" s="77">
        <v>1200000</v>
      </c>
      <c r="T147" s="177">
        <v>0</v>
      </c>
      <c r="U147" s="177">
        <v>0</v>
      </c>
      <c r="V147" s="177">
        <v>0</v>
      </c>
      <c r="W147" s="177">
        <f>V147*25%</f>
        <v>0</v>
      </c>
      <c r="X147" s="177">
        <f>(V147+W147)*25%</f>
        <v>0</v>
      </c>
      <c r="Y147" s="177">
        <f>(V147+W147-X147)</f>
        <v>0</v>
      </c>
      <c r="Z147" s="192">
        <v>0</v>
      </c>
      <c r="AA147" s="192">
        <v>0</v>
      </c>
      <c r="AB147" s="192">
        <v>0</v>
      </c>
      <c r="AC147" s="192">
        <v>0</v>
      </c>
      <c r="AD147" s="192">
        <v>0</v>
      </c>
      <c r="AE147" s="192">
        <v>0</v>
      </c>
      <c r="AF147" s="192">
        <f t="shared" si="66"/>
        <v>0</v>
      </c>
      <c r="AG147" s="192">
        <f t="shared" si="66"/>
        <v>0</v>
      </c>
      <c r="AH147" s="192">
        <f t="shared" si="66"/>
        <v>0</v>
      </c>
      <c r="AI147" s="193">
        <f>((AF147*1)+(AG147*30)+(AH147*360))/30</f>
        <v>0</v>
      </c>
      <c r="AJ147" s="177">
        <f>Y147*((POWER(1.004867,AI147)-1)/0.004867)</f>
        <v>0</v>
      </c>
      <c r="AK147" s="23">
        <v>0</v>
      </c>
      <c r="AL147" s="23">
        <v>0</v>
      </c>
      <c r="AM147" s="23">
        <v>0</v>
      </c>
      <c r="AN147" s="23">
        <v>0</v>
      </c>
      <c r="AO147" s="23">
        <v>0</v>
      </c>
      <c r="AP147" s="23">
        <v>0</v>
      </c>
      <c r="AQ147" s="23">
        <v>0</v>
      </c>
      <c r="AR147" s="23">
        <v>0</v>
      </c>
      <c r="AS147" s="23">
        <f>AP147-AM147</f>
        <v>0</v>
      </c>
      <c r="AT147" s="78">
        <f>((AQ147*1)+(AR147*30)+(AS147*360))/30</f>
        <v>0</v>
      </c>
      <c r="AU147" s="77">
        <f>Y147*((POWER(1.004867,AT147)-1))/(0.004867*((POWER(1.004867,AT147))))</f>
        <v>0</v>
      </c>
      <c r="AV147" s="77">
        <f>AJ147+AU147</f>
        <v>0</v>
      </c>
      <c r="AW147" s="79">
        <v>50</v>
      </c>
      <c r="AX147" s="77">
        <f>'[1]IPC Y SMMLV'!$C$4*AW147</f>
        <v>41405800</v>
      </c>
      <c r="AY147" s="23"/>
      <c r="AZ147" s="77">
        <f>'[1]IPC Y SMMLV'!$C$4*AY147</f>
        <v>0</v>
      </c>
      <c r="BA147" s="67">
        <f>S147+AV147+AX147+AZ147</f>
        <v>42605800</v>
      </c>
      <c r="BB147" s="23"/>
      <c r="BC147" s="282">
        <f>SUM(BA144:BA147)</f>
        <v>300645644.81349921</v>
      </c>
    </row>
    <row r="148" spans="1:55" s="54" customFormat="1" ht="27" x14ac:dyDescent="0.25">
      <c r="A148" s="327">
        <v>20</v>
      </c>
      <c r="B148" s="256" t="s">
        <v>44</v>
      </c>
      <c r="C148" s="183" t="s">
        <v>45</v>
      </c>
      <c r="D148" s="184">
        <v>31</v>
      </c>
      <c r="E148" s="184">
        <v>8</v>
      </c>
      <c r="F148" s="184">
        <v>2002</v>
      </c>
      <c r="G148" s="185" t="s">
        <v>240</v>
      </c>
      <c r="H148" s="186"/>
      <c r="I148" s="187" t="s">
        <v>47</v>
      </c>
      <c r="J148" s="188">
        <v>71003511</v>
      </c>
      <c r="K148" s="187"/>
      <c r="L148" s="42"/>
      <c r="M148" s="42" t="s">
        <v>241</v>
      </c>
      <c r="N148" s="42">
        <v>38</v>
      </c>
      <c r="O148" s="42"/>
      <c r="P148" s="42"/>
      <c r="Q148" s="42"/>
      <c r="R148" s="42"/>
      <c r="S148" s="189"/>
      <c r="T148" s="189"/>
      <c r="U148" s="189"/>
      <c r="V148" s="189"/>
      <c r="W148" s="189"/>
      <c r="X148" s="189"/>
      <c r="Y148" s="189"/>
      <c r="Z148" s="42"/>
      <c r="AA148" s="42"/>
      <c r="AB148" s="42"/>
      <c r="AC148" s="42"/>
      <c r="AD148" s="42"/>
      <c r="AE148" s="42"/>
      <c r="AF148" s="42"/>
      <c r="AG148" s="42"/>
      <c r="AH148" s="42"/>
      <c r="AI148" s="42"/>
      <c r="AJ148" s="189"/>
      <c r="AK148" s="42"/>
      <c r="AL148" s="42"/>
      <c r="AM148" s="42"/>
      <c r="AN148" s="42"/>
      <c r="AO148" s="42"/>
      <c r="AP148" s="42"/>
      <c r="AQ148" s="42"/>
      <c r="AR148" s="42"/>
      <c r="AS148" s="42"/>
      <c r="AT148" s="42"/>
      <c r="AU148" s="189"/>
      <c r="AV148" s="189"/>
      <c r="AW148" s="42"/>
      <c r="AX148" s="189"/>
      <c r="AY148" s="42"/>
      <c r="AZ148" s="42"/>
      <c r="BA148" s="189"/>
      <c r="BB148" s="42"/>
      <c r="BC148" s="290"/>
    </row>
    <row r="149" spans="1:55" s="54" customFormat="1" ht="27" x14ac:dyDescent="0.25">
      <c r="A149" s="328"/>
      <c r="B149" s="250" t="s">
        <v>44</v>
      </c>
      <c r="C149" s="88" t="s">
        <v>45</v>
      </c>
      <c r="D149" s="89">
        <v>31</v>
      </c>
      <c r="E149" s="89">
        <v>8</v>
      </c>
      <c r="F149" s="89">
        <v>2002</v>
      </c>
      <c r="G149" s="40"/>
      <c r="H149" s="178" t="s">
        <v>242</v>
      </c>
      <c r="I149" s="24" t="s">
        <v>47</v>
      </c>
      <c r="J149" s="179">
        <v>43702814</v>
      </c>
      <c r="K149" s="24" t="s">
        <v>243</v>
      </c>
      <c r="L149" s="158"/>
      <c r="M149" s="24" t="s">
        <v>244</v>
      </c>
      <c r="N149" s="24">
        <v>65.099999999999994</v>
      </c>
      <c r="O149" s="40"/>
      <c r="P149" s="24">
        <v>48.86618</v>
      </c>
      <c r="Q149" s="93">
        <v>100.59854</v>
      </c>
      <c r="R149" s="24"/>
      <c r="S149" s="94">
        <v>1200000</v>
      </c>
      <c r="T149" s="94">
        <v>309000</v>
      </c>
      <c r="U149" s="94">
        <f>((T149*Q149)/P149)</f>
        <v>636123.97899733519</v>
      </c>
      <c r="V149" s="94">
        <v>828116</v>
      </c>
      <c r="W149" s="94">
        <f>V149*25%</f>
        <v>207029</v>
      </c>
      <c r="X149" s="94">
        <f>(V149+W149)*25%</f>
        <v>258786.25</v>
      </c>
      <c r="Y149" s="94">
        <f>(V149+W149-X149)</f>
        <v>776358.75</v>
      </c>
      <c r="Z149" s="25">
        <f>D149</f>
        <v>31</v>
      </c>
      <c r="AA149" s="25">
        <f>E149</f>
        <v>8</v>
      </c>
      <c r="AB149" s="25">
        <f>F149</f>
        <v>2002</v>
      </c>
      <c r="AC149" s="25">
        <v>27</v>
      </c>
      <c r="AD149" s="25">
        <v>2</v>
      </c>
      <c r="AE149" s="25">
        <v>2019</v>
      </c>
      <c r="AF149" s="25">
        <f>AC149-Z149</f>
        <v>-4</v>
      </c>
      <c r="AG149" s="25">
        <f>AD149-AA149</f>
        <v>-6</v>
      </c>
      <c r="AH149" s="25">
        <f>AE149-AB149</f>
        <v>17</v>
      </c>
      <c r="AI149" s="95">
        <f t="shared" ref="AI149:AI154" si="67">((AF149*1)+(AG149*30)+(AH149*360))/30</f>
        <v>197.86666666666667</v>
      </c>
      <c r="AJ149" s="94">
        <f>Y149*((POWER(1.004867,AI149)-1)/0.004867)</f>
        <v>257373375.86030468</v>
      </c>
      <c r="AK149" s="25">
        <f>AC149</f>
        <v>27</v>
      </c>
      <c r="AL149" s="25">
        <f>AD149</f>
        <v>2</v>
      </c>
      <c r="AM149" s="25">
        <f>AE149</f>
        <v>2019</v>
      </c>
      <c r="AN149" s="25">
        <v>31</v>
      </c>
      <c r="AO149" s="25">
        <v>8</v>
      </c>
      <c r="AP149" s="25">
        <f>2002+38</f>
        <v>2040</v>
      </c>
      <c r="AQ149" s="25">
        <f>AN149-AK149</f>
        <v>4</v>
      </c>
      <c r="AR149" s="25">
        <f>AO149-AL149</f>
        <v>6</v>
      </c>
      <c r="AS149" s="25">
        <f>AP149-AM149</f>
        <v>21</v>
      </c>
      <c r="AT149" s="95">
        <f t="shared" ref="AT149:AT154" si="68">((AQ149*1)+(AR149*30)+(AS149*360))/30</f>
        <v>258.13333333333333</v>
      </c>
      <c r="AU149" s="94">
        <f t="shared" ref="AU149:AU156" si="69">Y149*((POWER(1.004867,AT149)-1))/(0.004867*((POWER(1.004867,AT149))))</f>
        <v>113963075.70450477</v>
      </c>
      <c r="AV149" s="94">
        <f t="shared" ref="AV149:AV156" si="70">AJ149+AU149</f>
        <v>371336451.56480944</v>
      </c>
      <c r="AW149" s="96">
        <v>100</v>
      </c>
      <c r="AX149" s="94">
        <f>'[1]IPC Y SMMLV'!$C$4*AW149</f>
        <v>82811600</v>
      </c>
      <c r="AY149" s="24"/>
      <c r="AZ149" s="94">
        <f>'[1]IPC Y SMMLV'!$C$4*AY149</f>
        <v>0</v>
      </c>
      <c r="BA149" s="94">
        <f t="shared" ref="BA149:BA159" si="71">S149+AV149+AX149+AZ149</f>
        <v>455348051.56480944</v>
      </c>
      <c r="BB149" s="24"/>
      <c r="BC149" s="274"/>
    </row>
    <row r="150" spans="1:55" s="54" customFormat="1" ht="72" customHeight="1" x14ac:dyDescent="0.25">
      <c r="A150" s="328"/>
      <c r="B150" s="250" t="s">
        <v>44</v>
      </c>
      <c r="C150" s="88" t="s">
        <v>45</v>
      </c>
      <c r="D150" s="89">
        <v>31</v>
      </c>
      <c r="E150" s="89">
        <v>8</v>
      </c>
      <c r="F150" s="89">
        <v>2002</v>
      </c>
      <c r="G150" s="40"/>
      <c r="H150" s="178" t="s">
        <v>245</v>
      </c>
      <c r="I150" s="24"/>
      <c r="J150" s="179"/>
      <c r="K150" s="24" t="s">
        <v>82</v>
      </c>
      <c r="L150" s="158"/>
      <c r="M150" s="24"/>
      <c r="N150" s="24"/>
      <c r="O150" s="17" t="s">
        <v>118</v>
      </c>
      <c r="P150" s="24">
        <v>48.86618</v>
      </c>
      <c r="Q150" s="93">
        <v>100.59854</v>
      </c>
      <c r="R150" s="24"/>
      <c r="S150" s="94">
        <v>0</v>
      </c>
      <c r="T150" s="94">
        <v>0</v>
      </c>
      <c r="U150" s="94">
        <v>0</v>
      </c>
      <c r="V150" s="94">
        <v>0</v>
      </c>
      <c r="W150" s="94">
        <v>0</v>
      </c>
      <c r="X150" s="94">
        <v>0</v>
      </c>
      <c r="Y150" s="94">
        <v>0</v>
      </c>
      <c r="Z150" s="25">
        <v>0</v>
      </c>
      <c r="AA150" s="25">
        <v>0</v>
      </c>
      <c r="AB150" s="25">
        <v>0</v>
      </c>
      <c r="AC150" s="25">
        <v>0</v>
      </c>
      <c r="AD150" s="25">
        <v>0</v>
      </c>
      <c r="AE150" s="25">
        <v>0</v>
      </c>
      <c r="AF150" s="25">
        <v>0</v>
      </c>
      <c r="AG150" s="25">
        <v>0</v>
      </c>
      <c r="AH150" s="25">
        <v>0</v>
      </c>
      <c r="AI150" s="87">
        <f t="shared" si="67"/>
        <v>0</v>
      </c>
      <c r="AJ150" s="94">
        <f t="shared" ref="AJ150:AJ158" si="72">Y150*((POWER(1.004867,AI150)-1)/0.004867)</f>
        <v>0</v>
      </c>
      <c r="AK150" s="25">
        <v>0</v>
      </c>
      <c r="AL150" s="25">
        <v>0</v>
      </c>
      <c r="AM150" s="25">
        <v>0</v>
      </c>
      <c r="AN150" s="25">
        <v>0</v>
      </c>
      <c r="AO150" s="25">
        <v>0</v>
      </c>
      <c r="AP150" s="25">
        <v>0</v>
      </c>
      <c r="AQ150" s="25">
        <v>0</v>
      </c>
      <c r="AR150" s="25">
        <v>0</v>
      </c>
      <c r="AS150" s="25">
        <v>0</v>
      </c>
      <c r="AT150" s="95">
        <f t="shared" si="68"/>
        <v>0</v>
      </c>
      <c r="AU150" s="94">
        <f t="shared" si="69"/>
        <v>0</v>
      </c>
      <c r="AV150" s="94">
        <f t="shared" si="70"/>
        <v>0</v>
      </c>
      <c r="AW150" s="96">
        <v>0</v>
      </c>
      <c r="AX150" s="94">
        <f>'[1]IPC Y SMMLV'!$C$4*AW150</f>
        <v>0</v>
      </c>
      <c r="AY150" s="25"/>
      <c r="AZ150" s="94">
        <f>'[1]IPC Y SMMLV'!$C$4*AY150</f>
        <v>0</v>
      </c>
      <c r="BA150" s="94">
        <f t="shared" si="71"/>
        <v>0</v>
      </c>
      <c r="BB150" s="25"/>
      <c r="BC150" s="275"/>
    </row>
    <row r="151" spans="1:55" s="54" customFormat="1" ht="71.25" customHeight="1" x14ac:dyDescent="0.25">
      <c r="A151" s="328"/>
      <c r="B151" s="250" t="s">
        <v>44</v>
      </c>
      <c r="C151" s="88" t="s">
        <v>45</v>
      </c>
      <c r="D151" s="89">
        <v>31</v>
      </c>
      <c r="E151" s="89">
        <v>8</v>
      </c>
      <c r="F151" s="89">
        <v>2002</v>
      </c>
      <c r="G151" s="40"/>
      <c r="H151" s="178" t="s">
        <v>246</v>
      </c>
      <c r="I151" s="24"/>
      <c r="J151" s="179"/>
      <c r="K151" s="24" t="s">
        <v>82</v>
      </c>
      <c r="L151" s="158"/>
      <c r="M151" s="24"/>
      <c r="N151" s="24"/>
      <c r="O151" s="17" t="s">
        <v>118</v>
      </c>
      <c r="P151" s="24">
        <v>48.86618</v>
      </c>
      <c r="Q151" s="93">
        <v>100.59854</v>
      </c>
      <c r="R151" s="24"/>
      <c r="S151" s="94">
        <v>0</v>
      </c>
      <c r="T151" s="94">
        <v>0</v>
      </c>
      <c r="U151" s="94">
        <v>0</v>
      </c>
      <c r="V151" s="94">
        <v>0</v>
      </c>
      <c r="W151" s="94">
        <v>0</v>
      </c>
      <c r="X151" s="94">
        <v>0</v>
      </c>
      <c r="Y151" s="94">
        <v>0</v>
      </c>
      <c r="Z151" s="25">
        <v>0</v>
      </c>
      <c r="AA151" s="25">
        <v>0</v>
      </c>
      <c r="AB151" s="25">
        <v>0</v>
      </c>
      <c r="AC151" s="25">
        <v>0</v>
      </c>
      <c r="AD151" s="25">
        <v>0</v>
      </c>
      <c r="AE151" s="25">
        <v>0</v>
      </c>
      <c r="AF151" s="25">
        <v>0</v>
      </c>
      <c r="AG151" s="25">
        <v>0</v>
      </c>
      <c r="AH151" s="25">
        <v>0</v>
      </c>
      <c r="AI151" s="87">
        <f t="shared" si="67"/>
        <v>0</v>
      </c>
      <c r="AJ151" s="94">
        <f t="shared" si="72"/>
        <v>0</v>
      </c>
      <c r="AK151" s="25">
        <v>0</v>
      </c>
      <c r="AL151" s="25">
        <v>0</v>
      </c>
      <c r="AM151" s="25">
        <v>0</v>
      </c>
      <c r="AN151" s="25">
        <v>0</v>
      </c>
      <c r="AO151" s="25">
        <v>0</v>
      </c>
      <c r="AP151" s="25">
        <v>0</v>
      </c>
      <c r="AQ151" s="25">
        <v>0</v>
      </c>
      <c r="AR151" s="25">
        <v>0</v>
      </c>
      <c r="AS151" s="25">
        <v>0</v>
      </c>
      <c r="AT151" s="95">
        <f t="shared" si="68"/>
        <v>0</v>
      </c>
      <c r="AU151" s="94">
        <f t="shared" si="69"/>
        <v>0</v>
      </c>
      <c r="AV151" s="94">
        <f t="shared" si="70"/>
        <v>0</v>
      </c>
      <c r="AW151" s="96">
        <v>0</v>
      </c>
      <c r="AX151" s="94">
        <f>'[1]IPC Y SMMLV'!$C$4*AW151</f>
        <v>0</v>
      </c>
      <c r="AY151" s="25"/>
      <c r="AZ151" s="94">
        <f>'[1]IPC Y SMMLV'!$C$4*AY151</f>
        <v>0</v>
      </c>
      <c r="BA151" s="94">
        <f t="shared" si="71"/>
        <v>0</v>
      </c>
      <c r="BB151" s="25"/>
      <c r="BC151" s="275"/>
    </row>
    <row r="152" spans="1:55" s="54" customFormat="1" ht="68.25" customHeight="1" x14ac:dyDescent="0.25">
      <c r="A152" s="328"/>
      <c r="B152" s="250" t="s">
        <v>44</v>
      </c>
      <c r="C152" s="88" t="s">
        <v>45</v>
      </c>
      <c r="D152" s="89">
        <v>31</v>
      </c>
      <c r="E152" s="89">
        <v>8</v>
      </c>
      <c r="F152" s="89">
        <v>2002</v>
      </c>
      <c r="G152" s="90"/>
      <c r="H152" s="178" t="s">
        <v>247</v>
      </c>
      <c r="I152" s="25"/>
      <c r="J152" s="92"/>
      <c r="K152" s="24" t="s">
        <v>82</v>
      </c>
      <c r="L152" s="97"/>
      <c r="M152" s="25"/>
      <c r="N152" s="25"/>
      <c r="O152" s="17" t="s">
        <v>118</v>
      </c>
      <c r="P152" s="24">
        <v>48.86618</v>
      </c>
      <c r="Q152" s="93">
        <v>100.59854</v>
      </c>
      <c r="R152" s="25"/>
      <c r="S152" s="94">
        <v>0</v>
      </c>
      <c r="T152" s="94">
        <v>0</v>
      </c>
      <c r="U152" s="94">
        <v>0</v>
      </c>
      <c r="V152" s="94">
        <v>0</v>
      </c>
      <c r="W152" s="94">
        <v>0</v>
      </c>
      <c r="X152" s="94">
        <v>0</v>
      </c>
      <c r="Y152" s="94">
        <v>0</v>
      </c>
      <c r="Z152" s="25">
        <v>0</v>
      </c>
      <c r="AA152" s="25">
        <v>0</v>
      </c>
      <c r="AB152" s="25">
        <v>0</v>
      </c>
      <c r="AC152" s="25">
        <v>0</v>
      </c>
      <c r="AD152" s="25">
        <v>0</v>
      </c>
      <c r="AE152" s="25">
        <v>0</v>
      </c>
      <c r="AF152" s="25">
        <v>0</v>
      </c>
      <c r="AG152" s="25">
        <v>0</v>
      </c>
      <c r="AH152" s="25">
        <v>0</v>
      </c>
      <c r="AI152" s="87">
        <f t="shared" si="67"/>
        <v>0</v>
      </c>
      <c r="AJ152" s="94">
        <f t="shared" si="72"/>
        <v>0</v>
      </c>
      <c r="AK152" s="25">
        <v>0</v>
      </c>
      <c r="AL152" s="25">
        <v>0</v>
      </c>
      <c r="AM152" s="25">
        <v>0</v>
      </c>
      <c r="AN152" s="25">
        <v>0</v>
      </c>
      <c r="AO152" s="25">
        <v>0</v>
      </c>
      <c r="AP152" s="25">
        <v>0</v>
      </c>
      <c r="AQ152" s="25">
        <v>0</v>
      </c>
      <c r="AR152" s="25">
        <v>0</v>
      </c>
      <c r="AS152" s="25">
        <v>0</v>
      </c>
      <c r="AT152" s="95">
        <f t="shared" si="68"/>
        <v>0</v>
      </c>
      <c r="AU152" s="94">
        <f t="shared" si="69"/>
        <v>0</v>
      </c>
      <c r="AV152" s="94">
        <f t="shared" si="70"/>
        <v>0</v>
      </c>
      <c r="AW152" s="96">
        <v>0</v>
      </c>
      <c r="AX152" s="94">
        <f>'[1]IPC Y SMMLV'!$C$4*AW152</f>
        <v>0</v>
      </c>
      <c r="AY152" s="25"/>
      <c r="AZ152" s="94">
        <f>'[1]IPC Y SMMLV'!$C$4*AY152</f>
        <v>0</v>
      </c>
      <c r="BA152" s="94">
        <f t="shared" si="71"/>
        <v>0</v>
      </c>
      <c r="BB152" s="25"/>
      <c r="BC152" s="275"/>
    </row>
    <row r="153" spans="1:55" s="54" customFormat="1" ht="27" x14ac:dyDescent="0.25">
      <c r="A153" s="328"/>
      <c r="B153" s="250" t="s">
        <v>44</v>
      </c>
      <c r="C153" s="88" t="s">
        <v>45</v>
      </c>
      <c r="D153" s="89">
        <v>31</v>
      </c>
      <c r="E153" s="89">
        <v>8</v>
      </c>
      <c r="F153" s="89">
        <v>2002</v>
      </c>
      <c r="G153" s="90"/>
      <c r="H153" s="178" t="s">
        <v>248</v>
      </c>
      <c r="I153" s="25"/>
      <c r="J153" s="92"/>
      <c r="K153" s="24" t="s">
        <v>82</v>
      </c>
      <c r="L153" s="97"/>
      <c r="M153" s="25"/>
      <c r="N153" s="25"/>
      <c r="O153" s="17"/>
      <c r="P153" s="24">
        <v>48.86618</v>
      </c>
      <c r="Q153" s="93">
        <v>100.59854</v>
      </c>
      <c r="R153" s="25"/>
      <c r="S153" s="94">
        <v>0</v>
      </c>
      <c r="T153" s="94">
        <v>0</v>
      </c>
      <c r="U153" s="94">
        <v>0</v>
      </c>
      <c r="V153" s="94">
        <v>0</v>
      </c>
      <c r="W153" s="94">
        <v>0</v>
      </c>
      <c r="X153" s="94">
        <v>0</v>
      </c>
      <c r="Y153" s="94">
        <v>0</v>
      </c>
      <c r="Z153" s="25">
        <v>0</v>
      </c>
      <c r="AA153" s="25">
        <v>0</v>
      </c>
      <c r="AB153" s="25">
        <v>0</v>
      </c>
      <c r="AC153" s="25">
        <v>0</v>
      </c>
      <c r="AD153" s="25">
        <v>0</v>
      </c>
      <c r="AE153" s="25">
        <v>0</v>
      </c>
      <c r="AF153" s="25">
        <v>0</v>
      </c>
      <c r="AG153" s="25">
        <v>0</v>
      </c>
      <c r="AH153" s="25">
        <v>0</v>
      </c>
      <c r="AI153" s="87">
        <f t="shared" si="67"/>
        <v>0</v>
      </c>
      <c r="AJ153" s="94">
        <f t="shared" si="72"/>
        <v>0</v>
      </c>
      <c r="AK153" s="25">
        <v>0</v>
      </c>
      <c r="AL153" s="25">
        <v>0</v>
      </c>
      <c r="AM153" s="25">
        <v>0</v>
      </c>
      <c r="AN153" s="25">
        <v>0</v>
      </c>
      <c r="AO153" s="25">
        <v>0</v>
      </c>
      <c r="AP153" s="25">
        <v>0</v>
      </c>
      <c r="AQ153" s="25">
        <v>0</v>
      </c>
      <c r="AR153" s="25">
        <v>0</v>
      </c>
      <c r="AS153" s="25">
        <v>0</v>
      </c>
      <c r="AT153" s="95">
        <f t="shared" si="68"/>
        <v>0</v>
      </c>
      <c r="AU153" s="94">
        <f t="shared" si="69"/>
        <v>0</v>
      </c>
      <c r="AV153" s="94">
        <f t="shared" si="70"/>
        <v>0</v>
      </c>
      <c r="AW153" s="96">
        <v>50</v>
      </c>
      <c r="AX153" s="94">
        <f>'[1]IPC Y SMMLV'!$C$4*AW153</f>
        <v>41405800</v>
      </c>
      <c r="AY153" s="25"/>
      <c r="AZ153" s="94">
        <f>'[1]IPC Y SMMLV'!$C$4*AY153</f>
        <v>0</v>
      </c>
      <c r="BA153" s="94">
        <f t="shared" si="71"/>
        <v>41405800</v>
      </c>
      <c r="BB153" s="25"/>
      <c r="BC153" s="275"/>
    </row>
    <row r="154" spans="1:55" s="54" customFormat="1" ht="72.75" customHeight="1" thickBot="1" x14ac:dyDescent="0.3">
      <c r="A154" s="329"/>
      <c r="B154" s="252" t="s">
        <v>44</v>
      </c>
      <c r="C154" s="98" t="s">
        <v>45</v>
      </c>
      <c r="D154" s="112">
        <v>31</v>
      </c>
      <c r="E154" s="112">
        <v>8</v>
      </c>
      <c r="F154" s="112">
        <v>2002</v>
      </c>
      <c r="G154" s="113"/>
      <c r="H154" s="152" t="s">
        <v>249</v>
      </c>
      <c r="I154" s="115"/>
      <c r="J154" s="116"/>
      <c r="K154" s="115" t="s">
        <v>82</v>
      </c>
      <c r="L154" s="117"/>
      <c r="M154" s="115"/>
      <c r="N154" s="115"/>
      <c r="O154" s="18" t="s">
        <v>83</v>
      </c>
      <c r="P154" s="115">
        <v>48.86618</v>
      </c>
      <c r="Q154" s="100">
        <v>100.59854</v>
      </c>
      <c r="R154" s="115"/>
      <c r="S154" s="101">
        <v>0</v>
      </c>
      <c r="T154" s="101">
        <v>0</v>
      </c>
      <c r="U154" s="101">
        <v>0</v>
      </c>
      <c r="V154" s="101">
        <v>0</v>
      </c>
      <c r="W154" s="101">
        <v>0</v>
      </c>
      <c r="X154" s="101">
        <v>0</v>
      </c>
      <c r="Y154" s="101">
        <v>0</v>
      </c>
      <c r="Z154" s="115">
        <v>0</v>
      </c>
      <c r="AA154" s="115">
        <v>0</v>
      </c>
      <c r="AB154" s="115">
        <v>0</v>
      </c>
      <c r="AC154" s="115">
        <v>0</v>
      </c>
      <c r="AD154" s="115">
        <v>0</v>
      </c>
      <c r="AE154" s="115">
        <v>0</v>
      </c>
      <c r="AF154" s="115">
        <v>0</v>
      </c>
      <c r="AG154" s="115">
        <v>0</v>
      </c>
      <c r="AH154" s="115">
        <v>0</v>
      </c>
      <c r="AI154" s="101">
        <f t="shared" si="67"/>
        <v>0</v>
      </c>
      <c r="AJ154" s="101">
        <f t="shared" si="72"/>
        <v>0</v>
      </c>
      <c r="AK154" s="115">
        <v>0</v>
      </c>
      <c r="AL154" s="115">
        <v>0</v>
      </c>
      <c r="AM154" s="115">
        <v>0</v>
      </c>
      <c r="AN154" s="115">
        <v>0</v>
      </c>
      <c r="AO154" s="115">
        <v>0</v>
      </c>
      <c r="AP154" s="115">
        <v>0</v>
      </c>
      <c r="AQ154" s="115">
        <v>0</v>
      </c>
      <c r="AR154" s="115">
        <v>0</v>
      </c>
      <c r="AS154" s="115">
        <v>0</v>
      </c>
      <c r="AT154" s="118">
        <f t="shared" si="68"/>
        <v>0</v>
      </c>
      <c r="AU154" s="101">
        <f t="shared" si="69"/>
        <v>0</v>
      </c>
      <c r="AV154" s="101">
        <f t="shared" si="70"/>
        <v>0</v>
      </c>
      <c r="AW154" s="119">
        <v>0</v>
      </c>
      <c r="AX154" s="101">
        <f>'[1]IPC Y SMMLV'!$C$4*AW154</f>
        <v>0</v>
      </c>
      <c r="AY154" s="115"/>
      <c r="AZ154" s="101">
        <f>'[1]IPC Y SMMLV'!$C$4*AY154</f>
        <v>0</v>
      </c>
      <c r="BA154" s="101">
        <f t="shared" si="71"/>
        <v>0</v>
      </c>
      <c r="BB154" s="115"/>
      <c r="BC154" s="278">
        <f>SUM(BA149:BA154)</f>
        <v>496753851.56480944</v>
      </c>
    </row>
    <row r="155" spans="1:55" s="54" customFormat="1" ht="27" x14ac:dyDescent="0.25">
      <c r="A155" s="318">
        <v>21</v>
      </c>
      <c r="B155" s="253" t="s">
        <v>44</v>
      </c>
      <c r="C155" s="194" t="s">
        <v>45</v>
      </c>
      <c r="D155" s="181">
        <v>22</v>
      </c>
      <c r="E155" s="181">
        <v>9</v>
      </c>
      <c r="F155" s="181">
        <v>2002</v>
      </c>
      <c r="G155" s="102" t="s">
        <v>250</v>
      </c>
      <c r="H155" s="102"/>
      <c r="I155" s="104" t="s">
        <v>47</v>
      </c>
      <c r="J155" s="105">
        <v>71003234</v>
      </c>
      <c r="K155" s="104"/>
      <c r="L155" s="28"/>
      <c r="M155" s="28" t="s">
        <v>251</v>
      </c>
      <c r="N155" s="28"/>
      <c r="O155" s="34"/>
      <c r="P155" s="28"/>
      <c r="Q155" s="28"/>
      <c r="R155" s="28"/>
      <c r="S155" s="106">
        <v>0</v>
      </c>
      <c r="T155" s="106">
        <v>0</v>
      </c>
      <c r="U155" s="106">
        <v>0</v>
      </c>
      <c r="V155" s="106">
        <v>0</v>
      </c>
      <c r="W155" s="106">
        <v>0</v>
      </c>
      <c r="X155" s="106">
        <v>0</v>
      </c>
      <c r="Y155" s="106">
        <v>0</v>
      </c>
      <c r="Z155" s="28">
        <v>0</v>
      </c>
      <c r="AA155" s="28">
        <v>0</v>
      </c>
      <c r="AB155" s="28">
        <v>0</v>
      </c>
      <c r="AC155" s="28">
        <v>0</v>
      </c>
      <c r="AD155" s="28">
        <v>0</v>
      </c>
      <c r="AE155" s="28">
        <v>0</v>
      </c>
      <c r="AF155" s="28">
        <v>0</v>
      </c>
      <c r="AG155" s="28">
        <v>0</v>
      </c>
      <c r="AH155" s="28">
        <v>0</v>
      </c>
      <c r="AI155" s="106">
        <v>0</v>
      </c>
      <c r="AJ155" s="106">
        <f t="shared" si="72"/>
        <v>0</v>
      </c>
      <c r="AK155" s="28">
        <v>0</v>
      </c>
      <c r="AL155" s="28">
        <v>0</v>
      </c>
      <c r="AM155" s="28">
        <v>0</v>
      </c>
      <c r="AN155" s="28">
        <v>0</v>
      </c>
      <c r="AO155" s="28">
        <v>0</v>
      </c>
      <c r="AP155" s="28">
        <v>0</v>
      </c>
      <c r="AQ155" s="28">
        <v>0</v>
      </c>
      <c r="AR155" s="28">
        <v>0</v>
      </c>
      <c r="AS155" s="28">
        <v>0</v>
      </c>
      <c r="AT155" s="149">
        <v>0</v>
      </c>
      <c r="AU155" s="106">
        <f t="shared" si="69"/>
        <v>0</v>
      </c>
      <c r="AV155" s="106">
        <f t="shared" si="70"/>
        <v>0</v>
      </c>
      <c r="AW155" s="155">
        <v>0</v>
      </c>
      <c r="AX155" s="106">
        <v>0</v>
      </c>
      <c r="AY155" s="28"/>
      <c r="AZ155" s="106">
        <v>0</v>
      </c>
      <c r="BA155" s="67">
        <f t="shared" si="71"/>
        <v>0</v>
      </c>
      <c r="BB155" s="28"/>
      <c r="BC155" s="277"/>
    </row>
    <row r="156" spans="1:55" s="54" customFormat="1" ht="76.5" x14ac:dyDescent="0.25">
      <c r="A156" s="319"/>
      <c r="B156" s="246" t="s">
        <v>44</v>
      </c>
      <c r="C156" s="61" t="s">
        <v>45</v>
      </c>
      <c r="D156" s="62">
        <v>22</v>
      </c>
      <c r="E156" s="62">
        <v>9</v>
      </c>
      <c r="F156" s="62">
        <v>2002</v>
      </c>
      <c r="G156" s="63"/>
      <c r="H156" s="22" t="s">
        <v>252</v>
      </c>
      <c r="I156" s="128"/>
      <c r="J156" s="133"/>
      <c r="K156" s="128"/>
      <c r="L156" s="29"/>
      <c r="M156" s="29"/>
      <c r="N156" s="29"/>
      <c r="O156" s="34" t="s">
        <v>253</v>
      </c>
      <c r="P156" s="29"/>
      <c r="Q156" s="29"/>
      <c r="R156" s="29"/>
      <c r="S156" s="106">
        <v>0</v>
      </c>
      <c r="T156" s="106">
        <v>0</v>
      </c>
      <c r="U156" s="106">
        <v>0</v>
      </c>
      <c r="V156" s="106">
        <v>0</v>
      </c>
      <c r="W156" s="106">
        <v>0</v>
      </c>
      <c r="X156" s="106">
        <v>0</v>
      </c>
      <c r="Y156" s="106">
        <v>0</v>
      </c>
      <c r="Z156" s="28">
        <v>0</v>
      </c>
      <c r="AA156" s="28">
        <v>0</v>
      </c>
      <c r="AB156" s="28">
        <v>0</v>
      </c>
      <c r="AC156" s="28">
        <v>0</v>
      </c>
      <c r="AD156" s="28">
        <v>0</v>
      </c>
      <c r="AE156" s="28">
        <v>0</v>
      </c>
      <c r="AF156" s="28">
        <v>0</v>
      </c>
      <c r="AG156" s="28">
        <v>0</v>
      </c>
      <c r="AH156" s="28">
        <v>0</v>
      </c>
      <c r="AI156" s="106">
        <v>0</v>
      </c>
      <c r="AJ156" s="106">
        <f t="shared" si="72"/>
        <v>0</v>
      </c>
      <c r="AK156" s="29">
        <v>0</v>
      </c>
      <c r="AL156" s="29">
        <v>0</v>
      </c>
      <c r="AM156" s="29">
        <v>0</v>
      </c>
      <c r="AN156" s="29">
        <v>0</v>
      </c>
      <c r="AO156" s="29">
        <v>0</v>
      </c>
      <c r="AP156" s="29">
        <v>0</v>
      </c>
      <c r="AQ156" s="29">
        <v>0</v>
      </c>
      <c r="AR156" s="29">
        <v>0</v>
      </c>
      <c r="AS156" s="29">
        <v>0</v>
      </c>
      <c r="AT156" s="68">
        <v>0</v>
      </c>
      <c r="AU156" s="67">
        <f t="shared" si="69"/>
        <v>0</v>
      </c>
      <c r="AV156" s="67">
        <f t="shared" si="70"/>
        <v>0</v>
      </c>
      <c r="AW156" s="69">
        <v>0</v>
      </c>
      <c r="AX156" s="67">
        <v>0</v>
      </c>
      <c r="AY156" s="29"/>
      <c r="AZ156" s="67">
        <v>0</v>
      </c>
      <c r="BA156" s="67">
        <f t="shared" si="71"/>
        <v>0</v>
      </c>
      <c r="BB156" s="29"/>
      <c r="BC156" s="272"/>
    </row>
    <row r="157" spans="1:55" s="54" customFormat="1" ht="76.5" x14ac:dyDescent="0.25">
      <c r="A157" s="319"/>
      <c r="B157" s="246" t="s">
        <v>44</v>
      </c>
      <c r="C157" s="61" t="s">
        <v>45</v>
      </c>
      <c r="D157" s="62">
        <v>22</v>
      </c>
      <c r="E157" s="62">
        <v>9</v>
      </c>
      <c r="F157" s="62">
        <v>2002</v>
      </c>
      <c r="G157" s="63"/>
      <c r="H157" s="22" t="s">
        <v>254</v>
      </c>
      <c r="I157" s="128"/>
      <c r="J157" s="133"/>
      <c r="K157" s="128"/>
      <c r="L157" s="29"/>
      <c r="M157" s="29"/>
      <c r="N157" s="29"/>
      <c r="O157" s="34" t="s">
        <v>253</v>
      </c>
      <c r="P157" s="29"/>
      <c r="Q157" s="29"/>
      <c r="R157" s="29"/>
      <c r="S157" s="106">
        <v>0</v>
      </c>
      <c r="T157" s="106">
        <v>0</v>
      </c>
      <c r="U157" s="106">
        <v>0</v>
      </c>
      <c r="V157" s="106">
        <v>0</v>
      </c>
      <c r="W157" s="106">
        <v>0</v>
      </c>
      <c r="X157" s="106">
        <v>0</v>
      </c>
      <c r="Y157" s="106">
        <v>0</v>
      </c>
      <c r="Z157" s="28">
        <v>0</v>
      </c>
      <c r="AA157" s="28">
        <v>0</v>
      </c>
      <c r="AB157" s="28">
        <v>0</v>
      </c>
      <c r="AC157" s="28">
        <v>0</v>
      </c>
      <c r="AD157" s="28">
        <v>0</v>
      </c>
      <c r="AE157" s="28">
        <v>0</v>
      </c>
      <c r="AF157" s="28">
        <v>0</v>
      </c>
      <c r="AG157" s="28">
        <v>0</v>
      </c>
      <c r="AH157" s="28">
        <v>0</v>
      </c>
      <c r="AI157" s="106">
        <v>0</v>
      </c>
      <c r="AJ157" s="106">
        <f t="shared" si="72"/>
        <v>0</v>
      </c>
      <c r="AK157" s="29">
        <v>0</v>
      </c>
      <c r="AL157" s="29">
        <v>0</v>
      </c>
      <c r="AM157" s="29">
        <v>0</v>
      </c>
      <c r="AN157" s="29">
        <v>0</v>
      </c>
      <c r="AO157" s="29">
        <v>0</v>
      </c>
      <c r="AP157" s="29">
        <v>0</v>
      </c>
      <c r="AQ157" s="29">
        <v>0</v>
      </c>
      <c r="AR157" s="29">
        <v>0</v>
      </c>
      <c r="AS157" s="29">
        <v>0</v>
      </c>
      <c r="AT157" s="68">
        <v>0</v>
      </c>
      <c r="AU157" s="67">
        <f>Y157*((POWER(1.004867,AT157)-1))/(0.004867*((POWER(1.004867,AT157))))</f>
        <v>0</v>
      </c>
      <c r="AV157" s="67">
        <f>AJ157+AU157</f>
        <v>0</v>
      </c>
      <c r="AW157" s="69">
        <v>0</v>
      </c>
      <c r="AX157" s="67">
        <v>0</v>
      </c>
      <c r="AY157" s="29"/>
      <c r="AZ157" s="67">
        <v>0</v>
      </c>
      <c r="BA157" s="67">
        <f t="shared" si="71"/>
        <v>0</v>
      </c>
      <c r="BB157" s="29"/>
      <c r="BC157" s="272"/>
    </row>
    <row r="158" spans="1:55" s="54" customFormat="1" ht="76.5" x14ac:dyDescent="0.25">
      <c r="A158" s="319"/>
      <c r="B158" s="246" t="s">
        <v>44</v>
      </c>
      <c r="C158" s="61" t="s">
        <v>45</v>
      </c>
      <c r="D158" s="62">
        <v>22</v>
      </c>
      <c r="E158" s="62">
        <v>9</v>
      </c>
      <c r="F158" s="62">
        <v>2002</v>
      </c>
      <c r="G158" s="63"/>
      <c r="H158" s="22" t="s">
        <v>255</v>
      </c>
      <c r="I158" s="128"/>
      <c r="J158" s="133"/>
      <c r="K158" s="128"/>
      <c r="L158" s="29"/>
      <c r="M158" s="29"/>
      <c r="N158" s="29"/>
      <c r="O158" s="34" t="s">
        <v>253</v>
      </c>
      <c r="P158" s="29"/>
      <c r="Q158" s="29"/>
      <c r="R158" s="29"/>
      <c r="S158" s="106">
        <v>0</v>
      </c>
      <c r="T158" s="106">
        <v>0</v>
      </c>
      <c r="U158" s="106">
        <v>0</v>
      </c>
      <c r="V158" s="106">
        <v>0</v>
      </c>
      <c r="W158" s="106">
        <v>0</v>
      </c>
      <c r="X158" s="106">
        <v>0</v>
      </c>
      <c r="Y158" s="106">
        <v>0</v>
      </c>
      <c r="Z158" s="28">
        <v>0</v>
      </c>
      <c r="AA158" s="28">
        <v>0</v>
      </c>
      <c r="AB158" s="28">
        <v>0</v>
      </c>
      <c r="AC158" s="28">
        <v>0</v>
      </c>
      <c r="AD158" s="28">
        <v>0</v>
      </c>
      <c r="AE158" s="28">
        <v>0</v>
      </c>
      <c r="AF158" s="28">
        <v>0</v>
      </c>
      <c r="AG158" s="28">
        <v>0</v>
      </c>
      <c r="AH158" s="28">
        <v>0</v>
      </c>
      <c r="AI158" s="106">
        <v>0</v>
      </c>
      <c r="AJ158" s="106">
        <f t="shared" si="72"/>
        <v>0</v>
      </c>
      <c r="AK158" s="29">
        <v>0</v>
      </c>
      <c r="AL158" s="29">
        <v>0</v>
      </c>
      <c r="AM158" s="29">
        <v>0</v>
      </c>
      <c r="AN158" s="29">
        <v>0</v>
      </c>
      <c r="AO158" s="29">
        <v>0</v>
      </c>
      <c r="AP158" s="29">
        <v>0</v>
      </c>
      <c r="AQ158" s="29">
        <v>0</v>
      </c>
      <c r="AR158" s="29">
        <v>0</v>
      </c>
      <c r="AS158" s="29">
        <v>0</v>
      </c>
      <c r="AT158" s="68">
        <v>0</v>
      </c>
      <c r="AU158" s="67">
        <f>Y158*((POWER(1.004867,AT158)-1))/(0.004867*((POWER(1.004867,AT158))))</f>
        <v>0</v>
      </c>
      <c r="AV158" s="67">
        <f>AJ158+AU158</f>
        <v>0</v>
      </c>
      <c r="AW158" s="69">
        <v>0</v>
      </c>
      <c r="AX158" s="67">
        <v>0</v>
      </c>
      <c r="AY158" s="29"/>
      <c r="AZ158" s="67">
        <v>0</v>
      </c>
      <c r="BA158" s="67">
        <f t="shared" si="71"/>
        <v>0</v>
      </c>
      <c r="BB158" s="29"/>
      <c r="BC158" s="272"/>
    </row>
    <row r="159" spans="1:55" s="54" customFormat="1" ht="77.25" thickBot="1" x14ac:dyDescent="0.3">
      <c r="A159" s="320"/>
      <c r="B159" s="246" t="s">
        <v>44</v>
      </c>
      <c r="C159" s="61" t="s">
        <v>45</v>
      </c>
      <c r="D159" s="62">
        <v>22</v>
      </c>
      <c r="E159" s="62">
        <v>9</v>
      </c>
      <c r="F159" s="62">
        <v>2002</v>
      </c>
      <c r="G159" s="195"/>
      <c r="H159" s="196" t="s">
        <v>256</v>
      </c>
      <c r="I159" s="197"/>
      <c r="J159" s="198"/>
      <c r="K159" s="197"/>
      <c r="L159" s="199"/>
      <c r="M159" s="199"/>
      <c r="N159" s="199"/>
      <c r="O159" s="34" t="s">
        <v>253</v>
      </c>
      <c r="P159" s="199"/>
      <c r="Q159" s="199"/>
      <c r="R159" s="199"/>
      <c r="S159" s="200">
        <v>0</v>
      </c>
      <c r="T159" s="200">
        <v>0</v>
      </c>
      <c r="U159" s="200">
        <v>0</v>
      </c>
      <c r="V159" s="200">
        <v>0</v>
      </c>
      <c r="W159" s="200">
        <v>0</v>
      </c>
      <c r="X159" s="200">
        <v>0</v>
      </c>
      <c r="Y159" s="200">
        <v>0</v>
      </c>
      <c r="Z159" s="199">
        <v>0</v>
      </c>
      <c r="AA159" s="199">
        <v>0</v>
      </c>
      <c r="AB159" s="199">
        <v>0</v>
      </c>
      <c r="AC159" s="199">
        <v>0</v>
      </c>
      <c r="AD159" s="199">
        <v>0</v>
      </c>
      <c r="AE159" s="199">
        <v>0</v>
      </c>
      <c r="AF159" s="199">
        <v>0</v>
      </c>
      <c r="AG159" s="199">
        <v>0</v>
      </c>
      <c r="AH159" s="199">
        <v>0</v>
      </c>
      <c r="AI159" s="200">
        <v>0</v>
      </c>
      <c r="AJ159" s="200">
        <v>0</v>
      </c>
      <c r="AK159" s="199">
        <v>0</v>
      </c>
      <c r="AL159" s="199">
        <v>0</v>
      </c>
      <c r="AM159" s="199">
        <v>0</v>
      </c>
      <c r="AN159" s="199">
        <v>0</v>
      </c>
      <c r="AO159" s="199">
        <v>0</v>
      </c>
      <c r="AP159" s="199">
        <v>0</v>
      </c>
      <c r="AQ159" s="199">
        <v>0</v>
      </c>
      <c r="AR159" s="199">
        <v>0</v>
      </c>
      <c r="AS159" s="199">
        <v>0</v>
      </c>
      <c r="AT159" s="201">
        <v>0</v>
      </c>
      <c r="AU159" s="200">
        <f>Y159*((POWER(1.004867,AT159)-1))/(0.004867*((POWER(1.004867,AT159))))</f>
        <v>0</v>
      </c>
      <c r="AV159" s="200">
        <v>0</v>
      </c>
      <c r="AW159" s="202">
        <v>0</v>
      </c>
      <c r="AX159" s="200">
        <v>0</v>
      </c>
      <c r="AY159" s="199"/>
      <c r="AZ159" s="200">
        <v>0</v>
      </c>
      <c r="BA159" s="67">
        <f t="shared" si="71"/>
        <v>0</v>
      </c>
      <c r="BB159" s="199"/>
      <c r="BC159" s="291">
        <f>SUM(BA155:BA159)</f>
        <v>0</v>
      </c>
    </row>
    <row r="160" spans="1:55" s="54" customFormat="1" ht="54" x14ac:dyDescent="0.25">
      <c r="A160" s="315">
        <v>22</v>
      </c>
      <c r="B160" s="256" t="s">
        <v>44</v>
      </c>
      <c r="C160" s="183" t="s">
        <v>121</v>
      </c>
      <c r="D160" s="184">
        <v>29</v>
      </c>
      <c r="E160" s="184">
        <v>11</v>
      </c>
      <c r="F160" s="184">
        <v>2002</v>
      </c>
      <c r="G160" s="185" t="s">
        <v>257</v>
      </c>
      <c r="H160" s="186"/>
      <c r="I160" s="187"/>
      <c r="J160" s="188" t="s">
        <v>258</v>
      </c>
      <c r="K160" s="187" t="s">
        <v>259</v>
      </c>
      <c r="L160" s="42"/>
      <c r="M160" s="42" t="s">
        <v>260</v>
      </c>
      <c r="N160" s="42"/>
      <c r="O160" s="42"/>
      <c r="P160" s="42"/>
      <c r="Q160" s="42"/>
      <c r="R160" s="42"/>
      <c r="S160" s="189"/>
      <c r="T160" s="189"/>
      <c r="U160" s="189"/>
      <c r="V160" s="189"/>
      <c r="W160" s="189"/>
      <c r="X160" s="189"/>
      <c r="Y160" s="189"/>
      <c r="Z160" s="42"/>
      <c r="AA160" s="42"/>
      <c r="AB160" s="42"/>
      <c r="AC160" s="42"/>
      <c r="AD160" s="42"/>
      <c r="AE160" s="42"/>
      <c r="AF160" s="42"/>
      <c r="AG160" s="42"/>
      <c r="AH160" s="42"/>
      <c r="AI160" s="42"/>
      <c r="AJ160" s="189"/>
      <c r="AK160" s="42"/>
      <c r="AL160" s="42"/>
      <c r="AM160" s="42"/>
      <c r="AN160" s="42"/>
      <c r="AO160" s="42"/>
      <c r="AP160" s="42"/>
      <c r="AQ160" s="42"/>
      <c r="AR160" s="42"/>
      <c r="AS160" s="42"/>
      <c r="AT160" s="42"/>
      <c r="AU160" s="189"/>
      <c r="AV160" s="189"/>
      <c r="AW160" s="42"/>
      <c r="AX160" s="189"/>
      <c r="AY160" s="42"/>
      <c r="AZ160" s="42"/>
      <c r="BA160" s="189"/>
      <c r="BB160" s="42"/>
      <c r="BC160" s="290"/>
    </row>
    <row r="161" spans="1:55" s="54" customFormat="1" ht="40.5" x14ac:dyDescent="0.25">
      <c r="A161" s="316"/>
      <c r="B161" s="250" t="s">
        <v>44</v>
      </c>
      <c r="C161" s="88" t="s">
        <v>121</v>
      </c>
      <c r="D161" s="89">
        <v>29</v>
      </c>
      <c r="E161" s="89">
        <v>11</v>
      </c>
      <c r="F161" s="89">
        <v>2002</v>
      </c>
      <c r="G161" s="40"/>
      <c r="H161" s="178" t="s">
        <v>261</v>
      </c>
      <c r="I161" s="24" t="s">
        <v>47</v>
      </c>
      <c r="J161" s="179">
        <v>21999061</v>
      </c>
      <c r="K161" s="24" t="s">
        <v>78</v>
      </c>
      <c r="L161" s="158"/>
      <c r="M161" s="24"/>
      <c r="N161" s="24"/>
      <c r="O161" s="40"/>
      <c r="P161" s="203">
        <v>49.70017</v>
      </c>
      <c r="Q161" s="93">
        <v>100.59854</v>
      </c>
      <c r="R161" s="94">
        <v>0</v>
      </c>
      <c r="S161" s="94">
        <v>1200000</v>
      </c>
      <c r="T161" s="94">
        <v>309000</v>
      </c>
      <c r="U161" s="94">
        <f>((T161*Q161)/P161)</f>
        <v>625449.54795929266</v>
      </c>
      <c r="V161" s="94">
        <v>828116</v>
      </c>
      <c r="W161" s="94">
        <f>V161*25%</f>
        <v>207029</v>
      </c>
      <c r="X161" s="94">
        <f>(V161+W161)*25%</f>
        <v>258786.25</v>
      </c>
      <c r="Y161" s="94">
        <f>(V161+W161-X161)</f>
        <v>776358.75</v>
      </c>
      <c r="Z161" s="25">
        <f>D161</f>
        <v>29</v>
      </c>
      <c r="AA161" s="25">
        <f>E161</f>
        <v>11</v>
      </c>
      <c r="AB161" s="25">
        <f>F161</f>
        <v>2002</v>
      </c>
      <c r="AC161" s="25">
        <v>4</v>
      </c>
      <c r="AD161" s="25">
        <v>8</v>
      </c>
      <c r="AE161" s="25">
        <v>2006</v>
      </c>
      <c r="AF161" s="25">
        <f>AC161-Z161</f>
        <v>-25</v>
      </c>
      <c r="AG161" s="25">
        <f>AD161-AA161</f>
        <v>-3</v>
      </c>
      <c r="AH161" s="25">
        <f>AE161-AB161</f>
        <v>4</v>
      </c>
      <c r="AI161" s="95">
        <f>((AF161*1)+(AG161*30)+(AH161*360))/30</f>
        <v>44.166666666666664</v>
      </c>
      <c r="AJ161" s="94">
        <f>Y161*((POWER(1.004867,AI161)-1)/0.004867)</f>
        <v>38150365.69298882</v>
      </c>
      <c r="AK161" s="25">
        <v>0</v>
      </c>
      <c r="AL161" s="25">
        <v>0</v>
      </c>
      <c r="AM161" s="25">
        <v>0</v>
      </c>
      <c r="AN161" s="25">
        <v>0</v>
      </c>
      <c r="AO161" s="25">
        <v>0</v>
      </c>
      <c r="AP161" s="25">
        <v>0</v>
      </c>
      <c r="AQ161" s="25">
        <v>0</v>
      </c>
      <c r="AR161" s="25">
        <f>AO161-AL161</f>
        <v>0</v>
      </c>
      <c r="AS161" s="25">
        <f>AP161-AM161</f>
        <v>0</v>
      </c>
      <c r="AT161" s="95">
        <f>((AQ161*1)+(AR161*30)+(AS161*360))/30</f>
        <v>0</v>
      </c>
      <c r="AU161" s="94">
        <f>Y161*((POWER(1.004867,AT161)-1))/(0.004867*((POWER(1.004867,AT161))))</f>
        <v>0</v>
      </c>
      <c r="AV161" s="94">
        <f>AJ161+AU161</f>
        <v>38150365.69298882</v>
      </c>
      <c r="AW161" s="96">
        <v>100</v>
      </c>
      <c r="AX161" s="94">
        <f>'[1]IPC Y SMMLV'!$C$4*AW161</f>
        <v>82811600</v>
      </c>
      <c r="AY161" s="24"/>
      <c r="AZ161" s="94">
        <f>'[1]IPC Y SMMLV'!$C$4*AY161</f>
        <v>0</v>
      </c>
      <c r="BA161" s="94">
        <f>S161+AV161+AX161+AZ161</f>
        <v>122161965.69298881</v>
      </c>
      <c r="BB161" s="24"/>
      <c r="BC161" s="274"/>
    </row>
    <row r="162" spans="1:55" s="54" customFormat="1" ht="40.5" x14ac:dyDescent="0.25">
      <c r="A162" s="316"/>
      <c r="B162" s="250" t="s">
        <v>44</v>
      </c>
      <c r="C162" s="88" t="s">
        <v>121</v>
      </c>
      <c r="D162" s="161">
        <v>29</v>
      </c>
      <c r="E162" s="161">
        <v>11</v>
      </c>
      <c r="F162" s="161">
        <v>2002</v>
      </c>
      <c r="G162" s="45"/>
      <c r="H162" s="178" t="s">
        <v>262</v>
      </c>
      <c r="I162" s="204" t="s">
        <v>47</v>
      </c>
      <c r="J162" s="205">
        <v>21999061</v>
      </c>
      <c r="K162" s="204" t="s">
        <v>78</v>
      </c>
      <c r="L162" s="206"/>
      <c r="M162" s="204"/>
      <c r="N162" s="204"/>
      <c r="O162" s="45"/>
      <c r="P162" s="203">
        <v>49.70017</v>
      </c>
      <c r="Q162" s="93">
        <v>100.59854</v>
      </c>
      <c r="R162" s="94">
        <v>34235000</v>
      </c>
      <c r="S162" s="94">
        <f>((R162*Q162)/P162)</f>
        <v>69295356.875036851</v>
      </c>
      <c r="T162" s="168">
        <v>0</v>
      </c>
      <c r="U162" s="168">
        <v>0</v>
      </c>
      <c r="V162" s="168">
        <v>0</v>
      </c>
      <c r="W162" s="168">
        <v>0</v>
      </c>
      <c r="X162" s="168">
        <v>0</v>
      </c>
      <c r="Y162" s="168">
        <v>0</v>
      </c>
      <c r="Z162" s="164">
        <v>0</v>
      </c>
      <c r="AA162" s="164">
        <v>0</v>
      </c>
      <c r="AB162" s="164">
        <v>0</v>
      </c>
      <c r="AC162" s="164">
        <v>0</v>
      </c>
      <c r="AD162" s="164">
        <v>0</v>
      </c>
      <c r="AE162" s="164">
        <v>0</v>
      </c>
      <c r="AF162" s="164">
        <v>0</v>
      </c>
      <c r="AG162" s="164">
        <v>0</v>
      </c>
      <c r="AH162" s="164">
        <v>0</v>
      </c>
      <c r="AI162" s="167">
        <v>0</v>
      </c>
      <c r="AJ162" s="94">
        <f>Y162*((POWER(1.004867,AI162)-1)/0.004867)</f>
        <v>0</v>
      </c>
      <c r="AK162" s="164">
        <v>0</v>
      </c>
      <c r="AL162" s="164">
        <v>0</v>
      </c>
      <c r="AM162" s="164">
        <v>0</v>
      </c>
      <c r="AN162" s="164">
        <v>0</v>
      </c>
      <c r="AO162" s="164">
        <v>0</v>
      </c>
      <c r="AP162" s="164">
        <v>0</v>
      </c>
      <c r="AQ162" s="164">
        <v>0</v>
      </c>
      <c r="AR162" s="164">
        <v>0</v>
      </c>
      <c r="AS162" s="164">
        <v>0</v>
      </c>
      <c r="AT162" s="167">
        <v>0</v>
      </c>
      <c r="AU162" s="168">
        <v>0</v>
      </c>
      <c r="AV162" s="168">
        <v>0</v>
      </c>
      <c r="AW162" s="207">
        <v>50</v>
      </c>
      <c r="AX162" s="94">
        <f>'[1]IPC Y SMMLV'!$C$4*AW162</f>
        <v>41405800</v>
      </c>
      <c r="AY162" s="204"/>
      <c r="AZ162" s="168">
        <v>0</v>
      </c>
      <c r="BA162" s="94">
        <f>S162+AV162+AX162+AZ162</f>
        <v>110701156.87503685</v>
      </c>
      <c r="BB162" s="204"/>
      <c r="BC162" s="292"/>
    </row>
    <row r="163" spans="1:55" s="54" customFormat="1" ht="74.25" customHeight="1" thickBot="1" x14ac:dyDescent="0.3">
      <c r="A163" s="317"/>
      <c r="B163" s="250" t="s">
        <v>44</v>
      </c>
      <c r="C163" s="98" t="s">
        <v>121</v>
      </c>
      <c r="D163" s="112">
        <v>29</v>
      </c>
      <c r="E163" s="112">
        <v>11</v>
      </c>
      <c r="F163" s="112">
        <v>2002</v>
      </c>
      <c r="G163" s="152"/>
      <c r="H163" s="114" t="s">
        <v>263</v>
      </c>
      <c r="I163" s="115"/>
      <c r="J163" s="116"/>
      <c r="K163" s="115" t="s">
        <v>82</v>
      </c>
      <c r="L163" s="117"/>
      <c r="M163" s="115"/>
      <c r="N163" s="115"/>
      <c r="O163" s="18" t="s">
        <v>83</v>
      </c>
      <c r="P163" s="203">
        <v>49.70017</v>
      </c>
      <c r="Q163" s="93">
        <v>100.59854</v>
      </c>
      <c r="R163" s="115"/>
      <c r="S163" s="101">
        <v>0</v>
      </c>
      <c r="T163" s="101">
        <v>0</v>
      </c>
      <c r="U163" s="101">
        <v>0</v>
      </c>
      <c r="V163" s="101">
        <v>0</v>
      </c>
      <c r="W163" s="101">
        <v>0</v>
      </c>
      <c r="X163" s="101">
        <v>0</v>
      </c>
      <c r="Y163" s="101">
        <v>0</v>
      </c>
      <c r="Z163" s="115">
        <v>0</v>
      </c>
      <c r="AA163" s="115">
        <v>0</v>
      </c>
      <c r="AB163" s="115">
        <v>0</v>
      </c>
      <c r="AC163" s="115">
        <v>0</v>
      </c>
      <c r="AD163" s="115">
        <v>0</v>
      </c>
      <c r="AE163" s="115">
        <v>0</v>
      </c>
      <c r="AF163" s="115">
        <v>0</v>
      </c>
      <c r="AG163" s="115">
        <v>0</v>
      </c>
      <c r="AH163" s="115">
        <v>0</v>
      </c>
      <c r="AI163" s="101">
        <f>((AF163*1)+(AG163*30)+(AH163*360))/30</f>
        <v>0</v>
      </c>
      <c r="AJ163" s="101">
        <f>Y163*((POWER(1.004867,AI163)-1)/0.004867)</f>
        <v>0</v>
      </c>
      <c r="AK163" s="115">
        <v>0</v>
      </c>
      <c r="AL163" s="115">
        <v>0</v>
      </c>
      <c r="AM163" s="115">
        <v>0</v>
      </c>
      <c r="AN163" s="115">
        <v>0</v>
      </c>
      <c r="AO163" s="115">
        <v>0</v>
      </c>
      <c r="AP163" s="115">
        <v>0</v>
      </c>
      <c r="AQ163" s="115">
        <v>0</v>
      </c>
      <c r="AR163" s="115">
        <v>0</v>
      </c>
      <c r="AS163" s="115">
        <v>0</v>
      </c>
      <c r="AT163" s="118">
        <f>((AQ163*1)+(AR163*30)+(AS163*360))/30</f>
        <v>0</v>
      </c>
      <c r="AU163" s="101">
        <f>Y163*((POWER(1.004867,AT163)-1))/(0.004867*((POWER(1.004867,AT163))))</f>
        <v>0</v>
      </c>
      <c r="AV163" s="101">
        <f>AJ163+AU163</f>
        <v>0</v>
      </c>
      <c r="AW163" s="119">
        <v>50</v>
      </c>
      <c r="AX163" s="101">
        <f>'[1]IPC Y SMMLV'!$C$4*AW163</f>
        <v>41405800</v>
      </c>
      <c r="AY163" s="115"/>
      <c r="AZ163" s="101">
        <f>'[1]IPC Y SMMLV'!$C$4*AY163</f>
        <v>0</v>
      </c>
      <c r="BA163" s="94">
        <f>S163+AV163+AX163+AZ163</f>
        <v>41405800</v>
      </c>
      <c r="BB163" s="115"/>
      <c r="BC163" s="278">
        <f>SUM(BA160:BA163)</f>
        <v>274268922.56802565</v>
      </c>
    </row>
    <row r="164" spans="1:55" s="54" customFormat="1" ht="54" x14ac:dyDescent="0.25">
      <c r="A164" s="318">
        <v>23</v>
      </c>
      <c r="B164" s="255" t="s">
        <v>44</v>
      </c>
      <c r="C164" s="55" t="s">
        <v>121</v>
      </c>
      <c r="D164" s="56">
        <v>29</v>
      </c>
      <c r="E164" s="56">
        <v>11</v>
      </c>
      <c r="F164" s="56">
        <v>2002</v>
      </c>
      <c r="G164" s="57" t="s">
        <v>264</v>
      </c>
      <c r="H164" s="58"/>
      <c r="I164" s="32" t="s">
        <v>47</v>
      </c>
      <c r="J164" s="59" t="s">
        <v>265</v>
      </c>
      <c r="K164" s="32"/>
      <c r="L164" s="26"/>
      <c r="M164" s="26" t="s">
        <v>266</v>
      </c>
      <c r="N164" s="26"/>
      <c r="O164" s="43"/>
      <c r="P164" s="26"/>
      <c r="Q164" s="26"/>
      <c r="R164" s="26"/>
      <c r="S164" s="60"/>
      <c r="T164" s="60"/>
      <c r="U164" s="60"/>
      <c r="V164" s="60"/>
      <c r="W164" s="60"/>
      <c r="X164" s="60"/>
      <c r="Y164" s="60"/>
      <c r="Z164" s="26"/>
      <c r="AA164" s="26"/>
      <c r="AB164" s="26"/>
      <c r="AC164" s="26"/>
      <c r="AD164" s="26"/>
      <c r="AE164" s="26"/>
      <c r="AF164" s="26"/>
      <c r="AG164" s="26"/>
      <c r="AH164" s="26"/>
      <c r="AI164" s="26"/>
      <c r="AJ164" s="60"/>
      <c r="AK164" s="26"/>
      <c r="AL164" s="26"/>
      <c r="AM164" s="26"/>
      <c r="AN164" s="26"/>
      <c r="AO164" s="26"/>
      <c r="AP164" s="26"/>
      <c r="AQ164" s="26"/>
      <c r="AR164" s="26"/>
      <c r="AS164" s="26"/>
      <c r="AT164" s="26"/>
      <c r="AU164" s="60"/>
      <c r="AV164" s="60"/>
      <c r="AW164" s="26"/>
      <c r="AX164" s="60"/>
      <c r="AY164" s="26"/>
      <c r="AZ164" s="26"/>
      <c r="BA164" s="60"/>
      <c r="BB164" s="26"/>
      <c r="BC164" s="271"/>
    </row>
    <row r="165" spans="1:55" s="54" customFormat="1" ht="33.75" customHeight="1" x14ac:dyDescent="0.25">
      <c r="A165" s="319"/>
      <c r="B165" s="246" t="s">
        <v>44</v>
      </c>
      <c r="C165" s="61" t="s">
        <v>121</v>
      </c>
      <c r="D165" s="62">
        <v>29</v>
      </c>
      <c r="E165" s="62">
        <v>11</v>
      </c>
      <c r="F165" s="62">
        <v>2002</v>
      </c>
      <c r="G165" s="63"/>
      <c r="H165" s="64" t="s">
        <v>267</v>
      </c>
      <c r="I165" s="29" t="s">
        <v>47</v>
      </c>
      <c r="J165" s="65">
        <v>43474892</v>
      </c>
      <c r="K165" s="29" t="s">
        <v>59</v>
      </c>
      <c r="L165" s="29"/>
      <c r="M165" s="29"/>
      <c r="N165" s="29"/>
      <c r="O165" s="35"/>
      <c r="P165" s="208">
        <v>49.70017</v>
      </c>
      <c r="Q165" s="66">
        <v>100.59854</v>
      </c>
      <c r="R165" s="67"/>
      <c r="S165" s="67">
        <v>1200000</v>
      </c>
      <c r="T165" s="67">
        <v>309000</v>
      </c>
      <c r="U165" s="67">
        <f>((T165*Q165)/P165)</f>
        <v>625449.54795929266</v>
      </c>
      <c r="V165" s="67">
        <v>828116</v>
      </c>
      <c r="W165" s="67">
        <f>V165*25%</f>
        <v>207029</v>
      </c>
      <c r="X165" s="67">
        <f>(V165+W165)*25%</f>
        <v>258786.25</v>
      </c>
      <c r="Y165" s="67">
        <f>(V165+W165-X165)/2</f>
        <v>388179.375</v>
      </c>
      <c r="Z165" s="29">
        <f>D165</f>
        <v>29</v>
      </c>
      <c r="AA165" s="29">
        <f>E165</f>
        <v>11</v>
      </c>
      <c r="AB165" s="29">
        <f>F165</f>
        <v>2002</v>
      </c>
      <c r="AC165" s="29">
        <v>27</v>
      </c>
      <c r="AD165" s="29">
        <v>2</v>
      </c>
      <c r="AE165" s="29">
        <v>2019</v>
      </c>
      <c r="AF165" s="29">
        <f>AC165-Z165</f>
        <v>-2</v>
      </c>
      <c r="AG165" s="29">
        <f>AD165-AA165</f>
        <v>-9</v>
      </c>
      <c r="AH165" s="29">
        <f>AE165-AB165</f>
        <v>17</v>
      </c>
      <c r="AI165" s="68">
        <f>((AF165*1)+(AG165*30)+(AH165*360))/30</f>
        <v>194.93333333333334</v>
      </c>
      <c r="AJ165" s="67">
        <f>Y165*((POWER(1.004867,AI165)-1)/0.004867)</f>
        <v>125739086.53205281</v>
      </c>
      <c r="AK165" s="29">
        <v>27</v>
      </c>
      <c r="AL165" s="29">
        <v>2</v>
      </c>
      <c r="AM165" s="29">
        <v>2019</v>
      </c>
      <c r="AN165" s="29">
        <v>29</v>
      </c>
      <c r="AO165" s="29">
        <v>11</v>
      </c>
      <c r="AP165" s="29">
        <f>2002+29.9</f>
        <v>2031.9</v>
      </c>
      <c r="AQ165" s="29">
        <f>AN165-AK165</f>
        <v>2</v>
      </c>
      <c r="AR165" s="29">
        <f>AO165-AL165</f>
        <v>9</v>
      </c>
      <c r="AS165" s="29">
        <f>AP165-AM165</f>
        <v>12.900000000000091</v>
      </c>
      <c r="AT165" s="68">
        <f>((AQ165*1)+(AR165*30)+(AS165*360))/30</f>
        <v>163.86666666666775</v>
      </c>
      <c r="AU165" s="67">
        <f>Y165*((POWER(1.004867,AT165)-1))/(0.004867*((POWER(1.004867,AT165))))</f>
        <v>43762233.859070882</v>
      </c>
      <c r="AV165" s="67">
        <f>AJ165+AU165</f>
        <v>169501320.39112371</v>
      </c>
      <c r="AW165" s="69">
        <v>100</v>
      </c>
      <c r="AX165" s="67">
        <f>'[1]IPC Y SMMLV'!$C$4*AW165</f>
        <v>82811600</v>
      </c>
      <c r="AY165" s="29"/>
      <c r="AZ165" s="67">
        <f>'[1]IPC Y SMMLV'!$C$4*AY165</f>
        <v>0</v>
      </c>
      <c r="BA165" s="67">
        <f>S165+AV165+AX165+AZ165</f>
        <v>253512920.39112371</v>
      </c>
      <c r="BB165" s="29"/>
      <c r="BC165" s="284"/>
    </row>
    <row r="166" spans="1:55" s="54" customFormat="1" ht="45.75" customHeight="1" x14ac:dyDescent="0.25">
      <c r="A166" s="319"/>
      <c r="B166" s="246" t="s">
        <v>44</v>
      </c>
      <c r="C166" s="61" t="s">
        <v>121</v>
      </c>
      <c r="D166" s="62">
        <v>29</v>
      </c>
      <c r="E166" s="62">
        <v>11</v>
      </c>
      <c r="F166" s="62">
        <v>2002</v>
      </c>
      <c r="G166" s="63"/>
      <c r="H166" s="64" t="s">
        <v>268</v>
      </c>
      <c r="I166" s="29" t="s">
        <v>47</v>
      </c>
      <c r="J166" s="65">
        <v>43474892</v>
      </c>
      <c r="K166" s="29" t="s">
        <v>59</v>
      </c>
      <c r="L166" s="29"/>
      <c r="M166" s="29"/>
      <c r="N166" s="29"/>
      <c r="O166" s="35"/>
      <c r="P166" s="208">
        <v>49.70017</v>
      </c>
      <c r="Q166" s="66">
        <v>100.59854</v>
      </c>
      <c r="R166" s="67">
        <v>36840000</v>
      </c>
      <c r="S166" s="67">
        <f>((R166*Q166)/P166)</f>
        <v>74568159.698447704</v>
      </c>
      <c r="T166" s="67">
        <v>0</v>
      </c>
      <c r="U166" s="67">
        <f>((T166*Q166)/P166)</f>
        <v>0</v>
      </c>
      <c r="V166" s="67">
        <v>0</v>
      </c>
      <c r="W166" s="67">
        <f>V166*25%</f>
        <v>0</v>
      </c>
      <c r="X166" s="106">
        <v>0</v>
      </c>
      <c r="Y166" s="67">
        <f>(V166+W166-X166)</f>
        <v>0</v>
      </c>
      <c r="Z166" s="67">
        <v>0</v>
      </c>
      <c r="AA166" s="67">
        <v>0</v>
      </c>
      <c r="AB166" s="67">
        <v>0</v>
      </c>
      <c r="AC166" s="67">
        <v>0</v>
      </c>
      <c r="AD166" s="67">
        <v>0</v>
      </c>
      <c r="AE166" s="67">
        <v>0</v>
      </c>
      <c r="AF166" s="67">
        <v>0</v>
      </c>
      <c r="AG166" s="67">
        <v>0</v>
      </c>
      <c r="AH166" s="67">
        <v>0</v>
      </c>
      <c r="AI166" s="67">
        <v>0</v>
      </c>
      <c r="AJ166" s="67">
        <f>Y166*((POWER(1.004867,AI166)-1)/0.004867)</f>
        <v>0</v>
      </c>
      <c r="AK166" s="28">
        <v>0</v>
      </c>
      <c r="AL166" s="28">
        <v>0</v>
      </c>
      <c r="AM166" s="28">
        <v>0</v>
      </c>
      <c r="AN166" s="28">
        <v>0</v>
      </c>
      <c r="AO166" s="28">
        <v>0</v>
      </c>
      <c r="AP166" s="28">
        <v>0</v>
      </c>
      <c r="AQ166" s="28">
        <v>0</v>
      </c>
      <c r="AR166" s="28">
        <v>0</v>
      </c>
      <c r="AS166" s="28">
        <v>0</v>
      </c>
      <c r="AT166" s="68">
        <f>((AQ166*1)+(AR166*30)+(AS166*360))/30</f>
        <v>0</v>
      </c>
      <c r="AU166" s="67">
        <v>0</v>
      </c>
      <c r="AV166" s="67">
        <v>0</v>
      </c>
      <c r="AW166" s="155">
        <v>32</v>
      </c>
      <c r="AX166" s="67">
        <f>'[1]IPC Y SMMLV'!$C$4*AW166</f>
        <v>26499712</v>
      </c>
      <c r="AY166" s="28"/>
      <c r="AZ166" s="67">
        <f>'[1]IPC Y SMMLV'!$C$4*AY166</f>
        <v>0</v>
      </c>
      <c r="BA166" s="67">
        <f t="shared" ref="BA166:BA172" si="73">S166+AV166+AX166+AZ166</f>
        <v>101067871.6984477</v>
      </c>
      <c r="BB166" s="28"/>
      <c r="BC166" s="277"/>
    </row>
    <row r="167" spans="1:55" s="54" customFormat="1" ht="35.25" customHeight="1" x14ac:dyDescent="0.25">
      <c r="A167" s="319"/>
      <c r="B167" s="246" t="s">
        <v>44</v>
      </c>
      <c r="C167" s="61" t="s">
        <v>121</v>
      </c>
      <c r="D167" s="62">
        <v>29</v>
      </c>
      <c r="E167" s="62">
        <v>11</v>
      </c>
      <c r="F167" s="62">
        <v>2002</v>
      </c>
      <c r="G167" s="63"/>
      <c r="H167" s="64" t="s">
        <v>269</v>
      </c>
      <c r="I167" s="29" t="s">
        <v>47</v>
      </c>
      <c r="J167" s="65">
        <v>70166220</v>
      </c>
      <c r="K167" s="29" t="s">
        <v>55</v>
      </c>
      <c r="L167" s="110"/>
      <c r="M167" s="29"/>
      <c r="N167" s="29"/>
      <c r="O167" s="35"/>
      <c r="P167" s="208">
        <v>49.70017</v>
      </c>
      <c r="Q167" s="66">
        <v>100.59854</v>
      </c>
      <c r="R167" s="67">
        <v>0</v>
      </c>
      <c r="S167" s="67">
        <f t="shared" ref="S167:S172" si="74">(R167*Q167)/P167</f>
        <v>0</v>
      </c>
      <c r="T167" s="67">
        <v>0</v>
      </c>
      <c r="U167" s="67">
        <v>0</v>
      </c>
      <c r="V167" s="67">
        <v>0</v>
      </c>
      <c r="W167" s="67">
        <v>0</v>
      </c>
      <c r="X167" s="67">
        <v>0</v>
      </c>
      <c r="Y167" s="67">
        <v>0</v>
      </c>
      <c r="Z167" s="67">
        <v>0</v>
      </c>
      <c r="AA167" s="67">
        <v>0</v>
      </c>
      <c r="AB167" s="67">
        <v>0</v>
      </c>
      <c r="AC167" s="67">
        <v>0</v>
      </c>
      <c r="AD167" s="67">
        <v>0</v>
      </c>
      <c r="AE167" s="67">
        <v>0</v>
      </c>
      <c r="AF167" s="67">
        <v>0</v>
      </c>
      <c r="AG167" s="67">
        <v>0</v>
      </c>
      <c r="AH167" s="67">
        <v>0</v>
      </c>
      <c r="AI167" s="67">
        <v>0</v>
      </c>
      <c r="AJ167" s="67">
        <v>0</v>
      </c>
      <c r="AK167" s="29">
        <v>0</v>
      </c>
      <c r="AL167" s="29">
        <v>0</v>
      </c>
      <c r="AM167" s="29">
        <v>0</v>
      </c>
      <c r="AN167" s="29">
        <v>0</v>
      </c>
      <c r="AO167" s="29">
        <v>0</v>
      </c>
      <c r="AP167" s="29">
        <v>0</v>
      </c>
      <c r="AQ167" s="29">
        <f t="shared" ref="AQ167:AS169" si="75">AN167-AK167</f>
        <v>0</v>
      </c>
      <c r="AR167" s="29">
        <f t="shared" si="75"/>
        <v>0</v>
      </c>
      <c r="AS167" s="29">
        <f t="shared" si="75"/>
        <v>0</v>
      </c>
      <c r="AT167" s="68">
        <f>((AQ167*1)+(AR167*30)+(AS167*360))/30</f>
        <v>0</v>
      </c>
      <c r="AU167" s="67">
        <v>0</v>
      </c>
      <c r="AV167" s="67">
        <v>0</v>
      </c>
      <c r="AW167" s="69">
        <v>132</v>
      </c>
      <c r="AX167" s="67">
        <f>'[1]IPC Y SMMLV'!$C$4*AW167</f>
        <v>109311312</v>
      </c>
      <c r="AY167" s="29"/>
      <c r="AZ167" s="67">
        <f>'[1]IPC Y SMMLV'!$C$4*AY167</f>
        <v>0</v>
      </c>
      <c r="BA167" s="67">
        <f t="shared" si="73"/>
        <v>109311312</v>
      </c>
      <c r="BB167" s="29"/>
      <c r="BC167" s="272"/>
    </row>
    <row r="168" spans="1:55" s="54" customFormat="1" ht="43.5" customHeight="1" x14ac:dyDescent="0.25">
      <c r="A168" s="319"/>
      <c r="B168" s="246" t="s">
        <v>44</v>
      </c>
      <c r="C168" s="61" t="s">
        <v>121</v>
      </c>
      <c r="D168" s="62">
        <v>29</v>
      </c>
      <c r="E168" s="62">
        <v>11</v>
      </c>
      <c r="F168" s="62">
        <v>2002</v>
      </c>
      <c r="G168" s="209"/>
      <c r="H168" s="210" t="s">
        <v>270</v>
      </c>
      <c r="I168" s="29" t="s">
        <v>47</v>
      </c>
      <c r="J168" s="211">
        <v>70166633</v>
      </c>
      <c r="K168" s="29" t="s">
        <v>55</v>
      </c>
      <c r="L168" s="212"/>
      <c r="M168" s="213"/>
      <c r="N168" s="213"/>
      <c r="O168" s="46"/>
      <c r="P168" s="208">
        <v>49.70017</v>
      </c>
      <c r="Q168" s="66">
        <v>100.59854</v>
      </c>
      <c r="R168" s="67">
        <v>0</v>
      </c>
      <c r="S168" s="67">
        <f t="shared" si="74"/>
        <v>0</v>
      </c>
      <c r="T168" s="67">
        <v>0</v>
      </c>
      <c r="U168" s="67">
        <v>0</v>
      </c>
      <c r="V168" s="67">
        <v>0</v>
      </c>
      <c r="W168" s="67">
        <v>0</v>
      </c>
      <c r="X168" s="67">
        <v>0</v>
      </c>
      <c r="Y168" s="67">
        <v>0</v>
      </c>
      <c r="Z168" s="67">
        <v>0</v>
      </c>
      <c r="AA168" s="67">
        <v>0</v>
      </c>
      <c r="AB168" s="67">
        <v>0</v>
      </c>
      <c r="AC168" s="67">
        <v>0</v>
      </c>
      <c r="AD168" s="67">
        <v>0</v>
      </c>
      <c r="AE168" s="67">
        <v>0</v>
      </c>
      <c r="AF168" s="67">
        <v>0</v>
      </c>
      <c r="AG168" s="67">
        <v>0</v>
      </c>
      <c r="AH168" s="67">
        <v>0</v>
      </c>
      <c r="AI168" s="67">
        <v>0</v>
      </c>
      <c r="AJ168" s="67">
        <v>0</v>
      </c>
      <c r="AK168" s="29">
        <v>0</v>
      </c>
      <c r="AL168" s="29">
        <v>0</v>
      </c>
      <c r="AM168" s="29">
        <v>0</v>
      </c>
      <c r="AN168" s="29">
        <v>0</v>
      </c>
      <c r="AO168" s="29">
        <v>0</v>
      </c>
      <c r="AP168" s="29">
        <v>0</v>
      </c>
      <c r="AQ168" s="29">
        <f t="shared" si="75"/>
        <v>0</v>
      </c>
      <c r="AR168" s="29">
        <f t="shared" si="75"/>
        <v>0</v>
      </c>
      <c r="AS168" s="29">
        <f t="shared" si="75"/>
        <v>0</v>
      </c>
      <c r="AT168" s="214">
        <v>0</v>
      </c>
      <c r="AU168" s="67">
        <v>0</v>
      </c>
      <c r="AV168" s="67">
        <v>0</v>
      </c>
      <c r="AW168" s="69">
        <v>132</v>
      </c>
      <c r="AX168" s="67">
        <f>'[1]IPC Y SMMLV'!$C$4*AW168</f>
        <v>109311312</v>
      </c>
      <c r="AY168" s="213"/>
      <c r="AZ168" s="67">
        <f>'[1]IPC Y SMMLV'!$C$4*AY168</f>
        <v>0</v>
      </c>
      <c r="BA168" s="67">
        <f t="shared" si="73"/>
        <v>109311312</v>
      </c>
      <c r="BB168" s="213"/>
      <c r="BC168" s="293"/>
    </row>
    <row r="169" spans="1:55" s="54" customFormat="1" ht="34.5" customHeight="1" x14ac:dyDescent="0.25">
      <c r="A169" s="319"/>
      <c r="B169" s="246" t="s">
        <v>44</v>
      </c>
      <c r="C169" s="61" t="s">
        <v>121</v>
      </c>
      <c r="D169" s="62">
        <v>29</v>
      </c>
      <c r="E169" s="62">
        <v>11</v>
      </c>
      <c r="F169" s="62">
        <v>2002</v>
      </c>
      <c r="G169" s="209"/>
      <c r="H169" s="210" t="s">
        <v>271</v>
      </c>
      <c r="I169" s="29" t="s">
        <v>47</v>
      </c>
      <c r="J169" s="211">
        <v>1038566073</v>
      </c>
      <c r="K169" s="29" t="s">
        <v>55</v>
      </c>
      <c r="L169" s="212"/>
      <c r="M169" s="213"/>
      <c r="N169" s="213"/>
      <c r="O169" s="46"/>
      <c r="P169" s="208">
        <v>49.70017</v>
      </c>
      <c r="Q169" s="66">
        <v>100.59854</v>
      </c>
      <c r="R169" s="67">
        <v>0</v>
      </c>
      <c r="S169" s="67">
        <f t="shared" si="74"/>
        <v>0</v>
      </c>
      <c r="T169" s="67">
        <v>0</v>
      </c>
      <c r="U169" s="67">
        <v>0</v>
      </c>
      <c r="V169" s="67">
        <v>0</v>
      </c>
      <c r="W169" s="67">
        <v>0</v>
      </c>
      <c r="X169" s="67">
        <v>0</v>
      </c>
      <c r="Y169" s="67">
        <v>0</v>
      </c>
      <c r="Z169" s="67">
        <v>0</v>
      </c>
      <c r="AA169" s="67">
        <v>0</v>
      </c>
      <c r="AB169" s="67">
        <v>0</v>
      </c>
      <c r="AC169" s="67">
        <v>0</v>
      </c>
      <c r="AD169" s="67">
        <v>0</v>
      </c>
      <c r="AE169" s="67">
        <v>0</v>
      </c>
      <c r="AF169" s="67">
        <v>0</v>
      </c>
      <c r="AG169" s="67">
        <v>0</v>
      </c>
      <c r="AH169" s="67">
        <v>0</v>
      </c>
      <c r="AI169" s="67">
        <v>0</v>
      </c>
      <c r="AJ169" s="67">
        <v>0</v>
      </c>
      <c r="AK169" s="29">
        <v>0</v>
      </c>
      <c r="AL169" s="29">
        <v>0</v>
      </c>
      <c r="AM169" s="29">
        <v>0</v>
      </c>
      <c r="AN169" s="29">
        <v>0</v>
      </c>
      <c r="AO169" s="29">
        <v>0</v>
      </c>
      <c r="AP169" s="29">
        <v>0</v>
      </c>
      <c r="AQ169" s="29">
        <f t="shared" si="75"/>
        <v>0</v>
      </c>
      <c r="AR169" s="29">
        <f t="shared" si="75"/>
        <v>0</v>
      </c>
      <c r="AS169" s="29">
        <f t="shared" si="75"/>
        <v>0</v>
      </c>
      <c r="AT169" s="214">
        <v>0</v>
      </c>
      <c r="AU169" s="67">
        <v>0</v>
      </c>
      <c r="AV169" s="67">
        <v>0</v>
      </c>
      <c r="AW169" s="69">
        <v>132</v>
      </c>
      <c r="AX169" s="67">
        <f>'[1]IPC Y SMMLV'!$C$4*AW169</f>
        <v>109311312</v>
      </c>
      <c r="AY169" s="213"/>
      <c r="AZ169" s="67">
        <f>'[1]IPC Y SMMLV'!$C$4*AY169</f>
        <v>0</v>
      </c>
      <c r="BA169" s="67">
        <f t="shared" si="73"/>
        <v>109311312</v>
      </c>
      <c r="BB169" s="213"/>
      <c r="BC169" s="293"/>
    </row>
    <row r="170" spans="1:55" s="54" customFormat="1" ht="34.5" customHeight="1" x14ac:dyDescent="0.25">
      <c r="A170" s="319"/>
      <c r="B170" s="246" t="s">
        <v>44</v>
      </c>
      <c r="C170" s="61" t="s">
        <v>121</v>
      </c>
      <c r="D170" s="62">
        <v>29</v>
      </c>
      <c r="E170" s="62">
        <v>11</v>
      </c>
      <c r="F170" s="62">
        <v>2002</v>
      </c>
      <c r="G170" s="209"/>
      <c r="H170" s="210" t="s">
        <v>272</v>
      </c>
      <c r="I170" s="29" t="s">
        <v>47</v>
      </c>
      <c r="J170" s="211">
        <v>1020432388</v>
      </c>
      <c r="K170" s="29" t="s">
        <v>55</v>
      </c>
      <c r="L170" s="212"/>
      <c r="M170" s="213"/>
      <c r="N170" s="213"/>
      <c r="O170" s="46"/>
      <c r="P170" s="208">
        <v>49.70017</v>
      </c>
      <c r="Q170" s="66">
        <v>100.59854</v>
      </c>
      <c r="R170" s="67">
        <v>0</v>
      </c>
      <c r="S170" s="67">
        <f t="shared" si="74"/>
        <v>0</v>
      </c>
      <c r="T170" s="67">
        <v>309000</v>
      </c>
      <c r="U170" s="67">
        <f>((T170*Q170)/P170)</f>
        <v>625449.54795929266</v>
      </c>
      <c r="V170" s="67">
        <v>828116</v>
      </c>
      <c r="W170" s="67">
        <f>V170*25%</f>
        <v>207029</v>
      </c>
      <c r="X170" s="67">
        <f>(V170+W170)*25%</f>
        <v>258786.25</v>
      </c>
      <c r="Y170" s="67">
        <f>((V170+W170-X170)/2)/3</f>
        <v>129393.125</v>
      </c>
      <c r="Z170" s="29">
        <f t="shared" ref="Z170:AB172" si="76">D170</f>
        <v>29</v>
      </c>
      <c r="AA170" s="29">
        <f t="shared" si="76"/>
        <v>11</v>
      </c>
      <c r="AB170" s="29">
        <f t="shared" si="76"/>
        <v>2002</v>
      </c>
      <c r="AC170" s="29">
        <v>10</v>
      </c>
      <c r="AD170" s="29">
        <v>6</v>
      </c>
      <c r="AE170" s="29">
        <v>2008</v>
      </c>
      <c r="AF170" s="29">
        <f t="shared" ref="AF170:AH172" si="77">AC170-Z170</f>
        <v>-19</v>
      </c>
      <c r="AG170" s="29">
        <f t="shared" si="77"/>
        <v>-5</v>
      </c>
      <c r="AH170" s="29">
        <f t="shared" si="77"/>
        <v>6</v>
      </c>
      <c r="AI170" s="68">
        <f>((AF170*1)+(AG170*30)+(AH170*360))/30</f>
        <v>66.36666666666666</v>
      </c>
      <c r="AJ170" s="67">
        <f>Y170*((POWER(1.004867,AI170)-1)/0.004867)</f>
        <v>10107727.880979192</v>
      </c>
      <c r="AK170" s="29">
        <v>0</v>
      </c>
      <c r="AL170" s="29">
        <v>0</v>
      </c>
      <c r="AM170" s="29">
        <v>0</v>
      </c>
      <c r="AN170" s="29">
        <v>0</v>
      </c>
      <c r="AO170" s="29">
        <v>0</v>
      </c>
      <c r="AP170" s="29">
        <v>0</v>
      </c>
      <c r="AQ170" s="29">
        <v>0</v>
      </c>
      <c r="AR170" s="29">
        <v>0</v>
      </c>
      <c r="AS170" s="29">
        <f>AP170-AM170</f>
        <v>0</v>
      </c>
      <c r="AT170" s="68">
        <f>((AQ170*1)+(AR170*30)+(AS170*360))/30</f>
        <v>0</v>
      </c>
      <c r="AU170" s="67">
        <f>Y170*((POWER(1.004867,AT170)-1))/(0.004867*((POWER(1.004867,AT170))))</f>
        <v>0</v>
      </c>
      <c r="AV170" s="67">
        <f>AJ170+AU170</f>
        <v>10107727.880979192</v>
      </c>
      <c r="AW170" s="69">
        <v>132</v>
      </c>
      <c r="AX170" s="67">
        <f>'[1]IPC Y SMMLV'!$C$4*AW170</f>
        <v>109311312</v>
      </c>
      <c r="AY170" s="213"/>
      <c r="AZ170" s="67">
        <f>'[1]IPC Y SMMLV'!$C$4*AY170</f>
        <v>0</v>
      </c>
      <c r="BA170" s="67">
        <f t="shared" si="73"/>
        <v>119419039.8809792</v>
      </c>
      <c r="BB170" s="213"/>
      <c r="BC170" s="293"/>
    </row>
    <row r="171" spans="1:55" s="54" customFormat="1" ht="35.25" customHeight="1" x14ac:dyDescent="0.25">
      <c r="A171" s="319"/>
      <c r="B171" s="246" t="s">
        <v>44</v>
      </c>
      <c r="C171" s="61" t="s">
        <v>121</v>
      </c>
      <c r="D171" s="62">
        <v>29</v>
      </c>
      <c r="E171" s="62">
        <v>11</v>
      </c>
      <c r="F171" s="62">
        <v>2002</v>
      </c>
      <c r="G171" s="209"/>
      <c r="H171" s="210" t="s">
        <v>273</v>
      </c>
      <c r="I171" s="29" t="s">
        <v>47</v>
      </c>
      <c r="J171" s="211">
        <v>1152441027</v>
      </c>
      <c r="K171" s="29" t="s">
        <v>55</v>
      </c>
      <c r="L171" s="212"/>
      <c r="M171" s="213"/>
      <c r="N171" s="213"/>
      <c r="O171" s="46"/>
      <c r="P171" s="208">
        <v>49.70017</v>
      </c>
      <c r="Q171" s="66">
        <v>100.59854</v>
      </c>
      <c r="R171" s="67">
        <v>0</v>
      </c>
      <c r="S171" s="67">
        <f t="shared" si="74"/>
        <v>0</v>
      </c>
      <c r="T171" s="67">
        <v>309000</v>
      </c>
      <c r="U171" s="67">
        <f>((T171*Q171)/P171)</f>
        <v>625449.54795929266</v>
      </c>
      <c r="V171" s="67">
        <v>828116</v>
      </c>
      <c r="W171" s="67">
        <f>V171*25%</f>
        <v>207029</v>
      </c>
      <c r="X171" s="67">
        <f>(V171+W171)*25%</f>
        <v>258786.25</v>
      </c>
      <c r="Y171" s="67">
        <f>((V171+W171-X171)/2)/3</f>
        <v>129393.125</v>
      </c>
      <c r="Z171" s="29">
        <f t="shared" si="76"/>
        <v>29</v>
      </c>
      <c r="AA171" s="29">
        <f t="shared" si="76"/>
        <v>11</v>
      </c>
      <c r="AB171" s="29">
        <f t="shared" si="76"/>
        <v>2002</v>
      </c>
      <c r="AC171" s="29">
        <v>22</v>
      </c>
      <c r="AD171" s="29">
        <v>10</v>
      </c>
      <c r="AE171" s="29">
        <v>2009</v>
      </c>
      <c r="AF171" s="29">
        <f t="shared" si="77"/>
        <v>-7</v>
      </c>
      <c r="AG171" s="29">
        <f t="shared" si="77"/>
        <v>-1</v>
      </c>
      <c r="AH171" s="29">
        <f t="shared" si="77"/>
        <v>7</v>
      </c>
      <c r="AI171" s="68">
        <f>((AF171*1)+(AG171*30)+(AH171*360))/30</f>
        <v>82.766666666666666</v>
      </c>
      <c r="AJ171" s="67">
        <f>Y171*((POWER(1.004867,AI171)-1)/0.004867)</f>
        <v>13148929.032033226</v>
      </c>
      <c r="AK171" s="29">
        <v>0</v>
      </c>
      <c r="AL171" s="29">
        <v>0</v>
      </c>
      <c r="AM171" s="29">
        <v>0</v>
      </c>
      <c r="AN171" s="29">
        <v>0</v>
      </c>
      <c r="AO171" s="29">
        <v>0</v>
      </c>
      <c r="AP171" s="29">
        <v>0</v>
      </c>
      <c r="AQ171" s="29">
        <v>0</v>
      </c>
      <c r="AR171" s="29">
        <v>0</v>
      </c>
      <c r="AS171" s="29">
        <f>AP171-AM171</f>
        <v>0</v>
      </c>
      <c r="AT171" s="68">
        <f>((AQ171*1)+(AR171*30)+(AS171*360))/30</f>
        <v>0</v>
      </c>
      <c r="AU171" s="67">
        <f>Y171*((POWER(1.004867,AT171)-1))/(0.004867*((POWER(1.004867,AT171))))</f>
        <v>0</v>
      </c>
      <c r="AV171" s="67">
        <f>AJ171+AU171</f>
        <v>13148929.032033226</v>
      </c>
      <c r="AW171" s="69">
        <v>132</v>
      </c>
      <c r="AX171" s="67">
        <f>'[1]IPC Y SMMLV'!$C$4*AW171</f>
        <v>109311312</v>
      </c>
      <c r="AY171" s="213"/>
      <c r="AZ171" s="67">
        <f>'[1]IPC Y SMMLV'!$C$4*AY171</f>
        <v>0</v>
      </c>
      <c r="BA171" s="67">
        <f t="shared" si="73"/>
        <v>122460241.03203322</v>
      </c>
      <c r="BB171" s="213"/>
      <c r="BC171" s="293"/>
    </row>
    <row r="172" spans="1:55" s="54" customFormat="1" ht="43.5" customHeight="1" thickBot="1" x14ac:dyDescent="0.3">
      <c r="A172" s="320"/>
      <c r="B172" s="246" t="s">
        <v>44</v>
      </c>
      <c r="C172" s="70" t="s">
        <v>121</v>
      </c>
      <c r="D172" s="71">
        <v>29</v>
      </c>
      <c r="E172" s="71">
        <v>11</v>
      </c>
      <c r="F172" s="71">
        <v>2002</v>
      </c>
      <c r="G172" s="137"/>
      <c r="H172" s="73" t="s">
        <v>274</v>
      </c>
      <c r="I172" s="29" t="s">
        <v>47</v>
      </c>
      <c r="J172" s="74">
        <v>1000439355</v>
      </c>
      <c r="K172" s="23" t="s">
        <v>55</v>
      </c>
      <c r="L172" s="75"/>
      <c r="M172" s="23"/>
      <c r="N172" s="23"/>
      <c r="O172" s="16"/>
      <c r="P172" s="208">
        <v>49.70017</v>
      </c>
      <c r="Q172" s="66">
        <v>100.59854</v>
      </c>
      <c r="R172" s="77">
        <v>0</v>
      </c>
      <c r="S172" s="77">
        <f t="shared" si="74"/>
        <v>0</v>
      </c>
      <c r="T172" s="77">
        <v>309000</v>
      </c>
      <c r="U172" s="77">
        <f>((T172*Q172)/P172)</f>
        <v>625449.54795929266</v>
      </c>
      <c r="V172" s="67">
        <v>828116</v>
      </c>
      <c r="W172" s="77">
        <f>V172*25%</f>
        <v>207029</v>
      </c>
      <c r="X172" s="77">
        <f>(V172+W172)*25%</f>
        <v>258786.25</v>
      </c>
      <c r="Y172" s="77">
        <f>((V172+W172-X172)/2)/3</f>
        <v>129393.125</v>
      </c>
      <c r="Z172" s="23">
        <f t="shared" si="76"/>
        <v>29</v>
      </c>
      <c r="AA172" s="23">
        <f t="shared" si="76"/>
        <v>11</v>
      </c>
      <c r="AB172" s="23">
        <f t="shared" si="76"/>
        <v>2002</v>
      </c>
      <c r="AC172" s="23">
        <v>27</v>
      </c>
      <c r="AD172" s="23">
        <v>2</v>
      </c>
      <c r="AE172" s="23">
        <v>2019</v>
      </c>
      <c r="AF172" s="192">
        <f t="shared" si="77"/>
        <v>-2</v>
      </c>
      <c r="AG172" s="192">
        <f t="shared" si="77"/>
        <v>-9</v>
      </c>
      <c r="AH172" s="192">
        <f t="shared" si="77"/>
        <v>17</v>
      </c>
      <c r="AI172" s="78">
        <f>((AF172*1)+(AG172*30)+(AH172*360))/30</f>
        <v>194.93333333333334</v>
      </c>
      <c r="AJ172" s="77">
        <f>Y172*((POWER(1.004867,AI172)-1)/0.004867)</f>
        <v>41913028.844017603</v>
      </c>
      <c r="AK172" s="23">
        <v>27</v>
      </c>
      <c r="AL172" s="23">
        <v>2</v>
      </c>
      <c r="AM172" s="23">
        <v>2019</v>
      </c>
      <c r="AN172" s="23">
        <v>26</v>
      </c>
      <c r="AO172" s="23">
        <v>6</v>
      </c>
      <c r="AP172" s="23">
        <v>2020</v>
      </c>
      <c r="AQ172" s="23">
        <f>AN172-AK172</f>
        <v>-1</v>
      </c>
      <c r="AR172" s="23">
        <f>AO172-AL172</f>
        <v>4</v>
      </c>
      <c r="AS172" s="23">
        <f>AP172-AM172</f>
        <v>1</v>
      </c>
      <c r="AT172" s="78">
        <f>((AQ172*1)+(AR172*30)+(AS172*360))/30</f>
        <v>15.966666666666667</v>
      </c>
      <c r="AU172" s="77">
        <f>Y172*((POWER(1.004867,AT172)-1))/(0.004867*((POWER(1.004867,AT172))))</f>
        <v>1983106.1096946627</v>
      </c>
      <c r="AV172" s="77">
        <f>AJ172+AU172</f>
        <v>43896134.953712262</v>
      </c>
      <c r="AW172" s="69">
        <v>132</v>
      </c>
      <c r="AX172" s="67">
        <f>'[1]IPC Y SMMLV'!$C$4*AW172</f>
        <v>109311312</v>
      </c>
      <c r="AY172" s="23"/>
      <c r="AZ172" s="77">
        <f>'[1]IPC Y SMMLV'!$C$4*AY172</f>
        <v>0</v>
      </c>
      <c r="BA172" s="67">
        <f t="shared" si="73"/>
        <v>153207446.95371225</v>
      </c>
      <c r="BB172" s="23"/>
      <c r="BC172" s="282">
        <f>SUM(BA164:BA172)</f>
        <v>1077601455.9562962</v>
      </c>
    </row>
    <row r="173" spans="1:55" s="54" customFormat="1" ht="54.75" customHeight="1" x14ac:dyDescent="0.25">
      <c r="A173" s="324">
        <v>24</v>
      </c>
      <c r="B173" s="256" t="s">
        <v>44</v>
      </c>
      <c r="C173" s="88" t="s">
        <v>121</v>
      </c>
      <c r="D173" s="184">
        <v>29</v>
      </c>
      <c r="E173" s="184">
        <v>11</v>
      </c>
      <c r="F173" s="184">
        <v>2002</v>
      </c>
      <c r="G173" s="185" t="s">
        <v>275</v>
      </c>
      <c r="H173" s="186"/>
      <c r="I173" s="187" t="s">
        <v>276</v>
      </c>
      <c r="J173" s="188" t="s">
        <v>277</v>
      </c>
      <c r="K173" s="187"/>
      <c r="L173" s="42"/>
      <c r="M173" s="42" t="s">
        <v>278</v>
      </c>
      <c r="N173" s="42">
        <v>33.4</v>
      </c>
      <c r="O173" s="17" t="s">
        <v>279</v>
      </c>
      <c r="P173" s="42"/>
      <c r="Q173" s="42"/>
      <c r="R173" s="42"/>
      <c r="S173" s="189"/>
      <c r="T173" s="189"/>
      <c r="U173" s="189"/>
      <c r="V173" s="189"/>
      <c r="W173" s="189"/>
      <c r="X173" s="189"/>
      <c r="Y173" s="189"/>
      <c r="Z173" s="42"/>
      <c r="AA173" s="42"/>
      <c r="AB173" s="42"/>
      <c r="AC173" s="42"/>
      <c r="AD173" s="42"/>
      <c r="AE173" s="42"/>
      <c r="AF173" s="42"/>
      <c r="AG173" s="42"/>
      <c r="AH173" s="42"/>
      <c r="AI173" s="42"/>
      <c r="AJ173" s="189"/>
      <c r="AK173" s="42"/>
      <c r="AL173" s="42"/>
      <c r="AM173" s="42"/>
      <c r="AN173" s="42"/>
      <c r="AO173" s="42"/>
      <c r="AP173" s="42"/>
      <c r="AQ173" s="42"/>
      <c r="AR173" s="42"/>
      <c r="AS173" s="42"/>
      <c r="AT173" s="42"/>
      <c r="AU173" s="189"/>
      <c r="AV173" s="189"/>
      <c r="AW173" s="42"/>
      <c r="AX173" s="189"/>
      <c r="AY173" s="42"/>
      <c r="AZ173" s="42"/>
      <c r="BA173" s="189"/>
      <c r="BB173" s="42"/>
      <c r="BC173" s="290"/>
    </row>
    <row r="174" spans="1:55" s="54" customFormat="1" ht="42.75" customHeight="1" x14ac:dyDescent="0.25">
      <c r="A174" s="325"/>
      <c r="B174" s="250" t="s">
        <v>44</v>
      </c>
      <c r="C174" s="88" t="s">
        <v>121</v>
      </c>
      <c r="D174" s="89">
        <v>29</v>
      </c>
      <c r="E174" s="89">
        <v>11</v>
      </c>
      <c r="F174" s="89">
        <v>2002</v>
      </c>
      <c r="G174" s="40"/>
      <c r="H174" s="178" t="s">
        <v>280</v>
      </c>
      <c r="I174" s="24" t="s">
        <v>47</v>
      </c>
      <c r="J174" s="179">
        <v>22001441</v>
      </c>
      <c r="K174" s="24" t="s">
        <v>281</v>
      </c>
      <c r="L174" s="158"/>
      <c r="M174" s="24"/>
      <c r="N174" s="24"/>
      <c r="O174" s="47"/>
      <c r="P174" s="203">
        <v>49.70017</v>
      </c>
      <c r="Q174" s="93">
        <v>100.59854</v>
      </c>
      <c r="R174" s="24"/>
      <c r="S174" s="94">
        <v>2400000</v>
      </c>
      <c r="T174" s="94">
        <v>309000</v>
      </c>
      <c r="U174" s="94">
        <f>((T174*Q174)/P174)</f>
        <v>625449.54795929266</v>
      </c>
      <c r="V174" s="94">
        <v>828116</v>
      </c>
      <c r="W174" s="94">
        <f>V174*25%</f>
        <v>207029</v>
      </c>
      <c r="X174" s="94">
        <f>(V174+W174)*25%</f>
        <v>258786.25</v>
      </c>
      <c r="Y174" s="94">
        <f>(V174+W174-X174)/2</f>
        <v>388179.375</v>
      </c>
      <c r="Z174" s="25">
        <f t="shared" ref="Z174:AB175" si="78">D174</f>
        <v>29</v>
      </c>
      <c r="AA174" s="25">
        <f t="shared" si="78"/>
        <v>11</v>
      </c>
      <c r="AB174" s="25">
        <f t="shared" si="78"/>
        <v>2002</v>
      </c>
      <c r="AC174" s="25">
        <v>27</v>
      </c>
      <c r="AD174" s="25">
        <v>2</v>
      </c>
      <c r="AE174" s="25">
        <v>2019</v>
      </c>
      <c r="AF174" s="25">
        <f t="shared" ref="AF174:AH175" si="79">AC174-Z174</f>
        <v>-2</v>
      </c>
      <c r="AG174" s="25">
        <f t="shared" si="79"/>
        <v>-9</v>
      </c>
      <c r="AH174" s="25">
        <f t="shared" si="79"/>
        <v>17</v>
      </c>
      <c r="AI174" s="95">
        <f>((AF174*1)+(AG174*30)+(AH174*360))/30</f>
        <v>194.93333333333334</v>
      </c>
      <c r="AJ174" s="94">
        <f>Y174*((POWER(1.004867,AI174)-1)/0.004867)</f>
        <v>125739086.53205281</v>
      </c>
      <c r="AK174" s="25">
        <f>AC174</f>
        <v>27</v>
      </c>
      <c r="AL174" s="25">
        <f>AD174</f>
        <v>2</v>
      </c>
      <c r="AM174" s="25">
        <f>AE174</f>
        <v>2019</v>
      </c>
      <c r="AN174" s="25">
        <v>29</v>
      </c>
      <c r="AO174" s="25">
        <v>11</v>
      </c>
      <c r="AP174" s="25">
        <f>2002+33.4</f>
        <v>2035.4</v>
      </c>
      <c r="AQ174" s="25">
        <f>AN174-AK174</f>
        <v>2</v>
      </c>
      <c r="AR174" s="25">
        <f>AO174-AL174</f>
        <v>9</v>
      </c>
      <c r="AS174" s="25">
        <f>AP174-AM174</f>
        <v>16.400000000000091</v>
      </c>
      <c r="AT174" s="95">
        <f>((AQ174*1)+(AR174*30)+(AS174*360))/30</f>
        <v>205.86666666666775</v>
      </c>
      <c r="AU174" s="94">
        <f>Y174*((POWER(1.004867,AT174)-1))/(0.004867*((POWER(1.004867,AT174))))</f>
        <v>50402298.479321145</v>
      </c>
      <c r="AV174" s="94">
        <f>AJ174+AU174</f>
        <v>176141385.01137397</v>
      </c>
      <c r="AW174" s="96">
        <f>100+100+44.8</f>
        <v>244.8</v>
      </c>
      <c r="AX174" s="94">
        <f>'[1]IPC Y SMMLV'!$C$4*AW174</f>
        <v>202722796.80000001</v>
      </c>
      <c r="AY174" s="24"/>
      <c r="AZ174" s="94">
        <f>'[1]IPC Y SMMLV'!$C$4*AY174</f>
        <v>0</v>
      </c>
      <c r="BA174" s="94">
        <f>S174+AV174+AX174+AZ174</f>
        <v>381264181.81137395</v>
      </c>
      <c r="BB174" s="24"/>
      <c r="BC174" s="274"/>
    </row>
    <row r="175" spans="1:55" s="54" customFormat="1" ht="42.75" customHeight="1" x14ac:dyDescent="0.25">
      <c r="A175" s="325"/>
      <c r="B175" s="250" t="s">
        <v>44</v>
      </c>
      <c r="C175" s="88" t="s">
        <v>121</v>
      </c>
      <c r="D175" s="89">
        <v>29</v>
      </c>
      <c r="E175" s="89">
        <v>11</v>
      </c>
      <c r="F175" s="89">
        <v>2002</v>
      </c>
      <c r="G175" s="40"/>
      <c r="H175" s="178" t="s">
        <v>282</v>
      </c>
      <c r="I175" s="24" t="s">
        <v>47</v>
      </c>
      <c r="J175" s="179">
        <v>22002044</v>
      </c>
      <c r="K175" s="24" t="s">
        <v>283</v>
      </c>
      <c r="L175" s="158"/>
      <c r="M175" s="24"/>
      <c r="N175" s="24"/>
      <c r="O175" s="17" t="s">
        <v>284</v>
      </c>
      <c r="P175" s="203">
        <v>49.70017</v>
      </c>
      <c r="Q175" s="93">
        <v>100.59854</v>
      </c>
      <c r="R175" s="94">
        <v>30870000</v>
      </c>
      <c r="S175" s="94">
        <f>((R175*Q175)/P175)</f>
        <v>62484231.538845845</v>
      </c>
      <c r="T175" s="94">
        <v>309000</v>
      </c>
      <c r="U175" s="94">
        <f>((T175*Q175)/P175)</f>
        <v>625449.54795929266</v>
      </c>
      <c r="V175" s="94">
        <v>828116</v>
      </c>
      <c r="W175" s="94">
        <f>V175*25%</f>
        <v>207029</v>
      </c>
      <c r="X175" s="94">
        <v>0</v>
      </c>
      <c r="Y175" s="94">
        <f>(V175+W175-X175)</f>
        <v>1035145</v>
      </c>
      <c r="Z175" s="25">
        <f t="shared" si="78"/>
        <v>29</v>
      </c>
      <c r="AA175" s="25">
        <f t="shared" si="78"/>
        <v>11</v>
      </c>
      <c r="AB175" s="25">
        <f t="shared" si="78"/>
        <v>2002</v>
      </c>
      <c r="AC175" s="25">
        <v>29</v>
      </c>
      <c r="AD175" s="25">
        <v>5</v>
      </c>
      <c r="AE175" s="25">
        <v>2003</v>
      </c>
      <c r="AF175" s="25">
        <f t="shared" si="79"/>
        <v>0</v>
      </c>
      <c r="AG175" s="25">
        <f t="shared" si="79"/>
        <v>-6</v>
      </c>
      <c r="AH175" s="25">
        <f t="shared" si="79"/>
        <v>1</v>
      </c>
      <c r="AI175" s="95">
        <f>((AF175*1)+(AG175*30)+(AH175*360))/30</f>
        <v>6</v>
      </c>
      <c r="AJ175" s="94">
        <f>Y175*((POWER(1.004867,AI175)-1)/0.004867)</f>
        <v>6286932.9581660368</v>
      </c>
      <c r="AK175" s="164">
        <v>0</v>
      </c>
      <c r="AL175" s="164">
        <v>0</v>
      </c>
      <c r="AM175" s="164">
        <v>0</v>
      </c>
      <c r="AN175" s="164">
        <v>0</v>
      </c>
      <c r="AO175" s="164">
        <v>0</v>
      </c>
      <c r="AP175" s="164">
        <v>0</v>
      </c>
      <c r="AQ175" s="164">
        <v>0</v>
      </c>
      <c r="AR175" s="164">
        <v>0</v>
      </c>
      <c r="AS175" s="164">
        <v>0</v>
      </c>
      <c r="AT175" s="167">
        <v>0</v>
      </c>
      <c r="AU175" s="94">
        <f>Y175*((POWER(1.004867,AT175)-1))/(0.004867*((POWER(1.004867,AT175))))</f>
        <v>0</v>
      </c>
      <c r="AV175" s="94">
        <f>AJ175+AU175</f>
        <v>6286932.9581660368</v>
      </c>
      <c r="AW175" s="207">
        <f>100+44.8</f>
        <v>144.80000000000001</v>
      </c>
      <c r="AX175" s="94">
        <f>'[1]IPC Y SMMLV'!$C$4*AW175</f>
        <v>119911196.80000001</v>
      </c>
      <c r="AY175" s="204"/>
      <c r="AZ175" s="168">
        <v>0</v>
      </c>
      <c r="BA175" s="94">
        <f>S175+AV175+AX175+AZ175</f>
        <v>188682361.29701191</v>
      </c>
      <c r="BB175" s="25"/>
      <c r="BC175" s="275"/>
    </row>
    <row r="176" spans="1:55" s="54" customFormat="1" ht="42.75" customHeight="1" x14ac:dyDescent="0.25">
      <c r="A176" s="325"/>
      <c r="B176" s="250" t="s">
        <v>44</v>
      </c>
      <c r="C176" s="88" t="s">
        <v>121</v>
      </c>
      <c r="D176" s="89">
        <v>29</v>
      </c>
      <c r="E176" s="89">
        <v>11</v>
      </c>
      <c r="F176" s="89">
        <v>2002</v>
      </c>
      <c r="G176" s="40"/>
      <c r="H176" s="178" t="s">
        <v>285</v>
      </c>
      <c r="I176" s="24" t="s">
        <v>47</v>
      </c>
      <c r="J176" s="179">
        <v>22002022</v>
      </c>
      <c r="K176" s="24" t="s">
        <v>283</v>
      </c>
      <c r="L176" s="158"/>
      <c r="M176" s="24"/>
      <c r="N176" s="24"/>
      <c r="O176" s="17" t="s">
        <v>284</v>
      </c>
      <c r="P176" s="203">
        <v>49.70017</v>
      </c>
      <c r="Q176" s="93">
        <v>100.59854</v>
      </c>
      <c r="R176" s="24"/>
      <c r="S176" s="94">
        <v>0</v>
      </c>
      <c r="T176" s="94">
        <v>0</v>
      </c>
      <c r="U176" s="94">
        <v>0</v>
      </c>
      <c r="V176" s="94">
        <v>0</v>
      </c>
      <c r="W176" s="94">
        <v>0</v>
      </c>
      <c r="X176" s="94">
        <v>0</v>
      </c>
      <c r="Y176" s="94">
        <v>0</v>
      </c>
      <c r="Z176" s="25">
        <v>0</v>
      </c>
      <c r="AA176" s="25">
        <v>0</v>
      </c>
      <c r="AB176" s="25">
        <v>0</v>
      </c>
      <c r="AC176" s="25">
        <v>0</v>
      </c>
      <c r="AD176" s="25">
        <v>0</v>
      </c>
      <c r="AE176" s="25">
        <v>0</v>
      </c>
      <c r="AF176" s="25">
        <v>0</v>
      </c>
      <c r="AG176" s="25">
        <v>0</v>
      </c>
      <c r="AH176" s="25">
        <v>0</v>
      </c>
      <c r="AI176" s="87">
        <f>((AF176*1)+(AG176*30)+(AH176*360))/30</f>
        <v>0</v>
      </c>
      <c r="AJ176" s="94">
        <f>Y176*((POWER(1.004867,AI176)-1)/0.004867)</f>
        <v>0</v>
      </c>
      <c r="AK176" s="25">
        <v>0</v>
      </c>
      <c r="AL176" s="25">
        <v>0</v>
      </c>
      <c r="AM176" s="25">
        <v>0</v>
      </c>
      <c r="AN176" s="25">
        <v>0</v>
      </c>
      <c r="AO176" s="25">
        <v>0</v>
      </c>
      <c r="AP176" s="25">
        <v>0</v>
      </c>
      <c r="AQ176" s="25">
        <v>0</v>
      </c>
      <c r="AR176" s="25">
        <v>0</v>
      </c>
      <c r="AS176" s="25">
        <v>0</v>
      </c>
      <c r="AT176" s="95">
        <f>((AQ176*1)+(AR176*30)+(AS176*360))/30</f>
        <v>0</v>
      </c>
      <c r="AU176" s="94">
        <f>Y176*((POWER(1.004867,AT176)-1))/(0.004867*((POWER(1.004867,AT176))))</f>
        <v>0</v>
      </c>
      <c r="AV176" s="94">
        <f>AJ176+AU176</f>
        <v>0</v>
      </c>
      <c r="AW176" s="207">
        <f>100+44.8</f>
        <v>144.80000000000001</v>
      </c>
      <c r="AX176" s="94">
        <f>'[1]IPC Y SMMLV'!$C$4*AW176</f>
        <v>119911196.80000001</v>
      </c>
      <c r="AY176" s="25"/>
      <c r="AZ176" s="94">
        <f>'[1]IPC Y SMMLV'!$C$4*AY176</f>
        <v>0</v>
      </c>
      <c r="BA176" s="94">
        <f>S176+AV176+AX176+AZ176</f>
        <v>119911196.80000001</v>
      </c>
      <c r="BB176" s="25"/>
      <c r="BC176" s="275"/>
    </row>
    <row r="177" spans="1:55" s="54" customFormat="1" ht="42.75" customHeight="1" x14ac:dyDescent="0.25">
      <c r="A177" s="325"/>
      <c r="B177" s="250" t="s">
        <v>44</v>
      </c>
      <c r="C177" s="88" t="s">
        <v>121</v>
      </c>
      <c r="D177" s="89">
        <v>29</v>
      </c>
      <c r="E177" s="89">
        <v>11</v>
      </c>
      <c r="F177" s="89">
        <v>2002</v>
      </c>
      <c r="G177" s="90"/>
      <c r="H177" s="178" t="s">
        <v>286</v>
      </c>
      <c r="I177" s="25" t="s">
        <v>47</v>
      </c>
      <c r="J177" s="92">
        <v>20001217</v>
      </c>
      <c r="K177" s="24" t="s">
        <v>283</v>
      </c>
      <c r="L177" s="97"/>
      <c r="M177" s="25"/>
      <c r="N177" s="25"/>
      <c r="O177" s="17" t="s">
        <v>284</v>
      </c>
      <c r="P177" s="203">
        <v>49.70017</v>
      </c>
      <c r="Q177" s="93">
        <v>100.59854</v>
      </c>
      <c r="R177" s="25"/>
      <c r="S177" s="94">
        <v>0</v>
      </c>
      <c r="T177" s="94">
        <v>0</v>
      </c>
      <c r="U177" s="94">
        <v>0</v>
      </c>
      <c r="V177" s="94">
        <v>0</v>
      </c>
      <c r="W177" s="94">
        <v>0</v>
      </c>
      <c r="X177" s="94">
        <v>0</v>
      </c>
      <c r="Y177" s="94">
        <v>0</v>
      </c>
      <c r="Z177" s="25">
        <v>0</v>
      </c>
      <c r="AA177" s="25">
        <v>0</v>
      </c>
      <c r="AB177" s="25">
        <v>0</v>
      </c>
      <c r="AC177" s="25">
        <v>0</v>
      </c>
      <c r="AD177" s="25">
        <v>0</v>
      </c>
      <c r="AE177" s="25">
        <v>0</v>
      </c>
      <c r="AF177" s="25">
        <v>0</v>
      </c>
      <c r="AG177" s="25">
        <v>0</v>
      </c>
      <c r="AH177" s="25">
        <v>0</v>
      </c>
      <c r="AI177" s="87">
        <f>((AF177*1)+(AG177*30)+(AH177*360))/30</f>
        <v>0</v>
      </c>
      <c r="AJ177" s="94">
        <f>Y177*((POWER(1.004867,AI177)-1)/0.004867)</f>
        <v>0</v>
      </c>
      <c r="AK177" s="25">
        <v>0</v>
      </c>
      <c r="AL177" s="25">
        <v>0</v>
      </c>
      <c r="AM177" s="25">
        <v>0</v>
      </c>
      <c r="AN177" s="25">
        <v>0</v>
      </c>
      <c r="AO177" s="25">
        <v>0</v>
      </c>
      <c r="AP177" s="25">
        <v>0</v>
      </c>
      <c r="AQ177" s="25">
        <v>0</v>
      </c>
      <c r="AR177" s="25">
        <v>0</v>
      </c>
      <c r="AS177" s="25">
        <v>0</v>
      </c>
      <c r="AT177" s="95">
        <f>((AQ177*1)+(AR177*30)+(AS177*360))/30</f>
        <v>0</v>
      </c>
      <c r="AU177" s="94">
        <f>Y177*((POWER(1.004867,AT177)-1))/(0.004867*((POWER(1.004867,AT177))))</f>
        <v>0</v>
      </c>
      <c r="AV177" s="94">
        <f>AJ177+AU177</f>
        <v>0</v>
      </c>
      <c r="AW177" s="207">
        <f>100+44.8</f>
        <v>144.80000000000001</v>
      </c>
      <c r="AX177" s="94">
        <f>'[1]IPC Y SMMLV'!$C$4*AW177</f>
        <v>119911196.80000001</v>
      </c>
      <c r="AY177" s="25"/>
      <c r="AZ177" s="94">
        <f>'[1]IPC Y SMMLV'!$C$4*AY177</f>
        <v>0</v>
      </c>
      <c r="BA177" s="94">
        <f>S177+AV177+AX177+AZ177</f>
        <v>119911196.80000001</v>
      </c>
      <c r="BB177" s="25"/>
      <c r="BC177" s="275"/>
    </row>
    <row r="178" spans="1:55" s="54" customFormat="1" ht="42.75" customHeight="1" thickBot="1" x14ac:dyDescent="0.3">
      <c r="A178" s="326"/>
      <c r="B178" s="250" t="s">
        <v>44</v>
      </c>
      <c r="C178" s="98" t="s">
        <v>121</v>
      </c>
      <c r="D178" s="112">
        <v>29</v>
      </c>
      <c r="E178" s="112">
        <v>11</v>
      </c>
      <c r="F178" s="112">
        <v>2002</v>
      </c>
      <c r="G178" s="113"/>
      <c r="H178" s="114" t="s">
        <v>287</v>
      </c>
      <c r="I178" s="115" t="s">
        <v>47</v>
      </c>
      <c r="J178" s="116">
        <v>1007273216</v>
      </c>
      <c r="K178" s="24" t="s">
        <v>283</v>
      </c>
      <c r="L178" s="117"/>
      <c r="M178" s="115"/>
      <c r="N178" s="115"/>
      <c r="O178" s="17" t="s">
        <v>284</v>
      </c>
      <c r="P178" s="203">
        <v>49.70017</v>
      </c>
      <c r="Q178" s="93">
        <v>100.59854</v>
      </c>
      <c r="R178" s="115"/>
      <c r="S178" s="101">
        <v>0</v>
      </c>
      <c r="T178" s="101">
        <v>309000</v>
      </c>
      <c r="U178" s="101">
        <f>((T178*Q178)/P178)</f>
        <v>625449.54795929266</v>
      </c>
      <c r="V178" s="101">
        <v>828116</v>
      </c>
      <c r="W178" s="101">
        <f>V178*25%</f>
        <v>207029</v>
      </c>
      <c r="X178" s="101">
        <f>(V178+W178)*25%</f>
        <v>258786.25</v>
      </c>
      <c r="Y178" s="101">
        <f>(V178+W178-X178)/2</f>
        <v>388179.375</v>
      </c>
      <c r="Z178" s="115">
        <f>D178</f>
        <v>29</v>
      </c>
      <c r="AA178" s="115">
        <f>E178</f>
        <v>11</v>
      </c>
      <c r="AB178" s="115">
        <f>F178</f>
        <v>2002</v>
      </c>
      <c r="AC178" s="115">
        <v>30</v>
      </c>
      <c r="AD178" s="115">
        <v>8</v>
      </c>
      <c r="AE178" s="115">
        <v>2008</v>
      </c>
      <c r="AF178" s="115">
        <f>AC178-Z178</f>
        <v>1</v>
      </c>
      <c r="AG178" s="115">
        <f>AD178-AA178</f>
        <v>-3</v>
      </c>
      <c r="AH178" s="115">
        <f>AE178-AB178</f>
        <v>6</v>
      </c>
      <c r="AI178" s="118">
        <f>((AF178*1)+(AG178*30)+(AH178*360))/30</f>
        <v>69.033333333333331</v>
      </c>
      <c r="AJ178" s="101">
        <f>Y178*((POWER(1.004867,AI178)-1)/0.004867)</f>
        <v>31757683.967345085</v>
      </c>
      <c r="AK178" s="115">
        <v>0</v>
      </c>
      <c r="AL178" s="115">
        <v>0</v>
      </c>
      <c r="AM178" s="115">
        <v>0</v>
      </c>
      <c r="AN178" s="115">
        <v>0</v>
      </c>
      <c r="AO178" s="115">
        <v>0</v>
      </c>
      <c r="AP178" s="115">
        <v>0</v>
      </c>
      <c r="AQ178" s="115">
        <v>0</v>
      </c>
      <c r="AR178" s="115">
        <v>0</v>
      </c>
      <c r="AS178" s="115">
        <v>0</v>
      </c>
      <c r="AT178" s="118">
        <v>0</v>
      </c>
      <c r="AU178" s="101">
        <v>0</v>
      </c>
      <c r="AV178" s="101">
        <f>AJ178+AU178</f>
        <v>31757683.967345085</v>
      </c>
      <c r="AW178" s="207">
        <f>100+44.8</f>
        <v>144.80000000000001</v>
      </c>
      <c r="AX178" s="101">
        <f>'[1]IPC Y SMMLV'!$C$4*AW178</f>
        <v>119911196.80000001</v>
      </c>
      <c r="AY178" s="115"/>
      <c r="AZ178" s="101">
        <f>'[1]IPC Y SMMLV'!$C$4*AY178</f>
        <v>0</v>
      </c>
      <c r="BA178" s="101">
        <f>S178+AV178+AX178+AZ178</f>
        <v>151668880.7673451</v>
      </c>
      <c r="BB178" s="115"/>
      <c r="BC178" s="278">
        <f>SUM(BA173:BA178)</f>
        <v>961437817.47573078</v>
      </c>
    </row>
    <row r="179" spans="1:55" s="54" customFormat="1" ht="27" x14ac:dyDescent="0.25">
      <c r="A179" s="294">
        <v>25</v>
      </c>
      <c r="B179" s="255" t="s">
        <v>44</v>
      </c>
      <c r="C179" s="55" t="s">
        <v>288</v>
      </c>
      <c r="D179" s="56">
        <v>18</v>
      </c>
      <c r="E179" s="56">
        <v>11</v>
      </c>
      <c r="F179" s="56">
        <v>2002</v>
      </c>
      <c r="G179" s="57" t="s">
        <v>289</v>
      </c>
      <c r="H179" s="58"/>
      <c r="I179" s="32" t="s">
        <v>47</v>
      </c>
      <c r="J179" s="59">
        <v>71319306</v>
      </c>
      <c r="K179" s="32"/>
      <c r="L179" s="26"/>
      <c r="M179" s="26" t="s">
        <v>290</v>
      </c>
      <c r="N179" s="26"/>
      <c r="O179" s="43"/>
      <c r="P179" s="26"/>
      <c r="Q179" s="26"/>
      <c r="R179" s="26"/>
      <c r="S179" s="60"/>
      <c r="T179" s="60"/>
      <c r="U179" s="60"/>
      <c r="V179" s="60"/>
      <c r="W179" s="60"/>
      <c r="X179" s="60"/>
      <c r="Y179" s="60"/>
      <c r="Z179" s="26"/>
      <c r="AA179" s="26"/>
      <c r="AB179" s="26"/>
      <c r="AC179" s="26"/>
      <c r="AD179" s="26"/>
      <c r="AE179" s="26"/>
      <c r="AF179" s="26"/>
      <c r="AG179" s="26"/>
      <c r="AH179" s="26"/>
      <c r="AI179" s="26"/>
      <c r="AJ179" s="60"/>
      <c r="AK179" s="26"/>
      <c r="AL179" s="26"/>
      <c r="AM179" s="26"/>
      <c r="AN179" s="26"/>
      <c r="AO179" s="26"/>
      <c r="AP179" s="26"/>
      <c r="AQ179" s="26"/>
      <c r="AR179" s="26"/>
      <c r="AS179" s="26"/>
      <c r="AT179" s="26"/>
      <c r="AU179" s="60"/>
      <c r="AV179" s="60"/>
      <c r="AW179" s="26"/>
      <c r="AX179" s="60"/>
      <c r="AY179" s="26"/>
      <c r="AZ179" s="26"/>
      <c r="BA179" s="60"/>
      <c r="BB179" s="26"/>
      <c r="BC179" s="271"/>
    </row>
    <row r="180" spans="1:55" s="54" customFormat="1" ht="27" x14ac:dyDescent="0.25">
      <c r="A180" s="295"/>
      <c r="B180" s="246" t="s">
        <v>44</v>
      </c>
      <c r="C180" s="61" t="s">
        <v>288</v>
      </c>
      <c r="D180" s="62">
        <v>18</v>
      </c>
      <c r="E180" s="62">
        <v>11</v>
      </c>
      <c r="F180" s="62">
        <v>2002</v>
      </c>
      <c r="G180" s="63"/>
      <c r="H180" s="64" t="s">
        <v>291</v>
      </c>
      <c r="I180" s="29" t="s">
        <v>47</v>
      </c>
      <c r="J180" s="65">
        <v>21809322</v>
      </c>
      <c r="K180" s="29" t="s">
        <v>78</v>
      </c>
      <c r="L180" s="29"/>
      <c r="M180" s="29"/>
      <c r="N180" s="29"/>
      <c r="O180" s="35"/>
      <c r="P180" s="208">
        <v>49.70017</v>
      </c>
      <c r="Q180" s="66">
        <v>100.59854</v>
      </c>
      <c r="R180" s="67"/>
      <c r="S180" s="67">
        <v>1200000</v>
      </c>
      <c r="T180" s="67">
        <v>962789</v>
      </c>
      <c r="U180" s="67">
        <f>((T180*Q180)/P180)</f>
        <v>1948789.4654698365</v>
      </c>
      <c r="V180" s="67">
        <f>+U180</f>
        <v>1948789.4654698365</v>
      </c>
      <c r="W180" s="67">
        <f>V180*25%</f>
        <v>487197.36636745912</v>
      </c>
      <c r="X180" s="67">
        <f>(V180+W180)*25%</f>
        <v>608996.70795932389</v>
      </c>
      <c r="Y180" s="67">
        <f>(V180+W180-X180)</f>
        <v>1826990.1238779717</v>
      </c>
      <c r="Z180" s="29">
        <f>D180</f>
        <v>18</v>
      </c>
      <c r="AA180" s="29">
        <f>E180</f>
        <v>11</v>
      </c>
      <c r="AB180" s="29">
        <f>F180</f>
        <v>2002</v>
      </c>
      <c r="AC180" s="29">
        <v>8</v>
      </c>
      <c r="AD180" s="29">
        <v>1</v>
      </c>
      <c r="AE180" s="29">
        <v>2006</v>
      </c>
      <c r="AF180" s="29">
        <f>AC180-Z180</f>
        <v>-10</v>
      </c>
      <c r="AG180" s="29">
        <f>AD180-AA180</f>
        <v>-10</v>
      </c>
      <c r="AH180" s="29">
        <f>AE180-AB180</f>
        <v>4</v>
      </c>
      <c r="AI180" s="68">
        <f>((AF180*1)+(AG180*30)+(AH180*360))/30</f>
        <v>37.666666666666664</v>
      </c>
      <c r="AJ180" s="67">
        <f>Y180*((POWER(1.004867,AI180)-1)/0.004867)</f>
        <v>75327815.306031778</v>
      </c>
      <c r="AK180" s="28">
        <v>0</v>
      </c>
      <c r="AL180" s="28">
        <v>0</v>
      </c>
      <c r="AM180" s="28">
        <v>0</v>
      </c>
      <c r="AN180" s="28">
        <v>0</v>
      </c>
      <c r="AO180" s="28">
        <v>0</v>
      </c>
      <c r="AP180" s="28">
        <v>0</v>
      </c>
      <c r="AQ180" s="28">
        <v>0</v>
      </c>
      <c r="AR180" s="28">
        <v>0</v>
      </c>
      <c r="AS180" s="28">
        <v>0</v>
      </c>
      <c r="AT180" s="68">
        <f>((AQ180*1)+(AR180*30)+(AS180*360))/30</f>
        <v>0</v>
      </c>
      <c r="AU180" s="67">
        <v>0</v>
      </c>
      <c r="AV180" s="67">
        <f>AJ180+AU180</f>
        <v>75327815.306031778</v>
      </c>
      <c r="AW180" s="69">
        <v>100</v>
      </c>
      <c r="AX180" s="67">
        <f>'[1]IPC Y SMMLV'!$C$4*AW180</f>
        <v>82811600</v>
      </c>
      <c r="AY180" s="29"/>
      <c r="AZ180" s="67">
        <f>'[1]IPC Y SMMLV'!$C$4*AY180</f>
        <v>0</v>
      </c>
      <c r="BA180" s="67">
        <f>S180+AV180+AX180+AZ180</f>
        <v>159339415.30603176</v>
      </c>
      <c r="BB180" s="29"/>
      <c r="BC180" s="284"/>
    </row>
    <row r="181" spans="1:55" s="54" customFormat="1" ht="27.75" thickBot="1" x14ac:dyDescent="0.3">
      <c r="A181" s="296"/>
      <c r="B181" s="246" t="s">
        <v>44</v>
      </c>
      <c r="C181" s="61" t="s">
        <v>288</v>
      </c>
      <c r="D181" s="71">
        <v>18</v>
      </c>
      <c r="E181" s="71">
        <v>11</v>
      </c>
      <c r="F181" s="71">
        <v>2002</v>
      </c>
      <c r="G181" s="72"/>
      <c r="H181" s="73" t="s">
        <v>292</v>
      </c>
      <c r="I181" s="23" t="s">
        <v>47</v>
      </c>
      <c r="J181" s="74">
        <v>71263776</v>
      </c>
      <c r="K181" s="23" t="s">
        <v>82</v>
      </c>
      <c r="L181" s="23"/>
      <c r="M181" s="23"/>
      <c r="N181" s="23"/>
      <c r="O181" s="41"/>
      <c r="P181" s="208">
        <v>49.70017</v>
      </c>
      <c r="Q181" s="66">
        <v>100.59854</v>
      </c>
      <c r="R181" s="77">
        <v>0</v>
      </c>
      <c r="S181" s="77">
        <f>((R181*Q181)/P181)</f>
        <v>0</v>
      </c>
      <c r="T181" s="77">
        <v>0</v>
      </c>
      <c r="U181" s="77">
        <f>((T181*Q181)/P181)</f>
        <v>0</v>
      </c>
      <c r="V181" s="77">
        <v>0</v>
      </c>
      <c r="W181" s="77">
        <f>V181*25%</f>
        <v>0</v>
      </c>
      <c r="X181" s="77">
        <v>0</v>
      </c>
      <c r="Y181" s="77">
        <f>(V181+W181-X181)</f>
        <v>0</v>
      </c>
      <c r="Z181" s="77">
        <v>0</v>
      </c>
      <c r="AA181" s="77">
        <v>0</v>
      </c>
      <c r="AB181" s="77">
        <v>0</v>
      </c>
      <c r="AC181" s="77">
        <v>0</v>
      </c>
      <c r="AD181" s="77">
        <v>0</v>
      </c>
      <c r="AE181" s="77">
        <v>0</v>
      </c>
      <c r="AF181" s="77">
        <v>0</v>
      </c>
      <c r="AG181" s="77">
        <f>AD181-AA181</f>
        <v>0</v>
      </c>
      <c r="AH181" s="77">
        <f>AE181-AB181</f>
        <v>0</v>
      </c>
      <c r="AI181" s="77">
        <f>((AF181*1)+(AG181*30)+(AH181*360))/30</f>
        <v>0</v>
      </c>
      <c r="AJ181" s="77">
        <f>Y181*((POWER(1.004867,AI181)-1)/0.004867)</f>
        <v>0</v>
      </c>
      <c r="AK181" s="23">
        <v>0</v>
      </c>
      <c r="AL181" s="23">
        <v>0</v>
      </c>
      <c r="AM181" s="23">
        <v>0</v>
      </c>
      <c r="AN181" s="23">
        <v>0</v>
      </c>
      <c r="AO181" s="23">
        <v>0</v>
      </c>
      <c r="AP181" s="23">
        <v>0</v>
      </c>
      <c r="AQ181" s="23">
        <v>0</v>
      </c>
      <c r="AR181" s="23">
        <v>0</v>
      </c>
      <c r="AS181" s="23">
        <v>0</v>
      </c>
      <c r="AT181" s="78">
        <f>((AQ181*1)+(AR181*30)+(AS181*360))/30</f>
        <v>0</v>
      </c>
      <c r="AU181" s="77">
        <v>0</v>
      </c>
      <c r="AV181" s="77">
        <f>AJ181+AU181</f>
        <v>0</v>
      </c>
      <c r="AW181" s="79">
        <v>50</v>
      </c>
      <c r="AX181" s="77">
        <f>'[1]IPC Y SMMLV'!$C$4*AW181</f>
        <v>41405800</v>
      </c>
      <c r="AY181" s="23"/>
      <c r="AZ181" s="77">
        <f>'[1]IPC Y SMMLV'!$C$4*AY181</f>
        <v>0</v>
      </c>
      <c r="BA181" s="77">
        <f>S181+AV181+AX181+AZ181</f>
        <v>41405800</v>
      </c>
      <c r="BB181" s="23"/>
      <c r="BC181" s="297">
        <f>SUM(BA179:BA181)</f>
        <v>200745215.30603176</v>
      </c>
    </row>
    <row r="182" spans="1:55" s="54" customFormat="1" ht="183.75" customHeight="1" thickBot="1" x14ac:dyDescent="0.3">
      <c r="A182" s="298">
        <v>26</v>
      </c>
      <c r="B182" s="258" t="s">
        <v>44</v>
      </c>
      <c r="C182" s="215" t="s">
        <v>45</v>
      </c>
      <c r="D182" s="216">
        <v>27</v>
      </c>
      <c r="E182" s="216">
        <v>12</v>
      </c>
      <c r="F182" s="216">
        <v>2001</v>
      </c>
      <c r="G182" s="217" t="s">
        <v>293</v>
      </c>
      <c r="H182" s="218"/>
      <c r="I182" s="219" t="s">
        <v>47</v>
      </c>
      <c r="J182" s="220">
        <v>71319306</v>
      </c>
      <c r="K182" s="219"/>
      <c r="L182" s="221"/>
      <c r="M182" s="221"/>
      <c r="N182" s="221"/>
      <c r="O182" s="48" t="s">
        <v>294</v>
      </c>
      <c r="P182" s="221"/>
      <c r="Q182" s="221"/>
      <c r="R182" s="221"/>
      <c r="S182" s="222"/>
      <c r="T182" s="222"/>
      <c r="U182" s="222"/>
      <c r="V182" s="222"/>
      <c r="W182" s="222"/>
      <c r="X182" s="222"/>
      <c r="Y182" s="222"/>
      <c r="Z182" s="221"/>
      <c r="AA182" s="221"/>
      <c r="AB182" s="221"/>
      <c r="AC182" s="221"/>
      <c r="AD182" s="221"/>
      <c r="AE182" s="221"/>
      <c r="AF182" s="221"/>
      <c r="AG182" s="221"/>
      <c r="AH182" s="221"/>
      <c r="AI182" s="221"/>
      <c r="AJ182" s="222"/>
      <c r="AK182" s="221"/>
      <c r="AL182" s="221"/>
      <c r="AM182" s="221"/>
      <c r="AN182" s="221"/>
      <c r="AO182" s="221"/>
      <c r="AP182" s="221"/>
      <c r="AQ182" s="221"/>
      <c r="AR182" s="221"/>
      <c r="AS182" s="221"/>
      <c r="AT182" s="221"/>
      <c r="AU182" s="222"/>
      <c r="AV182" s="222"/>
      <c r="AW182" s="221"/>
      <c r="AX182" s="222"/>
      <c r="AY182" s="221"/>
      <c r="AZ182" s="221"/>
      <c r="BA182" s="222"/>
      <c r="BB182" s="221"/>
      <c r="BC182" s="299">
        <f>SUM(BA182)</f>
        <v>0</v>
      </c>
    </row>
    <row r="183" spans="1:55" s="54" customFormat="1" ht="52.5" customHeight="1" x14ac:dyDescent="0.25">
      <c r="A183" s="318">
        <v>27</v>
      </c>
      <c r="B183" s="255" t="s">
        <v>295</v>
      </c>
      <c r="C183" s="55" t="s">
        <v>121</v>
      </c>
      <c r="D183" s="56">
        <v>29</v>
      </c>
      <c r="E183" s="56">
        <v>11</v>
      </c>
      <c r="F183" s="56">
        <v>2002</v>
      </c>
      <c r="G183" s="57" t="s">
        <v>296</v>
      </c>
      <c r="H183" s="58"/>
      <c r="I183" s="32" t="s">
        <v>47</v>
      </c>
      <c r="J183" s="59">
        <v>3427939</v>
      </c>
      <c r="K183" s="32"/>
      <c r="L183" s="26"/>
      <c r="M183" s="26" t="s">
        <v>297</v>
      </c>
      <c r="N183" s="26"/>
      <c r="O183" s="43"/>
      <c r="P183" s="26"/>
      <c r="Q183" s="26"/>
      <c r="R183" s="26"/>
      <c r="S183" s="60"/>
      <c r="T183" s="60"/>
      <c r="U183" s="60"/>
      <c r="V183" s="60"/>
      <c r="W183" s="60"/>
      <c r="X183" s="60"/>
      <c r="Y183" s="60"/>
      <c r="Z183" s="26"/>
      <c r="AA183" s="26"/>
      <c r="AB183" s="26"/>
      <c r="AC183" s="26"/>
      <c r="AD183" s="26"/>
      <c r="AE183" s="26"/>
      <c r="AF183" s="26"/>
      <c r="AG183" s="26"/>
      <c r="AH183" s="26"/>
      <c r="AI183" s="26"/>
      <c r="AJ183" s="60"/>
      <c r="AK183" s="26"/>
      <c r="AL183" s="26"/>
      <c r="AM183" s="26"/>
      <c r="AN183" s="26"/>
      <c r="AO183" s="26"/>
      <c r="AP183" s="26"/>
      <c r="AQ183" s="26"/>
      <c r="AR183" s="26"/>
      <c r="AS183" s="26"/>
      <c r="AT183" s="26"/>
      <c r="AU183" s="60"/>
      <c r="AV183" s="60"/>
      <c r="AW183" s="26"/>
      <c r="AX183" s="60"/>
      <c r="AY183" s="26"/>
      <c r="AZ183" s="26"/>
      <c r="BA183" s="60"/>
      <c r="BB183" s="26"/>
      <c r="BC183" s="271"/>
    </row>
    <row r="184" spans="1:55" s="54" customFormat="1" ht="45.75" customHeight="1" x14ac:dyDescent="0.25">
      <c r="A184" s="319"/>
      <c r="B184" s="246" t="s">
        <v>295</v>
      </c>
      <c r="C184" s="61" t="s">
        <v>121</v>
      </c>
      <c r="D184" s="62">
        <v>29</v>
      </c>
      <c r="E184" s="62">
        <v>11</v>
      </c>
      <c r="F184" s="62">
        <v>2002</v>
      </c>
      <c r="G184" s="63"/>
      <c r="H184" s="64" t="s">
        <v>298</v>
      </c>
      <c r="I184" s="29" t="s">
        <v>47</v>
      </c>
      <c r="J184" s="65">
        <v>21603955</v>
      </c>
      <c r="K184" s="29" t="s">
        <v>110</v>
      </c>
      <c r="L184" s="29"/>
      <c r="M184" s="29"/>
      <c r="N184" s="29"/>
      <c r="O184" s="35"/>
      <c r="P184" s="208">
        <v>49.70017</v>
      </c>
      <c r="Q184" s="66">
        <v>100.59854</v>
      </c>
      <c r="R184" s="67"/>
      <c r="S184" s="67">
        <v>1200000</v>
      </c>
      <c r="T184" s="67">
        <v>309000</v>
      </c>
      <c r="U184" s="67">
        <f>((T184*Q184)/P184)</f>
        <v>625449.54795929266</v>
      </c>
      <c r="V184" s="67">
        <v>828116</v>
      </c>
      <c r="W184" s="67">
        <f>V184*25%</f>
        <v>207029</v>
      </c>
      <c r="X184" s="67">
        <f>(V184+W184)*25%</f>
        <v>258786.25</v>
      </c>
      <c r="Y184" s="67">
        <f>(V184+W184-X184)</f>
        <v>776358.75</v>
      </c>
      <c r="Z184" s="29">
        <f>D184</f>
        <v>29</v>
      </c>
      <c r="AA184" s="29">
        <f>E184</f>
        <v>11</v>
      </c>
      <c r="AB184" s="29">
        <f>F184</f>
        <v>2002</v>
      </c>
      <c r="AC184" s="29">
        <v>27</v>
      </c>
      <c r="AD184" s="29">
        <v>2</v>
      </c>
      <c r="AE184" s="29">
        <v>2019</v>
      </c>
      <c r="AF184" s="29">
        <f>AC184-Z184</f>
        <v>-2</v>
      </c>
      <c r="AG184" s="29">
        <f>AD184-AA184</f>
        <v>-9</v>
      </c>
      <c r="AH184" s="29">
        <f>AE184-AB184</f>
        <v>17</v>
      </c>
      <c r="AI184" s="68">
        <f>((AF184*1)+(AG184*30)+(AH184*360))/30</f>
        <v>194.93333333333334</v>
      </c>
      <c r="AJ184" s="67">
        <f>Y184*((POWER(1.004867,AI184)-1)/0.004867)</f>
        <v>251478173.06410563</v>
      </c>
      <c r="AK184" s="29">
        <v>27</v>
      </c>
      <c r="AL184" s="29">
        <v>2</v>
      </c>
      <c r="AM184" s="29">
        <v>2019</v>
      </c>
      <c r="AN184" s="29">
        <v>29</v>
      </c>
      <c r="AO184" s="29">
        <v>11</v>
      </c>
      <c r="AP184" s="29">
        <f>2002+21.3</f>
        <v>2023.3</v>
      </c>
      <c r="AQ184" s="29">
        <f>AN184-AK184</f>
        <v>2</v>
      </c>
      <c r="AR184" s="29">
        <f>AO184-AL184</f>
        <v>9</v>
      </c>
      <c r="AS184" s="29">
        <f>AP184-AM184</f>
        <v>4.2999999999999545</v>
      </c>
      <c r="AT184" s="68">
        <f>((AQ184*1)+(AR184*30)+(AS184*360))/30</f>
        <v>60.666666666666124</v>
      </c>
      <c r="AU184" s="67">
        <f>Y184*((POWER(1.004867,AT184)-1))/(0.004867*((POWER(1.004867,AT184))))</f>
        <v>40697365.81850379</v>
      </c>
      <c r="AV184" s="67">
        <f>AJ184+AU184</f>
        <v>292175538.88260943</v>
      </c>
      <c r="AW184" s="69">
        <v>100</v>
      </c>
      <c r="AX184" s="67">
        <f>'[1]IPC Y SMMLV'!$C$4*AW184</f>
        <v>82811600</v>
      </c>
      <c r="AY184" s="29"/>
      <c r="AZ184" s="67">
        <f>'[1]IPC Y SMMLV'!$C$4*AY184</f>
        <v>0</v>
      </c>
      <c r="BA184" s="67">
        <f>S184+AV184+AX184+AZ184</f>
        <v>376187138.88260943</v>
      </c>
      <c r="BB184" s="29"/>
      <c r="BC184" s="284"/>
    </row>
    <row r="185" spans="1:55" s="54" customFormat="1" ht="45.75" customHeight="1" x14ac:dyDescent="0.25">
      <c r="A185" s="319"/>
      <c r="B185" s="246" t="s">
        <v>295</v>
      </c>
      <c r="C185" s="61" t="s">
        <v>121</v>
      </c>
      <c r="D185" s="62">
        <v>29</v>
      </c>
      <c r="E185" s="62">
        <v>11</v>
      </c>
      <c r="F185" s="62">
        <v>2002</v>
      </c>
      <c r="G185" s="63"/>
      <c r="H185" s="64" t="s">
        <v>299</v>
      </c>
      <c r="I185" s="29" t="s">
        <v>47</v>
      </c>
      <c r="J185" s="65">
        <v>21603955</v>
      </c>
      <c r="K185" s="29" t="s">
        <v>110</v>
      </c>
      <c r="L185" s="29"/>
      <c r="M185" s="29"/>
      <c r="N185" s="29"/>
      <c r="O185" s="35"/>
      <c r="P185" s="208">
        <v>49.70017</v>
      </c>
      <c r="Q185" s="66">
        <v>100.59854</v>
      </c>
      <c r="R185" s="67">
        <v>17375000</v>
      </c>
      <c r="S185" s="67">
        <f>((R185*Q185)/P185)</f>
        <v>35168886.394151166</v>
      </c>
      <c r="T185" s="67">
        <v>0</v>
      </c>
      <c r="U185" s="67">
        <v>0</v>
      </c>
      <c r="V185" s="67">
        <v>0</v>
      </c>
      <c r="W185" s="67">
        <v>0</v>
      </c>
      <c r="X185" s="106">
        <v>0</v>
      </c>
      <c r="Y185" s="67">
        <v>0</v>
      </c>
      <c r="Z185" s="67">
        <v>0</v>
      </c>
      <c r="AA185" s="67">
        <v>0</v>
      </c>
      <c r="AB185" s="67">
        <v>0</v>
      </c>
      <c r="AC185" s="67">
        <v>0</v>
      </c>
      <c r="AD185" s="67">
        <v>0</v>
      </c>
      <c r="AE185" s="67">
        <v>0</v>
      </c>
      <c r="AF185" s="67">
        <v>0</v>
      </c>
      <c r="AG185" s="67">
        <v>0</v>
      </c>
      <c r="AH185" s="67">
        <v>0</v>
      </c>
      <c r="AI185" s="67">
        <v>0</v>
      </c>
      <c r="AJ185" s="67">
        <v>0</v>
      </c>
      <c r="AK185" s="28">
        <v>0</v>
      </c>
      <c r="AL185" s="28">
        <v>0</v>
      </c>
      <c r="AM185" s="28">
        <v>0</v>
      </c>
      <c r="AN185" s="28">
        <v>0</v>
      </c>
      <c r="AO185" s="28">
        <v>0</v>
      </c>
      <c r="AP185" s="28">
        <v>0</v>
      </c>
      <c r="AQ185" s="28">
        <v>0</v>
      </c>
      <c r="AR185" s="28">
        <v>0</v>
      </c>
      <c r="AS185" s="28">
        <v>0</v>
      </c>
      <c r="AT185" s="68">
        <f>((AQ185*1)+(AR185*30)+(AS185*360))/30</f>
        <v>0</v>
      </c>
      <c r="AU185" s="67">
        <v>0</v>
      </c>
      <c r="AV185" s="67">
        <v>0</v>
      </c>
      <c r="AW185" s="155">
        <v>50</v>
      </c>
      <c r="AX185" s="67">
        <f>'[1]IPC Y SMMLV'!$C$4*AW185</f>
        <v>41405800</v>
      </c>
      <c r="AY185" s="28"/>
      <c r="AZ185" s="67">
        <v>0</v>
      </c>
      <c r="BA185" s="67">
        <f>S185+AV185+AX185+AZ185</f>
        <v>76574686.394151166</v>
      </c>
      <c r="BB185" s="28"/>
      <c r="BC185" s="283"/>
    </row>
    <row r="186" spans="1:55" s="54" customFormat="1" ht="45.75" customHeight="1" x14ac:dyDescent="0.25">
      <c r="A186" s="319"/>
      <c r="B186" s="246" t="s">
        <v>295</v>
      </c>
      <c r="C186" s="61" t="s">
        <v>121</v>
      </c>
      <c r="D186" s="62">
        <v>29</v>
      </c>
      <c r="E186" s="62">
        <v>11</v>
      </c>
      <c r="F186" s="62">
        <v>2002</v>
      </c>
      <c r="G186" s="63"/>
      <c r="H186" s="64" t="s">
        <v>300</v>
      </c>
      <c r="I186" s="29" t="s">
        <v>47</v>
      </c>
      <c r="J186" s="65">
        <v>98458124</v>
      </c>
      <c r="K186" s="29" t="s">
        <v>55</v>
      </c>
      <c r="L186" s="29"/>
      <c r="M186" s="29"/>
      <c r="N186" s="29"/>
      <c r="O186" s="35"/>
      <c r="P186" s="208">
        <v>49.70017</v>
      </c>
      <c r="Q186" s="66">
        <v>100.59854</v>
      </c>
      <c r="R186" s="67">
        <v>0</v>
      </c>
      <c r="S186" s="67">
        <f>(R186*Q186)/P186</f>
        <v>0</v>
      </c>
      <c r="T186" s="67">
        <v>0</v>
      </c>
      <c r="U186" s="67">
        <f>((T186*Q186)/P186)</f>
        <v>0</v>
      </c>
      <c r="V186" s="67">
        <v>0</v>
      </c>
      <c r="W186" s="67">
        <f>V186*25%</f>
        <v>0</v>
      </c>
      <c r="X186" s="106">
        <v>0</v>
      </c>
      <c r="Y186" s="67">
        <v>0</v>
      </c>
      <c r="Z186" s="67">
        <v>0</v>
      </c>
      <c r="AA186" s="67">
        <v>0</v>
      </c>
      <c r="AB186" s="67">
        <v>0</v>
      </c>
      <c r="AC186" s="67">
        <v>0</v>
      </c>
      <c r="AD186" s="67">
        <v>0</v>
      </c>
      <c r="AE186" s="67">
        <v>0</v>
      </c>
      <c r="AF186" s="67">
        <v>0</v>
      </c>
      <c r="AG186" s="67">
        <v>0</v>
      </c>
      <c r="AH186" s="67">
        <v>0</v>
      </c>
      <c r="AI186" s="67">
        <v>0</v>
      </c>
      <c r="AJ186" s="67">
        <f>Y186*((POWER(1.004867,AI186)-1)/0.004867)</f>
        <v>0</v>
      </c>
      <c r="AK186" s="28">
        <v>0</v>
      </c>
      <c r="AL186" s="28">
        <v>0</v>
      </c>
      <c r="AM186" s="28">
        <v>0</v>
      </c>
      <c r="AN186" s="28">
        <v>0</v>
      </c>
      <c r="AO186" s="28">
        <v>0</v>
      </c>
      <c r="AP186" s="28">
        <v>0</v>
      </c>
      <c r="AQ186" s="28">
        <v>0</v>
      </c>
      <c r="AR186" s="28">
        <v>0</v>
      </c>
      <c r="AS186" s="28">
        <v>0</v>
      </c>
      <c r="AT186" s="68">
        <f>((AQ186*1)+(AR186*30)+(AS186*360))/30</f>
        <v>0</v>
      </c>
      <c r="AU186" s="67">
        <v>0</v>
      </c>
      <c r="AV186" s="67">
        <v>0</v>
      </c>
      <c r="AW186" s="155">
        <v>100</v>
      </c>
      <c r="AX186" s="67">
        <f>'[1]IPC Y SMMLV'!$C$4*AW186</f>
        <v>82811600</v>
      </c>
      <c r="AY186" s="28"/>
      <c r="AZ186" s="67">
        <f>'[1]IPC Y SMMLV'!$C$4*AY186</f>
        <v>0</v>
      </c>
      <c r="BA186" s="67">
        <f>S186+AV186+AX186+AZ186</f>
        <v>82811600</v>
      </c>
      <c r="BB186" s="28"/>
      <c r="BC186" s="277"/>
    </row>
    <row r="187" spans="1:55" s="54" customFormat="1" ht="45.75" customHeight="1" x14ac:dyDescent="0.25">
      <c r="A187" s="319"/>
      <c r="B187" s="246" t="s">
        <v>295</v>
      </c>
      <c r="C187" s="61" t="s">
        <v>121</v>
      </c>
      <c r="D187" s="62">
        <v>29</v>
      </c>
      <c r="E187" s="62">
        <v>11</v>
      </c>
      <c r="F187" s="62">
        <v>2002</v>
      </c>
      <c r="G187" s="63"/>
      <c r="H187" s="64" t="s">
        <v>301</v>
      </c>
      <c r="I187" s="29" t="s">
        <v>47</v>
      </c>
      <c r="J187" s="65">
        <v>98458115</v>
      </c>
      <c r="K187" s="29" t="s">
        <v>55</v>
      </c>
      <c r="L187" s="110"/>
      <c r="M187" s="29"/>
      <c r="N187" s="29"/>
      <c r="O187" s="35"/>
      <c r="P187" s="208">
        <v>49.70017</v>
      </c>
      <c r="Q187" s="66">
        <v>100.59854</v>
      </c>
      <c r="R187" s="67">
        <v>0</v>
      </c>
      <c r="S187" s="67">
        <f>(R187*Q187)/P187</f>
        <v>0</v>
      </c>
      <c r="T187" s="67">
        <v>0</v>
      </c>
      <c r="U187" s="67">
        <v>0</v>
      </c>
      <c r="V187" s="67">
        <v>0</v>
      </c>
      <c r="W187" s="67">
        <v>0</v>
      </c>
      <c r="X187" s="67">
        <v>0</v>
      </c>
      <c r="Y187" s="67">
        <v>0</v>
      </c>
      <c r="Z187" s="67">
        <v>0</v>
      </c>
      <c r="AA187" s="67">
        <v>0</v>
      </c>
      <c r="AB187" s="67">
        <v>0</v>
      </c>
      <c r="AC187" s="67">
        <v>0</v>
      </c>
      <c r="AD187" s="67">
        <v>0</v>
      </c>
      <c r="AE187" s="67">
        <v>0</v>
      </c>
      <c r="AF187" s="67">
        <v>0</v>
      </c>
      <c r="AG187" s="67">
        <v>0</v>
      </c>
      <c r="AH187" s="67">
        <v>0</v>
      </c>
      <c r="AI187" s="67">
        <v>0</v>
      </c>
      <c r="AJ187" s="67">
        <v>0</v>
      </c>
      <c r="AK187" s="29">
        <v>0</v>
      </c>
      <c r="AL187" s="29">
        <v>0</v>
      </c>
      <c r="AM187" s="29">
        <v>0</v>
      </c>
      <c r="AN187" s="29">
        <v>0</v>
      </c>
      <c r="AO187" s="29">
        <v>0</v>
      </c>
      <c r="AP187" s="29">
        <v>0</v>
      </c>
      <c r="AQ187" s="29">
        <f t="shared" ref="AQ187:AS188" si="80">AN187-AK187</f>
        <v>0</v>
      </c>
      <c r="AR187" s="29">
        <f t="shared" si="80"/>
        <v>0</v>
      </c>
      <c r="AS187" s="29">
        <f t="shared" si="80"/>
        <v>0</v>
      </c>
      <c r="AT187" s="68">
        <f>((AQ187*1)+(AR187*30)+(AS187*360))/30</f>
        <v>0</v>
      </c>
      <c r="AU187" s="67">
        <v>0</v>
      </c>
      <c r="AV187" s="67">
        <v>0</v>
      </c>
      <c r="AW187" s="69">
        <f>100+50</f>
        <v>150</v>
      </c>
      <c r="AX187" s="67">
        <f>'[1]IPC Y SMMLV'!$C$4*AW187</f>
        <v>124217400</v>
      </c>
      <c r="AY187" s="29"/>
      <c r="AZ187" s="67">
        <f>'[1]IPC Y SMMLV'!$C$4*AY187</f>
        <v>0</v>
      </c>
      <c r="BA187" s="67">
        <f>S187+AV187+AX187+AZ187</f>
        <v>124217400</v>
      </c>
      <c r="BB187" s="29"/>
      <c r="BC187" s="272"/>
    </row>
    <row r="188" spans="1:55" s="54" customFormat="1" ht="45.75" customHeight="1" thickBot="1" x14ac:dyDescent="0.3">
      <c r="A188" s="320"/>
      <c r="B188" s="248" t="s">
        <v>295</v>
      </c>
      <c r="C188" s="70" t="s">
        <v>121</v>
      </c>
      <c r="D188" s="71">
        <v>29</v>
      </c>
      <c r="E188" s="71">
        <v>11</v>
      </c>
      <c r="F188" s="71">
        <v>2002</v>
      </c>
      <c r="G188" s="137"/>
      <c r="H188" s="73" t="s">
        <v>302</v>
      </c>
      <c r="I188" s="23" t="s">
        <v>47</v>
      </c>
      <c r="J188" s="74">
        <v>43728663</v>
      </c>
      <c r="K188" s="23" t="s">
        <v>55</v>
      </c>
      <c r="L188" s="75"/>
      <c r="M188" s="23"/>
      <c r="N188" s="23"/>
      <c r="O188" s="41"/>
      <c r="P188" s="208">
        <v>49.70017</v>
      </c>
      <c r="Q188" s="66">
        <v>100.59854</v>
      </c>
      <c r="R188" s="77">
        <v>0</v>
      </c>
      <c r="S188" s="77">
        <f>(R188*Q188)/P188</f>
        <v>0</v>
      </c>
      <c r="T188" s="77">
        <v>0</v>
      </c>
      <c r="U188" s="77">
        <v>0</v>
      </c>
      <c r="V188" s="77">
        <v>0</v>
      </c>
      <c r="W188" s="77">
        <v>0</v>
      </c>
      <c r="X188" s="77">
        <v>0</v>
      </c>
      <c r="Y188" s="77">
        <v>0</v>
      </c>
      <c r="Z188" s="77">
        <v>0</v>
      </c>
      <c r="AA188" s="77">
        <v>0</v>
      </c>
      <c r="AB188" s="77">
        <v>0</v>
      </c>
      <c r="AC188" s="77">
        <v>0</v>
      </c>
      <c r="AD188" s="77">
        <v>0</v>
      </c>
      <c r="AE188" s="77">
        <v>0</v>
      </c>
      <c r="AF188" s="77">
        <v>0</v>
      </c>
      <c r="AG188" s="77">
        <v>0</v>
      </c>
      <c r="AH188" s="77">
        <v>0</v>
      </c>
      <c r="AI188" s="77">
        <v>0</v>
      </c>
      <c r="AJ188" s="77">
        <v>0</v>
      </c>
      <c r="AK188" s="23">
        <v>0</v>
      </c>
      <c r="AL188" s="23">
        <v>0</v>
      </c>
      <c r="AM188" s="23">
        <v>0</v>
      </c>
      <c r="AN188" s="23">
        <v>0</v>
      </c>
      <c r="AO188" s="23">
        <v>0</v>
      </c>
      <c r="AP188" s="23">
        <v>0</v>
      </c>
      <c r="AQ188" s="23">
        <f t="shared" si="80"/>
        <v>0</v>
      </c>
      <c r="AR188" s="23">
        <f t="shared" si="80"/>
        <v>0</v>
      </c>
      <c r="AS188" s="23">
        <f t="shared" si="80"/>
        <v>0</v>
      </c>
      <c r="AT188" s="78">
        <v>0</v>
      </c>
      <c r="AU188" s="77">
        <v>0</v>
      </c>
      <c r="AV188" s="77">
        <v>0</v>
      </c>
      <c r="AW188" s="79">
        <v>100</v>
      </c>
      <c r="AX188" s="77">
        <f>'[1]IPC Y SMMLV'!$C$4*AW188</f>
        <v>82811600</v>
      </c>
      <c r="AY188" s="23"/>
      <c r="AZ188" s="77">
        <f>'[1]IPC Y SMMLV'!$C$4*AY188</f>
        <v>0</v>
      </c>
      <c r="BA188" s="67">
        <f>S188+AV188+AX188+AZ188</f>
        <v>82811600</v>
      </c>
      <c r="BB188" s="23"/>
      <c r="BC188" s="282">
        <f>SUM(BA183:BA188)</f>
        <v>742602425.27676058</v>
      </c>
    </row>
    <row r="189" spans="1:55" s="54" customFormat="1" ht="40.5" x14ac:dyDescent="0.25">
      <c r="A189" s="315">
        <v>28</v>
      </c>
      <c r="B189" s="256" t="s">
        <v>295</v>
      </c>
      <c r="C189" s="88" t="s">
        <v>45</v>
      </c>
      <c r="D189" s="184">
        <v>3</v>
      </c>
      <c r="E189" s="184">
        <v>11</v>
      </c>
      <c r="F189" s="184">
        <v>2001</v>
      </c>
      <c r="G189" s="185" t="s">
        <v>303</v>
      </c>
      <c r="H189" s="186"/>
      <c r="I189" s="187" t="s">
        <v>47</v>
      </c>
      <c r="J189" s="188">
        <v>43702385</v>
      </c>
      <c r="K189" s="187"/>
      <c r="L189" s="42"/>
      <c r="M189" s="42"/>
      <c r="N189" s="42"/>
      <c r="O189" s="42"/>
      <c r="P189" s="42"/>
      <c r="Q189" s="42"/>
      <c r="R189" s="42"/>
      <c r="S189" s="189"/>
      <c r="T189" s="189"/>
      <c r="U189" s="189"/>
      <c r="V189" s="189"/>
      <c r="W189" s="189"/>
      <c r="X189" s="189"/>
      <c r="Y189" s="189"/>
      <c r="Z189" s="42"/>
      <c r="AA189" s="42"/>
      <c r="AB189" s="42"/>
      <c r="AC189" s="42"/>
      <c r="AD189" s="42"/>
      <c r="AE189" s="42"/>
      <c r="AF189" s="42"/>
      <c r="AG189" s="42"/>
      <c r="AH189" s="42"/>
      <c r="AI189" s="42"/>
      <c r="AJ189" s="189"/>
      <c r="AK189" s="42"/>
      <c r="AL189" s="42"/>
      <c r="AM189" s="42"/>
      <c r="AN189" s="42"/>
      <c r="AO189" s="42"/>
      <c r="AP189" s="42"/>
      <c r="AQ189" s="42"/>
      <c r="AR189" s="42"/>
      <c r="AS189" s="42"/>
      <c r="AT189" s="42"/>
      <c r="AU189" s="189"/>
      <c r="AV189" s="189"/>
      <c r="AW189" s="42"/>
      <c r="AX189" s="189"/>
      <c r="AY189" s="42"/>
      <c r="AZ189" s="42"/>
      <c r="BA189" s="189"/>
      <c r="BB189" s="42"/>
      <c r="BC189" s="290"/>
    </row>
    <row r="190" spans="1:55" s="54" customFormat="1" ht="40.5" x14ac:dyDescent="0.25">
      <c r="A190" s="316"/>
      <c r="B190" s="250" t="s">
        <v>295</v>
      </c>
      <c r="C190" s="88" t="s">
        <v>45</v>
      </c>
      <c r="D190" s="89">
        <v>3</v>
      </c>
      <c r="E190" s="89">
        <v>11</v>
      </c>
      <c r="F190" s="89">
        <v>2001</v>
      </c>
      <c r="G190" s="90"/>
      <c r="H190" s="99" t="s">
        <v>304</v>
      </c>
      <c r="I190" s="25" t="s">
        <v>47</v>
      </c>
      <c r="J190" s="92">
        <v>22019305</v>
      </c>
      <c r="K190" s="223" t="s">
        <v>305</v>
      </c>
      <c r="L190" s="25"/>
      <c r="M190" s="25"/>
      <c r="N190" s="25"/>
      <c r="O190" s="49"/>
      <c r="P190" s="25">
        <v>46.41939</v>
      </c>
      <c r="Q190" s="93">
        <v>100.59854</v>
      </c>
      <c r="R190" s="25"/>
      <c r="S190" s="94">
        <v>1200000</v>
      </c>
      <c r="T190" s="94">
        <v>286000</v>
      </c>
      <c r="U190" s="94">
        <f>((T190*Q190)/P190)</f>
        <v>619809.57612756221</v>
      </c>
      <c r="V190" s="94">
        <v>828116</v>
      </c>
      <c r="W190" s="94">
        <f>V190*25%</f>
        <v>207029</v>
      </c>
      <c r="X190" s="94">
        <f>(V190+W190)*25%</f>
        <v>258786.25</v>
      </c>
      <c r="Y190" s="94">
        <f>(V190+W190-X190)</f>
        <v>776358.75</v>
      </c>
      <c r="Z190" s="25">
        <f>+D190</f>
        <v>3</v>
      </c>
      <c r="AA190" s="25">
        <f>+E190</f>
        <v>11</v>
      </c>
      <c r="AB190" s="25">
        <f>+F190</f>
        <v>2001</v>
      </c>
      <c r="AC190" s="25">
        <v>15</v>
      </c>
      <c r="AD190" s="25">
        <v>5</v>
      </c>
      <c r="AE190" s="25">
        <f>1978+25</f>
        <v>2003</v>
      </c>
      <c r="AF190" s="25">
        <f>AC190-Z190</f>
        <v>12</v>
      </c>
      <c r="AG190" s="25">
        <f>AD190-AA190</f>
        <v>-6</v>
      </c>
      <c r="AH190" s="25">
        <f>AE190-AB190</f>
        <v>2</v>
      </c>
      <c r="AI190" s="95">
        <f>((AF190*1)+(AG190*30)+(AH190*360))/30</f>
        <v>18.399999999999999</v>
      </c>
      <c r="AJ190" s="94">
        <f>Y190*((POWER(1.004867,AI190)-1)/0.004867)</f>
        <v>14906268.486440727</v>
      </c>
      <c r="AK190" s="164">
        <v>0</v>
      </c>
      <c r="AL190" s="164">
        <v>0</v>
      </c>
      <c r="AM190" s="164">
        <v>0</v>
      </c>
      <c r="AN190" s="164">
        <v>0</v>
      </c>
      <c r="AO190" s="164">
        <v>0</v>
      </c>
      <c r="AP190" s="164">
        <v>0</v>
      </c>
      <c r="AQ190" s="164">
        <v>0</v>
      </c>
      <c r="AR190" s="164">
        <v>0</v>
      </c>
      <c r="AS190" s="164">
        <v>0</v>
      </c>
      <c r="AT190" s="167">
        <v>0</v>
      </c>
      <c r="AU190" s="94">
        <f t="shared" ref="AU190:AU196" si="81">Y190*((POWER(1.004867,AT190)-1))/(0.004867*((POWER(1.004867,AT190))))</f>
        <v>0</v>
      </c>
      <c r="AV190" s="94">
        <f t="shared" ref="AV190:AV196" si="82">AJ190+AU190</f>
        <v>14906268.486440727</v>
      </c>
      <c r="AW190" s="207">
        <v>0</v>
      </c>
      <c r="AX190" s="94">
        <f>'[1]IPC Y SMMLV'!$C$4*AW190</f>
        <v>0</v>
      </c>
      <c r="AY190" s="204"/>
      <c r="AZ190" s="168">
        <v>0</v>
      </c>
      <c r="BA190" s="94">
        <f t="shared" ref="BA190:BA195" si="83">S190+AV190+AX190+AZ190</f>
        <v>16106268.486440727</v>
      </c>
      <c r="BB190" s="25"/>
      <c r="BC190" s="275"/>
    </row>
    <row r="191" spans="1:55" s="54" customFormat="1" ht="89.25" x14ac:dyDescent="0.25">
      <c r="A191" s="316"/>
      <c r="B191" s="250" t="s">
        <v>295</v>
      </c>
      <c r="C191" s="88" t="s">
        <v>45</v>
      </c>
      <c r="D191" s="89">
        <v>3</v>
      </c>
      <c r="E191" s="89">
        <v>11</v>
      </c>
      <c r="F191" s="89">
        <v>2001</v>
      </c>
      <c r="G191" s="90"/>
      <c r="H191" s="99" t="s">
        <v>306</v>
      </c>
      <c r="I191" s="223"/>
      <c r="J191" s="224"/>
      <c r="K191" s="25" t="s">
        <v>307</v>
      </c>
      <c r="L191" s="25"/>
      <c r="M191" s="25"/>
      <c r="N191" s="25"/>
      <c r="O191" s="49" t="s">
        <v>308</v>
      </c>
      <c r="P191" s="25"/>
      <c r="Q191" s="25"/>
      <c r="R191" s="25"/>
      <c r="S191" s="94"/>
      <c r="T191" s="94">
        <v>0</v>
      </c>
      <c r="U191" s="94">
        <v>0</v>
      </c>
      <c r="V191" s="94">
        <v>0</v>
      </c>
      <c r="W191" s="94">
        <v>0</v>
      </c>
      <c r="X191" s="94">
        <v>0</v>
      </c>
      <c r="Y191" s="94">
        <v>0</v>
      </c>
      <c r="Z191" s="25">
        <v>0</v>
      </c>
      <c r="AA191" s="25">
        <v>0</v>
      </c>
      <c r="AB191" s="25">
        <v>0</v>
      </c>
      <c r="AC191" s="25">
        <v>0</v>
      </c>
      <c r="AD191" s="25">
        <v>0</v>
      </c>
      <c r="AE191" s="25">
        <v>0</v>
      </c>
      <c r="AF191" s="25">
        <v>0</v>
      </c>
      <c r="AG191" s="25">
        <v>0</v>
      </c>
      <c r="AH191" s="25">
        <v>0</v>
      </c>
      <c r="AI191" s="25">
        <v>0</v>
      </c>
      <c r="AJ191" s="94">
        <v>0</v>
      </c>
      <c r="AK191" s="25">
        <v>0</v>
      </c>
      <c r="AL191" s="25">
        <v>0</v>
      </c>
      <c r="AM191" s="25">
        <v>0</v>
      </c>
      <c r="AN191" s="25">
        <v>0</v>
      </c>
      <c r="AO191" s="25">
        <v>0</v>
      </c>
      <c r="AP191" s="25">
        <v>0</v>
      </c>
      <c r="AQ191" s="25">
        <v>0</v>
      </c>
      <c r="AR191" s="25">
        <v>0</v>
      </c>
      <c r="AS191" s="25">
        <v>0</v>
      </c>
      <c r="AT191" s="167">
        <v>0</v>
      </c>
      <c r="AU191" s="94">
        <f t="shared" si="81"/>
        <v>0</v>
      </c>
      <c r="AV191" s="94">
        <f t="shared" si="82"/>
        <v>0</v>
      </c>
      <c r="AW191" s="207">
        <v>0</v>
      </c>
      <c r="AX191" s="94">
        <f>'[1]IPC Y SMMLV'!$C$4*AW191</f>
        <v>0</v>
      </c>
      <c r="AY191" s="25"/>
      <c r="AZ191" s="168">
        <v>0</v>
      </c>
      <c r="BA191" s="94">
        <f t="shared" si="83"/>
        <v>0</v>
      </c>
      <c r="BB191" s="25"/>
      <c r="BC191" s="275"/>
    </row>
    <row r="192" spans="1:55" s="54" customFormat="1" ht="89.25" x14ac:dyDescent="0.25">
      <c r="A192" s="316"/>
      <c r="B192" s="250" t="s">
        <v>295</v>
      </c>
      <c r="C192" s="88" t="s">
        <v>45</v>
      </c>
      <c r="D192" s="89">
        <v>3</v>
      </c>
      <c r="E192" s="89">
        <v>11</v>
      </c>
      <c r="F192" s="89">
        <v>2001</v>
      </c>
      <c r="G192" s="90"/>
      <c r="H192" s="99" t="s">
        <v>309</v>
      </c>
      <c r="I192" s="223"/>
      <c r="J192" s="224"/>
      <c r="K192" s="25" t="s">
        <v>307</v>
      </c>
      <c r="L192" s="25"/>
      <c r="M192" s="25"/>
      <c r="N192" s="25"/>
      <c r="O192" s="49" t="s">
        <v>308</v>
      </c>
      <c r="P192" s="25"/>
      <c r="Q192" s="25"/>
      <c r="R192" s="25"/>
      <c r="S192" s="94"/>
      <c r="T192" s="94">
        <v>0</v>
      </c>
      <c r="U192" s="94">
        <v>0</v>
      </c>
      <c r="V192" s="94">
        <v>0</v>
      </c>
      <c r="W192" s="94">
        <v>0</v>
      </c>
      <c r="X192" s="94">
        <v>0</v>
      </c>
      <c r="Y192" s="94">
        <v>0</v>
      </c>
      <c r="Z192" s="25">
        <v>0</v>
      </c>
      <c r="AA192" s="25">
        <v>0</v>
      </c>
      <c r="AB192" s="25">
        <v>0</v>
      </c>
      <c r="AC192" s="25">
        <v>0</v>
      </c>
      <c r="AD192" s="25">
        <v>0</v>
      </c>
      <c r="AE192" s="25">
        <v>0</v>
      </c>
      <c r="AF192" s="25">
        <v>0</v>
      </c>
      <c r="AG192" s="25">
        <v>0</v>
      </c>
      <c r="AH192" s="25">
        <v>0</v>
      </c>
      <c r="AI192" s="25">
        <v>0</v>
      </c>
      <c r="AJ192" s="94">
        <v>0</v>
      </c>
      <c r="AK192" s="25">
        <v>0</v>
      </c>
      <c r="AL192" s="25">
        <v>0</v>
      </c>
      <c r="AM192" s="25">
        <v>0</v>
      </c>
      <c r="AN192" s="25">
        <v>0</v>
      </c>
      <c r="AO192" s="25">
        <v>0</v>
      </c>
      <c r="AP192" s="25">
        <v>0</v>
      </c>
      <c r="AQ192" s="25">
        <v>0</v>
      </c>
      <c r="AR192" s="25">
        <v>0</v>
      </c>
      <c r="AS192" s="25">
        <v>0</v>
      </c>
      <c r="AT192" s="167">
        <v>0</v>
      </c>
      <c r="AU192" s="94">
        <f t="shared" si="81"/>
        <v>0</v>
      </c>
      <c r="AV192" s="94">
        <f t="shared" si="82"/>
        <v>0</v>
      </c>
      <c r="AW192" s="207">
        <v>0</v>
      </c>
      <c r="AX192" s="94">
        <f>'[1]IPC Y SMMLV'!$C$4*AW192</f>
        <v>0</v>
      </c>
      <c r="AY192" s="25"/>
      <c r="AZ192" s="168">
        <v>0</v>
      </c>
      <c r="BA192" s="94">
        <f t="shared" si="83"/>
        <v>0</v>
      </c>
      <c r="BB192" s="25"/>
      <c r="BC192" s="275"/>
    </row>
    <row r="193" spans="1:55" s="54" customFormat="1" ht="89.25" x14ac:dyDescent="0.25">
      <c r="A193" s="316"/>
      <c r="B193" s="250" t="s">
        <v>295</v>
      </c>
      <c r="C193" s="88" t="s">
        <v>45</v>
      </c>
      <c r="D193" s="89">
        <v>3</v>
      </c>
      <c r="E193" s="89">
        <v>11</v>
      </c>
      <c r="F193" s="89">
        <v>2001</v>
      </c>
      <c r="G193" s="90"/>
      <c r="H193" s="99" t="s">
        <v>310</v>
      </c>
      <c r="I193" s="223"/>
      <c r="J193" s="224"/>
      <c r="K193" s="25" t="s">
        <v>307</v>
      </c>
      <c r="L193" s="25"/>
      <c r="M193" s="25"/>
      <c r="N193" s="25"/>
      <c r="O193" s="49" t="s">
        <v>308</v>
      </c>
      <c r="P193" s="25"/>
      <c r="Q193" s="25"/>
      <c r="R193" s="25"/>
      <c r="S193" s="94"/>
      <c r="T193" s="94">
        <v>0</v>
      </c>
      <c r="U193" s="94">
        <v>0</v>
      </c>
      <c r="V193" s="94">
        <v>0</v>
      </c>
      <c r="W193" s="94">
        <v>0</v>
      </c>
      <c r="X193" s="94">
        <v>0</v>
      </c>
      <c r="Y193" s="94">
        <v>0</v>
      </c>
      <c r="Z193" s="25">
        <v>0</v>
      </c>
      <c r="AA193" s="25">
        <v>0</v>
      </c>
      <c r="AB193" s="25">
        <v>0</v>
      </c>
      <c r="AC193" s="25">
        <v>0</v>
      </c>
      <c r="AD193" s="25">
        <v>0</v>
      </c>
      <c r="AE193" s="25">
        <v>0</v>
      </c>
      <c r="AF193" s="25">
        <v>0</v>
      </c>
      <c r="AG193" s="25">
        <v>0</v>
      </c>
      <c r="AH193" s="25">
        <v>0</v>
      </c>
      <c r="AI193" s="25">
        <v>0</v>
      </c>
      <c r="AJ193" s="94">
        <v>0</v>
      </c>
      <c r="AK193" s="25">
        <v>0</v>
      </c>
      <c r="AL193" s="25">
        <v>0</v>
      </c>
      <c r="AM193" s="25">
        <v>0</v>
      </c>
      <c r="AN193" s="25">
        <v>0</v>
      </c>
      <c r="AO193" s="25">
        <v>0</v>
      </c>
      <c r="AP193" s="25">
        <v>0</v>
      </c>
      <c r="AQ193" s="25">
        <v>0</v>
      </c>
      <c r="AR193" s="25">
        <v>0</v>
      </c>
      <c r="AS193" s="25">
        <v>0</v>
      </c>
      <c r="AT193" s="167">
        <v>0</v>
      </c>
      <c r="AU193" s="94">
        <f t="shared" si="81"/>
        <v>0</v>
      </c>
      <c r="AV193" s="94">
        <f t="shared" si="82"/>
        <v>0</v>
      </c>
      <c r="AW193" s="207">
        <v>0</v>
      </c>
      <c r="AX193" s="94">
        <f>'[1]IPC Y SMMLV'!$C$4*AW193</f>
        <v>0</v>
      </c>
      <c r="AY193" s="25"/>
      <c r="AZ193" s="168">
        <v>0</v>
      </c>
      <c r="BA193" s="94">
        <f t="shared" si="83"/>
        <v>0</v>
      </c>
      <c r="BB193" s="25"/>
      <c r="BC193" s="275"/>
    </row>
    <row r="194" spans="1:55" s="54" customFormat="1" ht="89.25" x14ac:dyDescent="0.25">
      <c r="A194" s="316"/>
      <c r="B194" s="250" t="s">
        <v>295</v>
      </c>
      <c r="C194" s="88" t="s">
        <v>45</v>
      </c>
      <c r="D194" s="89">
        <v>3</v>
      </c>
      <c r="E194" s="89">
        <v>11</v>
      </c>
      <c r="F194" s="89">
        <v>2001</v>
      </c>
      <c r="G194" s="90"/>
      <c r="H194" s="99" t="s">
        <v>311</v>
      </c>
      <c r="I194" s="223"/>
      <c r="J194" s="224"/>
      <c r="K194" s="25" t="s">
        <v>307</v>
      </c>
      <c r="L194" s="25"/>
      <c r="M194" s="25"/>
      <c r="N194" s="25"/>
      <c r="O194" s="49" t="s">
        <v>308</v>
      </c>
      <c r="P194" s="25"/>
      <c r="Q194" s="25"/>
      <c r="R194" s="25"/>
      <c r="S194" s="94"/>
      <c r="T194" s="94">
        <v>0</v>
      </c>
      <c r="U194" s="94">
        <v>0</v>
      </c>
      <c r="V194" s="94">
        <v>0</v>
      </c>
      <c r="W194" s="94">
        <v>0</v>
      </c>
      <c r="X194" s="94">
        <v>0</v>
      </c>
      <c r="Y194" s="94">
        <v>0</v>
      </c>
      <c r="Z194" s="25">
        <v>0</v>
      </c>
      <c r="AA194" s="25">
        <v>0</v>
      </c>
      <c r="AB194" s="25">
        <v>0</v>
      </c>
      <c r="AC194" s="25">
        <v>0</v>
      </c>
      <c r="AD194" s="25">
        <v>0</v>
      </c>
      <c r="AE194" s="25">
        <v>0</v>
      </c>
      <c r="AF194" s="25">
        <v>0</v>
      </c>
      <c r="AG194" s="25">
        <v>0</v>
      </c>
      <c r="AH194" s="25">
        <v>0</v>
      </c>
      <c r="AI194" s="25">
        <v>0</v>
      </c>
      <c r="AJ194" s="94">
        <v>0</v>
      </c>
      <c r="AK194" s="25">
        <v>0</v>
      </c>
      <c r="AL194" s="25">
        <v>0</v>
      </c>
      <c r="AM194" s="25">
        <v>0</v>
      </c>
      <c r="AN194" s="25">
        <v>0</v>
      </c>
      <c r="AO194" s="25">
        <v>0</v>
      </c>
      <c r="AP194" s="25">
        <v>0</v>
      </c>
      <c r="AQ194" s="25">
        <v>0</v>
      </c>
      <c r="AR194" s="25">
        <v>0</v>
      </c>
      <c r="AS194" s="25">
        <v>0</v>
      </c>
      <c r="AT194" s="167">
        <v>0</v>
      </c>
      <c r="AU194" s="94">
        <f t="shared" si="81"/>
        <v>0</v>
      </c>
      <c r="AV194" s="94">
        <f t="shared" si="82"/>
        <v>0</v>
      </c>
      <c r="AW194" s="207">
        <v>0</v>
      </c>
      <c r="AX194" s="94">
        <f>'[1]IPC Y SMMLV'!$C$4*AW194</f>
        <v>0</v>
      </c>
      <c r="AY194" s="25"/>
      <c r="AZ194" s="168">
        <v>0</v>
      </c>
      <c r="BA194" s="94">
        <f t="shared" si="83"/>
        <v>0</v>
      </c>
      <c r="BB194" s="25"/>
      <c r="BC194" s="275"/>
    </row>
    <row r="195" spans="1:55" s="54" customFormat="1" ht="89.25" x14ac:dyDescent="0.25">
      <c r="A195" s="316"/>
      <c r="B195" s="250" t="s">
        <v>295</v>
      </c>
      <c r="C195" s="88" t="s">
        <v>45</v>
      </c>
      <c r="D195" s="89">
        <v>3</v>
      </c>
      <c r="E195" s="89">
        <v>11</v>
      </c>
      <c r="F195" s="89">
        <v>2001</v>
      </c>
      <c r="G195" s="90"/>
      <c r="H195" s="163" t="s">
        <v>312</v>
      </c>
      <c r="I195" s="225"/>
      <c r="J195" s="226"/>
      <c r="K195" s="25" t="s">
        <v>307</v>
      </c>
      <c r="L195" s="164"/>
      <c r="M195" s="164"/>
      <c r="N195" s="164"/>
      <c r="O195" s="49" t="s">
        <v>308</v>
      </c>
      <c r="P195" s="164"/>
      <c r="Q195" s="164"/>
      <c r="R195" s="164"/>
      <c r="S195" s="168"/>
      <c r="T195" s="94">
        <v>0</v>
      </c>
      <c r="U195" s="94">
        <v>0</v>
      </c>
      <c r="V195" s="94">
        <v>0</v>
      </c>
      <c r="W195" s="94">
        <v>0</v>
      </c>
      <c r="X195" s="94">
        <v>0</v>
      </c>
      <c r="Y195" s="94">
        <v>0</v>
      </c>
      <c r="Z195" s="25">
        <v>0</v>
      </c>
      <c r="AA195" s="25">
        <v>0</v>
      </c>
      <c r="AB195" s="25">
        <v>0</v>
      </c>
      <c r="AC195" s="25">
        <v>0</v>
      </c>
      <c r="AD195" s="25">
        <v>0</v>
      </c>
      <c r="AE195" s="25">
        <v>0</v>
      </c>
      <c r="AF195" s="25">
        <v>0</v>
      </c>
      <c r="AG195" s="25">
        <v>0</v>
      </c>
      <c r="AH195" s="25">
        <v>0</v>
      </c>
      <c r="AI195" s="25">
        <v>0</v>
      </c>
      <c r="AJ195" s="94">
        <v>0</v>
      </c>
      <c r="AK195" s="25">
        <v>0</v>
      </c>
      <c r="AL195" s="25">
        <v>0</v>
      </c>
      <c r="AM195" s="25">
        <v>0</v>
      </c>
      <c r="AN195" s="25">
        <v>0</v>
      </c>
      <c r="AO195" s="25">
        <v>0</v>
      </c>
      <c r="AP195" s="25">
        <v>0</v>
      </c>
      <c r="AQ195" s="25">
        <v>0</v>
      </c>
      <c r="AR195" s="25">
        <v>0</v>
      </c>
      <c r="AS195" s="25">
        <v>0</v>
      </c>
      <c r="AT195" s="167">
        <v>0</v>
      </c>
      <c r="AU195" s="94">
        <f t="shared" si="81"/>
        <v>0</v>
      </c>
      <c r="AV195" s="94">
        <f t="shared" si="82"/>
        <v>0</v>
      </c>
      <c r="AW195" s="207">
        <v>0</v>
      </c>
      <c r="AX195" s="94">
        <f>'[1]IPC Y SMMLV'!$C$4*AW195</f>
        <v>0</v>
      </c>
      <c r="AY195" s="25"/>
      <c r="AZ195" s="168">
        <v>0</v>
      </c>
      <c r="BA195" s="94">
        <f t="shared" si="83"/>
        <v>0</v>
      </c>
      <c r="BB195" s="25"/>
      <c r="BC195" s="275"/>
    </row>
    <row r="196" spans="1:55" s="54" customFormat="1" ht="51.75" thickBot="1" x14ac:dyDescent="0.3">
      <c r="A196" s="317"/>
      <c r="B196" s="252" t="s">
        <v>295</v>
      </c>
      <c r="C196" s="98" t="s">
        <v>45</v>
      </c>
      <c r="D196" s="112">
        <v>3</v>
      </c>
      <c r="E196" s="112">
        <v>11</v>
      </c>
      <c r="F196" s="112">
        <v>2001</v>
      </c>
      <c r="G196" s="113"/>
      <c r="H196" s="152" t="s">
        <v>313</v>
      </c>
      <c r="I196" s="227"/>
      <c r="J196" s="228"/>
      <c r="K196" s="115" t="s">
        <v>82</v>
      </c>
      <c r="L196" s="115"/>
      <c r="M196" s="115"/>
      <c r="N196" s="115"/>
      <c r="O196" s="18" t="s">
        <v>314</v>
      </c>
      <c r="P196" s="115"/>
      <c r="Q196" s="115"/>
      <c r="R196" s="115"/>
      <c r="S196" s="101"/>
      <c r="T196" s="101">
        <v>0</v>
      </c>
      <c r="U196" s="101">
        <v>0</v>
      </c>
      <c r="V196" s="101">
        <v>0</v>
      </c>
      <c r="W196" s="101">
        <v>0</v>
      </c>
      <c r="X196" s="101">
        <v>0</v>
      </c>
      <c r="Y196" s="101">
        <v>0</v>
      </c>
      <c r="Z196" s="115">
        <v>0</v>
      </c>
      <c r="AA196" s="115">
        <v>0</v>
      </c>
      <c r="AB196" s="115">
        <v>0</v>
      </c>
      <c r="AC196" s="115">
        <v>0</v>
      </c>
      <c r="AD196" s="115">
        <v>0</v>
      </c>
      <c r="AE196" s="115">
        <v>0</v>
      </c>
      <c r="AF196" s="115">
        <v>0</v>
      </c>
      <c r="AG196" s="115">
        <v>0</v>
      </c>
      <c r="AH196" s="115">
        <v>0</v>
      </c>
      <c r="AI196" s="115">
        <v>0</v>
      </c>
      <c r="AJ196" s="101">
        <v>0</v>
      </c>
      <c r="AK196" s="115">
        <v>0</v>
      </c>
      <c r="AL196" s="115">
        <v>0</v>
      </c>
      <c r="AM196" s="115">
        <v>0</v>
      </c>
      <c r="AN196" s="115">
        <v>0</v>
      </c>
      <c r="AO196" s="115">
        <v>0</v>
      </c>
      <c r="AP196" s="115">
        <v>0</v>
      </c>
      <c r="AQ196" s="115">
        <v>0</v>
      </c>
      <c r="AR196" s="115">
        <v>0</v>
      </c>
      <c r="AS196" s="115">
        <v>0</v>
      </c>
      <c r="AT196" s="118">
        <v>0</v>
      </c>
      <c r="AU196" s="101">
        <f t="shared" si="81"/>
        <v>0</v>
      </c>
      <c r="AV196" s="101">
        <f t="shared" si="82"/>
        <v>0</v>
      </c>
      <c r="AW196" s="119">
        <v>0</v>
      </c>
      <c r="AX196" s="101">
        <f>'[1]IPC Y SMMLV'!$C$4*AW196</f>
        <v>0</v>
      </c>
      <c r="AY196" s="115"/>
      <c r="AZ196" s="101">
        <v>0</v>
      </c>
      <c r="BA196" s="94">
        <f>S196+AV196+AX196+AZ196</f>
        <v>0</v>
      </c>
      <c r="BB196" s="115"/>
      <c r="BC196" s="278">
        <f>SUM(BA189:BA196)</f>
        <v>16106268.486440727</v>
      </c>
    </row>
    <row r="197" spans="1:55" s="54" customFormat="1" ht="40.5" x14ac:dyDescent="0.25">
      <c r="A197" s="318">
        <v>29</v>
      </c>
      <c r="B197" s="255" t="s">
        <v>295</v>
      </c>
      <c r="C197" s="194" t="s">
        <v>45</v>
      </c>
      <c r="D197" s="56">
        <v>8</v>
      </c>
      <c r="E197" s="56">
        <v>11</v>
      </c>
      <c r="F197" s="56">
        <v>2001</v>
      </c>
      <c r="G197" s="57" t="s">
        <v>315</v>
      </c>
      <c r="H197" s="58"/>
      <c r="I197" s="32" t="s">
        <v>47</v>
      </c>
      <c r="J197" s="59">
        <v>722763</v>
      </c>
      <c r="K197" s="32"/>
      <c r="L197" s="26"/>
      <c r="M197" s="26" t="s">
        <v>316</v>
      </c>
      <c r="N197" s="26"/>
      <c r="O197" s="43"/>
      <c r="P197" s="26"/>
      <c r="Q197" s="26"/>
      <c r="R197" s="26"/>
      <c r="S197" s="60"/>
      <c r="T197" s="60"/>
      <c r="U197" s="60"/>
      <c r="V197" s="60"/>
      <c r="W197" s="60"/>
      <c r="X197" s="60"/>
      <c r="Y197" s="60"/>
      <c r="Z197" s="26"/>
      <c r="AA197" s="26"/>
      <c r="AB197" s="26"/>
      <c r="AC197" s="26"/>
      <c r="AD197" s="26"/>
      <c r="AE197" s="26"/>
      <c r="AF197" s="26"/>
      <c r="AG197" s="26"/>
      <c r="AH197" s="26"/>
      <c r="AI197" s="26"/>
      <c r="AJ197" s="60"/>
      <c r="AK197" s="26"/>
      <c r="AL197" s="26"/>
      <c r="AM197" s="26"/>
      <c r="AN197" s="26"/>
      <c r="AO197" s="26"/>
      <c r="AP197" s="26"/>
      <c r="AQ197" s="26"/>
      <c r="AR197" s="26"/>
      <c r="AS197" s="26"/>
      <c r="AT197" s="26"/>
      <c r="AU197" s="60"/>
      <c r="AV197" s="60"/>
      <c r="AW197" s="26"/>
      <c r="AX197" s="60"/>
      <c r="AY197" s="26"/>
      <c r="AZ197" s="26"/>
      <c r="BA197" s="60"/>
      <c r="BB197" s="26"/>
      <c r="BC197" s="271"/>
    </row>
    <row r="198" spans="1:55" s="54" customFormat="1" ht="40.5" x14ac:dyDescent="0.25">
      <c r="A198" s="319"/>
      <c r="B198" s="246" t="s">
        <v>295</v>
      </c>
      <c r="C198" s="61" t="s">
        <v>45</v>
      </c>
      <c r="D198" s="62">
        <v>8</v>
      </c>
      <c r="E198" s="62">
        <v>11</v>
      </c>
      <c r="F198" s="62">
        <v>2001</v>
      </c>
      <c r="G198" s="63"/>
      <c r="H198" s="64" t="s">
        <v>317</v>
      </c>
      <c r="I198" s="29" t="s">
        <v>47</v>
      </c>
      <c r="J198" s="65">
        <v>44661190</v>
      </c>
      <c r="K198" s="29" t="s">
        <v>110</v>
      </c>
      <c r="L198" s="29"/>
      <c r="M198" s="29"/>
      <c r="N198" s="29"/>
      <c r="O198" s="35"/>
      <c r="P198" s="29">
        <v>46.41939</v>
      </c>
      <c r="Q198" s="66">
        <v>100.59854</v>
      </c>
      <c r="R198" s="67"/>
      <c r="S198" s="67">
        <v>1200000</v>
      </c>
      <c r="T198" s="67">
        <v>286000</v>
      </c>
      <c r="U198" s="67">
        <f>((T198*Q198)/P198)</f>
        <v>619809.57612756221</v>
      </c>
      <c r="V198" s="67">
        <v>828116</v>
      </c>
      <c r="W198" s="67">
        <f>V198*25%</f>
        <v>207029</v>
      </c>
      <c r="X198" s="67">
        <f>(V198+W198)*25%</f>
        <v>258786.25</v>
      </c>
      <c r="Y198" s="67">
        <f>(V198+W198-X198)</f>
        <v>776358.75</v>
      </c>
      <c r="Z198" s="29">
        <f>D198</f>
        <v>8</v>
      </c>
      <c r="AA198" s="29">
        <f>E198</f>
        <v>11</v>
      </c>
      <c r="AB198" s="29">
        <f>F198</f>
        <v>2001</v>
      </c>
      <c r="AC198" s="29">
        <v>8</v>
      </c>
      <c r="AD198" s="29">
        <v>11</v>
      </c>
      <c r="AE198" s="29">
        <f>2001+11.7</f>
        <v>2012.7</v>
      </c>
      <c r="AF198" s="29">
        <f>AC198-Z198</f>
        <v>0</v>
      </c>
      <c r="AG198" s="29">
        <f>AD198-AA198</f>
        <v>0</v>
      </c>
      <c r="AH198" s="29">
        <f>AE198-AB198</f>
        <v>11.700000000000045</v>
      </c>
      <c r="AI198" s="68">
        <f>((AF198*1)+(AG198*30)+(AH198*360))/30</f>
        <v>140.40000000000055</v>
      </c>
      <c r="AJ198" s="67">
        <f>Y198*((POWER(1.004867,AI198)-1)/0.004867)</f>
        <v>155873994.82053408</v>
      </c>
      <c r="AK198" s="29">
        <v>0</v>
      </c>
      <c r="AL198" s="29">
        <v>0</v>
      </c>
      <c r="AM198" s="29">
        <v>0</v>
      </c>
      <c r="AN198" s="29">
        <v>0</v>
      </c>
      <c r="AO198" s="29">
        <v>0</v>
      </c>
      <c r="AP198" s="29">
        <v>0</v>
      </c>
      <c r="AQ198" s="29">
        <f>AN198-AK198</f>
        <v>0</v>
      </c>
      <c r="AR198" s="29">
        <f>AO198-AL198</f>
        <v>0</v>
      </c>
      <c r="AS198" s="29">
        <f>AP198-AM198</f>
        <v>0</v>
      </c>
      <c r="AT198" s="68">
        <f>((AQ198*1)+(AR198*30)+(AS198*360))/30</f>
        <v>0</v>
      </c>
      <c r="AU198" s="67">
        <f>Y198*((POWER(1.004867,AT198)-1))/(0.004867*((POWER(1.004867,AT198))))</f>
        <v>0</v>
      </c>
      <c r="AV198" s="67">
        <f>AJ198+AU198</f>
        <v>155873994.82053408</v>
      </c>
      <c r="AW198" s="69">
        <v>100</v>
      </c>
      <c r="AX198" s="67">
        <f>'[1]IPC Y SMMLV'!$C$4*AW198</f>
        <v>82811600</v>
      </c>
      <c r="AY198" s="29"/>
      <c r="AZ198" s="67">
        <f>'[1]IPC Y SMMLV'!$C$4*AY198</f>
        <v>0</v>
      </c>
      <c r="BA198" s="67">
        <f>S198+AV198+AX198+AZ198</f>
        <v>239885594.82053408</v>
      </c>
      <c r="BB198" s="29"/>
      <c r="BC198" s="284"/>
    </row>
    <row r="199" spans="1:55" s="54" customFormat="1" ht="40.5" x14ac:dyDescent="0.25">
      <c r="A199" s="319"/>
      <c r="B199" s="246" t="s">
        <v>295</v>
      </c>
      <c r="C199" s="61" t="s">
        <v>45</v>
      </c>
      <c r="D199" s="62">
        <v>8</v>
      </c>
      <c r="E199" s="62">
        <v>11</v>
      </c>
      <c r="F199" s="62">
        <v>2001</v>
      </c>
      <c r="G199" s="63"/>
      <c r="H199" s="64" t="s">
        <v>318</v>
      </c>
      <c r="I199" s="29" t="s">
        <v>47</v>
      </c>
      <c r="J199" s="65">
        <v>43671815</v>
      </c>
      <c r="K199" s="29" t="s">
        <v>55</v>
      </c>
      <c r="L199" s="29"/>
      <c r="M199" s="29"/>
      <c r="N199" s="29"/>
      <c r="O199" s="35"/>
      <c r="P199" s="29">
        <v>46.41939</v>
      </c>
      <c r="Q199" s="66">
        <v>100.59854</v>
      </c>
      <c r="R199" s="67">
        <v>0</v>
      </c>
      <c r="S199" s="67">
        <v>0</v>
      </c>
      <c r="T199" s="67">
        <v>0</v>
      </c>
      <c r="U199" s="67">
        <v>0</v>
      </c>
      <c r="V199" s="67">
        <v>0</v>
      </c>
      <c r="W199" s="67">
        <v>0</v>
      </c>
      <c r="X199" s="67">
        <v>0</v>
      </c>
      <c r="Y199" s="67">
        <v>0</v>
      </c>
      <c r="Z199" s="67">
        <v>0</v>
      </c>
      <c r="AA199" s="67">
        <v>0</v>
      </c>
      <c r="AB199" s="67">
        <v>0</v>
      </c>
      <c r="AC199" s="67">
        <v>0</v>
      </c>
      <c r="AD199" s="67">
        <v>0</v>
      </c>
      <c r="AE199" s="67">
        <v>0</v>
      </c>
      <c r="AF199" s="67">
        <v>0</v>
      </c>
      <c r="AG199" s="67">
        <v>0</v>
      </c>
      <c r="AH199" s="67">
        <v>0</v>
      </c>
      <c r="AI199" s="67">
        <v>0</v>
      </c>
      <c r="AJ199" s="67">
        <v>0</v>
      </c>
      <c r="AK199" s="28">
        <v>0</v>
      </c>
      <c r="AL199" s="28">
        <v>0</v>
      </c>
      <c r="AM199" s="28">
        <v>0</v>
      </c>
      <c r="AN199" s="28">
        <v>0</v>
      </c>
      <c r="AO199" s="28">
        <v>0</v>
      </c>
      <c r="AP199" s="28">
        <v>0</v>
      </c>
      <c r="AQ199" s="28">
        <v>0</v>
      </c>
      <c r="AR199" s="28">
        <v>0</v>
      </c>
      <c r="AS199" s="28">
        <v>0</v>
      </c>
      <c r="AT199" s="68">
        <f>((AQ199*1)+(AR199*30)+(AS199*360))/30</f>
        <v>0</v>
      </c>
      <c r="AU199" s="67">
        <v>0</v>
      </c>
      <c r="AV199" s="67">
        <v>0</v>
      </c>
      <c r="AW199" s="69">
        <v>100</v>
      </c>
      <c r="AX199" s="67">
        <f>'[1]IPC Y SMMLV'!$C$4*AW199</f>
        <v>82811600</v>
      </c>
      <c r="AY199" s="28"/>
      <c r="AZ199" s="67">
        <f>'[1]IPC Y SMMLV'!$C$4*AY199</f>
        <v>0</v>
      </c>
      <c r="BA199" s="67">
        <f t="shared" ref="BA199:BA204" si="84">S199+AV199+AX199+AZ199</f>
        <v>82811600</v>
      </c>
      <c r="BB199" s="28"/>
      <c r="BC199" s="277"/>
    </row>
    <row r="200" spans="1:55" s="54" customFormat="1" ht="40.5" x14ac:dyDescent="0.25">
      <c r="A200" s="319"/>
      <c r="B200" s="246" t="s">
        <v>295</v>
      </c>
      <c r="C200" s="61" t="s">
        <v>45</v>
      </c>
      <c r="D200" s="62">
        <v>8</v>
      </c>
      <c r="E200" s="62">
        <v>11</v>
      </c>
      <c r="F200" s="62">
        <v>2001</v>
      </c>
      <c r="G200" s="63"/>
      <c r="H200" s="64" t="s">
        <v>319</v>
      </c>
      <c r="I200" s="29" t="s">
        <v>47</v>
      </c>
      <c r="J200" s="65">
        <v>98660850</v>
      </c>
      <c r="K200" s="29" t="s">
        <v>55</v>
      </c>
      <c r="L200" s="110"/>
      <c r="M200" s="29"/>
      <c r="N200" s="29"/>
      <c r="O200" s="35"/>
      <c r="P200" s="29">
        <v>46.41939</v>
      </c>
      <c r="Q200" s="66">
        <v>100.59854</v>
      </c>
      <c r="R200" s="67">
        <v>0</v>
      </c>
      <c r="S200" s="67">
        <f t="shared" ref="S200:S205" si="85">(R200*Q200)/P200</f>
        <v>0</v>
      </c>
      <c r="T200" s="67">
        <v>0</v>
      </c>
      <c r="U200" s="67">
        <v>0</v>
      </c>
      <c r="V200" s="67">
        <v>0</v>
      </c>
      <c r="W200" s="67">
        <v>0</v>
      </c>
      <c r="X200" s="67">
        <v>0</v>
      </c>
      <c r="Y200" s="67">
        <v>0</v>
      </c>
      <c r="Z200" s="67">
        <v>0</v>
      </c>
      <c r="AA200" s="67">
        <v>0</v>
      </c>
      <c r="AB200" s="67">
        <v>0</v>
      </c>
      <c r="AC200" s="67">
        <v>0</v>
      </c>
      <c r="AD200" s="67">
        <v>0</v>
      </c>
      <c r="AE200" s="67">
        <v>0</v>
      </c>
      <c r="AF200" s="67">
        <v>0</v>
      </c>
      <c r="AG200" s="67">
        <v>0</v>
      </c>
      <c r="AH200" s="67">
        <v>0</v>
      </c>
      <c r="AI200" s="67">
        <v>0</v>
      </c>
      <c r="AJ200" s="67">
        <v>0</v>
      </c>
      <c r="AK200" s="29">
        <v>0</v>
      </c>
      <c r="AL200" s="29">
        <v>0</v>
      </c>
      <c r="AM200" s="29">
        <v>0</v>
      </c>
      <c r="AN200" s="29">
        <v>0</v>
      </c>
      <c r="AO200" s="29">
        <v>0</v>
      </c>
      <c r="AP200" s="29">
        <v>0</v>
      </c>
      <c r="AQ200" s="29">
        <f t="shared" ref="AQ200:AS202" si="86">AN200-AK200</f>
        <v>0</v>
      </c>
      <c r="AR200" s="29">
        <f t="shared" si="86"/>
        <v>0</v>
      </c>
      <c r="AS200" s="29">
        <f t="shared" si="86"/>
        <v>0</v>
      </c>
      <c r="AT200" s="68">
        <f>((AQ200*1)+(AR200*30)+(AS200*360))/30</f>
        <v>0</v>
      </c>
      <c r="AU200" s="67">
        <v>0</v>
      </c>
      <c r="AV200" s="67">
        <v>0</v>
      </c>
      <c r="AW200" s="69">
        <v>100</v>
      </c>
      <c r="AX200" s="67">
        <f>'[1]IPC Y SMMLV'!$C$4*AW200</f>
        <v>82811600</v>
      </c>
      <c r="AY200" s="29"/>
      <c r="AZ200" s="67">
        <f>'[1]IPC Y SMMLV'!$C$4*AY200</f>
        <v>0</v>
      </c>
      <c r="BA200" s="67">
        <f t="shared" si="84"/>
        <v>82811600</v>
      </c>
      <c r="BB200" s="29"/>
      <c r="BC200" s="272"/>
    </row>
    <row r="201" spans="1:55" s="54" customFormat="1" ht="40.5" x14ac:dyDescent="0.25">
      <c r="A201" s="319"/>
      <c r="B201" s="246" t="s">
        <v>295</v>
      </c>
      <c r="C201" s="61" t="s">
        <v>45</v>
      </c>
      <c r="D201" s="62">
        <v>8</v>
      </c>
      <c r="E201" s="62">
        <v>11</v>
      </c>
      <c r="F201" s="62">
        <v>2001</v>
      </c>
      <c r="G201" s="209"/>
      <c r="H201" s="210" t="s">
        <v>320</v>
      </c>
      <c r="I201" s="29" t="s">
        <v>47</v>
      </c>
      <c r="J201" s="211">
        <v>98584796</v>
      </c>
      <c r="K201" s="29" t="s">
        <v>55</v>
      </c>
      <c r="L201" s="212"/>
      <c r="M201" s="213"/>
      <c r="N201" s="213"/>
      <c r="O201" s="46"/>
      <c r="P201" s="29">
        <v>46.41939</v>
      </c>
      <c r="Q201" s="66">
        <v>100.59854</v>
      </c>
      <c r="R201" s="67">
        <v>0</v>
      </c>
      <c r="S201" s="67">
        <f t="shared" si="85"/>
        <v>0</v>
      </c>
      <c r="T201" s="67">
        <v>0</v>
      </c>
      <c r="U201" s="67">
        <v>0</v>
      </c>
      <c r="V201" s="67">
        <v>0</v>
      </c>
      <c r="W201" s="67">
        <v>0</v>
      </c>
      <c r="X201" s="67">
        <v>0</v>
      </c>
      <c r="Y201" s="67">
        <v>0</v>
      </c>
      <c r="Z201" s="67">
        <v>0</v>
      </c>
      <c r="AA201" s="67">
        <v>0</v>
      </c>
      <c r="AB201" s="67">
        <v>0</v>
      </c>
      <c r="AC201" s="67">
        <v>0</v>
      </c>
      <c r="AD201" s="67">
        <v>0</v>
      </c>
      <c r="AE201" s="67">
        <v>0</v>
      </c>
      <c r="AF201" s="67">
        <v>0</v>
      </c>
      <c r="AG201" s="67">
        <v>0</v>
      </c>
      <c r="AH201" s="67">
        <v>0</v>
      </c>
      <c r="AI201" s="67">
        <v>0</v>
      </c>
      <c r="AJ201" s="67">
        <v>0</v>
      </c>
      <c r="AK201" s="29">
        <v>0</v>
      </c>
      <c r="AL201" s="29">
        <v>0</v>
      </c>
      <c r="AM201" s="29">
        <v>0</v>
      </c>
      <c r="AN201" s="29">
        <v>0</v>
      </c>
      <c r="AO201" s="29">
        <v>0</v>
      </c>
      <c r="AP201" s="29">
        <v>0</v>
      </c>
      <c r="AQ201" s="29">
        <f t="shared" si="86"/>
        <v>0</v>
      </c>
      <c r="AR201" s="29">
        <f t="shared" si="86"/>
        <v>0</v>
      </c>
      <c r="AS201" s="29">
        <f t="shared" si="86"/>
        <v>0</v>
      </c>
      <c r="AT201" s="214">
        <v>0</v>
      </c>
      <c r="AU201" s="67">
        <v>0</v>
      </c>
      <c r="AV201" s="67">
        <v>0</v>
      </c>
      <c r="AW201" s="69">
        <v>100</v>
      </c>
      <c r="AX201" s="67">
        <f>'[1]IPC Y SMMLV'!$C$4*AW201</f>
        <v>82811600</v>
      </c>
      <c r="AY201" s="213"/>
      <c r="AZ201" s="67">
        <f>'[1]IPC Y SMMLV'!$C$4*AY201</f>
        <v>0</v>
      </c>
      <c r="BA201" s="67">
        <f t="shared" si="84"/>
        <v>82811600</v>
      </c>
      <c r="BB201" s="213"/>
      <c r="BC201" s="293"/>
    </row>
    <row r="202" spans="1:55" s="54" customFormat="1" ht="40.5" x14ac:dyDescent="0.25">
      <c r="A202" s="319"/>
      <c r="B202" s="246" t="s">
        <v>295</v>
      </c>
      <c r="C202" s="61" t="s">
        <v>45</v>
      </c>
      <c r="D202" s="62">
        <v>8</v>
      </c>
      <c r="E202" s="62">
        <v>11</v>
      </c>
      <c r="F202" s="62">
        <v>2001</v>
      </c>
      <c r="G202" s="209"/>
      <c r="H202" s="210" t="s">
        <v>321</v>
      </c>
      <c r="I202" s="29" t="s">
        <v>47</v>
      </c>
      <c r="J202" s="211">
        <v>43661189</v>
      </c>
      <c r="K202" s="29" t="s">
        <v>55</v>
      </c>
      <c r="L202" s="212"/>
      <c r="M202" s="213"/>
      <c r="N202" s="213"/>
      <c r="O202" s="46"/>
      <c r="P202" s="29">
        <v>46.41939</v>
      </c>
      <c r="Q202" s="66">
        <v>100.59854</v>
      </c>
      <c r="R202" s="67">
        <v>0</v>
      </c>
      <c r="S202" s="67">
        <f t="shared" si="85"/>
        <v>0</v>
      </c>
      <c r="T202" s="67">
        <v>0</v>
      </c>
      <c r="U202" s="67">
        <v>0</v>
      </c>
      <c r="V202" s="67">
        <v>0</v>
      </c>
      <c r="W202" s="67">
        <v>0</v>
      </c>
      <c r="X202" s="67">
        <v>0</v>
      </c>
      <c r="Y202" s="67">
        <v>0</v>
      </c>
      <c r="Z202" s="67">
        <v>0</v>
      </c>
      <c r="AA202" s="67">
        <v>0</v>
      </c>
      <c r="AB202" s="67">
        <v>0</v>
      </c>
      <c r="AC202" s="67">
        <v>0</v>
      </c>
      <c r="AD202" s="67">
        <v>0</v>
      </c>
      <c r="AE202" s="67">
        <v>0</v>
      </c>
      <c r="AF202" s="67">
        <v>0</v>
      </c>
      <c r="AG202" s="67">
        <v>0</v>
      </c>
      <c r="AH202" s="67">
        <v>0</v>
      </c>
      <c r="AI202" s="67">
        <v>0</v>
      </c>
      <c r="AJ202" s="67">
        <v>0</v>
      </c>
      <c r="AK202" s="29">
        <v>0</v>
      </c>
      <c r="AL202" s="29">
        <v>0</v>
      </c>
      <c r="AM202" s="29">
        <v>0</v>
      </c>
      <c r="AN202" s="29">
        <v>0</v>
      </c>
      <c r="AO202" s="29">
        <v>0</v>
      </c>
      <c r="AP202" s="29">
        <v>0</v>
      </c>
      <c r="AQ202" s="29">
        <f t="shared" si="86"/>
        <v>0</v>
      </c>
      <c r="AR202" s="29">
        <f t="shared" si="86"/>
        <v>0</v>
      </c>
      <c r="AS202" s="29">
        <f t="shared" si="86"/>
        <v>0</v>
      </c>
      <c r="AT202" s="214">
        <v>0</v>
      </c>
      <c r="AU202" s="67">
        <v>0</v>
      </c>
      <c r="AV202" s="67">
        <v>0</v>
      </c>
      <c r="AW202" s="69">
        <v>100</v>
      </c>
      <c r="AX202" s="67">
        <f>'[1]IPC Y SMMLV'!$C$4*AW202</f>
        <v>82811600</v>
      </c>
      <c r="AY202" s="213"/>
      <c r="AZ202" s="67">
        <f>'[1]IPC Y SMMLV'!$C$4*AY202</f>
        <v>0</v>
      </c>
      <c r="BA202" s="67">
        <f t="shared" si="84"/>
        <v>82811600</v>
      </c>
      <c r="BB202" s="213"/>
      <c r="BC202" s="293"/>
    </row>
    <row r="203" spans="1:55" s="54" customFormat="1" ht="40.5" x14ac:dyDescent="0.25">
      <c r="A203" s="319"/>
      <c r="B203" s="246" t="s">
        <v>295</v>
      </c>
      <c r="C203" s="61" t="s">
        <v>45</v>
      </c>
      <c r="D203" s="62">
        <v>8</v>
      </c>
      <c r="E203" s="62">
        <v>11</v>
      </c>
      <c r="F203" s="62">
        <v>2001</v>
      </c>
      <c r="G203" s="209"/>
      <c r="H203" s="210" t="s">
        <v>322</v>
      </c>
      <c r="I203" s="29" t="s">
        <v>47</v>
      </c>
      <c r="J203" s="211">
        <v>71593012</v>
      </c>
      <c r="K203" s="29" t="s">
        <v>55</v>
      </c>
      <c r="L203" s="212"/>
      <c r="M203" s="213"/>
      <c r="N203" s="213"/>
      <c r="O203" s="46"/>
      <c r="P203" s="29">
        <v>46.41939</v>
      </c>
      <c r="Q203" s="66">
        <v>100.59854</v>
      </c>
      <c r="R203" s="67">
        <v>0</v>
      </c>
      <c r="S203" s="67">
        <f t="shared" si="85"/>
        <v>0</v>
      </c>
      <c r="T203" s="67">
        <v>0</v>
      </c>
      <c r="U203" s="67">
        <v>0</v>
      </c>
      <c r="V203" s="67">
        <v>0</v>
      </c>
      <c r="W203" s="67">
        <v>0</v>
      </c>
      <c r="X203" s="67">
        <v>0</v>
      </c>
      <c r="Y203" s="67">
        <v>0</v>
      </c>
      <c r="Z203" s="67">
        <v>0</v>
      </c>
      <c r="AA203" s="67">
        <v>0</v>
      </c>
      <c r="AB203" s="67">
        <v>0</v>
      </c>
      <c r="AC203" s="67">
        <v>0</v>
      </c>
      <c r="AD203" s="67">
        <v>0</v>
      </c>
      <c r="AE203" s="67">
        <v>0</v>
      </c>
      <c r="AF203" s="67">
        <v>0</v>
      </c>
      <c r="AG203" s="67">
        <v>0</v>
      </c>
      <c r="AH203" s="67">
        <v>0</v>
      </c>
      <c r="AI203" s="67">
        <v>0</v>
      </c>
      <c r="AJ203" s="67">
        <v>0</v>
      </c>
      <c r="AK203" s="29">
        <v>0</v>
      </c>
      <c r="AL203" s="29">
        <v>0</v>
      </c>
      <c r="AM203" s="29">
        <v>0</v>
      </c>
      <c r="AN203" s="29">
        <v>0</v>
      </c>
      <c r="AO203" s="29">
        <v>0</v>
      </c>
      <c r="AP203" s="29">
        <v>0</v>
      </c>
      <c r="AQ203" s="29">
        <v>0</v>
      </c>
      <c r="AR203" s="29">
        <v>0</v>
      </c>
      <c r="AS203" s="29">
        <f>AP203-AM203</f>
        <v>0</v>
      </c>
      <c r="AT203" s="68">
        <f>((AQ203*1)+(AR203*30)+(AS203*360))/30</f>
        <v>0</v>
      </c>
      <c r="AU203" s="67">
        <f>Y203*((POWER(1.004867,AT203)-1))/(0.004867*((POWER(1.004867,AT203))))</f>
        <v>0</v>
      </c>
      <c r="AV203" s="67">
        <f>AJ203+AU203</f>
        <v>0</v>
      </c>
      <c r="AW203" s="69">
        <v>100</v>
      </c>
      <c r="AX203" s="67">
        <f>'[1]IPC Y SMMLV'!$C$4*AW203</f>
        <v>82811600</v>
      </c>
      <c r="AY203" s="213"/>
      <c r="AZ203" s="67">
        <f>'[1]IPC Y SMMLV'!$C$4*AY203</f>
        <v>0</v>
      </c>
      <c r="BA203" s="67">
        <f t="shared" si="84"/>
        <v>82811600</v>
      </c>
      <c r="BB203" s="213"/>
      <c r="BC203" s="293"/>
    </row>
    <row r="204" spans="1:55" s="54" customFormat="1" ht="40.5" x14ac:dyDescent="0.25">
      <c r="A204" s="319"/>
      <c r="B204" s="246" t="s">
        <v>295</v>
      </c>
      <c r="C204" s="61" t="s">
        <v>45</v>
      </c>
      <c r="D204" s="62">
        <v>8</v>
      </c>
      <c r="E204" s="62">
        <v>11</v>
      </c>
      <c r="F204" s="62">
        <v>2001</v>
      </c>
      <c r="G204" s="209"/>
      <c r="H204" s="210" t="s">
        <v>323</v>
      </c>
      <c r="I204" s="29" t="s">
        <v>47</v>
      </c>
      <c r="J204" s="211">
        <v>43055837</v>
      </c>
      <c r="K204" s="29" t="s">
        <v>55</v>
      </c>
      <c r="L204" s="212"/>
      <c r="M204" s="213"/>
      <c r="N204" s="213"/>
      <c r="O204" s="46"/>
      <c r="P204" s="29">
        <v>46.41939</v>
      </c>
      <c r="Q204" s="66">
        <v>100.59854</v>
      </c>
      <c r="R204" s="67">
        <v>0</v>
      </c>
      <c r="S204" s="67">
        <f t="shared" si="85"/>
        <v>0</v>
      </c>
      <c r="T204" s="67">
        <v>0</v>
      </c>
      <c r="U204" s="67">
        <v>0</v>
      </c>
      <c r="V204" s="67">
        <v>0</v>
      </c>
      <c r="W204" s="67">
        <v>0</v>
      </c>
      <c r="X204" s="67">
        <v>0</v>
      </c>
      <c r="Y204" s="67">
        <v>0</v>
      </c>
      <c r="Z204" s="67">
        <v>0</v>
      </c>
      <c r="AA204" s="67">
        <v>0</v>
      </c>
      <c r="AB204" s="67">
        <v>0</v>
      </c>
      <c r="AC204" s="67">
        <v>0</v>
      </c>
      <c r="AD204" s="67">
        <v>0</v>
      </c>
      <c r="AE204" s="67">
        <v>0</v>
      </c>
      <c r="AF204" s="67">
        <v>0</v>
      </c>
      <c r="AG204" s="67">
        <v>0</v>
      </c>
      <c r="AH204" s="67">
        <v>0</v>
      </c>
      <c r="AI204" s="67">
        <v>0</v>
      </c>
      <c r="AJ204" s="67">
        <v>0</v>
      </c>
      <c r="AK204" s="29">
        <v>0</v>
      </c>
      <c r="AL204" s="29">
        <v>0</v>
      </c>
      <c r="AM204" s="29">
        <v>0</v>
      </c>
      <c r="AN204" s="29">
        <v>0</v>
      </c>
      <c r="AO204" s="29">
        <v>0</v>
      </c>
      <c r="AP204" s="29">
        <v>0</v>
      </c>
      <c r="AQ204" s="29">
        <v>0</v>
      </c>
      <c r="AR204" s="29">
        <v>0</v>
      </c>
      <c r="AS204" s="29">
        <f>AP204-AM204</f>
        <v>0</v>
      </c>
      <c r="AT204" s="68">
        <f>((AQ204*1)+(AR204*30)+(AS204*360))/30</f>
        <v>0</v>
      </c>
      <c r="AU204" s="67">
        <f>Y204*((POWER(1.004867,AT204)-1))/(0.004867*((POWER(1.004867,AT204))))</f>
        <v>0</v>
      </c>
      <c r="AV204" s="67">
        <f>AJ204+AU204</f>
        <v>0</v>
      </c>
      <c r="AW204" s="69">
        <v>100</v>
      </c>
      <c r="AX204" s="67">
        <f>'[1]IPC Y SMMLV'!$C$4*AW204</f>
        <v>82811600</v>
      </c>
      <c r="AY204" s="213"/>
      <c r="AZ204" s="67">
        <f>'[1]IPC Y SMMLV'!$C$4*AY204</f>
        <v>0</v>
      </c>
      <c r="BA204" s="67">
        <f t="shared" si="84"/>
        <v>82811600</v>
      </c>
      <c r="BB204" s="213"/>
      <c r="BC204" s="293"/>
    </row>
    <row r="205" spans="1:55" s="54" customFormat="1" ht="41.25" thickBot="1" x14ac:dyDescent="0.3">
      <c r="A205" s="320"/>
      <c r="B205" s="248" t="s">
        <v>295</v>
      </c>
      <c r="C205" s="70" t="s">
        <v>45</v>
      </c>
      <c r="D205" s="71">
        <v>8</v>
      </c>
      <c r="E205" s="71">
        <v>11</v>
      </c>
      <c r="F205" s="71">
        <v>2001</v>
      </c>
      <c r="G205" s="137"/>
      <c r="H205" s="73" t="s">
        <v>324</v>
      </c>
      <c r="I205" s="29" t="s">
        <v>47</v>
      </c>
      <c r="J205" s="74">
        <v>43026706</v>
      </c>
      <c r="K205" s="23" t="s">
        <v>55</v>
      </c>
      <c r="L205" s="75"/>
      <c r="M205" s="23"/>
      <c r="N205" s="23"/>
      <c r="O205" s="16"/>
      <c r="P205" s="29">
        <v>46.41939</v>
      </c>
      <c r="Q205" s="66">
        <v>100.59854</v>
      </c>
      <c r="R205" s="77">
        <v>0</v>
      </c>
      <c r="S205" s="77">
        <f t="shared" si="85"/>
        <v>0</v>
      </c>
      <c r="T205" s="77">
        <v>0</v>
      </c>
      <c r="U205" s="77">
        <v>0</v>
      </c>
      <c r="V205" s="77">
        <v>0</v>
      </c>
      <c r="W205" s="77">
        <v>0</v>
      </c>
      <c r="X205" s="77">
        <v>0</v>
      </c>
      <c r="Y205" s="77">
        <v>0</v>
      </c>
      <c r="Z205" s="77">
        <v>0</v>
      </c>
      <c r="AA205" s="77">
        <v>0</v>
      </c>
      <c r="AB205" s="77">
        <v>0</v>
      </c>
      <c r="AC205" s="77">
        <v>0</v>
      </c>
      <c r="AD205" s="77">
        <v>0</v>
      </c>
      <c r="AE205" s="77">
        <v>0</v>
      </c>
      <c r="AF205" s="77">
        <v>0</v>
      </c>
      <c r="AG205" s="77">
        <v>0</v>
      </c>
      <c r="AH205" s="77">
        <v>0</v>
      </c>
      <c r="AI205" s="77">
        <v>0</v>
      </c>
      <c r="AJ205" s="77">
        <v>0</v>
      </c>
      <c r="AK205" s="23">
        <v>0</v>
      </c>
      <c r="AL205" s="23">
        <v>0</v>
      </c>
      <c r="AM205" s="23">
        <v>0</v>
      </c>
      <c r="AN205" s="23">
        <v>0</v>
      </c>
      <c r="AO205" s="23">
        <v>0</v>
      </c>
      <c r="AP205" s="23">
        <v>0</v>
      </c>
      <c r="AQ205" s="23">
        <v>0</v>
      </c>
      <c r="AR205" s="23">
        <v>0</v>
      </c>
      <c r="AS205" s="23">
        <f>AP205-AM205</f>
        <v>0</v>
      </c>
      <c r="AT205" s="78">
        <f>((AQ205*1)+(AR205*30)+(AS205*360))/30</f>
        <v>0</v>
      </c>
      <c r="AU205" s="77">
        <f>Y205*((POWER(1.004867,AT205)-1))/(0.004867*((POWER(1.004867,AT205))))</f>
        <v>0</v>
      </c>
      <c r="AV205" s="77">
        <f>AJ205+AU205</f>
        <v>0</v>
      </c>
      <c r="AW205" s="79">
        <v>100</v>
      </c>
      <c r="AX205" s="77">
        <f>'[1]IPC Y SMMLV'!$C$4*AW205</f>
        <v>82811600</v>
      </c>
      <c r="AY205" s="23"/>
      <c r="AZ205" s="77">
        <f>'[1]IPC Y SMMLV'!$C$4*AY205</f>
        <v>0</v>
      </c>
      <c r="BA205" s="67">
        <f>S205+AV205+AX205+AZ205</f>
        <v>82811600</v>
      </c>
      <c r="BB205" s="23"/>
      <c r="BC205" s="282">
        <f>SUM(BA197:BA205)</f>
        <v>819566794.82053411</v>
      </c>
    </row>
    <row r="206" spans="1:55" s="54" customFormat="1" ht="40.5" x14ac:dyDescent="0.25">
      <c r="A206" s="315">
        <v>30</v>
      </c>
      <c r="B206" s="256" t="s">
        <v>295</v>
      </c>
      <c r="C206" s="146" t="s">
        <v>45</v>
      </c>
      <c r="D206" s="184">
        <v>8</v>
      </c>
      <c r="E206" s="184">
        <v>11</v>
      </c>
      <c r="F206" s="184">
        <v>2001</v>
      </c>
      <c r="G206" s="185" t="s">
        <v>325</v>
      </c>
      <c r="H206" s="186"/>
      <c r="I206" s="187" t="s">
        <v>47</v>
      </c>
      <c r="J206" s="188">
        <v>3575750</v>
      </c>
      <c r="K206" s="187"/>
      <c r="L206" s="42"/>
      <c r="M206" s="42" t="s">
        <v>326</v>
      </c>
      <c r="N206" s="42">
        <v>22.4</v>
      </c>
      <c r="O206" s="42"/>
      <c r="P206" s="42"/>
      <c r="Q206" s="42"/>
      <c r="R206" s="42"/>
      <c r="S206" s="189"/>
      <c r="T206" s="189"/>
      <c r="U206" s="189"/>
      <c r="V206" s="189"/>
      <c r="W206" s="189"/>
      <c r="X206" s="189"/>
      <c r="Y206" s="189"/>
      <c r="Z206" s="42"/>
      <c r="AA206" s="42"/>
      <c r="AB206" s="42"/>
      <c r="AC206" s="42"/>
      <c r="AD206" s="42"/>
      <c r="AE206" s="42"/>
      <c r="AF206" s="42"/>
      <c r="AG206" s="42"/>
      <c r="AH206" s="42"/>
      <c r="AI206" s="42"/>
      <c r="AJ206" s="189"/>
      <c r="AK206" s="42"/>
      <c r="AL206" s="42"/>
      <c r="AM206" s="42"/>
      <c r="AN206" s="42"/>
      <c r="AO206" s="42"/>
      <c r="AP206" s="42"/>
      <c r="AQ206" s="42"/>
      <c r="AR206" s="42"/>
      <c r="AS206" s="42"/>
      <c r="AT206" s="42"/>
      <c r="AU206" s="189"/>
      <c r="AV206" s="189"/>
      <c r="AW206" s="42"/>
      <c r="AX206" s="189"/>
      <c r="AY206" s="42"/>
      <c r="AZ206" s="42"/>
      <c r="BA206" s="189"/>
      <c r="BB206" s="42"/>
      <c r="BC206" s="290"/>
    </row>
    <row r="207" spans="1:55" s="54" customFormat="1" ht="40.5" x14ac:dyDescent="0.25">
      <c r="A207" s="316"/>
      <c r="B207" s="250" t="s">
        <v>295</v>
      </c>
      <c r="C207" s="88" t="s">
        <v>45</v>
      </c>
      <c r="D207" s="89">
        <v>8</v>
      </c>
      <c r="E207" s="89">
        <v>11</v>
      </c>
      <c r="F207" s="89">
        <v>2001</v>
      </c>
      <c r="G207" s="90"/>
      <c r="H207" s="99" t="s">
        <v>327</v>
      </c>
      <c r="I207" s="25" t="s">
        <v>47</v>
      </c>
      <c r="J207" s="92">
        <v>43474954</v>
      </c>
      <c r="K207" s="25" t="s">
        <v>328</v>
      </c>
      <c r="L207" s="25"/>
      <c r="M207" s="25"/>
      <c r="N207" s="25"/>
      <c r="O207" s="49"/>
      <c r="P207" s="25">
        <v>46.41939</v>
      </c>
      <c r="Q207" s="93">
        <v>100.59854</v>
      </c>
      <c r="R207" s="25"/>
      <c r="S207" s="94">
        <v>1200000</v>
      </c>
      <c r="T207" s="94">
        <v>286000</v>
      </c>
      <c r="U207" s="94">
        <f>((T207*Q207)/P207)</f>
        <v>619809.57612756221</v>
      </c>
      <c r="V207" s="94">
        <v>828116</v>
      </c>
      <c r="W207" s="94">
        <f t="shared" ref="W207:W215" si="87">V207*25%</f>
        <v>207029</v>
      </c>
      <c r="X207" s="94">
        <f t="shared" ref="X207:X215" si="88">(V207+W207)*25%</f>
        <v>258786.25</v>
      </c>
      <c r="Y207" s="94">
        <f>(V207+W207-X207)/2</f>
        <v>388179.375</v>
      </c>
      <c r="Z207" s="25">
        <f t="shared" ref="Z207:AB212" si="89">D207</f>
        <v>8</v>
      </c>
      <c r="AA207" s="25">
        <f t="shared" si="89"/>
        <v>11</v>
      </c>
      <c r="AB207" s="25">
        <f t="shared" si="89"/>
        <v>2001</v>
      </c>
      <c r="AC207" s="25">
        <v>27</v>
      </c>
      <c r="AD207" s="25">
        <v>2</v>
      </c>
      <c r="AE207" s="25">
        <v>2019</v>
      </c>
      <c r="AF207" s="25">
        <f t="shared" ref="AF207:AH212" si="90">AC207-Z207</f>
        <v>19</v>
      </c>
      <c r="AG207" s="25">
        <f t="shared" si="90"/>
        <v>-9</v>
      </c>
      <c r="AH207" s="25">
        <f t="shared" si="90"/>
        <v>18</v>
      </c>
      <c r="AI207" s="95">
        <f t="shared" ref="AI207:AI212" si="91">((AF207*1)+(AG207*30)+(AH207*360))/30</f>
        <v>207.63333333333333</v>
      </c>
      <c r="AJ207" s="94">
        <f t="shared" ref="AJ207:AJ212" si="92">Y207*((POWER(1.004867,AI207)-1)/0.004867)</f>
        <v>138809011.81868112</v>
      </c>
      <c r="AK207" s="25">
        <f>AC207</f>
        <v>27</v>
      </c>
      <c r="AL207" s="25">
        <f>AD207</f>
        <v>2</v>
      </c>
      <c r="AM207" s="25">
        <f>AE207</f>
        <v>2019</v>
      </c>
      <c r="AN207" s="25">
        <v>8</v>
      </c>
      <c r="AO207" s="25">
        <v>11</v>
      </c>
      <c r="AP207" s="25">
        <f>2001+22.4</f>
        <v>2023.4</v>
      </c>
      <c r="AQ207" s="25">
        <f>AN207-AK207</f>
        <v>-19</v>
      </c>
      <c r="AR207" s="25">
        <f>AO207-AL207</f>
        <v>9</v>
      </c>
      <c r="AS207" s="25">
        <f>AP207-AM207</f>
        <v>4.4000000000000909</v>
      </c>
      <c r="AT207" s="95">
        <f>((AQ207*1)+(AR207*30)+(AS207*360))/30</f>
        <v>61.166666666667759</v>
      </c>
      <c r="AU207" s="94">
        <f t="shared" ref="AU207:AU215" si="93">Y207*((POWER(1.004867,AT207)-1))/(0.004867*((POWER(1.004867,AT207))))</f>
        <v>20492728.487260867</v>
      </c>
      <c r="AV207" s="94">
        <f t="shared" ref="AV207:AV215" si="94">AJ207+AU207</f>
        <v>159301740.305942</v>
      </c>
      <c r="AW207" s="207">
        <v>100</v>
      </c>
      <c r="AX207" s="94">
        <f>'[1]IPC Y SMMLV'!$C$4*AW207</f>
        <v>82811600</v>
      </c>
      <c r="AY207" s="204"/>
      <c r="AZ207" s="168">
        <v>0</v>
      </c>
      <c r="BA207" s="94">
        <f>S207+AV207+AX207+AZ207</f>
        <v>243313340.305942</v>
      </c>
      <c r="BB207" s="25"/>
      <c r="BC207" s="275"/>
    </row>
    <row r="208" spans="1:55" s="54" customFormat="1" ht="40.5" x14ac:dyDescent="0.25">
      <c r="A208" s="316"/>
      <c r="B208" s="250" t="s">
        <v>295</v>
      </c>
      <c r="C208" s="88" t="s">
        <v>45</v>
      </c>
      <c r="D208" s="89">
        <v>8</v>
      </c>
      <c r="E208" s="89">
        <v>11</v>
      </c>
      <c r="F208" s="89">
        <v>2001</v>
      </c>
      <c r="G208" s="90"/>
      <c r="H208" s="163" t="s">
        <v>329</v>
      </c>
      <c r="I208" s="25" t="s">
        <v>47</v>
      </c>
      <c r="J208" s="92">
        <v>1037949797</v>
      </c>
      <c r="K208" s="25" t="s">
        <v>55</v>
      </c>
      <c r="L208" s="25"/>
      <c r="M208" s="25"/>
      <c r="N208" s="25"/>
      <c r="O208" s="49"/>
      <c r="P208" s="25">
        <v>46.41939</v>
      </c>
      <c r="Q208" s="93">
        <v>100.59854</v>
      </c>
      <c r="R208" s="25"/>
      <c r="S208" s="94"/>
      <c r="T208" s="94">
        <v>286000</v>
      </c>
      <c r="U208" s="94">
        <f t="shared" ref="U208:U215" si="95">((T208*Q208)/P208)</f>
        <v>619809.57612756221</v>
      </c>
      <c r="V208" s="94">
        <v>828116</v>
      </c>
      <c r="W208" s="94">
        <f t="shared" si="87"/>
        <v>207029</v>
      </c>
      <c r="X208" s="94">
        <f t="shared" si="88"/>
        <v>258786.25</v>
      </c>
      <c r="Y208" s="94">
        <f t="shared" ref="Y208:Y215" si="96">((V208+W208-X208)/2)/5</f>
        <v>77635.875</v>
      </c>
      <c r="Z208" s="25">
        <f t="shared" si="89"/>
        <v>8</v>
      </c>
      <c r="AA208" s="25">
        <f t="shared" si="89"/>
        <v>11</v>
      </c>
      <c r="AB208" s="25">
        <f t="shared" si="89"/>
        <v>2001</v>
      </c>
      <c r="AC208" s="25">
        <v>15</v>
      </c>
      <c r="AD208" s="25">
        <v>11</v>
      </c>
      <c r="AE208" s="25">
        <v>2015</v>
      </c>
      <c r="AF208" s="25">
        <f t="shared" si="90"/>
        <v>7</v>
      </c>
      <c r="AG208" s="25">
        <f t="shared" si="90"/>
        <v>0</v>
      </c>
      <c r="AH208" s="25">
        <f t="shared" si="90"/>
        <v>14</v>
      </c>
      <c r="AI208" s="95">
        <f t="shared" si="91"/>
        <v>168.23333333333332</v>
      </c>
      <c r="AJ208" s="94">
        <f t="shared" si="92"/>
        <v>20150846.794107158</v>
      </c>
      <c r="AK208" s="25">
        <v>0</v>
      </c>
      <c r="AL208" s="25">
        <v>0</v>
      </c>
      <c r="AM208" s="25">
        <v>0</v>
      </c>
      <c r="AN208" s="25">
        <v>0</v>
      </c>
      <c r="AO208" s="25">
        <v>0</v>
      </c>
      <c r="AP208" s="25">
        <v>0</v>
      </c>
      <c r="AQ208" s="25">
        <v>0</v>
      </c>
      <c r="AR208" s="25">
        <v>0</v>
      </c>
      <c r="AS208" s="25">
        <v>0</v>
      </c>
      <c r="AT208" s="167">
        <v>0</v>
      </c>
      <c r="AU208" s="94">
        <f t="shared" si="93"/>
        <v>0</v>
      </c>
      <c r="AV208" s="94">
        <f t="shared" si="94"/>
        <v>20150846.794107158</v>
      </c>
      <c r="AW208" s="207">
        <v>100</v>
      </c>
      <c r="AX208" s="94">
        <f>'[1]IPC Y SMMLV'!$C$4*AW208</f>
        <v>82811600</v>
      </c>
      <c r="AY208" s="25"/>
      <c r="AZ208" s="168">
        <v>0</v>
      </c>
      <c r="BA208" s="94">
        <f t="shared" ref="BA208:BA214" si="97">S208+AV208+AX208+AZ208</f>
        <v>102962446.79410715</v>
      </c>
      <c r="BB208" s="25"/>
      <c r="BC208" s="275"/>
    </row>
    <row r="209" spans="1:55" s="54" customFormat="1" ht="40.5" x14ac:dyDescent="0.25">
      <c r="A209" s="316"/>
      <c r="B209" s="250" t="s">
        <v>295</v>
      </c>
      <c r="C209" s="88" t="s">
        <v>45</v>
      </c>
      <c r="D209" s="89">
        <v>8</v>
      </c>
      <c r="E209" s="89">
        <v>11</v>
      </c>
      <c r="F209" s="89">
        <v>2001</v>
      </c>
      <c r="G209" s="90"/>
      <c r="H209" s="99" t="s">
        <v>330</v>
      </c>
      <c r="I209" s="25" t="s">
        <v>47</v>
      </c>
      <c r="J209" s="92">
        <v>1037949246</v>
      </c>
      <c r="K209" s="25" t="s">
        <v>55</v>
      </c>
      <c r="L209" s="25"/>
      <c r="M209" s="25"/>
      <c r="N209" s="25"/>
      <c r="O209" s="49"/>
      <c r="P209" s="25">
        <v>46.41939</v>
      </c>
      <c r="Q209" s="93">
        <v>100.59854</v>
      </c>
      <c r="R209" s="25"/>
      <c r="S209" s="94"/>
      <c r="T209" s="94">
        <v>286000</v>
      </c>
      <c r="U209" s="94">
        <f t="shared" si="95"/>
        <v>619809.57612756221</v>
      </c>
      <c r="V209" s="94">
        <v>828116</v>
      </c>
      <c r="W209" s="94">
        <f t="shared" si="87"/>
        <v>207029</v>
      </c>
      <c r="X209" s="94">
        <f t="shared" si="88"/>
        <v>258786.25</v>
      </c>
      <c r="Y209" s="94">
        <f t="shared" si="96"/>
        <v>77635.875</v>
      </c>
      <c r="Z209" s="25">
        <f t="shared" si="89"/>
        <v>8</v>
      </c>
      <c r="AA209" s="25">
        <f t="shared" si="89"/>
        <v>11</v>
      </c>
      <c r="AB209" s="25">
        <f t="shared" si="89"/>
        <v>2001</v>
      </c>
      <c r="AC209" s="25">
        <v>15</v>
      </c>
      <c r="AD209" s="25">
        <v>1</v>
      </c>
      <c r="AE209" s="25">
        <v>2014</v>
      </c>
      <c r="AF209" s="25">
        <f t="shared" si="90"/>
        <v>7</v>
      </c>
      <c r="AG209" s="25">
        <f t="shared" si="90"/>
        <v>-10</v>
      </c>
      <c r="AH209" s="25">
        <f t="shared" si="90"/>
        <v>13</v>
      </c>
      <c r="AI209" s="95">
        <f t="shared" si="91"/>
        <v>146.23333333333332</v>
      </c>
      <c r="AJ209" s="94">
        <f t="shared" si="92"/>
        <v>16493412.2021656</v>
      </c>
      <c r="AK209" s="25">
        <v>0</v>
      </c>
      <c r="AL209" s="25">
        <v>0</v>
      </c>
      <c r="AM209" s="25">
        <v>0</v>
      </c>
      <c r="AN209" s="25">
        <v>0</v>
      </c>
      <c r="AO209" s="25">
        <v>0</v>
      </c>
      <c r="AP209" s="25">
        <v>0</v>
      </c>
      <c r="AQ209" s="25">
        <v>0</v>
      </c>
      <c r="AR209" s="25">
        <v>0</v>
      </c>
      <c r="AS209" s="25">
        <v>0</v>
      </c>
      <c r="AT209" s="167">
        <v>0</v>
      </c>
      <c r="AU209" s="94">
        <f t="shared" si="93"/>
        <v>0</v>
      </c>
      <c r="AV209" s="94">
        <f t="shared" si="94"/>
        <v>16493412.2021656</v>
      </c>
      <c r="AW209" s="207">
        <v>100</v>
      </c>
      <c r="AX209" s="94">
        <f>'[1]IPC Y SMMLV'!$C$4*AW209</f>
        <v>82811600</v>
      </c>
      <c r="AY209" s="25"/>
      <c r="AZ209" s="168">
        <v>0</v>
      </c>
      <c r="BA209" s="94">
        <f t="shared" si="97"/>
        <v>99305012.202165604</v>
      </c>
      <c r="BB209" s="25"/>
      <c r="BC209" s="275"/>
    </row>
    <row r="210" spans="1:55" s="54" customFormat="1" ht="40.5" x14ac:dyDescent="0.25">
      <c r="A210" s="316"/>
      <c r="B210" s="250" t="s">
        <v>295</v>
      </c>
      <c r="C210" s="88" t="s">
        <v>45</v>
      </c>
      <c r="D210" s="89">
        <v>8</v>
      </c>
      <c r="E210" s="89">
        <v>11</v>
      </c>
      <c r="F210" s="89">
        <v>2001</v>
      </c>
      <c r="G210" s="90"/>
      <c r="H210" s="99" t="s">
        <v>331</v>
      </c>
      <c r="I210" s="25" t="s">
        <v>47</v>
      </c>
      <c r="J210" s="92">
        <v>1037947748</v>
      </c>
      <c r="K210" s="25" t="s">
        <v>55</v>
      </c>
      <c r="L210" s="25"/>
      <c r="M210" s="25"/>
      <c r="N210" s="25"/>
      <c r="O210" s="49"/>
      <c r="P210" s="25">
        <v>46.41939</v>
      </c>
      <c r="Q210" s="93">
        <v>100.59854</v>
      </c>
      <c r="R210" s="25"/>
      <c r="S210" s="94"/>
      <c r="T210" s="94">
        <v>286000</v>
      </c>
      <c r="U210" s="94">
        <f t="shared" si="95"/>
        <v>619809.57612756221</v>
      </c>
      <c r="V210" s="94">
        <v>828116</v>
      </c>
      <c r="W210" s="94">
        <f t="shared" si="87"/>
        <v>207029</v>
      </c>
      <c r="X210" s="94">
        <f t="shared" si="88"/>
        <v>258786.25</v>
      </c>
      <c r="Y210" s="94">
        <f t="shared" si="96"/>
        <v>77635.875</v>
      </c>
      <c r="Z210" s="25">
        <f t="shared" si="89"/>
        <v>8</v>
      </c>
      <c r="AA210" s="25">
        <f t="shared" si="89"/>
        <v>11</v>
      </c>
      <c r="AB210" s="25">
        <f t="shared" si="89"/>
        <v>2001</v>
      </c>
      <c r="AC210" s="25">
        <v>29</v>
      </c>
      <c r="AD210" s="25">
        <v>5</v>
      </c>
      <c r="AE210" s="25">
        <v>2009</v>
      </c>
      <c r="AF210" s="25">
        <f t="shared" si="90"/>
        <v>21</v>
      </c>
      <c r="AG210" s="25">
        <f t="shared" si="90"/>
        <v>-6</v>
      </c>
      <c r="AH210" s="25">
        <f t="shared" si="90"/>
        <v>8</v>
      </c>
      <c r="AI210" s="95">
        <f t="shared" si="91"/>
        <v>90.7</v>
      </c>
      <c r="AJ210" s="94">
        <f t="shared" si="92"/>
        <v>8825570.7376938686</v>
      </c>
      <c r="AK210" s="25">
        <v>0</v>
      </c>
      <c r="AL210" s="25">
        <v>0</v>
      </c>
      <c r="AM210" s="25">
        <v>0</v>
      </c>
      <c r="AN210" s="25">
        <v>0</v>
      </c>
      <c r="AO210" s="25">
        <v>0</v>
      </c>
      <c r="AP210" s="25">
        <v>0</v>
      </c>
      <c r="AQ210" s="25">
        <v>0</v>
      </c>
      <c r="AR210" s="25">
        <v>0</v>
      </c>
      <c r="AS210" s="25">
        <v>0</v>
      </c>
      <c r="AT210" s="167">
        <v>0</v>
      </c>
      <c r="AU210" s="94">
        <f t="shared" si="93"/>
        <v>0</v>
      </c>
      <c r="AV210" s="94">
        <f t="shared" si="94"/>
        <v>8825570.7376938686</v>
      </c>
      <c r="AW210" s="207">
        <v>100</v>
      </c>
      <c r="AX210" s="94">
        <f>'[1]IPC Y SMMLV'!$C$4*AW210</f>
        <v>82811600</v>
      </c>
      <c r="AY210" s="25"/>
      <c r="AZ210" s="168">
        <v>0</v>
      </c>
      <c r="BA210" s="94">
        <f t="shared" si="97"/>
        <v>91637170.737693876</v>
      </c>
      <c r="BB210" s="25"/>
      <c r="BC210" s="275"/>
    </row>
    <row r="211" spans="1:55" s="54" customFormat="1" ht="40.5" x14ac:dyDescent="0.25">
      <c r="A211" s="316"/>
      <c r="B211" s="250" t="s">
        <v>295</v>
      </c>
      <c r="C211" s="88" t="s">
        <v>45</v>
      </c>
      <c r="D211" s="89">
        <v>8</v>
      </c>
      <c r="E211" s="89">
        <v>11</v>
      </c>
      <c r="F211" s="89">
        <v>2001</v>
      </c>
      <c r="G211" s="99"/>
      <c r="H211" s="99" t="s">
        <v>332</v>
      </c>
      <c r="I211" s="25" t="s">
        <v>47</v>
      </c>
      <c r="J211" s="92">
        <v>1007309375</v>
      </c>
      <c r="K211" s="25" t="s">
        <v>55</v>
      </c>
      <c r="L211" s="25"/>
      <c r="M211" s="25"/>
      <c r="N211" s="25"/>
      <c r="O211" s="49"/>
      <c r="P211" s="25">
        <v>46.41939</v>
      </c>
      <c r="Q211" s="93">
        <v>100.59854</v>
      </c>
      <c r="R211" s="25"/>
      <c r="S211" s="94"/>
      <c r="T211" s="94">
        <v>286000</v>
      </c>
      <c r="U211" s="94">
        <f t="shared" si="95"/>
        <v>619809.57612756221</v>
      </c>
      <c r="V211" s="94">
        <v>828116</v>
      </c>
      <c r="W211" s="94">
        <f t="shared" si="87"/>
        <v>207029</v>
      </c>
      <c r="X211" s="94">
        <f t="shared" si="88"/>
        <v>258786.25</v>
      </c>
      <c r="Y211" s="94">
        <f t="shared" si="96"/>
        <v>77635.875</v>
      </c>
      <c r="Z211" s="25">
        <f t="shared" si="89"/>
        <v>8</v>
      </c>
      <c r="AA211" s="25">
        <f t="shared" si="89"/>
        <v>11</v>
      </c>
      <c r="AB211" s="25">
        <f t="shared" si="89"/>
        <v>2001</v>
      </c>
      <c r="AC211" s="25">
        <v>3</v>
      </c>
      <c r="AD211" s="25">
        <v>7</v>
      </c>
      <c r="AE211" s="25">
        <v>2007</v>
      </c>
      <c r="AF211" s="25">
        <f t="shared" si="90"/>
        <v>-5</v>
      </c>
      <c r="AG211" s="25">
        <f t="shared" si="90"/>
        <v>-4</v>
      </c>
      <c r="AH211" s="25">
        <f t="shared" si="90"/>
        <v>6</v>
      </c>
      <c r="AI211" s="95">
        <f t="shared" si="91"/>
        <v>67.833333333333329</v>
      </c>
      <c r="AJ211" s="94">
        <f t="shared" si="92"/>
        <v>6221971.9913219521</v>
      </c>
      <c r="AK211" s="25">
        <v>0</v>
      </c>
      <c r="AL211" s="25">
        <v>0</v>
      </c>
      <c r="AM211" s="25">
        <v>0</v>
      </c>
      <c r="AN211" s="25">
        <v>0</v>
      </c>
      <c r="AO211" s="25">
        <v>0</v>
      </c>
      <c r="AP211" s="25">
        <v>0</v>
      </c>
      <c r="AQ211" s="25">
        <v>0</v>
      </c>
      <c r="AR211" s="25">
        <v>0</v>
      </c>
      <c r="AS211" s="25">
        <v>0</v>
      </c>
      <c r="AT211" s="167">
        <v>0</v>
      </c>
      <c r="AU211" s="94">
        <f t="shared" si="93"/>
        <v>0</v>
      </c>
      <c r="AV211" s="94">
        <f t="shared" si="94"/>
        <v>6221971.9913219521</v>
      </c>
      <c r="AW211" s="207">
        <v>100</v>
      </c>
      <c r="AX211" s="94">
        <f>'[1]IPC Y SMMLV'!$C$4*AW211</f>
        <v>82811600</v>
      </c>
      <c r="AY211" s="25"/>
      <c r="AZ211" s="168">
        <v>0</v>
      </c>
      <c r="BA211" s="94">
        <f t="shared" si="97"/>
        <v>89033571.991321951</v>
      </c>
      <c r="BB211" s="25"/>
      <c r="BC211" s="275"/>
    </row>
    <row r="212" spans="1:55" s="54" customFormat="1" ht="40.5" x14ac:dyDescent="0.25">
      <c r="A212" s="316"/>
      <c r="B212" s="250" t="s">
        <v>295</v>
      </c>
      <c r="C212" s="88" t="s">
        <v>45</v>
      </c>
      <c r="D212" s="89">
        <v>8</v>
      </c>
      <c r="E212" s="89">
        <v>11</v>
      </c>
      <c r="F212" s="89">
        <v>2001</v>
      </c>
      <c r="G212" s="99"/>
      <c r="H212" s="163" t="s">
        <v>333</v>
      </c>
      <c r="I212" s="25" t="s">
        <v>47</v>
      </c>
      <c r="J212" s="165">
        <v>1037946431</v>
      </c>
      <c r="K212" s="25" t="s">
        <v>55</v>
      </c>
      <c r="L212" s="164"/>
      <c r="M212" s="164"/>
      <c r="N212" s="164"/>
      <c r="O212" s="49"/>
      <c r="P212" s="25">
        <v>46.41939</v>
      </c>
      <c r="Q212" s="93">
        <v>100.59854</v>
      </c>
      <c r="R212" s="164"/>
      <c r="S212" s="168"/>
      <c r="T212" s="94">
        <v>286000</v>
      </c>
      <c r="U212" s="94">
        <f t="shared" si="95"/>
        <v>619809.57612756221</v>
      </c>
      <c r="V212" s="94">
        <v>828116</v>
      </c>
      <c r="W212" s="94">
        <f t="shared" si="87"/>
        <v>207029</v>
      </c>
      <c r="X212" s="94">
        <f t="shared" si="88"/>
        <v>258786.25</v>
      </c>
      <c r="Y212" s="94">
        <f t="shared" si="96"/>
        <v>77635.875</v>
      </c>
      <c r="Z212" s="25">
        <f t="shared" si="89"/>
        <v>8</v>
      </c>
      <c r="AA212" s="25">
        <f t="shared" si="89"/>
        <v>11</v>
      </c>
      <c r="AB212" s="25">
        <f t="shared" si="89"/>
        <v>2001</v>
      </c>
      <c r="AC212" s="25">
        <v>26</v>
      </c>
      <c r="AD212" s="25">
        <v>7</v>
      </c>
      <c r="AE212" s="25">
        <v>2005</v>
      </c>
      <c r="AF212" s="25">
        <f t="shared" si="90"/>
        <v>18</v>
      </c>
      <c r="AG212" s="25">
        <f t="shared" si="90"/>
        <v>-4</v>
      </c>
      <c r="AH212" s="25">
        <f t="shared" si="90"/>
        <v>4</v>
      </c>
      <c r="AI212" s="95">
        <f t="shared" si="91"/>
        <v>44.6</v>
      </c>
      <c r="AJ212" s="94">
        <f t="shared" si="92"/>
        <v>3856667.4793454516</v>
      </c>
      <c r="AK212" s="25">
        <v>0</v>
      </c>
      <c r="AL212" s="25">
        <v>0</v>
      </c>
      <c r="AM212" s="25">
        <v>0</v>
      </c>
      <c r="AN212" s="25">
        <v>0</v>
      </c>
      <c r="AO212" s="25">
        <v>0</v>
      </c>
      <c r="AP212" s="25">
        <v>0</v>
      </c>
      <c r="AQ212" s="25">
        <v>0</v>
      </c>
      <c r="AR212" s="25">
        <v>0</v>
      </c>
      <c r="AS212" s="25">
        <v>0</v>
      </c>
      <c r="AT212" s="167">
        <v>0</v>
      </c>
      <c r="AU212" s="94">
        <f t="shared" si="93"/>
        <v>0</v>
      </c>
      <c r="AV212" s="94">
        <f t="shared" si="94"/>
        <v>3856667.4793454516</v>
      </c>
      <c r="AW212" s="207">
        <v>100</v>
      </c>
      <c r="AX212" s="94">
        <f>'[1]IPC Y SMMLV'!$C$4*AW212</f>
        <v>82811600</v>
      </c>
      <c r="AY212" s="25"/>
      <c r="AZ212" s="168">
        <v>0</v>
      </c>
      <c r="BA212" s="94">
        <f t="shared" si="97"/>
        <v>86668267.479345456</v>
      </c>
      <c r="BB212" s="25"/>
      <c r="BC212" s="275"/>
    </row>
    <row r="213" spans="1:55" s="54" customFormat="1" ht="40.5" x14ac:dyDescent="0.25">
      <c r="A213" s="316"/>
      <c r="B213" s="250" t="s">
        <v>295</v>
      </c>
      <c r="C213" s="88" t="s">
        <v>45</v>
      </c>
      <c r="D213" s="89">
        <v>8</v>
      </c>
      <c r="E213" s="89">
        <v>11</v>
      </c>
      <c r="F213" s="89">
        <v>2001</v>
      </c>
      <c r="G213" s="163"/>
      <c r="H213" s="163" t="s">
        <v>334</v>
      </c>
      <c r="I213" s="25" t="s">
        <v>47</v>
      </c>
      <c r="J213" s="165"/>
      <c r="K213" s="164" t="s">
        <v>335</v>
      </c>
      <c r="L213" s="164"/>
      <c r="M213" s="164"/>
      <c r="N213" s="164"/>
      <c r="O213" s="50" t="s">
        <v>336</v>
      </c>
      <c r="P213" s="25">
        <v>46.41939</v>
      </c>
      <c r="Q213" s="93">
        <v>100.59854</v>
      </c>
      <c r="R213" s="164"/>
      <c r="S213" s="168"/>
      <c r="T213" s="168">
        <v>0</v>
      </c>
      <c r="U213" s="168">
        <f t="shared" si="95"/>
        <v>0</v>
      </c>
      <c r="V213" s="168">
        <v>0</v>
      </c>
      <c r="W213" s="168">
        <f t="shared" si="87"/>
        <v>0</v>
      </c>
      <c r="X213" s="168">
        <f t="shared" si="88"/>
        <v>0</v>
      </c>
      <c r="Y213" s="168">
        <f t="shared" si="96"/>
        <v>0</v>
      </c>
      <c r="Z213" s="25">
        <v>0</v>
      </c>
      <c r="AA213" s="25">
        <v>0</v>
      </c>
      <c r="AB213" s="25">
        <v>0</v>
      </c>
      <c r="AC213" s="25">
        <v>0</v>
      </c>
      <c r="AD213" s="25">
        <v>0</v>
      </c>
      <c r="AE213" s="25">
        <v>0</v>
      </c>
      <c r="AF213" s="25">
        <v>0</v>
      </c>
      <c r="AG213" s="25">
        <v>0</v>
      </c>
      <c r="AH213" s="25">
        <v>0</v>
      </c>
      <c r="AI213" s="25">
        <v>0</v>
      </c>
      <c r="AJ213" s="25">
        <v>0</v>
      </c>
      <c r="AK213" s="25">
        <v>0</v>
      </c>
      <c r="AL213" s="25">
        <v>0</v>
      </c>
      <c r="AM213" s="25">
        <v>0</v>
      </c>
      <c r="AN213" s="25">
        <v>0</v>
      </c>
      <c r="AO213" s="25">
        <v>0</v>
      </c>
      <c r="AP213" s="25">
        <v>0</v>
      </c>
      <c r="AQ213" s="25">
        <v>0</v>
      </c>
      <c r="AR213" s="25">
        <v>0</v>
      </c>
      <c r="AS213" s="25">
        <v>0</v>
      </c>
      <c r="AT213" s="167">
        <v>0</v>
      </c>
      <c r="AU213" s="94">
        <f t="shared" si="93"/>
        <v>0</v>
      </c>
      <c r="AV213" s="94">
        <f t="shared" si="94"/>
        <v>0</v>
      </c>
      <c r="AW213" s="207">
        <v>0</v>
      </c>
      <c r="AX213" s="94">
        <f>'[1]IPC Y SMMLV'!$C$4*AW213</f>
        <v>0</v>
      </c>
      <c r="AY213" s="164"/>
      <c r="AZ213" s="168">
        <v>0</v>
      </c>
      <c r="BA213" s="94">
        <f t="shared" si="97"/>
        <v>0</v>
      </c>
      <c r="BB213" s="164"/>
      <c r="BC213" s="300"/>
    </row>
    <row r="214" spans="1:55" s="54" customFormat="1" ht="40.5" x14ac:dyDescent="0.25">
      <c r="A214" s="316"/>
      <c r="B214" s="250" t="s">
        <v>295</v>
      </c>
      <c r="C214" s="88" t="s">
        <v>45</v>
      </c>
      <c r="D214" s="89">
        <v>8</v>
      </c>
      <c r="E214" s="89">
        <v>11</v>
      </c>
      <c r="F214" s="89">
        <v>2001</v>
      </c>
      <c r="G214" s="163"/>
      <c r="H214" s="163" t="s">
        <v>337</v>
      </c>
      <c r="I214" s="25" t="s">
        <v>47</v>
      </c>
      <c r="J214" s="165">
        <v>22001023</v>
      </c>
      <c r="K214" s="164" t="s">
        <v>55</v>
      </c>
      <c r="L214" s="164"/>
      <c r="M214" s="164"/>
      <c r="N214" s="164"/>
      <c r="O214" s="50" t="s">
        <v>338</v>
      </c>
      <c r="P214" s="25">
        <v>46.41939</v>
      </c>
      <c r="Q214" s="93">
        <v>100.59854</v>
      </c>
      <c r="R214" s="164"/>
      <c r="S214" s="168"/>
      <c r="T214" s="168">
        <v>0</v>
      </c>
      <c r="U214" s="168">
        <f t="shared" si="95"/>
        <v>0</v>
      </c>
      <c r="V214" s="168">
        <v>0</v>
      </c>
      <c r="W214" s="168">
        <f t="shared" si="87"/>
        <v>0</v>
      </c>
      <c r="X214" s="168">
        <f t="shared" si="88"/>
        <v>0</v>
      </c>
      <c r="Y214" s="168">
        <f t="shared" si="96"/>
        <v>0</v>
      </c>
      <c r="Z214" s="25">
        <v>0</v>
      </c>
      <c r="AA214" s="25">
        <v>0</v>
      </c>
      <c r="AB214" s="25">
        <v>0</v>
      </c>
      <c r="AC214" s="25">
        <v>0</v>
      </c>
      <c r="AD214" s="25">
        <v>0</v>
      </c>
      <c r="AE214" s="25">
        <v>0</v>
      </c>
      <c r="AF214" s="25">
        <v>0</v>
      </c>
      <c r="AG214" s="25">
        <v>0</v>
      </c>
      <c r="AH214" s="25">
        <v>0</v>
      </c>
      <c r="AI214" s="25">
        <v>0</v>
      </c>
      <c r="AJ214" s="25">
        <v>0</v>
      </c>
      <c r="AK214" s="25">
        <v>0</v>
      </c>
      <c r="AL214" s="25">
        <v>0</v>
      </c>
      <c r="AM214" s="25">
        <v>0</v>
      </c>
      <c r="AN214" s="25">
        <v>0</v>
      </c>
      <c r="AO214" s="25">
        <v>0</v>
      </c>
      <c r="AP214" s="25">
        <v>0</v>
      </c>
      <c r="AQ214" s="25">
        <v>0</v>
      </c>
      <c r="AR214" s="25">
        <v>0</v>
      </c>
      <c r="AS214" s="25">
        <v>0</v>
      </c>
      <c r="AT214" s="167">
        <v>0</v>
      </c>
      <c r="AU214" s="94">
        <f t="shared" si="93"/>
        <v>0</v>
      </c>
      <c r="AV214" s="94">
        <f t="shared" si="94"/>
        <v>0</v>
      </c>
      <c r="AW214" s="207">
        <v>100</v>
      </c>
      <c r="AX214" s="94">
        <f>'[1]IPC Y SMMLV'!$C$4*AW214</f>
        <v>82811600</v>
      </c>
      <c r="AY214" s="164"/>
      <c r="AZ214" s="168">
        <v>0</v>
      </c>
      <c r="BA214" s="94">
        <f t="shared" si="97"/>
        <v>82811600</v>
      </c>
      <c r="BB214" s="164"/>
      <c r="BC214" s="300"/>
    </row>
    <row r="215" spans="1:55" s="54" customFormat="1" ht="41.25" thickBot="1" x14ac:dyDescent="0.3">
      <c r="A215" s="317"/>
      <c r="B215" s="252" t="s">
        <v>295</v>
      </c>
      <c r="C215" s="88" t="s">
        <v>45</v>
      </c>
      <c r="D215" s="112">
        <v>8</v>
      </c>
      <c r="E215" s="112">
        <v>11</v>
      </c>
      <c r="F215" s="112">
        <v>2001</v>
      </c>
      <c r="G215" s="152"/>
      <c r="H215" s="152" t="s">
        <v>339</v>
      </c>
      <c r="I215" s="115" t="s">
        <v>47</v>
      </c>
      <c r="J215" s="116">
        <v>3476962</v>
      </c>
      <c r="K215" s="115" t="s">
        <v>55</v>
      </c>
      <c r="L215" s="115"/>
      <c r="M215" s="115"/>
      <c r="N215" s="115"/>
      <c r="O215" s="51" t="s">
        <v>338</v>
      </c>
      <c r="P215" s="25">
        <v>46.41939</v>
      </c>
      <c r="Q215" s="93">
        <v>100.59854</v>
      </c>
      <c r="R215" s="115"/>
      <c r="S215" s="101"/>
      <c r="T215" s="101">
        <v>0</v>
      </c>
      <c r="U215" s="101">
        <f t="shared" si="95"/>
        <v>0</v>
      </c>
      <c r="V215" s="101">
        <v>0</v>
      </c>
      <c r="W215" s="101">
        <f t="shared" si="87"/>
        <v>0</v>
      </c>
      <c r="X215" s="101">
        <f t="shared" si="88"/>
        <v>0</v>
      </c>
      <c r="Y215" s="101">
        <f t="shared" si="96"/>
        <v>0</v>
      </c>
      <c r="Z215" s="115">
        <v>0</v>
      </c>
      <c r="AA215" s="115">
        <v>0</v>
      </c>
      <c r="AB215" s="115">
        <v>0</v>
      </c>
      <c r="AC215" s="115">
        <v>0</v>
      </c>
      <c r="AD215" s="115">
        <v>0</v>
      </c>
      <c r="AE215" s="115">
        <v>0</v>
      </c>
      <c r="AF215" s="115">
        <v>0</v>
      </c>
      <c r="AG215" s="115">
        <v>0</v>
      </c>
      <c r="AH215" s="115">
        <v>0</v>
      </c>
      <c r="AI215" s="115">
        <v>0</v>
      </c>
      <c r="AJ215" s="115">
        <v>0</v>
      </c>
      <c r="AK215" s="115">
        <v>0</v>
      </c>
      <c r="AL215" s="115">
        <v>0</v>
      </c>
      <c r="AM215" s="115">
        <v>0</v>
      </c>
      <c r="AN215" s="115">
        <v>0</v>
      </c>
      <c r="AO215" s="115">
        <v>0</v>
      </c>
      <c r="AP215" s="115">
        <v>0</v>
      </c>
      <c r="AQ215" s="115">
        <v>0</v>
      </c>
      <c r="AR215" s="115">
        <v>0</v>
      </c>
      <c r="AS215" s="115">
        <v>0</v>
      </c>
      <c r="AT215" s="118">
        <v>0</v>
      </c>
      <c r="AU215" s="101">
        <f t="shared" si="93"/>
        <v>0</v>
      </c>
      <c r="AV215" s="101">
        <f t="shared" si="94"/>
        <v>0</v>
      </c>
      <c r="AW215" s="119">
        <v>100</v>
      </c>
      <c r="AX215" s="101">
        <f>'[1]IPC Y SMMLV'!$C$4*AW215</f>
        <v>82811600</v>
      </c>
      <c r="AY215" s="115"/>
      <c r="AZ215" s="101">
        <v>0</v>
      </c>
      <c r="BA215" s="101">
        <f>S215+AV215+AX215+AZ215</f>
        <v>82811600</v>
      </c>
      <c r="BB215" s="115"/>
      <c r="BC215" s="278">
        <f>SUM(BA206:BA215)</f>
        <v>878543009.51057601</v>
      </c>
    </row>
    <row r="216" spans="1:55" s="54" customFormat="1" ht="40.5" x14ac:dyDescent="0.25">
      <c r="A216" s="318">
        <v>31</v>
      </c>
      <c r="B216" s="255" t="s">
        <v>295</v>
      </c>
      <c r="C216" s="55" t="s">
        <v>45</v>
      </c>
      <c r="D216" s="56">
        <v>23</v>
      </c>
      <c r="E216" s="56">
        <v>9</v>
      </c>
      <c r="F216" s="56">
        <v>2002</v>
      </c>
      <c r="G216" s="57" t="s">
        <v>340</v>
      </c>
      <c r="H216" s="58"/>
      <c r="I216" s="32" t="s">
        <v>47</v>
      </c>
      <c r="J216" s="59">
        <v>71005366</v>
      </c>
      <c r="K216" s="32"/>
      <c r="L216" s="26"/>
      <c r="M216" s="26" t="s">
        <v>341</v>
      </c>
      <c r="N216" s="26"/>
      <c r="O216" s="43"/>
      <c r="P216" s="26"/>
      <c r="Q216" s="26"/>
      <c r="R216" s="26"/>
      <c r="S216" s="60"/>
      <c r="T216" s="60"/>
      <c r="U216" s="60"/>
      <c r="V216" s="60"/>
      <c r="W216" s="60"/>
      <c r="X216" s="60"/>
      <c r="Y216" s="60"/>
      <c r="Z216" s="26"/>
      <c r="AA216" s="26"/>
      <c r="AB216" s="26"/>
      <c r="AC216" s="26"/>
      <c r="AD216" s="26"/>
      <c r="AE216" s="26"/>
      <c r="AF216" s="26"/>
      <c r="AG216" s="26"/>
      <c r="AH216" s="26"/>
      <c r="AI216" s="26"/>
      <c r="AJ216" s="60"/>
      <c r="AK216" s="26"/>
      <c r="AL216" s="26"/>
      <c r="AM216" s="26"/>
      <c r="AN216" s="26"/>
      <c r="AO216" s="26"/>
      <c r="AP216" s="26"/>
      <c r="AQ216" s="26"/>
      <c r="AR216" s="26"/>
      <c r="AS216" s="26"/>
      <c r="AT216" s="26"/>
      <c r="AU216" s="60"/>
      <c r="AV216" s="60"/>
      <c r="AW216" s="26"/>
      <c r="AX216" s="60"/>
      <c r="AY216" s="26"/>
      <c r="AZ216" s="26"/>
      <c r="BA216" s="60"/>
      <c r="BB216" s="26"/>
      <c r="BC216" s="271"/>
    </row>
    <row r="217" spans="1:55" s="54" customFormat="1" ht="40.5" x14ac:dyDescent="0.25">
      <c r="A217" s="319"/>
      <c r="B217" s="246" t="s">
        <v>295</v>
      </c>
      <c r="C217" s="61" t="s">
        <v>45</v>
      </c>
      <c r="D217" s="62">
        <v>23</v>
      </c>
      <c r="E217" s="62">
        <v>9</v>
      </c>
      <c r="F217" s="62">
        <v>2002</v>
      </c>
      <c r="G217" s="63"/>
      <c r="H217" s="64" t="s">
        <v>342</v>
      </c>
      <c r="I217" s="29"/>
      <c r="J217" s="65"/>
      <c r="K217" s="29" t="s">
        <v>78</v>
      </c>
      <c r="L217" s="29"/>
      <c r="M217" s="29"/>
      <c r="N217" s="29"/>
      <c r="O217" s="35"/>
      <c r="P217" s="66">
        <v>49.042200000000001</v>
      </c>
      <c r="Q217" s="66">
        <v>100.59854</v>
      </c>
      <c r="R217" s="67"/>
      <c r="S217" s="67">
        <v>1200000</v>
      </c>
      <c r="T217" s="67">
        <v>309000</v>
      </c>
      <c r="U217" s="67">
        <f>((T217*Q217)/P217)</f>
        <v>633840.8321812643</v>
      </c>
      <c r="V217" s="67">
        <v>828116</v>
      </c>
      <c r="W217" s="67">
        <f>V217*25%</f>
        <v>207029</v>
      </c>
      <c r="X217" s="67">
        <f>(V217+W217)*25%</f>
        <v>258786.25</v>
      </c>
      <c r="Y217" s="67">
        <f>(V217+W217-X217)</f>
        <v>776358.75</v>
      </c>
      <c r="Z217" s="29">
        <f>D217</f>
        <v>23</v>
      </c>
      <c r="AA217" s="29">
        <f>E217</f>
        <v>9</v>
      </c>
      <c r="AB217" s="29">
        <f>F217</f>
        <v>2002</v>
      </c>
      <c r="AC217" s="29">
        <v>21</v>
      </c>
      <c r="AD217" s="29">
        <v>4</v>
      </c>
      <c r="AE217" s="29">
        <v>2007</v>
      </c>
      <c r="AF217" s="29">
        <f>AC217-Z217</f>
        <v>-2</v>
      </c>
      <c r="AG217" s="29">
        <f>AD217-AA217</f>
        <v>-5</v>
      </c>
      <c r="AH217" s="29">
        <f>AE217-AB217</f>
        <v>5</v>
      </c>
      <c r="AI217" s="68">
        <f>((AF217*1)+(AG217*30)+(AH217*360))/30</f>
        <v>54.93333333333333</v>
      </c>
      <c r="AJ217" s="67">
        <f>Y217*((POWER(1.004867,AI217)-1)/0.004867)</f>
        <v>48758006.195919149</v>
      </c>
      <c r="AK217" s="29">
        <v>0</v>
      </c>
      <c r="AL217" s="29">
        <v>0</v>
      </c>
      <c r="AM217" s="29">
        <v>0</v>
      </c>
      <c r="AN217" s="29">
        <v>0</v>
      </c>
      <c r="AO217" s="29">
        <v>0</v>
      </c>
      <c r="AP217" s="29">
        <v>0</v>
      </c>
      <c r="AQ217" s="29">
        <f>AN217-AK217</f>
        <v>0</v>
      </c>
      <c r="AR217" s="29">
        <f>AO217-AL217</f>
        <v>0</v>
      </c>
      <c r="AS217" s="29">
        <f>AP217-AM217</f>
        <v>0</v>
      </c>
      <c r="AT217" s="68">
        <f>((AQ217*1)+(AR217*30)+(AS217*360))/30</f>
        <v>0</v>
      </c>
      <c r="AU217" s="67">
        <f>Y217*((POWER(1.004867,AT217)-1))/(0.004867*((POWER(1.004867,AT217))))</f>
        <v>0</v>
      </c>
      <c r="AV217" s="67">
        <f>AJ217+AU217</f>
        <v>48758006.195919149</v>
      </c>
      <c r="AW217" s="69">
        <v>100</v>
      </c>
      <c r="AX217" s="67">
        <f>'[1]IPC Y SMMLV'!$C$4*AW217</f>
        <v>82811600</v>
      </c>
      <c r="AY217" s="29"/>
      <c r="AZ217" s="67">
        <f>'[1]IPC Y SMMLV'!$C$4*AY217</f>
        <v>0</v>
      </c>
      <c r="BA217" s="67">
        <f>S217+AV217+AX217+AZ217</f>
        <v>132769606.19591916</v>
      </c>
      <c r="BB217" s="29"/>
      <c r="BC217" s="284"/>
    </row>
    <row r="218" spans="1:55" s="54" customFormat="1" ht="68.25" customHeight="1" thickBot="1" x14ac:dyDescent="0.3">
      <c r="A218" s="320"/>
      <c r="B218" s="248" t="s">
        <v>295</v>
      </c>
      <c r="C218" s="70" t="s">
        <v>45</v>
      </c>
      <c r="D218" s="71">
        <v>23</v>
      </c>
      <c r="E218" s="71">
        <v>9</v>
      </c>
      <c r="F218" s="71">
        <v>2002</v>
      </c>
      <c r="G218" s="137"/>
      <c r="H218" s="73" t="s">
        <v>343</v>
      </c>
      <c r="I218" s="23"/>
      <c r="J218" s="74"/>
      <c r="K218" s="23" t="s">
        <v>82</v>
      </c>
      <c r="L218" s="23"/>
      <c r="M218" s="23"/>
      <c r="N218" s="23"/>
      <c r="O218" s="41" t="s">
        <v>344</v>
      </c>
      <c r="P218" s="66">
        <v>49.042200000000001</v>
      </c>
      <c r="Q218" s="66">
        <v>100.59854</v>
      </c>
      <c r="R218" s="77"/>
      <c r="S218" s="77">
        <v>0</v>
      </c>
      <c r="T218" s="77">
        <v>0</v>
      </c>
      <c r="U218" s="77">
        <v>0</v>
      </c>
      <c r="V218" s="77">
        <v>0</v>
      </c>
      <c r="W218" s="77">
        <v>0</v>
      </c>
      <c r="X218" s="77">
        <v>0</v>
      </c>
      <c r="Y218" s="77">
        <v>0</v>
      </c>
      <c r="Z218" s="77">
        <v>0</v>
      </c>
      <c r="AA218" s="77">
        <v>0</v>
      </c>
      <c r="AB218" s="77">
        <v>0</v>
      </c>
      <c r="AC218" s="77">
        <v>0</v>
      </c>
      <c r="AD218" s="77">
        <v>0</v>
      </c>
      <c r="AE218" s="77">
        <v>0</v>
      </c>
      <c r="AF218" s="77">
        <v>0</v>
      </c>
      <c r="AG218" s="77">
        <v>0</v>
      </c>
      <c r="AH218" s="77">
        <v>0</v>
      </c>
      <c r="AI218" s="77">
        <v>0</v>
      </c>
      <c r="AJ218" s="77">
        <v>0</v>
      </c>
      <c r="AK218" s="23">
        <v>0</v>
      </c>
      <c r="AL218" s="23">
        <v>0</v>
      </c>
      <c r="AM218" s="23">
        <v>0</v>
      </c>
      <c r="AN218" s="23">
        <v>0</v>
      </c>
      <c r="AO218" s="23">
        <v>0</v>
      </c>
      <c r="AP218" s="23">
        <v>0</v>
      </c>
      <c r="AQ218" s="23">
        <v>0</v>
      </c>
      <c r="AR218" s="23">
        <v>0</v>
      </c>
      <c r="AS218" s="23">
        <v>0</v>
      </c>
      <c r="AT218" s="78">
        <f>((AQ218*1)+(AR218*30)+(AS218*360))/30</f>
        <v>0</v>
      </c>
      <c r="AU218" s="77">
        <v>0</v>
      </c>
      <c r="AV218" s="77">
        <v>0</v>
      </c>
      <c r="AW218" s="79">
        <v>0</v>
      </c>
      <c r="AX218" s="77">
        <f>'[1]IPC Y SMMLV'!$C$4*AW218</f>
        <v>0</v>
      </c>
      <c r="AY218" s="23"/>
      <c r="AZ218" s="77">
        <f>'[1]IPC Y SMMLV'!$C$4*AY218</f>
        <v>0</v>
      </c>
      <c r="BA218" s="77">
        <f>S218+AV218+AX218+AZ218</f>
        <v>0</v>
      </c>
      <c r="BB218" s="23"/>
      <c r="BC218" s="282">
        <f>SUM(BA216:BA218)</f>
        <v>132769606.19591916</v>
      </c>
    </row>
    <row r="219" spans="1:55" s="54" customFormat="1" ht="64.5" customHeight="1" x14ac:dyDescent="0.25">
      <c r="A219" s="306">
        <v>32</v>
      </c>
      <c r="B219" s="259" t="s">
        <v>295</v>
      </c>
      <c r="C219" s="81" t="s">
        <v>98</v>
      </c>
      <c r="D219" s="184">
        <v>16</v>
      </c>
      <c r="E219" s="184">
        <v>11</v>
      </c>
      <c r="F219" s="184">
        <v>2001</v>
      </c>
      <c r="G219" s="185" t="s">
        <v>345</v>
      </c>
      <c r="H219" s="186"/>
      <c r="I219" s="187" t="s">
        <v>47</v>
      </c>
      <c r="J219" s="188">
        <v>22018096</v>
      </c>
      <c r="K219" s="187"/>
      <c r="L219" s="42"/>
      <c r="M219" s="42" t="s">
        <v>346</v>
      </c>
      <c r="N219" s="42">
        <v>29.7</v>
      </c>
      <c r="O219" s="42"/>
      <c r="P219" s="42"/>
      <c r="Q219" s="42"/>
      <c r="R219" s="42"/>
      <c r="S219" s="189"/>
      <c r="T219" s="189"/>
      <c r="U219" s="189"/>
      <c r="V219" s="189"/>
      <c r="W219" s="189"/>
      <c r="X219" s="189"/>
      <c r="Y219" s="189"/>
      <c r="Z219" s="42"/>
      <c r="AA219" s="42"/>
      <c r="AB219" s="42"/>
      <c r="AC219" s="42"/>
      <c r="AD219" s="42"/>
      <c r="AE219" s="42"/>
      <c r="AF219" s="42"/>
      <c r="AG219" s="42"/>
      <c r="AH219" s="42"/>
      <c r="AI219" s="42"/>
      <c r="AJ219" s="189"/>
      <c r="AK219" s="42"/>
      <c r="AL219" s="42"/>
      <c r="AM219" s="42"/>
      <c r="AN219" s="42"/>
      <c r="AO219" s="42"/>
      <c r="AP219" s="42"/>
      <c r="AQ219" s="42"/>
      <c r="AR219" s="42"/>
      <c r="AS219" s="42"/>
      <c r="AT219" s="42"/>
      <c r="AU219" s="189"/>
      <c r="AV219" s="189"/>
      <c r="AW219" s="42"/>
      <c r="AX219" s="189"/>
      <c r="AY219" s="42"/>
      <c r="AZ219" s="42"/>
      <c r="BA219" s="189"/>
      <c r="BB219" s="42"/>
      <c r="BC219" s="290"/>
    </row>
    <row r="220" spans="1:55" s="54" customFormat="1" ht="30" customHeight="1" x14ac:dyDescent="0.25">
      <c r="A220" s="307"/>
      <c r="B220" s="260" t="s">
        <v>295</v>
      </c>
      <c r="C220" s="88" t="s">
        <v>98</v>
      </c>
      <c r="D220" s="89">
        <v>16</v>
      </c>
      <c r="E220" s="89">
        <v>11</v>
      </c>
      <c r="F220" s="89">
        <v>2001</v>
      </c>
      <c r="G220" s="90"/>
      <c r="H220" s="99" t="s">
        <v>347</v>
      </c>
      <c r="I220" s="25" t="s">
        <v>47</v>
      </c>
      <c r="J220" s="92">
        <v>672705</v>
      </c>
      <c r="K220" s="25" t="s">
        <v>139</v>
      </c>
      <c r="L220" s="25"/>
      <c r="M220" s="25"/>
      <c r="N220" s="25"/>
      <c r="O220" s="49"/>
      <c r="P220" s="25">
        <v>46.41939</v>
      </c>
      <c r="Q220" s="25">
        <v>100.59854</v>
      </c>
      <c r="R220" s="25"/>
      <c r="S220" s="94">
        <v>0</v>
      </c>
      <c r="T220" s="94">
        <v>286000</v>
      </c>
      <c r="U220" s="94">
        <f>((T220*Q220)/P220)</f>
        <v>619809.57612756221</v>
      </c>
      <c r="V220" s="94">
        <v>828116</v>
      </c>
      <c r="W220" s="94">
        <f>V220*25%</f>
        <v>207029</v>
      </c>
      <c r="X220" s="94">
        <f>(V220+W220)*25%</f>
        <v>258786.25</v>
      </c>
      <c r="Y220" s="94">
        <f>(V220+W220-X220)</f>
        <v>776358.75</v>
      </c>
      <c r="Z220" s="25">
        <f>D220</f>
        <v>16</v>
      </c>
      <c r="AA220" s="25">
        <f>E220</f>
        <v>11</v>
      </c>
      <c r="AB220" s="25">
        <f>F220</f>
        <v>2001</v>
      </c>
      <c r="AC220" s="25">
        <v>27</v>
      </c>
      <c r="AD220" s="25">
        <v>2</v>
      </c>
      <c r="AE220" s="25">
        <v>2019</v>
      </c>
      <c r="AF220" s="25">
        <f t="shared" ref="AF220:AH228" si="98">AC220-Z220</f>
        <v>11</v>
      </c>
      <c r="AG220" s="25">
        <f t="shared" si="98"/>
        <v>-9</v>
      </c>
      <c r="AH220" s="25">
        <f t="shared" si="98"/>
        <v>18</v>
      </c>
      <c r="AI220" s="95">
        <f t="shared" ref="AI220:AI226" si="99">((AF220*1)+(AG220*30)+(AH220*360))/30</f>
        <v>207.36666666666667</v>
      </c>
      <c r="AJ220" s="94">
        <f t="shared" ref="AJ220:AJ237" si="100">Y220*((POWER(1.004867,AI220)-1)/0.004867)</f>
        <v>277052425.84135163</v>
      </c>
      <c r="AK220" s="25">
        <f>AC220</f>
        <v>27</v>
      </c>
      <c r="AL220" s="25">
        <f>AD220</f>
        <v>2</v>
      </c>
      <c r="AM220" s="25">
        <f>AE220</f>
        <v>2019</v>
      </c>
      <c r="AN220" s="25">
        <v>16</v>
      </c>
      <c r="AO220" s="25">
        <v>11</v>
      </c>
      <c r="AP220" s="25">
        <f>2001+29.7</f>
        <v>2030.7</v>
      </c>
      <c r="AQ220" s="25">
        <f>AN220-AK220</f>
        <v>-11</v>
      </c>
      <c r="AR220" s="25">
        <f>AO220-AL220</f>
        <v>9</v>
      </c>
      <c r="AS220" s="25">
        <f>AP220-AM220</f>
        <v>11.700000000000045</v>
      </c>
      <c r="AT220" s="95">
        <f>((AQ220*1)+(AR220*30)+(AS220*360))/30</f>
        <v>149.03333333333387</v>
      </c>
      <c r="AU220" s="94">
        <f t="shared" ref="AU220:AU237" si="101">Y220*((POWER(1.004867,AT220)-1))/(0.004867*((POWER(1.004867,AT220))))</f>
        <v>82148553.244393349</v>
      </c>
      <c r="AV220" s="94">
        <f t="shared" ref="AV220:AV237" si="102">AJ220+AU220</f>
        <v>359200979.08574498</v>
      </c>
      <c r="AW220" s="207">
        <v>100</v>
      </c>
      <c r="AX220" s="94">
        <f>'[1]IPC Y SMMLV'!$C$4*AW220</f>
        <v>82811600</v>
      </c>
      <c r="AY220" s="25">
        <v>16.670000000000002</v>
      </c>
      <c r="AZ220" s="168">
        <f>+AY220*828116</f>
        <v>13804693.720000001</v>
      </c>
      <c r="BA220" s="94">
        <f>S220+AV220+AX220+AZ220</f>
        <v>455817272.80574501</v>
      </c>
      <c r="BB220" s="25"/>
      <c r="BC220" s="275"/>
    </row>
    <row r="221" spans="1:55" s="54" customFormat="1" ht="30" customHeight="1" x14ac:dyDescent="0.25">
      <c r="A221" s="307"/>
      <c r="B221" s="260" t="s">
        <v>295</v>
      </c>
      <c r="C221" s="88" t="s">
        <v>98</v>
      </c>
      <c r="D221" s="89">
        <v>16</v>
      </c>
      <c r="E221" s="89">
        <v>11</v>
      </c>
      <c r="F221" s="89">
        <v>2001</v>
      </c>
      <c r="G221" s="90"/>
      <c r="H221" s="99" t="s">
        <v>348</v>
      </c>
      <c r="I221" s="25" t="s">
        <v>47</v>
      </c>
      <c r="J221" s="92">
        <v>71004775</v>
      </c>
      <c r="K221" s="25" t="s">
        <v>349</v>
      </c>
      <c r="L221" s="25"/>
      <c r="M221" s="25"/>
      <c r="N221" s="25"/>
      <c r="O221" s="49"/>
      <c r="P221" s="25">
        <v>46.41939</v>
      </c>
      <c r="Q221" s="25">
        <v>100.59854</v>
      </c>
      <c r="R221" s="25"/>
      <c r="S221" s="94"/>
      <c r="T221" s="94">
        <v>0</v>
      </c>
      <c r="U221" s="94">
        <v>0</v>
      </c>
      <c r="V221" s="94">
        <v>0</v>
      </c>
      <c r="W221" s="94">
        <v>0</v>
      </c>
      <c r="X221" s="94">
        <v>0</v>
      </c>
      <c r="Y221" s="94">
        <v>0</v>
      </c>
      <c r="Z221" s="25">
        <v>0</v>
      </c>
      <c r="AA221" s="25">
        <v>0</v>
      </c>
      <c r="AB221" s="25">
        <v>0</v>
      </c>
      <c r="AC221" s="25">
        <v>0</v>
      </c>
      <c r="AD221" s="25">
        <v>0</v>
      </c>
      <c r="AE221" s="25">
        <v>0</v>
      </c>
      <c r="AF221" s="25">
        <f t="shared" si="98"/>
        <v>0</v>
      </c>
      <c r="AG221" s="25">
        <f t="shared" si="98"/>
        <v>0</v>
      </c>
      <c r="AH221" s="25">
        <f t="shared" si="98"/>
        <v>0</v>
      </c>
      <c r="AI221" s="95">
        <f t="shared" si="99"/>
        <v>0</v>
      </c>
      <c r="AJ221" s="94">
        <f t="shared" si="100"/>
        <v>0</v>
      </c>
      <c r="AK221" s="25">
        <v>0</v>
      </c>
      <c r="AL221" s="25">
        <v>0</v>
      </c>
      <c r="AM221" s="25">
        <v>0</v>
      </c>
      <c r="AN221" s="25">
        <v>0</v>
      </c>
      <c r="AO221" s="25">
        <v>0</v>
      </c>
      <c r="AP221" s="25">
        <v>0</v>
      </c>
      <c r="AQ221" s="25">
        <v>0</v>
      </c>
      <c r="AR221" s="25">
        <v>0</v>
      </c>
      <c r="AS221" s="25">
        <v>0</v>
      </c>
      <c r="AT221" s="167">
        <v>0</v>
      </c>
      <c r="AU221" s="94">
        <f t="shared" si="101"/>
        <v>0</v>
      </c>
      <c r="AV221" s="94">
        <f t="shared" si="102"/>
        <v>0</v>
      </c>
      <c r="AW221" s="207">
        <v>100</v>
      </c>
      <c r="AX221" s="94">
        <f>'[1]IPC Y SMMLV'!$C$4*AW221</f>
        <v>82811600</v>
      </c>
      <c r="AY221" s="25"/>
      <c r="AZ221" s="168">
        <f>+AY221*'[1]IPC Y SMMLV'!C4</f>
        <v>0</v>
      </c>
      <c r="BA221" s="94">
        <f t="shared" ref="BA221:BA240" si="103">S221+AV221+AX221+AZ221</f>
        <v>82811600</v>
      </c>
      <c r="BB221" s="25"/>
      <c r="BC221" s="275"/>
    </row>
    <row r="222" spans="1:55" s="54" customFormat="1" ht="33" customHeight="1" x14ac:dyDescent="0.25">
      <c r="A222" s="307"/>
      <c r="B222" s="260" t="s">
        <v>295</v>
      </c>
      <c r="C222" s="88" t="s">
        <v>98</v>
      </c>
      <c r="D222" s="89">
        <v>16</v>
      </c>
      <c r="E222" s="89">
        <v>11</v>
      </c>
      <c r="F222" s="89">
        <v>2001</v>
      </c>
      <c r="G222" s="90"/>
      <c r="H222" s="99" t="s">
        <v>350</v>
      </c>
      <c r="I222" s="25" t="s">
        <v>47</v>
      </c>
      <c r="J222" s="92">
        <v>43701367</v>
      </c>
      <c r="K222" s="25" t="s">
        <v>55</v>
      </c>
      <c r="L222" s="25"/>
      <c r="M222" s="25"/>
      <c r="N222" s="25"/>
      <c r="O222" s="49"/>
      <c r="P222" s="25">
        <v>46.41939</v>
      </c>
      <c r="Q222" s="25">
        <v>100.59854</v>
      </c>
      <c r="R222" s="25"/>
      <c r="S222" s="94">
        <v>1200000</v>
      </c>
      <c r="T222" s="94">
        <v>0</v>
      </c>
      <c r="U222" s="94">
        <v>0</v>
      </c>
      <c r="V222" s="94">
        <v>0</v>
      </c>
      <c r="W222" s="94">
        <v>0</v>
      </c>
      <c r="X222" s="94">
        <v>0</v>
      </c>
      <c r="Y222" s="94">
        <v>0</v>
      </c>
      <c r="Z222" s="25">
        <v>0</v>
      </c>
      <c r="AA222" s="25">
        <v>0</v>
      </c>
      <c r="AB222" s="25">
        <v>0</v>
      </c>
      <c r="AC222" s="25">
        <v>0</v>
      </c>
      <c r="AD222" s="25">
        <v>0</v>
      </c>
      <c r="AE222" s="25">
        <v>0</v>
      </c>
      <c r="AF222" s="25">
        <f t="shared" si="98"/>
        <v>0</v>
      </c>
      <c r="AG222" s="25">
        <f t="shared" si="98"/>
        <v>0</v>
      </c>
      <c r="AH222" s="25">
        <f t="shared" si="98"/>
        <v>0</v>
      </c>
      <c r="AI222" s="95">
        <f t="shared" si="99"/>
        <v>0</v>
      </c>
      <c r="AJ222" s="94">
        <f t="shared" si="100"/>
        <v>0</v>
      </c>
      <c r="AK222" s="25">
        <v>0</v>
      </c>
      <c r="AL222" s="25">
        <v>0</v>
      </c>
      <c r="AM222" s="25">
        <v>0</v>
      </c>
      <c r="AN222" s="25">
        <v>0</v>
      </c>
      <c r="AO222" s="25">
        <v>0</v>
      </c>
      <c r="AP222" s="25">
        <v>0</v>
      </c>
      <c r="AQ222" s="25">
        <v>0</v>
      </c>
      <c r="AR222" s="25">
        <v>0</v>
      </c>
      <c r="AS222" s="25">
        <v>0</v>
      </c>
      <c r="AT222" s="167">
        <v>0</v>
      </c>
      <c r="AU222" s="94">
        <f t="shared" si="101"/>
        <v>0</v>
      </c>
      <c r="AV222" s="94">
        <f t="shared" si="102"/>
        <v>0</v>
      </c>
      <c r="AW222" s="207">
        <v>100</v>
      </c>
      <c r="AX222" s="94">
        <f>'[1]IPC Y SMMLV'!$C$4*AW222</f>
        <v>82811600</v>
      </c>
      <c r="AY222" s="25"/>
      <c r="AZ222" s="168">
        <f>+AY222*'[1]IPC Y SMMLV'!C5</f>
        <v>0</v>
      </c>
      <c r="BA222" s="94">
        <f t="shared" si="103"/>
        <v>84011600</v>
      </c>
      <c r="BB222" s="25"/>
      <c r="BC222" s="275"/>
    </row>
    <row r="223" spans="1:55" s="54" customFormat="1" ht="30" customHeight="1" x14ac:dyDescent="0.25">
      <c r="A223" s="307"/>
      <c r="B223" s="260" t="s">
        <v>295</v>
      </c>
      <c r="C223" s="88" t="s">
        <v>98</v>
      </c>
      <c r="D223" s="89">
        <v>16</v>
      </c>
      <c r="E223" s="89">
        <v>11</v>
      </c>
      <c r="F223" s="89">
        <v>2001</v>
      </c>
      <c r="G223" s="90"/>
      <c r="H223" s="99" t="s">
        <v>351</v>
      </c>
      <c r="I223" s="25" t="s">
        <v>47</v>
      </c>
      <c r="J223" s="92">
        <v>43702600</v>
      </c>
      <c r="K223" s="25" t="s">
        <v>55</v>
      </c>
      <c r="L223" s="25"/>
      <c r="M223" s="25"/>
      <c r="N223" s="25"/>
      <c r="O223" s="49"/>
      <c r="P223" s="25">
        <v>46.41939</v>
      </c>
      <c r="Q223" s="25">
        <v>100.59854</v>
      </c>
      <c r="R223" s="25"/>
      <c r="S223" s="94"/>
      <c r="T223" s="94">
        <v>0</v>
      </c>
      <c r="U223" s="94">
        <v>0</v>
      </c>
      <c r="V223" s="94">
        <v>0</v>
      </c>
      <c r="W223" s="94">
        <v>0</v>
      </c>
      <c r="X223" s="94">
        <v>0</v>
      </c>
      <c r="Y223" s="94">
        <v>0</v>
      </c>
      <c r="Z223" s="25">
        <v>0</v>
      </c>
      <c r="AA223" s="25">
        <v>0</v>
      </c>
      <c r="AB223" s="25">
        <v>0</v>
      </c>
      <c r="AC223" s="25">
        <v>0</v>
      </c>
      <c r="AD223" s="25">
        <v>0</v>
      </c>
      <c r="AE223" s="25">
        <v>0</v>
      </c>
      <c r="AF223" s="25">
        <f t="shared" si="98"/>
        <v>0</v>
      </c>
      <c r="AG223" s="25">
        <f t="shared" si="98"/>
        <v>0</v>
      </c>
      <c r="AH223" s="25">
        <f t="shared" si="98"/>
        <v>0</v>
      </c>
      <c r="AI223" s="95">
        <f t="shared" si="99"/>
        <v>0</v>
      </c>
      <c r="AJ223" s="94">
        <f t="shared" si="100"/>
        <v>0</v>
      </c>
      <c r="AK223" s="25">
        <v>0</v>
      </c>
      <c r="AL223" s="25">
        <v>0</v>
      </c>
      <c r="AM223" s="25">
        <v>0</v>
      </c>
      <c r="AN223" s="25">
        <v>0</v>
      </c>
      <c r="AO223" s="25">
        <v>0</v>
      </c>
      <c r="AP223" s="25">
        <v>0</v>
      </c>
      <c r="AQ223" s="25">
        <v>0</v>
      </c>
      <c r="AR223" s="25">
        <v>0</v>
      </c>
      <c r="AS223" s="25">
        <v>0</v>
      </c>
      <c r="AT223" s="167">
        <v>0</v>
      </c>
      <c r="AU223" s="94">
        <f t="shared" si="101"/>
        <v>0</v>
      </c>
      <c r="AV223" s="94">
        <f t="shared" si="102"/>
        <v>0</v>
      </c>
      <c r="AW223" s="207">
        <v>100</v>
      </c>
      <c r="AX223" s="94">
        <f>'[1]IPC Y SMMLV'!$C$4*AW223</f>
        <v>82811600</v>
      </c>
      <c r="AY223" s="25"/>
      <c r="AZ223" s="168">
        <f>+AY223*'[1]IPC Y SMMLV'!C6</f>
        <v>0</v>
      </c>
      <c r="BA223" s="94">
        <f t="shared" si="103"/>
        <v>82811600</v>
      </c>
      <c r="BB223" s="25"/>
      <c r="BC223" s="275"/>
    </row>
    <row r="224" spans="1:55" s="54" customFormat="1" ht="38.25" customHeight="1" x14ac:dyDescent="0.25">
      <c r="A224" s="307"/>
      <c r="B224" s="260" t="s">
        <v>295</v>
      </c>
      <c r="C224" s="88" t="s">
        <v>98</v>
      </c>
      <c r="D224" s="89">
        <v>16</v>
      </c>
      <c r="E224" s="89">
        <v>11</v>
      </c>
      <c r="F224" s="89">
        <v>2001</v>
      </c>
      <c r="G224" s="90" t="s">
        <v>352</v>
      </c>
      <c r="H224" s="99"/>
      <c r="I224" s="223" t="s">
        <v>47</v>
      </c>
      <c r="J224" s="224">
        <v>43700702</v>
      </c>
      <c r="K224" s="25"/>
      <c r="L224" s="25"/>
      <c r="M224" s="25"/>
      <c r="N224" s="25"/>
      <c r="O224" s="49"/>
      <c r="P224" s="25"/>
      <c r="Q224" s="25"/>
      <c r="R224" s="25"/>
      <c r="S224" s="94"/>
      <c r="T224" s="94"/>
      <c r="U224" s="94"/>
      <c r="V224" s="94"/>
      <c r="W224" s="94"/>
      <c r="X224" s="94"/>
      <c r="Y224" s="94"/>
      <c r="Z224" s="25"/>
      <c r="AA224" s="25"/>
      <c r="AB224" s="25"/>
      <c r="AC224" s="25"/>
      <c r="AD224" s="25"/>
      <c r="AE224" s="25"/>
      <c r="AF224" s="25"/>
      <c r="AG224" s="25"/>
      <c r="AH224" s="25"/>
      <c r="AI224" s="95"/>
      <c r="AJ224" s="94"/>
      <c r="AK224" s="25"/>
      <c r="AL224" s="25"/>
      <c r="AM224" s="25"/>
      <c r="AN224" s="25"/>
      <c r="AO224" s="25"/>
      <c r="AP224" s="25"/>
      <c r="AQ224" s="25"/>
      <c r="AR224" s="25"/>
      <c r="AS224" s="25"/>
      <c r="AT224" s="167"/>
      <c r="AU224" s="94"/>
      <c r="AV224" s="94"/>
      <c r="AW224" s="207"/>
      <c r="AX224" s="94"/>
      <c r="AY224" s="25"/>
      <c r="AZ224" s="168"/>
      <c r="BA224" s="94">
        <f>S224+AV224+AX224+AZ224</f>
        <v>0</v>
      </c>
      <c r="BB224" s="25"/>
      <c r="BC224" s="275"/>
    </row>
    <row r="225" spans="1:56" s="54" customFormat="1" ht="25.5" customHeight="1" x14ac:dyDescent="0.25">
      <c r="A225" s="307"/>
      <c r="B225" s="260" t="s">
        <v>295</v>
      </c>
      <c r="C225" s="88" t="s">
        <v>98</v>
      </c>
      <c r="D225" s="89">
        <v>16</v>
      </c>
      <c r="E225" s="89">
        <v>11</v>
      </c>
      <c r="F225" s="89">
        <v>2001</v>
      </c>
      <c r="G225" s="90"/>
      <c r="H225" s="163" t="s">
        <v>353</v>
      </c>
      <c r="I225" s="25" t="s">
        <v>47</v>
      </c>
      <c r="J225" s="92">
        <v>1128396076</v>
      </c>
      <c r="K225" s="25" t="s">
        <v>55</v>
      </c>
      <c r="L225" s="164"/>
      <c r="M225" s="164"/>
      <c r="N225" s="164"/>
      <c r="O225" s="49"/>
      <c r="P225" s="25">
        <v>46.41939</v>
      </c>
      <c r="Q225" s="25">
        <v>100.59854</v>
      </c>
      <c r="R225" s="164"/>
      <c r="S225" s="168"/>
      <c r="T225" s="94">
        <v>286000</v>
      </c>
      <c r="U225" s="94">
        <f>((T225*Q225)/P225)</f>
        <v>619809.57612756221</v>
      </c>
      <c r="V225" s="94">
        <v>828116</v>
      </c>
      <c r="W225" s="94">
        <f>V225*25%</f>
        <v>207029</v>
      </c>
      <c r="X225" s="94">
        <f>(V225+W225)*25%</f>
        <v>258786.25</v>
      </c>
      <c r="Y225" s="94">
        <f>(V225+W225-X225)/4</f>
        <v>194089.6875</v>
      </c>
      <c r="Z225" s="25">
        <f t="shared" ref="Z225:AB228" si="104">D225</f>
        <v>16</v>
      </c>
      <c r="AA225" s="25">
        <f t="shared" si="104"/>
        <v>11</v>
      </c>
      <c r="AB225" s="25">
        <f t="shared" si="104"/>
        <v>2001</v>
      </c>
      <c r="AC225" s="25">
        <v>20</v>
      </c>
      <c r="AD225" s="25">
        <v>6</v>
      </c>
      <c r="AE225" s="25">
        <v>2007</v>
      </c>
      <c r="AF225" s="25">
        <f t="shared" si="98"/>
        <v>4</v>
      </c>
      <c r="AG225" s="25">
        <f t="shared" si="98"/>
        <v>-5</v>
      </c>
      <c r="AH225" s="25">
        <f t="shared" si="98"/>
        <v>6</v>
      </c>
      <c r="AI225" s="95">
        <f t="shared" si="99"/>
        <v>67.13333333333334</v>
      </c>
      <c r="AJ225" s="94">
        <f t="shared" si="100"/>
        <v>15366850.990595238</v>
      </c>
      <c r="AK225" s="25">
        <v>0</v>
      </c>
      <c r="AL225" s="25">
        <v>0</v>
      </c>
      <c r="AM225" s="25">
        <v>0</v>
      </c>
      <c r="AN225" s="25">
        <v>0</v>
      </c>
      <c r="AO225" s="25">
        <v>0</v>
      </c>
      <c r="AP225" s="25">
        <v>0</v>
      </c>
      <c r="AQ225" s="25">
        <v>0</v>
      </c>
      <c r="AR225" s="25">
        <v>0</v>
      </c>
      <c r="AS225" s="25">
        <v>0</v>
      </c>
      <c r="AT225" s="167">
        <v>0</v>
      </c>
      <c r="AU225" s="94">
        <f t="shared" si="101"/>
        <v>0</v>
      </c>
      <c r="AV225" s="94">
        <f t="shared" si="102"/>
        <v>15366850.990595238</v>
      </c>
      <c r="AW225" s="207">
        <v>100</v>
      </c>
      <c r="AX225" s="94">
        <f>'[1]IPC Y SMMLV'!$C$4*AW225</f>
        <v>82811600</v>
      </c>
      <c r="AY225" s="25">
        <v>50</v>
      </c>
      <c r="AZ225" s="168">
        <f>+AY225*828116</f>
        <v>41405800</v>
      </c>
      <c r="BA225" s="94">
        <f t="shared" si="103"/>
        <v>139584250.99059522</v>
      </c>
      <c r="BB225" s="25"/>
      <c r="BC225" s="275"/>
    </row>
    <row r="226" spans="1:56" s="54" customFormat="1" ht="26.25" customHeight="1" x14ac:dyDescent="0.25">
      <c r="A226" s="307"/>
      <c r="B226" s="260" t="s">
        <v>295</v>
      </c>
      <c r="C226" s="88" t="s">
        <v>98</v>
      </c>
      <c r="D226" s="89">
        <v>16</v>
      </c>
      <c r="E226" s="89">
        <v>11</v>
      </c>
      <c r="F226" s="89">
        <v>2001</v>
      </c>
      <c r="G226" s="90"/>
      <c r="H226" s="99" t="s">
        <v>354</v>
      </c>
      <c r="I226" s="25" t="s">
        <v>47</v>
      </c>
      <c r="J226" s="92">
        <v>1067908666</v>
      </c>
      <c r="K226" s="25" t="s">
        <v>55</v>
      </c>
      <c r="L226" s="25"/>
      <c r="M226" s="25"/>
      <c r="N226" s="25"/>
      <c r="O226" s="49"/>
      <c r="P226" s="25">
        <v>46.41939</v>
      </c>
      <c r="Q226" s="25">
        <v>100.59854</v>
      </c>
      <c r="R226" s="25"/>
      <c r="S226" s="94"/>
      <c r="T226" s="94">
        <v>286000</v>
      </c>
      <c r="U226" s="94">
        <f>((T226*Q226)/P226)</f>
        <v>619809.57612756221</v>
      </c>
      <c r="V226" s="94">
        <v>828116</v>
      </c>
      <c r="W226" s="94">
        <f>V226*25%</f>
        <v>207029</v>
      </c>
      <c r="X226" s="94">
        <f>(V226+W226)*25%</f>
        <v>258786.25</v>
      </c>
      <c r="Y226" s="94">
        <f>(V226+W226-X226)/4</f>
        <v>194089.6875</v>
      </c>
      <c r="Z226" s="25">
        <f t="shared" si="104"/>
        <v>16</v>
      </c>
      <c r="AA226" s="25">
        <f t="shared" si="104"/>
        <v>11</v>
      </c>
      <c r="AB226" s="25">
        <f t="shared" si="104"/>
        <v>2001</v>
      </c>
      <c r="AC226" s="25">
        <v>2</v>
      </c>
      <c r="AD226" s="25">
        <v>2</v>
      </c>
      <c r="AE226" s="25">
        <v>2010</v>
      </c>
      <c r="AF226" s="25">
        <f t="shared" si="98"/>
        <v>-14</v>
      </c>
      <c r="AG226" s="25">
        <f t="shared" si="98"/>
        <v>-9</v>
      </c>
      <c r="AH226" s="25">
        <f t="shared" si="98"/>
        <v>9</v>
      </c>
      <c r="AI226" s="95">
        <f t="shared" si="99"/>
        <v>98.533333333333331</v>
      </c>
      <c r="AJ226" s="94">
        <f t="shared" si="100"/>
        <v>24465123.490889654</v>
      </c>
      <c r="AK226" s="25">
        <v>0</v>
      </c>
      <c r="AL226" s="25">
        <v>0</v>
      </c>
      <c r="AM226" s="25">
        <v>0</v>
      </c>
      <c r="AN226" s="25">
        <v>0</v>
      </c>
      <c r="AO226" s="25">
        <v>0</v>
      </c>
      <c r="AP226" s="25">
        <v>0</v>
      </c>
      <c r="AQ226" s="25">
        <v>0</v>
      </c>
      <c r="AR226" s="25">
        <f t="shared" ref="AR226:AS228" si="105">AO226-AL226</f>
        <v>0</v>
      </c>
      <c r="AS226" s="25">
        <f t="shared" si="105"/>
        <v>0</v>
      </c>
      <c r="AT226" s="95">
        <f>((AQ226*1)+(AR226*30)+(AS226*360))/30</f>
        <v>0</v>
      </c>
      <c r="AU226" s="94">
        <f t="shared" si="101"/>
        <v>0</v>
      </c>
      <c r="AV226" s="94">
        <f t="shared" si="102"/>
        <v>24465123.490889654</v>
      </c>
      <c r="AW226" s="207">
        <v>100</v>
      </c>
      <c r="AX226" s="94">
        <f>'[1]IPC Y SMMLV'!$C$4*AW226</f>
        <v>82811600</v>
      </c>
      <c r="AY226" s="25"/>
      <c r="AZ226" s="168">
        <f>+AY226*'[1]IPC Y SMMLV'!C4</f>
        <v>0</v>
      </c>
      <c r="BA226" s="94">
        <f t="shared" si="103"/>
        <v>107276723.49088965</v>
      </c>
      <c r="BB226" s="25"/>
      <c r="BC226" s="275"/>
    </row>
    <row r="227" spans="1:56" s="54" customFormat="1" ht="27" customHeight="1" x14ac:dyDescent="0.25">
      <c r="A227" s="307"/>
      <c r="B227" s="260" t="s">
        <v>295</v>
      </c>
      <c r="C227" s="88" t="s">
        <v>98</v>
      </c>
      <c r="D227" s="89">
        <v>16</v>
      </c>
      <c r="E227" s="89">
        <v>11</v>
      </c>
      <c r="F227" s="89">
        <v>2001</v>
      </c>
      <c r="G227" s="90"/>
      <c r="H227" s="163" t="s">
        <v>355</v>
      </c>
      <c r="I227" s="25" t="s">
        <v>47</v>
      </c>
      <c r="J227" s="92">
        <v>1067926859</v>
      </c>
      <c r="K227" s="25" t="s">
        <v>55</v>
      </c>
      <c r="L227" s="25"/>
      <c r="M227" s="25"/>
      <c r="N227" s="25"/>
      <c r="O227" s="49"/>
      <c r="P227" s="25">
        <v>46.41939</v>
      </c>
      <c r="Q227" s="25">
        <v>100.59854</v>
      </c>
      <c r="R227" s="25"/>
      <c r="S227" s="94"/>
      <c r="T227" s="94">
        <v>286000</v>
      </c>
      <c r="U227" s="94">
        <f>((T227*Q227)/P227)</f>
        <v>619809.57612756221</v>
      </c>
      <c r="V227" s="94">
        <v>828116</v>
      </c>
      <c r="W227" s="94">
        <f>V227*25%</f>
        <v>207029</v>
      </c>
      <c r="X227" s="94">
        <f>(V227+W227)*25%</f>
        <v>258786.25</v>
      </c>
      <c r="Y227" s="94">
        <f>(V227+W227-X227)/4</f>
        <v>194089.6875</v>
      </c>
      <c r="Z227" s="25">
        <f t="shared" si="104"/>
        <v>16</v>
      </c>
      <c r="AA227" s="25">
        <f t="shared" si="104"/>
        <v>11</v>
      </c>
      <c r="AB227" s="25">
        <f t="shared" si="104"/>
        <v>2001</v>
      </c>
      <c r="AC227" s="25">
        <v>21</v>
      </c>
      <c r="AD227" s="25">
        <v>11</v>
      </c>
      <c r="AE227" s="25">
        <v>2011</v>
      </c>
      <c r="AF227" s="25">
        <f t="shared" si="98"/>
        <v>5</v>
      </c>
      <c r="AG227" s="25">
        <f t="shared" si="98"/>
        <v>0</v>
      </c>
      <c r="AH227" s="25">
        <f t="shared" si="98"/>
        <v>10</v>
      </c>
      <c r="AI227" s="95">
        <f>((AF227*1)+(AG227*30)+(AH227*360))/30</f>
        <v>120.16666666666667</v>
      </c>
      <c r="AJ227" s="94">
        <f t="shared" si="100"/>
        <v>31591101.482971516</v>
      </c>
      <c r="AK227" s="25">
        <v>0</v>
      </c>
      <c r="AL227" s="25">
        <v>0</v>
      </c>
      <c r="AM227" s="25">
        <v>0</v>
      </c>
      <c r="AN227" s="25">
        <v>0</v>
      </c>
      <c r="AO227" s="25">
        <v>0</v>
      </c>
      <c r="AP227" s="25">
        <v>0</v>
      </c>
      <c r="AQ227" s="25">
        <v>0</v>
      </c>
      <c r="AR227" s="25">
        <f t="shared" si="105"/>
        <v>0</v>
      </c>
      <c r="AS227" s="25">
        <f t="shared" si="105"/>
        <v>0</v>
      </c>
      <c r="AT227" s="95">
        <f>((AQ227*1)+(AR227*30)+(AS227*360))/30</f>
        <v>0</v>
      </c>
      <c r="AU227" s="94">
        <f t="shared" si="101"/>
        <v>0</v>
      </c>
      <c r="AV227" s="94">
        <f t="shared" si="102"/>
        <v>31591101.482971516</v>
      </c>
      <c r="AW227" s="207">
        <v>100</v>
      </c>
      <c r="AX227" s="94">
        <f>'[1]IPC Y SMMLV'!$C$4*AW227</f>
        <v>82811600</v>
      </c>
      <c r="AY227" s="25"/>
      <c r="AZ227" s="168">
        <f>+AY227*'[1]IPC Y SMMLV'!C5</f>
        <v>0</v>
      </c>
      <c r="BA227" s="94">
        <f>S227+AV227+AX227+AZ227</f>
        <v>114402701.48297152</v>
      </c>
      <c r="BB227" s="25"/>
      <c r="BC227" s="275"/>
    </row>
    <row r="228" spans="1:56" s="54" customFormat="1" ht="26.25" customHeight="1" x14ac:dyDescent="0.25">
      <c r="A228" s="307"/>
      <c r="B228" s="260" t="s">
        <v>295</v>
      </c>
      <c r="C228" s="88" t="s">
        <v>98</v>
      </c>
      <c r="D228" s="89">
        <v>16</v>
      </c>
      <c r="E228" s="89">
        <v>11</v>
      </c>
      <c r="F228" s="89">
        <v>2001</v>
      </c>
      <c r="G228" s="90"/>
      <c r="H228" s="163" t="s">
        <v>356</v>
      </c>
      <c r="I228" s="25" t="s">
        <v>47</v>
      </c>
      <c r="J228" s="92">
        <v>1067955362</v>
      </c>
      <c r="K228" s="25" t="s">
        <v>55</v>
      </c>
      <c r="L228" s="25"/>
      <c r="M228" s="25"/>
      <c r="N228" s="25"/>
      <c r="O228" s="49"/>
      <c r="P228" s="25">
        <v>46.41939</v>
      </c>
      <c r="Q228" s="25">
        <v>100.59854</v>
      </c>
      <c r="R228" s="25"/>
      <c r="S228" s="94"/>
      <c r="T228" s="94">
        <v>286000</v>
      </c>
      <c r="U228" s="94">
        <f>((T228*Q228)/P228)</f>
        <v>619809.57612756221</v>
      </c>
      <c r="V228" s="94">
        <v>828116</v>
      </c>
      <c r="W228" s="94">
        <f>V228*25%</f>
        <v>207029</v>
      </c>
      <c r="X228" s="94">
        <f>(V228+W228)*25%</f>
        <v>258786.25</v>
      </c>
      <c r="Y228" s="94">
        <f>(V228+W228-X228)/4</f>
        <v>194089.6875</v>
      </c>
      <c r="Z228" s="25">
        <f t="shared" si="104"/>
        <v>16</v>
      </c>
      <c r="AA228" s="25">
        <f t="shared" si="104"/>
        <v>11</v>
      </c>
      <c r="AB228" s="25">
        <f t="shared" si="104"/>
        <v>2001</v>
      </c>
      <c r="AC228" s="25">
        <v>6</v>
      </c>
      <c r="AD228" s="25">
        <v>6</v>
      </c>
      <c r="AE228" s="25">
        <v>2015</v>
      </c>
      <c r="AF228" s="25">
        <f t="shared" si="98"/>
        <v>-10</v>
      </c>
      <c r="AG228" s="25">
        <f t="shared" si="98"/>
        <v>-5</v>
      </c>
      <c r="AH228" s="25">
        <f t="shared" si="98"/>
        <v>14</v>
      </c>
      <c r="AI228" s="95">
        <f>((AF228*1)+(AG228*30)+(AH228*360))/30</f>
        <v>162.66666666666666</v>
      </c>
      <c r="AJ228" s="94">
        <f t="shared" si="100"/>
        <v>47970419.93631418</v>
      </c>
      <c r="AK228" s="25">
        <v>0</v>
      </c>
      <c r="AL228" s="25">
        <v>0</v>
      </c>
      <c r="AM228" s="25">
        <v>0</v>
      </c>
      <c r="AN228" s="25">
        <v>0</v>
      </c>
      <c r="AO228" s="25">
        <v>0</v>
      </c>
      <c r="AP228" s="25">
        <v>0</v>
      </c>
      <c r="AQ228" s="25">
        <f>AN228-AK228</f>
        <v>0</v>
      </c>
      <c r="AR228" s="25">
        <f t="shared" si="105"/>
        <v>0</v>
      </c>
      <c r="AS228" s="25">
        <f t="shared" si="105"/>
        <v>0</v>
      </c>
      <c r="AT228" s="95">
        <f>((AQ228*1)+(AR228*30)+(AS228*360))/30</f>
        <v>0</v>
      </c>
      <c r="AU228" s="94">
        <f t="shared" si="101"/>
        <v>0</v>
      </c>
      <c r="AV228" s="94">
        <f t="shared" si="102"/>
        <v>47970419.93631418</v>
      </c>
      <c r="AW228" s="207">
        <v>100</v>
      </c>
      <c r="AX228" s="94">
        <f>'[1]IPC Y SMMLV'!$C$4*AW228</f>
        <v>82811600</v>
      </c>
      <c r="AY228" s="25"/>
      <c r="AZ228" s="168">
        <f>+AY228*'[1]IPC Y SMMLV'!C6</f>
        <v>0</v>
      </c>
      <c r="BA228" s="94">
        <f t="shared" si="103"/>
        <v>130782019.93631418</v>
      </c>
      <c r="BB228" s="25"/>
      <c r="BC228" s="275"/>
    </row>
    <row r="229" spans="1:56" s="54" customFormat="1" ht="25.5" customHeight="1" x14ac:dyDescent="0.25">
      <c r="A229" s="307"/>
      <c r="B229" s="260" t="s">
        <v>295</v>
      </c>
      <c r="C229" s="88" t="s">
        <v>98</v>
      </c>
      <c r="D229" s="89">
        <v>16</v>
      </c>
      <c r="E229" s="89">
        <v>11</v>
      </c>
      <c r="F229" s="89">
        <v>2001</v>
      </c>
      <c r="G229" s="90"/>
      <c r="H229" s="99" t="s">
        <v>347</v>
      </c>
      <c r="I229" s="25" t="s">
        <v>47</v>
      </c>
      <c r="J229" s="92">
        <v>672705</v>
      </c>
      <c r="K229" s="25" t="s">
        <v>357</v>
      </c>
      <c r="L229" s="25"/>
      <c r="M229" s="25"/>
      <c r="N229" s="25"/>
      <c r="O229" s="49"/>
      <c r="P229" s="25">
        <v>46.41939</v>
      </c>
      <c r="Q229" s="25">
        <v>100.59854</v>
      </c>
      <c r="R229" s="25"/>
      <c r="S229" s="94"/>
      <c r="T229" s="94">
        <v>0</v>
      </c>
      <c r="U229" s="94">
        <f>((T229*Q229)/P229)</f>
        <v>0</v>
      </c>
      <c r="V229" s="94">
        <v>0</v>
      </c>
      <c r="W229" s="94">
        <f>V229*25%</f>
        <v>0</v>
      </c>
      <c r="X229" s="94">
        <f>(V229+W229)*25%</f>
        <v>0</v>
      </c>
      <c r="Y229" s="94">
        <f>(V229+W229-X229)</f>
        <v>0</v>
      </c>
      <c r="Z229" s="25">
        <v>0</v>
      </c>
      <c r="AA229" s="25">
        <v>0</v>
      </c>
      <c r="AB229" s="25">
        <v>0</v>
      </c>
      <c r="AC229" s="25">
        <v>0</v>
      </c>
      <c r="AD229" s="25">
        <v>0</v>
      </c>
      <c r="AE229" s="25">
        <v>0</v>
      </c>
      <c r="AF229" s="25">
        <v>0</v>
      </c>
      <c r="AG229" s="25">
        <v>0</v>
      </c>
      <c r="AH229" s="25">
        <f>AE229-AB229</f>
        <v>0</v>
      </c>
      <c r="AI229" s="95">
        <f>((AF229*1)+(AG229*30)+(AH229*360))/30</f>
        <v>0</v>
      </c>
      <c r="AJ229" s="94">
        <f t="shared" si="100"/>
        <v>0</v>
      </c>
      <c r="AK229" s="25">
        <v>0</v>
      </c>
      <c r="AL229" s="25">
        <v>0</v>
      </c>
      <c r="AM229" s="25">
        <v>0</v>
      </c>
      <c r="AN229" s="25">
        <v>0</v>
      </c>
      <c r="AO229" s="25">
        <v>0</v>
      </c>
      <c r="AP229" s="25">
        <v>0</v>
      </c>
      <c r="AQ229" s="25">
        <v>0</v>
      </c>
      <c r="AR229" s="25">
        <v>0</v>
      </c>
      <c r="AS229" s="25">
        <v>0</v>
      </c>
      <c r="AT229" s="95">
        <v>0</v>
      </c>
      <c r="AU229" s="94">
        <f t="shared" si="101"/>
        <v>0</v>
      </c>
      <c r="AV229" s="94">
        <f t="shared" si="102"/>
        <v>0</v>
      </c>
      <c r="AW229" s="96">
        <v>50</v>
      </c>
      <c r="AX229" s="94">
        <f>'[1]IPC Y SMMLV'!$C$4*AW229</f>
        <v>41405800</v>
      </c>
      <c r="AY229" s="25">
        <v>16.66</v>
      </c>
      <c r="AZ229" s="168">
        <f>+AY229*828116</f>
        <v>13796412.560000001</v>
      </c>
      <c r="BA229" s="94">
        <f>S229+AV229+AX229+AZ229</f>
        <v>55202212.560000002</v>
      </c>
      <c r="BB229" s="25"/>
      <c r="BC229" s="275"/>
    </row>
    <row r="230" spans="1:56" s="54" customFormat="1" ht="64.5" customHeight="1" x14ac:dyDescent="0.25">
      <c r="A230" s="307"/>
      <c r="B230" s="260"/>
      <c r="C230" s="88" t="s">
        <v>98</v>
      </c>
      <c r="D230" s="89"/>
      <c r="E230" s="89"/>
      <c r="F230" s="89"/>
      <c r="G230" s="90"/>
      <c r="H230" s="99" t="s">
        <v>348</v>
      </c>
      <c r="I230" s="24"/>
      <c r="J230" s="179"/>
      <c r="K230" s="24" t="s">
        <v>358</v>
      </c>
      <c r="L230" s="24"/>
      <c r="M230" s="24"/>
      <c r="N230" s="24"/>
      <c r="O230" s="52" t="s">
        <v>344</v>
      </c>
      <c r="P230" s="24"/>
      <c r="Q230" s="24"/>
      <c r="R230" s="24"/>
      <c r="S230" s="87"/>
      <c r="T230" s="87"/>
      <c r="U230" s="87"/>
      <c r="V230" s="87"/>
      <c r="W230" s="87"/>
      <c r="X230" s="87"/>
      <c r="Y230" s="87"/>
      <c r="Z230" s="24"/>
      <c r="AA230" s="24"/>
      <c r="AB230" s="24"/>
      <c r="AC230" s="24"/>
      <c r="AD230" s="24"/>
      <c r="AE230" s="24"/>
      <c r="AF230" s="24"/>
      <c r="AG230" s="24"/>
      <c r="AH230" s="24"/>
      <c r="AI230" s="145"/>
      <c r="AJ230" s="87"/>
      <c r="AK230" s="24"/>
      <c r="AL230" s="24"/>
      <c r="AM230" s="24"/>
      <c r="AN230" s="24"/>
      <c r="AO230" s="24"/>
      <c r="AP230" s="24"/>
      <c r="AQ230" s="24"/>
      <c r="AR230" s="24"/>
      <c r="AS230" s="24"/>
      <c r="AT230" s="95"/>
      <c r="AU230" s="87"/>
      <c r="AV230" s="87"/>
      <c r="AW230" s="96">
        <v>0</v>
      </c>
      <c r="AX230" s="94">
        <f>'[1]IPC Y SMMLV'!$C$4*AW230</f>
        <v>0</v>
      </c>
      <c r="AY230" s="24"/>
      <c r="AZ230" s="168"/>
      <c r="BA230" s="94">
        <f t="shared" si="103"/>
        <v>0</v>
      </c>
      <c r="BB230" s="24"/>
      <c r="BC230" s="274"/>
    </row>
    <row r="231" spans="1:56" s="54" customFormat="1" ht="64.5" customHeight="1" x14ac:dyDescent="0.25">
      <c r="A231" s="307"/>
      <c r="B231" s="260"/>
      <c r="C231" s="88" t="s">
        <v>98</v>
      </c>
      <c r="D231" s="89"/>
      <c r="E231" s="89"/>
      <c r="F231" s="89"/>
      <c r="G231" s="90"/>
      <c r="H231" s="99" t="s">
        <v>350</v>
      </c>
      <c r="I231" s="24"/>
      <c r="J231" s="179"/>
      <c r="K231" s="24" t="s">
        <v>358</v>
      </c>
      <c r="L231" s="24"/>
      <c r="M231" s="24"/>
      <c r="N231" s="24"/>
      <c r="O231" s="52" t="s">
        <v>344</v>
      </c>
      <c r="P231" s="24"/>
      <c r="Q231" s="24"/>
      <c r="R231" s="24"/>
      <c r="S231" s="87"/>
      <c r="T231" s="87"/>
      <c r="U231" s="87"/>
      <c r="V231" s="87"/>
      <c r="W231" s="87"/>
      <c r="X231" s="87"/>
      <c r="Y231" s="87"/>
      <c r="Z231" s="24"/>
      <c r="AA231" s="24"/>
      <c r="AB231" s="24"/>
      <c r="AC231" s="24"/>
      <c r="AD231" s="24"/>
      <c r="AE231" s="24"/>
      <c r="AF231" s="24"/>
      <c r="AG231" s="24"/>
      <c r="AH231" s="24"/>
      <c r="AI231" s="145"/>
      <c r="AJ231" s="87"/>
      <c r="AK231" s="24"/>
      <c r="AL231" s="24"/>
      <c r="AM231" s="24"/>
      <c r="AN231" s="24"/>
      <c r="AO231" s="24"/>
      <c r="AP231" s="24"/>
      <c r="AQ231" s="24"/>
      <c r="AR231" s="24"/>
      <c r="AS231" s="24"/>
      <c r="AT231" s="95"/>
      <c r="AU231" s="87"/>
      <c r="AV231" s="87"/>
      <c r="AW231" s="96">
        <v>0</v>
      </c>
      <c r="AX231" s="94">
        <f>'[1]IPC Y SMMLV'!$C$4*AW231</f>
        <v>0</v>
      </c>
      <c r="AY231" s="24"/>
      <c r="AZ231" s="168"/>
      <c r="BA231" s="94">
        <f t="shared" si="103"/>
        <v>0</v>
      </c>
      <c r="BB231" s="24"/>
      <c r="BC231" s="274"/>
    </row>
    <row r="232" spans="1:56" s="54" customFormat="1" ht="64.5" customHeight="1" x14ac:dyDescent="0.25">
      <c r="A232" s="307"/>
      <c r="B232" s="260" t="s">
        <v>295</v>
      </c>
      <c r="C232" s="88" t="s">
        <v>98</v>
      </c>
      <c r="D232" s="89">
        <v>16</v>
      </c>
      <c r="E232" s="89">
        <v>11</v>
      </c>
      <c r="F232" s="89">
        <v>2001</v>
      </c>
      <c r="G232" s="90"/>
      <c r="H232" s="99" t="s">
        <v>351</v>
      </c>
      <c r="I232" s="24"/>
      <c r="J232" s="179"/>
      <c r="K232" s="24" t="s">
        <v>358</v>
      </c>
      <c r="L232" s="24"/>
      <c r="M232" s="24"/>
      <c r="N232" s="24"/>
      <c r="O232" s="52" t="s">
        <v>344</v>
      </c>
      <c r="P232" s="24"/>
      <c r="Q232" s="24"/>
      <c r="R232" s="24"/>
      <c r="S232" s="87"/>
      <c r="T232" s="87"/>
      <c r="U232" s="87"/>
      <c r="V232" s="87"/>
      <c r="W232" s="87"/>
      <c r="X232" s="87"/>
      <c r="Y232" s="87"/>
      <c r="Z232" s="24"/>
      <c r="AA232" s="24"/>
      <c r="AB232" s="24"/>
      <c r="AC232" s="24"/>
      <c r="AD232" s="24"/>
      <c r="AE232" s="24"/>
      <c r="AF232" s="24"/>
      <c r="AG232" s="24"/>
      <c r="AH232" s="24"/>
      <c r="AI232" s="145"/>
      <c r="AJ232" s="87"/>
      <c r="AK232" s="24"/>
      <c r="AL232" s="24"/>
      <c r="AM232" s="24"/>
      <c r="AN232" s="24"/>
      <c r="AO232" s="24"/>
      <c r="AP232" s="24"/>
      <c r="AQ232" s="24"/>
      <c r="AR232" s="24"/>
      <c r="AS232" s="24"/>
      <c r="AT232" s="95"/>
      <c r="AU232" s="87"/>
      <c r="AV232" s="87"/>
      <c r="AW232" s="96">
        <v>0</v>
      </c>
      <c r="AX232" s="94">
        <f>'[1]IPC Y SMMLV'!$C$4*AW232</f>
        <v>0</v>
      </c>
      <c r="AY232" s="24"/>
      <c r="AZ232" s="168"/>
      <c r="BA232" s="94">
        <f t="shared" si="103"/>
        <v>0</v>
      </c>
      <c r="BB232" s="24"/>
      <c r="BC232" s="274"/>
    </row>
    <row r="233" spans="1:56" s="54" customFormat="1" ht="24.75" customHeight="1" x14ac:dyDescent="0.25">
      <c r="A233" s="307"/>
      <c r="B233" s="260" t="s">
        <v>295</v>
      </c>
      <c r="C233" s="88" t="s">
        <v>98</v>
      </c>
      <c r="D233" s="89">
        <v>16</v>
      </c>
      <c r="E233" s="89">
        <v>11</v>
      </c>
      <c r="F233" s="89">
        <v>2001</v>
      </c>
      <c r="G233" s="90" t="s">
        <v>359</v>
      </c>
      <c r="H233" s="45"/>
      <c r="I233" s="85" t="s">
        <v>47</v>
      </c>
      <c r="J233" s="86">
        <v>22159522</v>
      </c>
      <c r="K233" s="24"/>
      <c r="L233" s="24"/>
      <c r="M233" s="24"/>
      <c r="N233" s="24"/>
      <c r="O233" s="52"/>
      <c r="P233" s="25">
        <v>46.41939</v>
      </c>
      <c r="Q233" s="25">
        <v>100.59854</v>
      </c>
      <c r="R233" s="24"/>
      <c r="S233" s="87"/>
      <c r="T233" s="87">
        <v>0</v>
      </c>
      <c r="U233" s="87">
        <v>0</v>
      </c>
      <c r="V233" s="87">
        <v>0</v>
      </c>
      <c r="W233" s="87">
        <v>0</v>
      </c>
      <c r="X233" s="87">
        <v>0</v>
      </c>
      <c r="Y233" s="87">
        <v>0</v>
      </c>
      <c r="Z233" s="24">
        <v>0</v>
      </c>
      <c r="AA233" s="24">
        <v>0</v>
      </c>
      <c r="AB233" s="24">
        <v>0</v>
      </c>
      <c r="AC233" s="24">
        <v>0</v>
      </c>
      <c r="AD233" s="24">
        <v>0</v>
      </c>
      <c r="AE233" s="24">
        <v>0</v>
      </c>
      <c r="AF233" s="24">
        <v>0</v>
      </c>
      <c r="AG233" s="24">
        <v>0</v>
      </c>
      <c r="AH233" s="24">
        <v>0</v>
      </c>
      <c r="AI233" s="145">
        <f>((AF233*1)+(AG233*30)+(AH233*360))/30</f>
        <v>0</v>
      </c>
      <c r="AJ233" s="87">
        <f t="shared" si="100"/>
        <v>0</v>
      </c>
      <c r="AK233" s="24">
        <v>0</v>
      </c>
      <c r="AL233" s="24">
        <v>0</v>
      </c>
      <c r="AM233" s="24">
        <v>0</v>
      </c>
      <c r="AN233" s="24">
        <v>0</v>
      </c>
      <c r="AO233" s="24">
        <v>0</v>
      </c>
      <c r="AP233" s="24">
        <v>0</v>
      </c>
      <c r="AQ233" s="24">
        <v>0</v>
      </c>
      <c r="AR233" s="24">
        <v>0</v>
      </c>
      <c r="AS233" s="24">
        <v>0</v>
      </c>
      <c r="AT233" s="95">
        <v>0</v>
      </c>
      <c r="AU233" s="87">
        <f t="shared" si="101"/>
        <v>0</v>
      </c>
      <c r="AV233" s="87">
        <f t="shared" si="102"/>
        <v>0</v>
      </c>
      <c r="AW233" s="96">
        <v>0</v>
      </c>
      <c r="AX233" s="87">
        <f>'[1]IPC Y SMMLV'!$C$4*AW233</f>
        <v>0</v>
      </c>
      <c r="AY233" s="24"/>
      <c r="AZ233" s="168">
        <f>+AY233*'[1]IPC Y SMMLV'!C13</f>
        <v>0</v>
      </c>
      <c r="BA233" s="94">
        <f>S233+AV233+AX233+AZ233</f>
        <v>0</v>
      </c>
      <c r="BB233" s="24"/>
      <c r="BC233" s="274"/>
    </row>
    <row r="234" spans="1:56" s="54" customFormat="1" ht="39.75" customHeight="1" x14ac:dyDescent="0.25">
      <c r="A234" s="307"/>
      <c r="B234" s="260" t="s">
        <v>295</v>
      </c>
      <c r="C234" s="88" t="s">
        <v>98</v>
      </c>
      <c r="D234" s="89"/>
      <c r="E234" s="89"/>
      <c r="F234" s="89"/>
      <c r="G234" s="90"/>
      <c r="H234" s="99" t="s">
        <v>354</v>
      </c>
      <c r="I234" s="85"/>
      <c r="J234" s="86"/>
      <c r="K234" s="24" t="s">
        <v>360</v>
      </c>
      <c r="L234" s="24"/>
      <c r="M234" s="24"/>
      <c r="N234" s="24"/>
      <c r="O234" s="49" t="s">
        <v>361</v>
      </c>
      <c r="P234" s="25"/>
      <c r="Q234" s="25"/>
      <c r="R234" s="24"/>
      <c r="S234" s="87"/>
      <c r="T234" s="87"/>
      <c r="U234" s="87"/>
      <c r="V234" s="87"/>
      <c r="W234" s="87"/>
      <c r="X234" s="87"/>
      <c r="Y234" s="87"/>
      <c r="Z234" s="24"/>
      <c r="AA234" s="24"/>
      <c r="AB234" s="24"/>
      <c r="AC234" s="24"/>
      <c r="AD234" s="24"/>
      <c r="AE234" s="24"/>
      <c r="AF234" s="24"/>
      <c r="AG234" s="24"/>
      <c r="AH234" s="24"/>
      <c r="AI234" s="145"/>
      <c r="AJ234" s="87"/>
      <c r="AK234" s="24"/>
      <c r="AL234" s="24"/>
      <c r="AM234" s="24"/>
      <c r="AN234" s="24"/>
      <c r="AO234" s="24"/>
      <c r="AP234" s="24"/>
      <c r="AQ234" s="24"/>
      <c r="AR234" s="24"/>
      <c r="AS234" s="24"/>
      <c r="AT234" s="95"/>
      <c r="AU234" s="87"/>
      <c r="AV234" s="87"/>
      <c r="AW234" s="96"/>
      <c r="AX234" s="87"/>
      <c r="AY234" s="24"/>
      <c r="AZ234" s="168"/>
      <c r="BA234" s="94">
        <f t="shared" si="103"/>
        <v>0</v>
      </c>
      <c r="BB234" s="24"/>
      <c r="BC234" s="274"/>
    </row>
    <row r="235" spans="1:56" s="54" customFormat="1" ht="39.75" customHeight="1" x14ac:dyDescent="0.25">
      <c r="A235" s="307"/>
      <c r="B235" s="260" t="s">
        <v>295</v>
      </c>
      <c r="C235" s="88" t="s">
        <v>98</v>
      </c>
      <c r="D235" s="89"/>
      <c r="E235" s="89"/>
      <c r="F235" s="89"/>
      <c r="G235" s="90"/>
      <c r="H235" s="163" t="s">
        <v>355</v>
      </c>
      <c r="I235" s="85"/>
      <c r="J235" s="86"/>
      <c r="K235" s="24" t="s">
        <v>360</v>
      </c>
      <c r="L235" s="24"/>
      <c r="M235" s="24"/>
      <c r="N235" s="24"/>
      <c r="O235" s="49" t="s">
        <v>361</v>
      </c>
      <c r="P235" s="25"/>
      <c r="Q235" s="25"/>
      <c r="R235" s="24"/>
      <c r="S235" s="87"/>
      <c r="T235" s="87"/>
      <c r="U235" s="87"/>
      <c r="V235" s="87"/>
      <c r="W235" s="87"/>
      <c r="X235" s="87"/>
      <c r="Y235" s="87"/>
      <c r="Z235" s="24"/>
      <c r="AA235" s="24"/>
      <c r="AB235" s="24"/>
      <c r="AC235" s="24"/>
      <c r="AD235" s="24"/>
      <c r="AE235" s="24"/>
      <c r="AF235" s="24"/>
      <c r="AG235" s="24"/>
      <c r="AH235" s="24"/>
      <c r="AI235" s="145"/>
      <c r="AJ235" s="87"/>
      <c r="AK235" s="24"/>
      <c r="AL235" s="24"/>
      <c r="AM235" s="24"/>
      <c r="AN235" s="24"/>
      <c r="AO235" s="24"/>
      <c r="AP235" s="24"/>
      <c r="AQ235" s="24"/>
      <c r="AR235" s="24"/>
      <c r="AS235" s="24"/>
      <c r="AT235" s="95"/>
      <c r="AU235" s="87"/>
      <c r="AV235" s="87"/>
      <c r="AW235" s="96"/>
      <c r="AX235" s="87"/>
      <c r="AY235" s="24"/>
      <c r="AZ235" s="168"/>
      <c r="BA235" s="94">
        <f t="shared" si="103"/>
        <v>0</v>
      </c>
      <c r="BB235" s="24"/>
      <c r="BC235" s="274"/>
    </row>
    <row r="236" spans="1:56" s="54" customFormat="1" ht="44.25" customHeight="1" x14ac:dyDescent="0.25">
      <c r="A236" s="307"/>
      <c r="B236" s="260" t="s">
        <v>295</v>
      </c>
      <c r="C236" s="88" t="s">
        <v>98</v>
      </c>
      <c r="D236" s="89"/>
      <c r="E236" s="89"/>
      <c r="F236" s="89"/>
      <c r="G236" s="90"/>
      <c r="H236" s="163" t="s">
        <v>356</v>
      </c>
      <c r="I236" s="85"/>
      <c r="J236" s="86"/>
      <c r="K236" s="24" t="s">
        <v>360</v>
      </c>
      <c r="L236" s="24"/>
      <c r="M236" s="24"/>
      <c r="N236" s="24"/>
      <c r="O236" s="49" t="s">
        <v>361</v>
      </c>
      <c r="P236" s="25"/>
      <c r="Q236" s="25"/>
      <c r="R236" s="24"/>
      <c r="S236" s="87"/>
      <c r="T236" s="87"/>
      <c r="U236" s="87"/>
      <c r="V236" s="87"/>
      <c r="W236" s="87"/>
      <c r="X236" s="87"/>
      <c r="Y236" s="87"/>
      <c r="Z236" s="24"/>
      <c r="AA236" s="24"/>
      <c r="AB236" s="24"/>
      <c r="AC236" s="24"/>
      <c r="AD236" s="24"/>
      <c r="AE236" s="24"/>
      <c r="AF236" s="24"/>
      <c r="AG236" s="24"/>
      <c r="AH236" s="24"/>
      <c r="AI236" s="145"/>
      <c r="AJ236" s="87"/>
      <c r="AK236" s="24"/>
      <c r="AL236" s="24"/>
      <c r="AM236" s="24"/>
      <c r="AN236" s="24"/>
      <c r="AO236" s="24"/>
      <c r="AP236" s="24"/>
      <c r="AQ236" s="24"/>
      <c r="AR236" s="24"/>
      <c r="AS236" s="24"/>
      <c r="AT236" s="95"/>
      <c r="AU236" s="87"/>
      <c r="AV236" s="87"/>
      <c r="AW236" s="96"/>
      <c r="AX236" s="87"/>
      <c r="AY236" s="24"/>
      <c r="AZ236" s="168"/>
      <c r="BA236" s="94">
        <f>S236+AV236+AX236+AZ236</f>
        <v>0</v>
      </c>
      <c r="BB236" s="24"/>
      <c r="BC236" s="274"/>
    </row>
    <row r="237" spans="1:56" s="54" customFormat="1" ht="27.75" customHeight="1" x14ac:dyDescent="0.25">
      <c r="A237" s="307"/>
      <c r="B237" s="250" t="s">
        <v>295</v>
      </c>
      <c r="C237" s="88" t="s">
        <v>98</v>
      </c>
      <c r="D237" s="89">
        <v>16</v>
      </c>
      <c r="E237" s="89">
        <v>11</v>
      </c>
      <c r="F237" s="89">
        <v>2001</v>
      </c>
      <c r="G237" s="90"/>
      <c r="H237" s="99" t="s">
        <v>347</v>
      </c>
      <c r="I237" s="25" t="s">
        <v>47</v>
      </c>
      <c r="J237" s="92">
        <v>672705</v>
      </c>
      <c r="K237" s="25" t="s">
        <v>80</v>
      </c>
      <c r="L237" s="25"/>
      <c r="M237" s="25"/>
      <c r="N237" s="25"/>
      <c r="O237" s="49"/>
      <c r="P237" s="25">
        <v>46.41939</v>
      </c>
      <c r="Q237" s="25">
        <v>100.59854</v>
      </c>
      <c r="R237" s="25"/>
      <c r="S237" s="94"/>
      <c r="T237" s="94">
        <v>0</v>
      </c>
      <c r="U237" s="94">
        <f>((T237*Q237)/P237)</f>
        <v>0</v>
      </c>
      <c r="V237" s="94">
        <v>0</v>
      </c>
      <c r="W237" s="94">
        <f>V237*25%</f>
        <v>0</v>
      </c>
      <c r="X237" s="94">
        <f>(V237+W237)*25%</f>
        <v>0</v>
      </c>
      <c r="Y237" s="94">
        <f>(V237+W237-X237)</f>
        <v>0</v>
      </c>
      <c r="Z237" s="25">
        <v>0</v>
      </c>
      <c r="AA237" s="25">
        <v>0</v>
      </c>
      <c r="AB237" s="25">
        <v>0</v>
      </c>
      <c r="AC237" s="25">
        <v>0</v>
      </c>
      <c r="AD237" s="25">
        <v>0</v>
      </c>
      <c r="AE237" s="25">
        <v>0</v>
      </c>
      <c r="AF237" s="25">
        <v>0</v>
      </c>
      <c r="AG237" s="25">
        <v>0</v>
      </c>
      <c r="AH237" s="25">
        <f>AE237-AB237</f>
        <v>0</v>
      </c>
      <c r="AI237" s="95">
        <f>((AF237*1)+(AG237*30)+(AH237*360))/30</f>
        <v>0</v>
      </c>
      <c r="AJ237" s="94">
        <f t="shared" si="100"/>
        <v>0</v>
      </c>
      <c r="AK237" s="25">
        <v>0</v>
      </c>
      <c r="AL237" s="25">
        <v>0</v>
      </c>
      <c r="AM237" s="25">
        <v>0</v>
      </c>
      <c r="AN237" s="25">
        <v>0</v>
      </c>
      <c r="AO237" s="25">
        <v>0</v>
      </c>
      <c r="AP237" s="25">
        <v>0</v>
      </c>
      <c r="AQ237" s="25">
        <v>0</v>
      </c>
      <c r="AR237" s="25">
        <v>0</v>
      </c>
      <c r="AS237" s="25">
        <v>0</v>
      </c>
      <c r="AT237" s="95">
        <v>0</v>
      </c>
      <c r="AU237" s="94">
        <f t="shared" si="101"/>
        <v>0</v>
      </c>
      <c r="AV237" s="94">
        <f t="shared" si="102"/>
        <v>0</v>
      </c>
      <c r="AW237" s="96">
        <v>100</v>
      </c>
      <c r="AX237" s="94">
        <f>'[1]IPC Y SMMLV'!$C$4*AW237</f>
        <v>82811600</v>
      </c>
      <c r="AY237" s="25">
        <v>16.670000000000002</v>
      </c>
      <c r="AZ237" s="94">
        <f>+AY237*828116</f>
        <v>13804693.720000001</v>
      </c>
      <c r="BA237" s="94">
        <f t="shared" si="103"/>
        <v>96616293.719999999</v>
      </c>
      <c r="BB237" s="160"/>
      <c r="BC237" s="286"/>
    </row>
    <row r="238" spans="1:56" s="54" customFormat="1" ht="64.5" customHeight="1" x14ac:dyDescent="0.25">
      <c r="A238" s="307"/>
      <c r="B238" s="261"/>
      <c r="C238" s="88" t="s">
        <v>98</v>
      </c>
      <c r="D238" s="161"/>
      <c r="E238" s="161"/>
      <c r="F238" s="161"/>
      <c r="G238" s="162"/>
      <c r="H238" s="99" t="s">
        <v>348</v>
      </c>
      <c r="I238" s="164"/>
      <c r="J238" s="165"/>
      <c r="K238" s="24" t="s">
        <v>358</v>
      </c>
      <c r="L238" s="164"/>
      <c r="M238" s="164"/>
      <c r="N238" s="164"/>
      <c r="O238" s="52" t="s">
        <v>344</v>
      </c>
      <c r="P238" s="164"/>
      <c r="Q238" s="164"/>
      <c r="R238" s="164"/>
      <c r="S238" s="168"/>
      <c r="T238" s="168"/>
      <c r="U238" s="168"/>
      <c r="V238" s="168"/>
      <c r="W238" s="168"/>
      <c r="X238" s="168"/>
      <c r="Y238" s="168"/>
      <c r="Z238" s="164"/>
      <c r="AA238" s="164"/>
      <c r="AB238" s="164"/>
      <c r="AC238" s="164"/>
      <c r="AD238" s="164"/>
      <c r="AE238" s="164"/>
      <c r="AF238" s="164"/>
      <c r="AG238" s="164"/>
      <c r="AH238" s="164"/>
      <c r="AI238" s="167"/>
      <c r="AJ238" s="168"/>
      <c r="AK238" s="164"/>
      <c r="AL238" s="164"/>
      <c r="AM238" s="164"/>
      <c r="AN238" s="164"/>
      <c r="AO238" s="164"/>
      <c r="AP238" s="164"/>
      <c r="AQ238" s="164"/>
      <c r="AR238" s="164"/>
      <c r="AS238" s="164"/>
      <c r="AT238" s="167"/>
      <c r="AU238" s="168"/>
      <c r="AV238" s="168"/>
      <c r="AW238" s="207">
        <v>0</v>
      </c>
      <c r="AX238" s="94">
        <f>'[1]IPC Y SMMLV'!$C$4*AW238</f>
        <v>0</v>
      </c>
      <c r="AY238" s="164"/>
      <c r="AZ238" s="168"/>
      <c r="BA238" s="94">
        <f t="shared" si="103"/>
        <v>0</v>
      </c>
      <c r="BB238" s="229"/>
      <c r="BC238" s="301"/>
    </row>
    <row r="239" spans="1:56" s="54" customFormat="1" ht="64.5" customHeight="1" x14ac:dyDescent="0.25">
      <c r="A239" s="307"/>
      <c r="B239" s="261"/>
      <c r="C239" s="88" t="s">
        <v>98</v>
      </c>
      <c r="D239" s="161"/>
      <c r="E239" s="161"/>
      <c r="F239" s="161"/>
      <c r="G239" s="162"/>
      <c r="H239" s="99" t="s">
        <v>350</v>
      </c>
      <c r="I239" s="164"/>
      <c r="J239" s="165"/>
      <c r="K239" s="24" t="s">
        <v>358</v>
      </c>
      <c r="L239" s="164"/>
      <c r="M239" s="164"/>
      <c r="N239" s="164"/>
      <c r="O239" s="52" t="s">
        <v>344</v>
      </c>
      <c r="P239" s="164"/>
      <c r="Q239" s="164"/>
      <c r="R239" s="164"/>
      <c r="S239" s="168"/>
      <c r="T239" s="168"/>
      <c r="U239" s="168"/>
      <c r="V239" s="168"/>
      <c r="W239" s="168"/>
      <c r="X239" s="168"/>
      <c r="Y239" s="168"/>
      <c r="Z239" s="164"/>
      <c r="AA239" s="164"/>
      <c r="AB239" s="164"/>
      <c r="AC239" s="164"/>
      <c r="AD239" s="164"/>
      <c r="AE239" s="164"/>
      <c r="AF239" s="164"/>
      <c r="AG239" s="164"/>
      <c r="AH239" s="164"/>
      <c r="AI239" s="167"/>
      <c r="AJ239" s="168"/>
      <c r="AK239" s="164"/>
      <c r="AL239" s="164"/>
      <c r="AM239" s="164"/>
      <c r="AN239" s="164"/>
      <c r="AO239" s="164"/>
      <c r="AP239" s="164"/>
      <c r="AQ239" s="164"/>
      <c r="AR239" s="164"/>
      <c r="AS239" s="164"/>
      <c r="AT239" s="167"/>
      <c r="AU239" s="168"/>
      <c r="AV239" s="168"/>
      <c r="AW239" s="207">
        <v>0</v>
      </c>
      <c r="AX239" s="94">
        <f>'[1]IPC Y SMMLV'!$C$4*AW239</f>
        <v>0</v>
      </c>
      <c r="AY239" s="164"/>
      <c r="AZ239" s="168"/>
      <c r="BA239" s="94">
        <f>S239+AV239+AX239+AZ239</f>
        <v>0</v>
      </c>
      <c r="BB239" s="229"/>
      <c r="BC239" s="301"/>
    </row>
    <row r="240" spans="1:56" s="54" customFormat="1" ht="64.5" customHeight="1" thickBot="1" x14ac:dyDescent="0.3">
      <c r="A240" s="311"/>
      <c r="B240" s="252" t="s">
        <v>295</v>
      </c>
      <c r="C240" s="98" t="s">
        <v>98</v>
      </c>
      <c r="D240" s="112">
        <v>16</v>
      </c>
      <c r="E240" s="112">
        <v>11</v>
      </c>
      <c r="F240" s="112">
        <v>2001</v>
      </c>
      <c r="G240" s="113"/>
      <c r="H240" s="152" t="s">
        <v>351</v>
      </c>
      <c r="I240" s="115"/>
      <c r="J240" s="116"/>
      <c r="K240" s="115" t="s">
        <v>358</v>
      </c>
      <c r="L240" s="115"/>
      <c r="M240" s="115"/>
      <c r="N240" s="115"/>
      <c r="O240" s="51" t="s">
        <v>344</v>
      </c>
      <c r="P240" s="115"/>
      <c r="Q240" s="115"/>
      <c r="R240" s="115"/>
      <c r="S240" s="101"/>
      <c r="T240" s="101"/>
      <c r="U240" s="101"/>
      <c r="V240" s="101"/>
      <c r="W240" s="101"/>
      <c r="X240" s="101"/>
      <c r="Y240" s="101"/>
      <c r="Z240" s="115"/>
      <c r="AA240" s="115"/>
      <c r="AB240" s="115"/>
      <c r="AC240" s="115"/>
      <c r="AD240" s="115"/>
      <c r="AE240" s="115"/>
      <c r="AF240" s="115"/>
      <c r="AG240" s="115"/>
      <c r="AH240" s="115"/>
      <c r="AI240" s="118"/>
      <c r="AJ240" s="101"/>
      <c r="AK240" s="115"/>
      <c r="AL240" s="115"/>
      <c r="AM240" s="115"/>
      <c r="AN240" s="115"/>
      <c r="AO240" s="115"/>
      <c r="AP240" s="115"/>
      <c r="AQ240" s="115"/>
      <c r="AR240" s="115"/>
      <c r="AS240" s="115"/>
      <c r="AT240" s="118"/>
      <c r="AU240" s="101"/>
      <c r="AV240" s="101"/>
      <c r="AW240" s="119">
        <v>0</v>
      </c>
      <c r="AX240" s="101">
        <f>'[1]IPC Y SMMLV'!$C$4*AW240</f>
        <v>0</v>
      </c>
      <c r="AY240" s="115"/>
      <c r="AZ240" s="101"/>
      <c r="BA240" s="101">
        <f t="shared" si="103"/>
        <v>0</v>
      </c>
      <c r="BB240" s="120"/>
      <c r="BC240" s="278">
        <f>SUM(BA219:BA240)</f>
        <v>1349316274.9865155</v>
      </c>
      <c r="BD240" s="230"/>
    </row>
    <row r="241" spans="1:55" s="54" customFormat="1" ht="51" x14ac:dyDescent="0.25">
      <c r="A241" s="321">
        <v>33</v>
      </c>
      <c r="B241" s="253" t="s">
        <v>295</v>
      </c>
      <c r="C241" s="153" t="s">
        <v>121</v>
      </c>
      <c r="D241" s="181">
        <v>29</v>
      </c>
      <c r="E241" s="181">
        <v>11</v>
      </c>
      <c r="F241" s="181">
        <v>2002</v>
      </c>
      <c r="G241" s="102" t="s">
        <v>362</v>
      </c>
      <c r="H241" s="124"/>
      <c r="I241" s="104" t="s">
        <v>47</v>
      </c>
      <c r="J241" s="105" t="s">
        <v>363</v>
      </c>
      <c r="K241" s="104"/>
      <c r="L241" s="28"/>
      <c r="M241" s="28" t="s">
        <v>364</v>
      </c>
      <c r="N241" s="28"/>
      <c r="O241" s="34"/>
      <c r="P241" s="28"/>
      <c r="Q241" s="28"/>
      <c r="R241" s="28"/>
      <c r="S241" s="106"/>
      <c r="T241" s="106"/>
      <c r="U241" s="106"/>
      <c r="V241" s="106"/>
      <c r="W241" s="106"/>
      <c r="X241" s="106"/>
      <c r="Y241" s="106"/>
      <c r="Z241" s="28"/>
      <c r="AA241" s="28"/>
      <c r="AB241" s="28"/>
      <c r="AC241" s="28"/>
      <c r="AD241" s="28"/>
      <c r="AE241" s="28"/>
      <c r="AF241" s="28"/>
      <c r="AG241" s="28"/>
      <c r="AH241" s="28"/>
      <c r="AI241" s="28"/>
      <c r="AJ241" s="106"/>
      <c r="AK241" s="28"/>
      <c r="AL241" s="28"/>
      <c r="AM241" s="28"/>
      <c r="AN241" s="28"/>
      <c r="AO241" s="28"/>
      <c r="AP241" s="28"/>
      <c r="AQ241" s="28"/>
      <c r="AR241" s="28"/>
      <c r="AS241" s="28"/>
      <c r="AT241" s="28"/>
      <c r="AU241" s="106"/>
      <c r="AV241" s="106"/>
      <c r="AW241" s="28"/>
      <c r="AX241" s="106"/>
      <c r="AY241" s="28"/>
      <c r="AZ241" s="28"/>
      <c r="BA241" s="106"/>
      <c r="BB241" s="28"/>
      <c r="BC241" s="277"/>
    </row>
    <row r="242" spans="1:55" s="54" customFormat="1" ht="40.5" x14ac:dyDescent="0.25">
      <c r="A242" s="322"/>
      <c r="B242" s="246" t="s">
        <v>295</v>
      </c>
      <c r="C242" s="61" t="s">
        <v>121</v>
      </c>
      <c r="D242" s="62">
        <v>29</v>
      </c>
      <c r="E242" s="62">
        <v>11</v>
      </c>
      <c r="F242" s="62">
        <v>2002</v>
      </c>
      <c r="G242" s="63"/>
      <c r="H242" s="64" t="s">
        <v>365</v>
      </c>
      <c r="I242" s="29" t="s">
        <v>47</v>
      </c>
      <c r="J242" s="65">
        <v>21996858</v>
      </c>
      <c r="K242" s="29" t="s">
        <v>78</v>
      </c>
      <c r="L242" s="29"/>
      <c r="M242" s="29"/>
      <c r="N242" s="29"/>
      <c r="O242" s="35"/>
      <c r="P242" s="66">
        <v>49.70017</v>
      </c>
      <c r="Q242" s="29">
        <v>100.59854</v>
      </c>
      <c r="R242" s="67"/>
      <c r="S242" s="67">
        <v>2400000</v>
      </c>
      <c r="T242" s="67">
        <v>0</v>
      </c>
      <c r="U242" s="67">
        <f>((T242*Q242)/P242)</f>
        <v>0</v>
      </c>
      <c r="V242" s="67">
        <v>0</v>
      </c>
      <c r="W242" s="67">
        <f>V242*25%</f>
        <v>0</v>
      </c>
      <c r="X242" s="67">
        <f>(V242+W242)*25%</f>
        <v>0</v>
      </c>
      <c r="Y242" s="67">
        <f>(V242+W242-X242)</f>
        <v>0</v>
      </c>
      <c r="Z242" s="67">
        <v>0</v>
      </c>
      <c r="AA242" s="67">
        <v>0</v>
      </c>
      <c r="AB242" s="67">
        <v>0</v>
      </c>
      <c r="AC242" s="67">
        <v>0</v>
      </c>
      <c r="AD242" s="67">
        <v>0</v>
      </c>
      <c r="AE242" s="67">
        <v>0</v>
      </c>
      <c r="AF242" s="67">
        <v>0</v>
      </c>
      <c r="AG242" s="67">
        <v>0</v>
      </c>
      <c r="AH242" s="67">
        <v>0</v>
      </c>
      <c r="AI242" s="67">
        <v>0</v>
      </c>
      <c r="AJ242" s="67">
        <v>0</v>
      </c>
      <c r="AK242" s="29">
        <v>0</v>
      </c>
      <c r="AL242" s="29">
        <v>0</v>
      </c>
      <c r="AM242" s="29">
        <v>0</v>
      </c>
      <c r="AN242" s="29">
        <v>0</v>
      </c>
      <c r="AO242" s="29">
        <v>0</v>
      </c>
      <c r="AP242" s="29">
        <v>0</v>
      </c>
      <c r="AQ242" s="29">
        <f t="shared" ref="AQ242:AS243" si="106">AN242-AK242</f>
        <v>0</v>
      </c>
      <c r="AR242" s="29">
        <f t="shared" si="106"/>
        <v>0</v>
      </c>
      <c r="AS242" s="29">
        <f t="shared" si="106"/>
        <v>0</v>
      </c>
      <c r="AT242" s="68">
        <f>((AQ242*1)+(AR242*30)+(AS242*360))/30</f>
        <v>0</v>
      </c>
      <c r="AU242" s="67">
        <f>Y242*((POWER(1.004867,AT242)-1))/(0.004867*((POWER(1.004867,AT242))))</f>
        <v>0</v>
      </c>
      <c r="AV242" s="67">
        <f>AJ242+AU242</f>
        <v>0</v>
      </c>
      <c r="AW242" s="69">
        <v>200</v>
      </c>
      <c r="AX242" s="67">
        <f>'[1]IPC Y SMMLV'!$C$4*AW242</f>
        <v>165623200</v>
      </c>
      <c r="AY242" s="29"/>
      <c r="AZ242" s="67">
        <f>'[1]IPC Y SMMLV'!$C$4*AY242</f>
        <v>0</v>
      </c>
      <c r="BA242" s="67">
        <f>S242+AV242+AX242+AZ242</f>
        <v>168023200</v>
      </c>
      <c r="BB242" s="29"/>
      <c r="BC242" s="284"/>
    </row>
    <row r="243" spans="1:55" s="54" customFormat="1" ht="40.5" x14ac:dyDescent="0.25">
      <c r="A243" s="322"/>
      <c r="B243" s="246" t="s">
        <v>295</v>
      </c>
      <c r="C243" s="61" t="s">
        <v>121</v>
      </c>
      <c r="D243" s="62">
        <v>29</v>
      </c>
      <c r="E243" s="62">
        <v>11</v>
      </c>
      <c r="F243" s="62">
        <v>2002</v>
      </c>
      <c r="G243" s="63"/>
      <c r="H243" s="64" t="s">
        <v>366</v>
      </c>
      <c r="I243" s="29"/>
      <c r="J243" s="65"/>
      <c r="K243" s="29" t="s">
        <v>78</v>
      </c>
      <c r="L243" s="29"/>
      <c r="M243" s="29"/>
      <c r="N243" s="29"/>
      <c r="O243" s="35"/>
      <c r="P243" s="66">
        <v>49.70017</v>
      </c>
      <c r="Q243" s="29">
        <v>100.59854</v>
      </c>
      <c r="R243" s="67">
        <v>0</v>
      </c>
      <c r="S243" s="67">
        <f>((R243*Q243)/P243)</f>
        <v>0</v>
      </c>
      <c r="T243" s="67">
        <v>0</v>
      </c>
      <c r="U243" s="67">
        <f>((T243*Q243)/P243)</f>
        <v>0</v>
      </c>
      <c r="V243" s="67">
        <v>0</v>
      </c>
      <c r="W243" s="67">
        <f>V243*25%</f>
        <v>0</v>
      </c>
      <c r="X243" s="67">
        <f>(V243+W243)*25%</f>
        <v>0</v>
      </c>
      <c r="Y243" s="67">
        <f>(V243+W243-X243)</f>
        <v>0</v>
      </c>
      <c r="Z243" s="67">
        <v>0</v>
      </c>
      <c r="AA243" s="67">
        <v>0</v>
      </c>
      <c r="AB243" s="67">
        <v>0</v>
      </c>
      <c r="AC243" s="67">
        <v>0</v>
      </c>
      <c r="AD243" s="67">
        <v>0</v>
      </c>
      <c r="AE243" s="67">
        <v>0</v>
      </c>
      <c r="AF243" s="67">
        <v>0</v>
      </c>
      <c r="AG243" s="67">
        <v>0</v>
      </c>
      <c r="AH243" s="67">
        <v>0</v>
      </c>
      <c r="AI243" s="67">
        <v>0</v>
      </c>
      <c r="AJ243" s="67">
        <v>0</v>
      </c>
      <c r="AK243" s="29">
        <v>0</v>
      </c>
      <c r="AL243" s="29">
        <v>0</v>
      </c>
      <c r="AM243" s="29">
        <v>0</v>
      </c>
      <c r="AN243" s="29">
        <v>0</v>
      </c>
      <c r="AO243" s="29">
        <v>0</v>
      </c>
      <c r="AP243" s="29">
        <v>0</v>
      </c>
      <c r="AQ243" s="29">
        <f t="shared" si="106"/>
        <v>0</v>
      </c>
      <c r="AR243" s="29">
        <f t="shared" si="106"/>
        <v>0</v>
      </c>
      <c r="AS243" s="29">
        <f t="shared" si="106"/>
        <v>0</v>
      </c>
      <c r="AT243" s="68">
        <f>((AQ243*1)+(AR243*30)+(AS243*360))/30</f>
        <v>0</v>
      </c>
      <c r="AU243" s="67">
        <f>Y243*((POWER(1.004867,AT243)-1))/(0.004867*((POWER(1.004867,AT243))))</f>
        <v>0</v>
      </c>
      <c r="AV243" s="67">
        <f>AJ243+AU243</f>
        <v>0</v>
      </c>
      <c r="AW243" s="69">
        <v>50</v>
      </c>
      <c r="AX243" s="67">
        <f>'[1]IPC Y SMMLV'!$C$4*AW243</f>
        <v>41405800</v>
      </c>
      <c r="AY243" s="28"/>
      <c r="AZ243" s="67"/>
      <c r="BA243" s="67">
        <f>S243+AV243+AX243+AZ243</f>
        <v>41405800</v>
      </c>
      <c r="BB243" s="28"/>
      <c r="BC243" s="283"/>
    </row>
    <row r="244" spans="1:55" s="54" customFormat="1" ht="40.5" x14ac:dyDescent="0.25">
      <c r="A244" s="322"/>
      <c r="B244" s="246" t="s">
        <v>295</v>
      </c>
      <c r="C244" s="61" t="s">
        <v>121</v>
      </c>
      <c r="D244" s="62">
        <v>29</v>
      </c>
      <c r="E244" s="62">
        <v>11</v>
      </c>
      <c r="F244" s="62">
        <v>2002</v>
      </c>
      <c r="G244" s="63"/>
      <c r="H244" s="64" t="s">
        <v>367</v>
      </c>
      <c r="I244" s="29"/>
      <c r="J244" s="65"/>
      <c r="K244" s="29" t="s">
        <v>82</v>
      </c>
      <c r="L244" s="29"/>
      <c r="M244" s="29"/>
      <c r="N244" s="29"/>
      <c r="O244" s="35"/>
      <c r="P244" s="66">
        <v>49.70017</v>
      </c>
      <c r="Q244" s="29">
        <v>100.59854</v>
      </c>
      <c r="R244" s="67">
        <v>0</v>
      </c>
      <c r="S244" s="67">
        <v>0</v>
      </c>
      <c r="T244" s="67">
        <v>0</v>
      </c>
      <c r="U244" s="67">
        <v>0</v>
      </c>
      <c r="V244" s="67">
        <v>0</v>
      </c>
      <c r="W244" s="67">
        <v>0</v>
      </c>
      <c r="X244" s="67">
        <v>0</v>
      </c>
      <c r="Y244" s="67">
        <v>0</v>
      </c>
      <c r="Z244" s="67">
        <v>0</v>
      </c>
      <c r="AA244" s="67">
        <v>0</v>
      </c>
      <c r="AB244" s="67">
        <v>0</v>
      </c>
      <c r="AC244" s="67">
        <v>0</v>
      </c>
      <c r="AD244" s="67">
        <v>0</v>
      </c>
      <c r="AE244" s="67">
        <v>0</v>
      </c>
      <c r="AF244" s="67">
        <v>0</v>
      </c>
      <c r="AG244" s="67">
        <v>0</v>
      </c>
      <c r="AH244" s="67">
        <v>0</v>
      </c>
      <c r="AI244" s="67">
        <v>0</v>
      </c>
      <c r="AJ244" s="67">
        <v>0</v>
      </c>
      <c r="AK244" s="28">
        <v>0</v>
      </c>
      <c r="AL244" s="28">
        <v>0</v>
      </c>
      <c r="AM244" s="28">
        <v>0</v>
      </c>
      <c r="AN244" s="28">
        <v>0</v>
      </c>
      <c r="AO244" s="28">
        <v>0</v>
      </c>
      <c r="AP244" s="28">
        <v>0</v>
      </c>
      <c r="AQ244" s="28">
        <v>0</v>
      </c>
      <c r="AR244" s="28">
        <v>0</v>
      </c>
      <c r="AS244" s="28">
        <v>0</v>
      </c>
      <c r="AT244" s="68">
        <f>((AQ244*1)+(AR244*30)+(AS244*360))/30</f>
        <v>0</v>
      </c>
      <c r="AU244" s="67">
        <v>0</v>
      </c>
      <c r="AV244" s="67">
        <v>0</v>
      </c>
      <c r="AW244" s="69">
        <v>50</v>
      </c>
      <c r="AX244" s="67">
        <f>'[1]IPC Y SMMLV'!$C$4*AW244</f>
        <v>41405800</v>
      </c>
      <c r="AY244" s="28"/>
      <c r="AZ244" s="67">
        <f>'[1]IPC Y SMMLV'!$C$4*AY244</f>
        <v>0</v>
      </c>
      <c r="BA244" s="67">
        <f>S244+AV244+AX244+AZ244</f>
        <v>41405800</v>
      </c>
      <c r="BB244" s="28"/>
      <c r="BC244" s="277"/>
    </row>
    <row r="245" spans="1:55" s="54" customFormat="1" ht="40.5" x14ac:dyDescent="0.25">
      <c r="A245" s="322"/>
      <c r="B245" s="246" t="s">
        <v>295</v>
      </c>
      <c r="C245" s="61" t="s">
        <v>121</v>
      </c>
      <c r="D245" s="62">
        <v>29</v>
      </c>
      <c r="E245" s="62">
        <v>11</v>
      </c>
      <c r="F245" s="62">
        <v>2002</v>
      </c>
      <c r="G245" s="63"/>
      <c r="H245" s="64" t="s">
        <v>368</v>
      </c>
      <c r="I245" s="29"/>
      <c r="J245" s="65"/>
      <c r="K245" s="29" t="s">
        <v>82</v>
      </c>
      <c r="L245" s="110"/>
      <c r="M245" s="29"/>
      <c r="N245" s="29"/>
      <c r="O245" s="35"/>
      <c r="P245" s="66">
        <v>49.70017</v>
      </c>
      <c r="Q245" s="29">
        <v>100.59854</v>
      </c>
      <c r="R245" s="67">
        <v>0</v>
      </c>
      <c r="S245" s="67">
        <f>(R245*Q245)/P245</f>
        <v>0</v>
      </c>
      <c r="T245" s="67">
        <v>0</v>
      </c>
      <c r="U245" s="67">
        <v>0</v>
      </c>
      <c r="V245" s="67">
        <v>0</v>
      </c>
      <c r="W245" s="67">
        <v>0</v>
      </c>
      <c r="X245" s="67">
        <v>0</v>
      </c>
      <c r="Y245" s="67">
        <v>0</v>
      </c>
      <c r="Z245" s="67">
        <v>0</v>
      </c>
      <c r="AA245" s="67">
        <v>0</v>
      </c>
      <c r="AB245" s="67">
        <v>0</v>
      </c>
      <c r="AC245" s="67">
        <v>0</v>
      </c>
      <c r="AD245" s="67">
        <v>0</v>
      </c>
      <c r="AE245" s="67">
        <v>0</v>
      </c>
      <c r="AF245" s="67">
        <v>0</v>
      </c>
      <c r="AG245" s="67">
        <v>0</v>
      </c>
      <c r="AH245" s="67">
        <v>0</v>
      </c>
      <c r="AI245" s="67">
        <v>0</v>
      </c>
      <c r="AJ245" s="67">
        <v>0</v>
      </c>
      <c r="AK245" s="29">
        <v>0</v>
      </c>
      <c r="AL245" s="29">
        <v>0</v>
      </c>
      <c r="AM245" s="29">
        <v>0</v>
      </c>
      <c r="AN245" s="29">
        <v>0</v>
      </c>
      <c r="AO245" s="29">
        <v>0</v>
      </c>
      <c r="AP245" s="29">
        <v>0</v>
      </c>
      <c r="AQ245" s="29">
        <f t="shared" ref="AQ245:AS246" si="107">AN245-AK245</f>
        <v>0</v>
      </c>
      <c r="AR245" s="29">
        <f t="shared" si="107"/>
        <v>0</v>
      </c>
      <c r="AS245" s="29">
        <f t="shared" si="107"/>
        <v>0</v>
      </c>
      <c r="AT245" s="68">
        <f>((AQ245*1)+(AR245*30)+(AS245*360))/30</f>
        <v>0</v>
      </c>
      <c r="AU245" s="67">
        <v>0</v>
      </c>
      <c r="AV245" s="67">
        <v>0</v>
      </c>
      <c r="AW245" s="69">
        <v>50</v>
      </c>
      <c r="AX245" s="67">
        <f>'[1]IPC Y SMMLV'!$C$4*AW245</f>
        <v>41405800</v>
      </c>
      <c r="AY245" s="29"/>
      <c r="AZ245" s="67">
        <f>'[1]IPC Y SMMLV'!$C$4*AY245</f>
        <v>0</v>
      </c>
      <c r="BA245" s="67">
        <f>S245+AV245+AX245+AZ245</f>
        <v>41405800</v>
      </c>
      <c r="BB245" s="29"/>
      <c r="BC245" s="272"/>
    </row>
    <row r="246" spans="1:55" s="54" customFormat="1" ht="40.5" customHeight="1" thickBot="1" x14ac:dyDescent="0.3">
      <c r="A246" s="323"/>
      <c r="B246" s="248" t="s">
        <v>295</v>
      </c>
      <c r="C246" s="70" t="s">
        <v>121</v>
      </c>
      <c r="D246" s="71">
        <v>29</v>
      </c>
      <c r="E246" s="71">
        <v>11</v>
      </c>
      <c r="F246" s="71">
        <v>2002</v>
      </c>
      <c r="G246" s="137"/>
      <c r="H246" s="73" t="s">
        <v>369</v>
      </c>
      <c r="I246" s="23"/>
      <c r="J246" s="74"/>
      <c r="K246" s="23" t="s">
        <v>82</v>
      </c>
      <c r="L246" s="75"/>
      <c r="M246" s="23"/>
      <c r="N246" s="23"/>
      <c r="O246" s="41" t="s">
        <v>370</v>
      </c>
      <c r="P246" s="66">
        <v>49.70017</v>
      </c>
      <c r="Q246" s="29">
        <v>100.59854</v>
      </c>
      <c r="R246" s="77">
        <v>51033333.329999998</v>
      </c>
      <c r="S246" s="77">
        <f>((R246*Q246)/P246)</f>
        <v>103297007.32072623</v>
      </c>
      <c r="T246" s="77">
        <v>0</v>
      </c>
      <c r="U246" s="77">
        <v>0</v>
      </c>
      <c r="V246" s="77">
        <v>0</v>
      </c>
      <c r="W246" s="77">
        <v>0</v>
      </c>
      <c r="X246" s="77">
        <v>0</v>
      </c>
      <c r="Y246" s="77">
        <v>0</v>
      </c>
      <c r="Z246" s="77">
        <v>0</v>
      </c>
      <c r="AA246" s="77">
        <v>0</v>
      </c>
      <c r="AB246" s="77">
        <v>0</v>
      </c>
      <c r="AC246" s="77">
        <v>0</v>
      </c>
      <c r="AD246" s="77">
        <v>0</v>
      </c>
      <c r="AE246" s="77">
        <v>0</v>
      </c>
      <c r="AF246" s="77">
        <v>0</v>
      </c>
      <c r="AG246" s="77">
        <v>0</v>
      </c>
      <c r="AH246" s="77">
        <v>0</v>
      </c>
      <c r="AI246" s="77">
        <v>0</v>
      </c>
      <c r="AJ246" s="77">
        <v>0</v>
      </c>
      <c r="AK246" s="23">
        <v>0</v>
      </c>
      <c r="AL246" s="23">
        <v>0</v>
      </c>
      <c r="AM246" s="23">
        <v>0</v>
      </c>
      <c r="AN246" s="23">
        <v>0</v>
      </c>
      <c r="AO246" s="23">
        <v>0</v>
      </c>
      <c r="AP246" s="23">
        <v>0</v>
      </c>
      <c r="AQ246" s="23">
        <f t="shared" si="107"/>
        <v>0</v>
      </c>
      <c r="AR246" s="23">
        <f t="shared" si="107"/>
        <v>0</v>
      </c>
      <c r="AS246" s="23">
        <f t="shared" si="107"/>
        <v>0</v>
      </c>
      <c r="AT246" s="78">
        <v>0</v>
      </c>
      <c r="AU246" s="77">
        <v>0</v>
      </c>
      <c r="AV246" s="77">
        <v>0</v>
      </c>
      <c r="AW246" s="79">
        <v>50</v>
      </c>
      <c r="AX246" s="77">
        <f>'[1]IPC Y SMMLV'!$C$4*AW246</f>
        <v>41405800</v>
      </c>
      <c r="AY246" s="23"/>
      <c r="AZ246" s="77">
        <f>'[1]IPC Y SMMLV'!$C$4*AY246</f>
        <v>0</v>
      </c>
      <c r="BA246" s="67">
        <f>S246+AV246+AX246+AZ246</f>
        <v>144702807.32072622</v>
      </c>
      <c r="BB246" s="23"/>
      <c r="BC246" s="282">
        <f>SUM(BA241:BA246)</f>
        <v>436943407.32072622</v>
      </c>
    </row>
    <row r="247" spans="1:55" s="54" customFormat="1" ht="40.5" x14ac:dyDescent="0.25">
      <c r="A247" s="306">
        <v>34</v>
      </c>
      <c r="B247" s="256" t="s">
        <v>295</v>
      </c>
      <c r="C247" s="231" t="s">
        <v>45</v>
      </c>
      <c r="D247" s="184">
        <v>23</v>
      </c>
      <c r="E247" s="184">
        <v>9</v>
      </c>
      <c r="F247" s="184">
        <v>2002</v>
      </c>
      <c r="G247" s="185" t="s">
        <v>371</v>
      </c>
      <c r="H247" s="186"/>
      <c r="I247" s="187" t="s">
        <v>47</v>
      </c>
      <c r="J247" s="188">
        <v>71004627</v>
      </c>
      <c r="K247" s="187"/>
      <c r="L247" s="42"/>
      <c r="M247" s="42" t="s">
        <v>372</v>
      </c>
      <c r="N247" s="42"/>
      <c r="O247" s="42"/>
      <c r="P247" s="42"/>
      <c r="Q247" s="42"/>
      <c r="R247" s="42"/>
      <c r="S247" s="189"/>
      <c r="T247" s="189"/>
      <c r="U247" s="189"/>
      <c r="V247" s="189"/>
      <c r="W247" s="189"/>
      <c r="X247" s="189"/>
      <c r="Y247" s="189"/>
      <c r="Z247" s="42"/>
      <c r="AA247" s="42"/>
      <c r="AB247" s="42"/>
      <c r="AC247" s="42"/>
      <c r="AD247" s="42"/>
      <c r="AE247" s="42"/>
      <c r="AF247" s="42"/>
      <c r="AG247" s="42"/>
      <c r="AH247" s="42"/>
      <c r="AI247" s="42"/>
      <c r="AJ247" s="189"/>
      <c r="AK247" s="42"/>
      <c r="AL247" s="42"/>
      <c r="AM247" s="42"/>
      <c r="AN247" s="42"/>
      <c r="AO247" s="42"/>
      <c r="AP247" s="42"/>
      <c r="AQ247" s="42"/>
      <c r="AR247" s="42"/>
      <c r="AS247" s="42"/>
      <c r="AT247" s="42"/>
      <c r="AU247" s="189"/>
      <c r="AV247" s="189"/>
      <c r="AW247" s="42"/>
      <c r="AX247" s="189"/>
      <c r="AY247" s="42"/>
      <c r="AZ247" s="42"/>
      <c r="BA247" s="189"/>
      <c r="BB247" s="42"/>
      <c r="BC247" s="290"/>
    </row>
    <row r="248" spans="1:55" s="54" customFormat="1" ht="40.5" x14ac:dyDescent="0.25">
      <c r="A248" s="307"/>
      <c r="B248" s="250" t="s">
        <v>295</v>
      </c>
      <c r="C248" s="88" t="s">
        <v>373</v>
      </c>
      <c r="D248" s="89">
        <v>23</v>
      </c>
      <c r="E248" s="89">
        <v>9</v>
      </c>
      <c r="F248" s="89">
        <v>2002</v>
      </c>
      <c r="G248" s="90"/>
      <c r="H248" s="99" t="s">
        <v>374</v>
      </c>
      <c r="I248" s="25" t="s">
        <v>47</v>
      </c>
      <c r="J248" s="92">
        <v>22017853</v>
      </c>
      <c r="K248" s="25" t="s">
        <v>78</v>
      </c>
      <c r="L248" s="25"/>
      <c r="M248" s="25"/>
      <c r="N248" s="25"/>
      <c r="O248" s="49"/>
      <c r="P248" s="93">
        <v>49.042200000000001</v>
      </c>
      <c r="Q248" s="25">
        <v>100.59854</v>
      </c>
      <c r="R248" s="25"/>
      <c r="S248" s="94">
        <v>1200000</v>
      </c>
      <c r="T248" s="94">
        <v>309000</v>
      </c>
      <c r="U248" s="94">
        <f>((T248*Q248)/P248)</f>
        <v>633840.8321812643</v>
      </c>
      <c r="V248" s="94">
        <v>828116</v>
      </c>
      <c r="W248" s="94">
        <f>V248*25%</f>
        <v>207029</v>
      </c>
      <c r="X248" s="94">
        <f>(V248+W248)*25%</f>
        <v>258786.25</v>
      </c>
      <c r="Y248" s="94">
        <f>(V248+W248-X248)/2</f>
        <v>388179.375</v>
      </c>
      <c r="Z248" s="25">
        <f>D248</f>
        <v>23</v>
      </c>
      <c r="AA248" s="25">
        <f>E248</f>
        <v>9</v>
      </c>
      <c r="AB248" s="25">
        <f>F248</f>
        <v>2002</v>
      </c>
      <c r="AC248" s="25">
        <v>14</v>
      </c>
      <c r="AD248" s="25">
        <v>3</v>
      </c>
      <c r="AE248" s="25">
        <v>2004</v>
      </c>
      <c r="AF248" s="25">
        <f t="shared" ref="AF248:AH250" si="108">AC248-Z248</f>
        <v>-9</v>
      </c>
      <c r="AG248" s="25">
        <f t="shared" si="108"/>
        <v>-6</v>
      </c>
      <c r="AH248" s="25">
        <f t="shared" si="108"/>
        <v>2</v>
      </c>
      <c r="AI248" s="95">
        <f>((AF248*1)+(AG248*30)+(AH248*360))/30</f>
        <v>17.7</v>
      </c>
      <c r="AJ248" s="94">
        <f>Y248*((POWER(1.004867,AI248)-1)/0.004867)</f>
        <v>7157240.3985463288</v>
      </c>
      <c r="AK248" s="25">
        <v>0</v>
      </c>
      <c r="AL248" s="25">
        <v>0</v>
      </c>
      <c r="AM248" s="25">
        <v>0</v>
      </c>
      <c r="AN248" s="25">
        <v>0</v>
      </c>
      <c r="AO248" s="25">
        <v>0</v>
      </c>
      <c r="AP248" s="25">
        <v>0</v>
      </c>
      <c r="AQ248" s="25">
        <f>AN248-AK248</f>
        <v>0</v>
      </c>
      <c r="AR248" s="25">
        <f>AO248-AL248</f>
        <v>0</v>
      </c>
      <c r="AS248" s="25">
        <f>AP248-AM248</f>
        <v>0</v>
      </c>
      <c r="AT248" s="95">
        <f>((AQ248*1)+(AR248*30)+(AS248*360))/30</f>
        <v>0</v>
      </c>
      <c r="AU248" s="94">
        <f>Y248*((POWER(1.004867,AT248)-1))/(0.004867*((POWER(1.004867,AT248))))</f>
        <v>0</v>
      </c>
      <c r="AV248" s="94">
        <f>AJ248+AU248</f>
        <v>7157240.3985463288</v>
      </c>
      <c r="AW248" s="207">
        <v>100</v>
      </c>
      <c r="AX248" s="94">
        <f>'[1]IPC Y SMMLV'!$C$4*AW248</f>
        <v>82811600</v>
      </c>
      <c r="AY248" s="25"/>
      <c r="AZ248" s="168">
        <f>+AY248*'[1]IPC Y SMMLV'!C22</f>
        <v>0</v>
      </c>
      <c r="BA248" s="94">
        <f t="shared" ref="BA248:BA254" si="109">S248+AV248+AX248+AZ248</f>
        <v>91168840.398546323</v>
      </c>
      <c r="BB248" s="25"/>
      <c r="BC248" s="275"/>
    </row>
    <row r="249" spans="1:55" s="54" customFormat="1" ht="40.5" x14ac:dyDescent="0.25">
      <c r="A249" s="307"/>
      <c r="B249" s="250" t="s">
        <v>295</v>
      </c>
      <c r="C249" s="88" t="s">
        <v>373</v>
      </c>
      <c r="D249" s="89">
        <v>23</v>
      </c>
      <c r="E249" s="89">
        <v>9</v>
      </c>
      <c r="F249" s="89">
        <v>2002</v>
      </c>
      <c r="G249" s="90"/>
      <c r="H249" s="99" t="s">
        <v>375</v>
      </c>
      <c r="I249" s="25" t="s">
        <v>47</v>
      </c>
      <c r="J249" s="92">
        <v>43702377</v>
      </c>
      <c r="K249" s="25" t="s">
        <v>376</v>
      </c>
      <c r="L249" s="25"/>
      <c r="M249" s="25"/>
      <c r="N249" s="25"/>
      <c r="O249" s="49" t="s">
        <v>377</v>
      </c>
      <c r="P249" s="93">
        <v>49.042200000000001</v>
      </c>
      <c r="Q249" s="25">
        <v>100.59854</v>
      </c>
      <c r="R249" s="25"/>
      <c r="S249" s="94"/>
      <c r="T249" s="94">
        <v>0</v>
      </c>
      <c r="U249" s="94">
        <v>0</v>
      </c>
      <c r="V249" s="94">
        <v>0</v>
      </c>
      <c r="W249" s="94">
        <v>0</v>
      </c>
      <c r="X249" s="94">
        <v>0</v>
      </c>
      <c r="Y249" s="94">
        <v>0</v>
      </c>
      <c r="Z249" s="25">
        <v>0</v>
      </c>
      <c r="AA249" s="25">
        <v>0</v>
      </c>
      <c r="AB249" s="25">
        <v>0</v>
      </c>
      <c r="AC249" s="25">
        <v>0</v>
      </c>
      <c r="AD249" s="25">
        <v>0</v>
      </c>
      <c r="AE249" s="25">
        <v>0</v>
      </c>
      <c r="AF249" s="25">
        <f t="shared" si="108"/>
        <v>0</v>
      </c>
      <c r="AG249" s="25">
        <f t="shared" si="108"/>
        <v>0</v>
      </c>
      <c r="AH249" s="25">
        <f t="shared" si="108"/>
        <v>0</v>
      </c>
      <c r="AI249" s="95">
        <f>((AF249*1)+(AG249*30)+(AH249*360))/30</f>
        <v>0</v>
      </c>
      <c r="AJ249" s="94">
        <f>Y249*((POWER(1.004867,AI249)-1)/0.004867)</f>
        <v>0</v>
      </c>
      <c r="AK249" s="25">
        <v>0</v>
      </c>
      <c r="AL249" s="25">
        <v>0</v>
      </c>
      <c r="AM249" s="25">
        <v>0</v>
      </c>
      <c r="AN249" s="25">
        <v>0</v>
      </c>
      <c r="AO249" s="25">
        <v>0</v>
      </c>
      <c r="AP249" s="25">
        <v>0</v>
      </c>
      <c r="AQ249" s="25">
        <v>0</v>
      </c>
      <c r="AR249" s="25">
        <v>0</v>
      </c>
      <c r="AS249" s="25">
        <v>0</v>
      </c>
      <c r="AT249" s="167">
        <v>0</v>
      </c>
      <c r="AU249" s="94">
        <f>Y249*((POWER(1.004867,AT249)-1))/(0.004867*((POWER(1.004867,AT249))))</f>
        <v>0</v>
      </c>
      <c r="AV249" s="94">
        <f>AJ249+AU249</f>
        <v>0</v>
      </c>
      <c r="AW249" s="207">
        <v>100</v>
      </c>
      <c r="AX249" s="94">
        <f>'[1]IPC Y SMMLV'!$C$4*AW249</f>
        <v>82811600</v>
      </c>
      <c r="AY249" s="25"/>
      <c r="AZ249" s="168">
        <f>+AY249*'[1]IPC Y SMMLV'!C23</f>
        <v>0</v>
      </c>
      <c r="BA249" s="94">
        <f t="shared" si="109"/>
        <v>82811600</v>
      </c>
      <c r="BB249" s="25"/>
      <c r="BC249" s="275"/>
    </row>
    <row r="250" spans="1:55" s="54" customFormat="1" ht="40.5" x14ac:dyDescent="0.25">
      <c r="A250" s="307"/>
      <c r="B250" s="250" t="s">
        <v>295</v>
      </c>
      <c r="C250" s="88" t="s">
        <v>373</v>
      </c>
      <c r="D250" s="89">
        <v>23</v>
      </c>
      <c r="E250" s="89">
        <v>9</v>
      </c>
      <c r="F250" s="89">
        <v>2002</v>
      </c>
      <c r="G250" s="90"/>
      <c r="H250" s="99" t="s">
        <v>378</v>
      </c>
      <c r="I250" s="25" t="s">
        <v>54</v>
      </c>
      <c r="J250" s="92">
        <v>1010131272</v>
      </c>
      <c r="K250" s="25" t="s">
        <v>55</v>
      </c>
      <c r="L250" s="25"/>
      <c r="M250" s="25"/>
      <c r="N250" s="25"/>
      <c r="O250" s="49"/>
      <c r="P250" s="93">
        <v>49.042200000000001</v>
      </c>
      <c r="Q250" s="25">
        <v>100.59854</v>
      </c>
      <c r="R250" s="25"/>
      <c r="S250" s="94">
        <v>0</v>
      </c>
      <c r="T250" s="94">
        <v>309000</v>
      </c>
      <c r="U250" s="94">
        <f>((T250*Q250)/P250)</f>
        <v>633840.8321812643</v>
      </c>
      <c r="V250" s="94">
        <v>828116</v>
      </c>
      <c r="W250" s="94">
        <f>V250*25%</f>
        <v>207029</v>
      </c>
      <c r="X250" s="94">
        <f>(V250+W250)*25%</f>
        <v>258786.25</v>
      </c>
      <c r="Y250" s="94">
        <f>(V250+W250-X250)/2</f>
        <v>388179.375</v>
      </c>
      <c r="Z250" s="25">
        <f>D250</f>
        <v>23</v>
      </c>
      <c r="AA250" s="25">
        <f>E250</f>
        <v>9</v>
      </c>
      <c r="AB250" s="25">
        <f>F250</f>
        <v>2002</v>
      </c>
      <c r="AC250" s="25">
        <v>27</v>
      </c>
      <c r="AD250" s="25">
        <v>2</v>
      </c>
      <c r="AE250" s="25">
        <v>2019</v>
      </c>
      <c r="AF250" s="25">
        <f t="shared" si="108"/>
        <v>4</v>
      </c>
      <c r="AG250" s="25">
        <f t="shared" si="108"/>
        <v>-7</v>
      </c>
      <c r="AH250" s="25">
        <f t="shared" si="108"/>
        <v>17</v>
      </c>
      <c r="AI250" s="95">
        <f>((AF250*1)+(AG250*30)+(AH250*360))/30</f>
        <v>197.13333333333333</v>
      </c>
      <c r="AJ250" s="94">
        <f>Y250*((POWER(1.004867,AI250)-1)/0.004867)</f>
        <v>127945847.34835416</v>
      </c>
      <c r="AK250" s="25">
        <v>27</v>
      </c>
      <c r="AL250" s="25">
        <v>2</v>
      </c>
      <c r="AM250" s="25">
        <v>2019</v>
      </c>
      <c r="AN250" s="25">
        <v>27</v>
      </c>
      <c r="AO250" s="25">
        <v>10</v>
      </c>
      <c r="AP250" s="25">
        <v>2020</v>
      </c>
      <c r="AQ250" s="25">
        <f>AN250-AK250</f>
        <v>0</v>
      </c>
      <c r="AR250" s="25">
        <f>AO250-AL250</f>
        <v>8</v>
      </c>
      <c r="AS250" s="25">
        <f>AP250-AM250</f>
        <v>1</v>
      </c>
      <c r="AT250" s="95">
        <f>((AQ250*1)+(AR250*30)+(AS250*360))/30</f>
        <v>20</v>
      </c>
      <c r="AU250" s="94">
        <f>Y250*((POWER(1.004867,AT250)-1))/(0.004867*((POWER(1.004867,AT250))))</f>
        <v>7380614.2082963688</v>
      </c>
      <c r="AV250" s="94">
        <f>AJ250+AU250</f>
        <v>135326461.55665052</v>
      </c>
      <c r="AW250" s="96">
        <v>100</v>
      </c>
      <c r="AX250" s="94">
        <f>'[1]IPC Y SMMLV'!$C$4*AW250</f>
        <v>82811600</v>
      </c>
      <c r="AY250" s="25"/>
      <c r="AZ250" s="94">
        <f>+AY250*'[1]IPC Y SMMLV'!C24</f>
        <v>0</v>
      </c>
      <c r="BA250" s="94">
        <f t="shared" si="109"/>
        <v>218138061.55665052</v>
      </c>
      <c r="BB250" s="25"/>
      <c r="BC250" s="275"/>
    </row>
    <row r="251" spans="1:55" s="54" customFormat="1" ht="63.75" customHeight="1" x14ac:dyDescent="0.25">
      <c r="A251" s="307"/>
      <c r="B251" s="250" t="s">
        <v>295</v>
      </c>
      <c r="C251" s="88" t="s">
        <v>373</v>
      </c>
      <c r="D251" s="89">
        <v>23</v>
      </c>
      <c r="E251" s="89">
        <v>9</v>
      </c>
      <c r="F251" s="89">
        <v>2002</v>
      </c>
      <c r="G251" s="90"/>
      <c r="H251" s="99" t="s">
        <v>379</v>
      </c>
      <c r="I251" s="25"/>
      <c r="J251" s="92"/>
      <c r="K251" s="25"/>
      <c r="L251" s="25"/>
      <c r="M251" s="25"/>
      <c r="N251" s="25"/>
      <c r="O251" s="49" t="s">
        <v>344</v>
      </c>
      <c r="P251" s="93"/>
      <c r="Q251" s="25"/>
      <c r="R251" s="25"/>
      <c r="S251" s="94"/>
      <c r="T251" s="94"/>
      <c r="U251" s="94"/>
      <c r="V251" s="94"/>
      <c r="W251" s="94"/>
      <c r="X251" s="94"/>
      <c r="Y251" s="94"/>
      <c r="Z251" s="25"/>
      <c r="AA251" s="25"/>
      <c r="AB251" s="25"/>
      <c r="AC251" s="25"/>
      <c r="AD251" s="25"/>
      <c r="AE251" s="25"/>
      <c r="AF251" s="25"/>
      <c r="AG251" s="25"/>
      <c r="AH251" s="25"/>
      <c r="AI251" s="95"/>
      <c r="AJ251" s="94"/>
      <c r="AK251" s="25"/>
      <c r="AL251" s="25"/>
      <c r="AM251" s="25"/>
      <c r="AN251" s="25"/>
      <c r="AO251" s="25"/>
      <c r="AP251" s="25"/>
      <c r="AQ251" s="25"/>
      <c r="AR251" s="25"/>
      <c r="AS251" s="25"/>
      <c r="AT251" s="95"/>
      <c r="AU251" s="94"/>
      <c r="AV251" s="94"/>
      <c r="AW251" s="96"/>
      <c r="AX251" s="94"/>
      <c r="AY251" s="25"/>
      <c r="AZ251" s="94"/>
      <c r="BA251" s="94">
        <f t="shared" si="109"/>
        <v>0</v>
      </c>
      <c r="BB251" s="25"/>
      <c r="BC251" s="275"/>
    </row>
    <row r="252" spans="1:55" s="54" customFormat="1" ht="63" customHeight="1" x14ac:dyDescent="0.25">
      <c r="A252" s="307"/>
      <c r="B252" s="250" t="s">
        <v>295</v>
      </c>
      <c r="C252" s="88" t="s">
        <v>373</v>
      </c>
      <c r="D252" s="89">
        <v>23</v>
      </c>
      <c r="E252" s="89">
        <v>9</v>
      </c>
      <c r="F252" s="89">
        <v>2002</v>
      </c>
      <c r="G252" s="90"/>
      <c r="H252" s="99" t="s">
        <v>380</v>
      </c>
      <c r="I252" s="25"/>
      <c r="J252" s="92"/>
      <c r="K252" s="25"/>
      <c r="L252" s="25"/>
      <c r="M252" s="25"/>
      <c r="N252" s="25"/>
      <c r="O252" s="49" t="s">
        <v>344</v>
      </c>
      <c r="P252" s="93"/>
      <c r="Q252" s="25"/>
      <c r="R252" s="25"/>
      <c r="S252" s="94"/>
      <c r="T252" s="94"/>
      <c r="U252" s="94"/>
      <c r="V252" s="94"/>
      <c r="W252" s="94"/>
      <c r="X252" s="94"/>
      <c r="Y252" s="94"/>
      <c r="Z252" s="25"/>
      <c r="AA252" s="25"/>
      <c r="AB252" s="25"/>
      <c r="AC252" s="25"/>
      <c r="AD252" s="25"/>
      <c r="AE252" s="25"/>
      <c r="AF252" s="25"/>
      <c r="AG252" s="25"/>
      <c r="AH252" s="25"/>
      <c r="AI252" s="95"/>
      <c r="AJ252" s="94"/>
      <c r="AK252" s="25"/>
      <c r="AL252" s="25"/>
      <c r="AM252" s="25"/>
      <c r="AN252" s="25"/>
      <c r="AO252" s="25"/>
      <c r="AP252" s="25"/>
      <c r="AQ252" s="25"/>
      <c r="AR252" s="25"/>
      <c r="AS252" s="25"/>
      <c r="AT252" s="95"/>
      <c r="AU252" s="94"/>
      <c r="AV252" s="94"/>
      <c r="AW252" s="96"/>
      <c r="AX252" s="94"/>
      <c r="AY252" s="25"/>
      <c r="AZ252" s="94"/>
      <c r="BA252" s="94">
        <f t="shared" si="109"/>
        <v>0</v>
      </c>
      <c r="BB252" s="25"/>
      <c r="BC252" s="275"/>
    </row>
    <row r="253" spans="1:55" s="54" customFormat="1" ht="66.75" customHeight="1" x14ac:dyDescent="0.25">
      <c r="A253" s="307"/>
      <c r="B253" s="250" t="s">
        <v>295</v>
      </c>
      <c r="C253" s="88" t="s">
        <v>373</v>
      </c>
      <c r="D253" s="89">
        <v>23</v>
      </c>
      <c r="E253" s="89">
        <v>9</v>
      </c>
      <c r="F253" s="89">
        <v>2002</v>
      </c>
      <c r="G253" s="90"/>
      <c r="H253" s="99" t="s">
        <v>381</v>
      </c>
      <c r="I253" s="25"/>
      <c r="J253" s="92"/>
      <c r="K253" s="25"/>
      <c r="L253" s="25"/>
      <c r="M253" s="25"/>
      <c r="N253" s="25"/>
      <c r="O253" s="49" t="s">
        <v>344</v>
      </c>
      <c r="P253" s="93"/>
      <c r="Q253" s="25"/>
      <c r="R253" s="25"/>
      <c r="S253" s="94"/>
      <c r="T253" s="94"/>
      <c r="U253" s="94"/>
      <c r="V253" s="94"/>
      <c r="W253" s="94"/>
      <c r="X253" s="94"/>
      <c r="Y253" s="94"/>
      <c r="Z253" s="25"/>
      <c r="AA253" s="25"/>
      <c r="AB253" s="25"/>
      <c r="AC253" s="25"/>
      <c r="AD253" s="25"/>
      <c r="AE253" s="25"/>
      <c r="AF253" s="25"/>
      <c r="AG253" s="25"/>
      <c r="AH253" s="25"/>
      <c r="AI253" s="95"/>
      <c r="AJ253" s="94"/>
      <c r="AK253" s="25"/>
      <c r="AL253" s="25"/>
      <c r="AM253" s="25"/>
      <c r="AN253" s="25"/>
      <c r="AO253" s="25"/>
      <c r="AP253" s="25"/>
      <c r="AQ253" s="25"/>
      <c r="AR253" s="25"/>
      <c r="AS253" s="25"/>
      <c r="AT253" s="95"/>
      <c r="AU253" s="94"/>
      <c r="AV253" s="94"/>
      <c r="AW253" s="96"/>
      <c r="AX253" s="94"/>
      <c r="AY253" s="25"/>
      <c r="AZ253" s="94"/>
      <c r="BA253" s="94">
        <f t="shared" si="109"/>
        <v>0</v>
      </c>
      <c r="BB253" s="25"/>
      <c r="BC253" s="275"/>
    </row>
    <row r="254" spans="1:55" s="54" customFormat="1" ht="67.5" customHeight="1" thickBot="1" x14ac:dyDescent="0.3">
      <c r="A254" s="311"/>
      <c r="B254" s="252" t="s">
        <v>295</v>
      </c>
      <c r="C254" s="98" t="s">
        <v>373</v>
      </c>
      <c r="D254" s="112">
        <v>23</v>
      </c>
      <c r="E254" s="112">
        <v>9</v>
      </c>
      <c r="F254" s="112">
        <v>2002</v>
      </c>
      <c r="G254" s="113"/>
      <c r="H254" s="152" t="s">
        <v>382</v>
      </c>
      <c r="I254" s="115"/>
      <c r="J254" s="116"/>
      <c r="K254" s="115"/>
      <c r="L254" s="115"/>
      <c r="M254" s="115"/>
      <c r="N254" s="115"/>
      <c r="O254" s="51" t="s">
        <v>344</v>
      </c>
      <c r="P254" s="93"/>
      <c r="Q254" s="25"/>
      <c r="R254" s="115"/>
      <c r="S254" s="101"/>
      <c r="T254" s="101"/>
      <c r="U254" s="101"/>
      <c r="V254" s="101"/>
      <c r="W254" s="101"/>
      <c r="X254" s="101"/>
      <c r="Y254" s="101"/>
      <c r="Z254" s="115"/>
      <c r="AA254" s="115"/>
      <c r="AB254" s="115"/>
      <c r="AC254" s="115"/>
      <c r="AD254" s="115"/>
      <c r="AE254" s="115"/>
      <c r="AF254" s="115"/>
      <c r="AG254" s="115"/>
      <c r="AH254" s="115"/>
      <c r="AI254" s="118"/>
      <c r="AJ254" s="101"/>
      <c r="AK254" s="115"/>
      <c r="AL254" s="115"/>
      <c r="AM254" s="115"/>
      <c r="AN254" s="115"/>
      <c r="AO254" s="115"/>
      <c r="AP254" s="115"/>
      <c r="AQ254" s="115"/>
      <c r="AR254" s="115"/>
      <c r="AS254" s="115"/>
      <c r="AT254" s="118"/>
      <c r="AU254" s="101"/>
      <c r="AV254" s="101"/>
      <c r="AW254" s="119"/>
      <c r="AX254" s="101"/>
      <c r="AY254" s="115"/>
      <c r="AZ254" s="101"/>
      <c r="BA254" s="94">
        <f t="shared" si="109"/>
        <v>0</v>
      </c>
      <c r="BB254" s="115"/>
      <c r="BC254" s="278">
        <f>SUM(BA247:BA254)</f>
        <v>392118501.95519686</v>
      </c>
    </row>
    <row r="255" spans="1:55" s="54" customFormat="1" ht="40.5" x14ac:dyDescent="0.25">
      <c r="A255" s="321">
        <v>35</v>
      </c>
      <c r="B255" s="255" t="s">
        <v>295</v>
      </c>
      <c r="C255" s="153" t="s">
        <v>45</v>
      </c>
      <c r="D255" s="56">
        <v>30</v>
      </c>
      <c r="E255" s="56">
        <v>1</v>
      </c>
      <c r="F255" s="56">
        <v>2002</v>
      </c>
      <c r="G255" s="57" t="s">
        <v>383</v>
      </c>
      <c r="H255" s="58"/>
      <c r="I255" s="32" t="s">
        <v>47</v>
      </c>
      <c r="J255" s="59">
        <v>70131180</v>
      </c>
      <c r="K255" s="32"/>
      <c r="L255" s="26"/>
      <c r="M255" s="26" t="s">
        <v>384</v>
      </c>
      <c r="N255" s="26"/>
      <c r="O255" s="43"/>
      <c r="P255" s="26"/>
      <c r="Q255" s="26"/>
      <c r="R255" s="26"/>
      <c r="S255" s="60"/>
      <c r="T255" s="60"/>
      <c r="U255" s="60"/>
      <c r="V255" s="60"/>
      <c r="W255" s="60"/>
      <c r="X255" s="60"/>
      <c r="Y255" s="60"/>
      <c r="Z255" s="26"/>
      <c r="AA255" s="26"/>
      <c r="AB255" s="26"/>
      <c r="AC255" s="26"/>
      <c r="AD255" s="26"/>
      <c r="AE255" s="26"/>
      <c r="AF255" s="26"/>
      <c r="AG255" s="26"/>
      <c r="AH255" s="26"/>
      <c r="AI255" s="26"/>
      <c r="AJ255" s="60"/>
      <c r="AK255" s="26"/>
      <c r="AL255" s="26"/>
      <c r="AM255" s="26"/>
      <c r="AN255" s="26"/>
      <c r="AO255" s="26"/>
      <c r="AP255" s="26"/>
      <c r="AQ255" s="26"/>
      <c r="AR255" s="26"/>
      <c r="AS255" s="26"/>
      <c r="AT255" s="26"/>
      <c r="AU255" s="60"/>
      <c r="AV255" s="60"/>
      <c r="AW255" s="26"/>
      <c r="AX255" s="60"/>
      <c r="AY255" s="26"/>
      <c r="AZ255" s="26"/>
      <c r="BA255" s="60"/>
      <c r="BB255" s="26"/>
      <c r="BC255" s="271"/>
    </row>
    <row r="256" spans="1:55" s="54" customFormat="1" ht="40.5" x14ac:dyDescent="0.25">
      <c r="A256" s="322"/>
      <c r="B256" s="246" t="s">
        <v>295</v>
      </c>
      <c r="C256" s="61" t="s">
        <v>45</v>
      </c>
      <c r="D256" s="62">
        <v>30</v>
      </c>
      <c r="E256" s="62">
        <v>1</v>
      </c>
      <c r="F256" s="62">
        <v>2002</v>
      </c>
      <c r="G256" s="63"/>
      <c r="H256" s="64" t="s">
        <v>385</v>
      </c>
      <c r="I256" s="29" t="s">
        <v>47</v>
      </c>
      <c r="J256" s="65">
        <v>70143122</v>
      </c>
      <c r="K256" s="29" t="s">
        <v>55</v>
      </c>
      <c r="L256" s="29"/>
      <c r="M256" s="29"/>
      <c r="N256" s="29"/>
      <c r="O256" s="35"/>
      <c r="P256" s="66">
        <v>46.9467</v>
      </c>
      <c r="Q256" s="29">
        <v>100.59854</v>
      </c>
      <c r="R256" s="67"/>
      <c r="S256" s="67">
        <v>1200000</v>
      </c>
      <c r="T256" s="67">
        <v>309000</v>
      </c>
      <c r="U256" s="67">
        <f>((T256*Q256)/P256)</f>
        <v>662132.77738371387</v>
      </c>
      <c r="V256" s="67">
        <v>828116</v>
      </c>
      <c r="W256" s="67">
        <f>V256*25%</f>
        <v>207029</v>
      </c>
      <c r="X256" s="67">
        <f>(V256+W256)*25%</f>
        <v>258786.25</v>
      </c>
      <c r="Y256" s="67">
        <f>(V256+W256-X256)/3</f>
        <v>258786.25</v>
      </c>
      <c r="Z256" s="29">
        <f t="shared" ref="Z256:AB258" si="110">+D256</f>
        <v>30</v>
      </c>
      <c r="AA256" s="29">
        <f t="shared" si="110"/>
        <v>1</v>
      </c>
      <c r="AB256" s="29">
        <f t="shared" si="110"/>
        <v>2002</v>
      </c>
      <c r="AC256" s="29">
        <v>21</v>
      </c>
      <c r="AD256" s="29">
        <v>12</v>
      </c>
      <c r="AE256" s="29">
        <v>2003</v>
      </c>
      <c r="AF256" s="29">
        <f t="shared" ref="AF256:AH258" si="111">AC256-Z256</f>
        <v>-9</v>
      </c>
      <c r="AG256" s="29">
        <f t="shared" si="111"/>
        <v>11</v>
      </c>
      <c r="AH256" s="29">
        <f t="shared" si="111"/>
        <v>1</v>
      </c>
      <c r="AI256" s="68">
        <f>((AF256*1)+(AG256*30)+(AH256*360))/30</f>
        <v>22.7</v>
      </c>
      <c r="AJ256" s="67">
        <f>Y256*((POWER(1.004867,AI256)-1)/0.004867)</f>
        <v>6195331.493275498</v>
      </c>
      <c r="AK256" s="29">
        <v>0</v>
      </c>
      <c r="AL256" s="29">
        <v>0</v>
      </c>
      <c r="AM256" s="29">
        <v>0</v>
      </c>
      <c r="AN256" s="29">
        <v>0</v>
      </c>
      <c r="AO256" s="29">
        <v>0</v>
      </c>
      <c r="AP256" s="29">
        <v>0</v>
      </c>
      <c r="AQ256" s="29">
        <f t="shared" ref="AQ256:AS257" si="112">AN256-AK256</f>
        <v>0</v>
      </c>
      <c r="AR256" s="29">
        <f t="shared" si="112"/>
        <v>0</v>
      </c>
      <c r="AS256" s="29">
        <f t="shared" si="112"/>
        <v>0</v>
      </c>
      <c r="AT256" s="68">
        <f>((AQ256*1)+(AR256*30)+(AS256*360))/30</f>
        <v>0</v>
      </c>
      <c r="AU256" s="67">
        <f>Y256*((POWER(1.004867,AT256)-1))/(0.004867*((POWER(1.004867,AT256))))</f>
        <v>0</v>
      </c>
      <c r="AV256" s="67">
        <f>AJ256+AU256</f>
        <v>6195331.493275498</v>
      </c>
      <c r="AW256" s="69">
        <v>100</v>
      </c>
      <c r="AX256" s="67">
        <f>'[1]IPC Y SMMLV'!$C$4*AW256</f>
        <v>82811600</v>
      </c>
      <c r="AY256" s="29"/>
      <c r="AZ256" s="67">
        <f>'[1]IPC Y SMMLV'!$C$4*AY256</f>
        <v>0</v>
      </c>
      <c r="BA256" s="67">
        <f>S256+AV256+AX256+AZ256</f>
        <v>90206931.493275493</v>
      </c>
      <c r="BB256" s="29"/>
      <c r="BC256" s="284"/>
    </row>
    <row r="257" spans="1:55" s="54" customFormat="1" ht="40.5" x14ac:dyDescent="0.25">
      <c r="A257" s="322"/>
      <c r="B257" s="246" t="s">
        <v>295</v>
      </c>
      <c r="C257" s="61" t="s">
        <v>45</v>
      </c>
      <c r="D257" s="62">
        <v>30</v>
      </c>
      <c r="E257" s="62">
        <v>1</v>
      </c>
      <c r="F257" s="62">
        <v>2002</v>
      </c>
      <c r="G257" s="63"/>
      <c r="H257" s="64" t="s">
        <v>386</v>
      </c>
      <c r="I257" s="29" t="s">
        <v>47</v>
      </c>
      <c r="J257" s="65">
        <v>1037946822</v>
      </c>
      <c r="K257" s="29" t="s">
        <v>55</v>
      </c>
      <c r="L257" s="29"/>
      <c r="M257" s="29"/>
      <c r="N257" s="29"/>
      <c r="O257" s="35"/>
      <c r="P257" s="66">
        <v>46.9467</v>
      </c>
      <c r="Q257" s="29">
        <v>100.59854</v>
      </c>
      <c r="R257" s="67">
        <v>0</v>
      </c>
      <c r="S257" s="67">
        <f>((R257*Q257)/P257)</f>
        <v>0</v>
      </c>
      <c r="T257" s="67">
        <v>309000</v>
      </c>
      <c r="U257" s="67">
        <f>((T257*Q257)/P257)</f>
        <v>662132.77738371387</v>
      </c>
      <c r="V257" s="67">
        <v>828116</v>
      </c>
      <c r="W257" s="67">
        <f>V257*25%</f>
        <v>207029</v>
      </c>
      <c r="X257" s="67">
        <f>(V257+W257)*25%</f>
        <v>258786.25</v>
      </c>
      <c r="Y257" s="67">
        <f>(V257+W257-X257)/3</f>
        <v>258786.25</v>
      </c>
      <c r="Z257" s="29">
        <f t="shared" si="110"/>
        <v>30</v>
      </c>
      <c r="AA257" s="29">
        <f t="shared" si="110"/>
        <v>1</v>
      </c>
      <c r="AB257" s="29">
        <f t="shared" si="110"/>
        <v>2002</v>
      </c>
      <c r="AC257" s="29">
        <v>25</v>
      </c>
      <c r="AD257" s="29">
        <v>12</v>
      </c>
      <c r="AE257" s="29">
        <v>2006</v>
      </c>
      <c r="AF257" s="29">
        <f t="shared" si="111"/>
        <v>-5</v>
      </c>
      <c r="AG257" s="29">
        <f t="shared" si="111"/>
        <v>11</v>
      </c>
      <c r="AH257" s="29">
        <f t="shared" si="111"/>
        <v>4</v>
      </c>
      <c r="AI257" s="68">
        <f>((AF257*1)+(AG257*30)+(AH257*360))/30</f>
        <v>58.833333333333336</v>
      </c>
      <c r="AJ257" s="67">
        <f>Y257*((POWER(1.004867,AI257)-1)/0.004867)</f>
        <v>17579760.237177614</v>
      </c>
      <c r="AK257" s="29">
        <v>0</v>
      </c>
      <c r="AL257" s="29">
        <v>0</v>
      </c>
      <c r="AM257" s="29">
        <v>0</v>
      </c>
      <c r="AN257" s="29">
        <v>0</v>
      </c>
      <c r="AO257" s="29">
        <v>0</v>
      </c>
      <c r="AP257" s="29">
        <v>0</v>
      </c>
      <c r="AQ257" s="29">
        <f t="shared" si="112"/>
        <v>0</v>
      </c>
      <c r="AR257" s="29">
        <f t="shared" si="112"/>
        <v>0</v>
      </c>
      <c r="AS257" s="29">
        <f t="shared" si="112"/>
        <v>0</v>
      </c>
      <c r="AT257" s="68">
        <f>((AQ257*1)+(AR257*30)+(AS257*360))/30</f>
        <v>0</v>
      </c>
      <c r="AU257" s="67">
        <f>Y257*((POWER(1.004867,AT257)-1))/(0.004867*((POWER(1.004867,AT257))))</f>
        <v>0</v>
      </c>
      <c r="AV257" s="67">
        <f>AJ257+AU257</f>
        <v>17579760.237177614</v>
      </c>
      <c r="AW257" s="69">
        <v>100</v>
      </c>
      <c r="AX257" s="67">
        <f>'[1]IPC Y SMMLV'!$C$4*AW257</f>
        <v>82811600</v>
      </c>
      <c r="AY257" s="28"/>
      <c r="AZ257" s="67"/>
      <c r="BA257" s="67">
        <f>S257+AV257+AX257+AZ257</f>
        <v>100391360.23717761</v>
      </c>
      <c r="BB257" s="28"/>
      <c r="BC257" s="283"/>
    </row>
    <row r="258" spans="1:55" s="54" customFormat="1" ht="41.25" thickBot="1" x14ac:dyDescent="0.3">
      <c r="A258" s="323"/>
      <c r="B258" s="248" t="s">
        <v>295</v>
      </c>
      <c r="C258" s="61" t="s">
        <v>45</v>
      </c>
      <c r="D258" s="71">
        <v>30</v>
      </c>
      <c r="E258" s="71">
        <v>1</v>
      </c>
      <c r="F258" s="71">
        <v>2002</v>
      </c>
      <c r="G258" s="137"/>
      <c r="H258" s="73" t="s">
        <v>387</v>
      </c>
      <c r="I258" s="23" t="s">
        <v>47</v>
      </c>
      <c r="J258" s="74">
        <v>1037946487</v>
      </c>
      <c r="K258" s="23" t="s">
        <v>55</v>
      </c>
      <c r="L258" s="23"/>
      <c r="M258" s="23"/>
      <c r="N258" s="23"/>
      <c r="O258" s="41"/>
      <c r="P258" s="66">
        <v>46.9467</v>
      </c>
      <c r="Q258" s="29">
        <v>100.59854</v>
      </c>
      <c r="R258" s="77">
        <v>0</v>
      </c>
      <c r="S258" s="77">
        <v>0</v>
      </c>
      <c r="T258" s="77">
        <v>309000</v>
      </c>
      <c r="U258" s="77">
        <f>((T258*Q258)/P258)</f>
        <v>662132.77738371387</v>
      </c>
      <c r="V258" s="67">
        <v>828116</v>
      </c>
      <c r="W258" s="77">
        <f>V258*25%</f>
        <v>207029</v>
      </c>
      <c r="X258" s="77">
        <f>(V258+W258)*25%</f>
        <v>258786.25</v>
      </c>
      <c r="Y258" s="77">
        <f>(V258+W258-X258)/3</f>
        <v>258786.25</v>
      </c>
      <c r="Z258" s="23">
        <f t="shared" si="110"/>
        <v>30</v>
      </c>
      <c r="AA258" s="23">
        <f t="shared" si="110"/>
        <v>1</v>
      </c>
      <c r="AB258" s="23">
        <f t="shared" si="110"/>
        <v>2002</v>
      </c>
      <c r="AC258" s="23">
        <v>25</v>
      </c>
      <c r="AD258" s="23">
        <v>10</v>
      </c>
      <c r="AE258" s="23">
        <v>2005</v>
      </c>
      <c r="AF258" s="23">
        <f t="shared" si="111"/>
        <v>-5</v>
      </c>
      <c r="AG258" s="23">
        <f t="shared" si="111"/>
        <v>9</v>
      </c>
      <c r="AH258" s="23">
        <f t="shared" si="111"/>
        <v>3</v>
      </c>
      <c r="AI258" s="78">
        <f>((AF258*1)+(AG258*30)+(AH258*360))/30</f>
        <v>44.833333333333336</v>
      </c>
      <c r="AJ258" s="77">
        <f>Y258*((POWER(1.004867,AI258)-1)/0.004867)</f>
        <v>12930401.429013278</v>
      </c>
      <c r="AK258" s="23">
        <v>0</v>
      </c>
      <c r="AL258" s="23">
        <v>0</v>
      </c>
      <c r="AM258" s="23">
        <v>0</v>
      </c>
      <c r="AN258" s="23">
        <v>0</v>
      </c>
      <c r="AO258" s="23">
        <v>0</v>
      </c>
      <c r="AP258" s="23">
        <v>0</v>
      </c>
      <c r="AQ258" s="23">
        <v>0</v>
      </c>
      <c r="AR258" s="23">
        <v>0</v>
      </c>
      <c r="AS258" s="23">
        <v>0</v>
      </c>
      <c r="AT258" s="78">
        <f>((AQ258*1)+(AR258*30)+(AS258*360))/30</f>
        <v>0</v>
      </c>
      <c r="AU258" s="77">
        <v>0</v>
      </c>
      <c r="AV258" s="77">
        <f>AJ258+AU258</f>
        <v>12930401.429013278</v>
      </c>
      <c r="AW258" s="79">
        <v>100</v>
      </c>
      <c r="AX258" s="77">
        <f>'[1]IPC Y SMMLV'!$C$4*AW258</f>
        <v>82811600</v>
      </c>
      <c r="AY258" s="23"/>
      <c r="AZ258" s="77">
        <f>'[1]IPC Y SMMLV'!$C$4*AY258</f>
        <v>0</v>
      </c>
      <c r="BA258" s="77">
        <f>S258+AV258+AX258+AZ258</f>
        <v>95742001.429013282</v>
      </c>
      <c r="BB258" s="23"/>
      <c r="BC258" s="282">
        <f>SUM(BA255:BA258)</f>
        <v>286340293.15946639</v>
      </c>
    </row>
    <row r="259" spans="1:55" s="54" customFormat="1" ht="124.5" customHeight="1" thickBot="1" x14ac:dyDescent="0.3">
      <c r="A259" s="302">
        <v>36</v>
      </c>
      <c r="B259" s="262" t="s">
        <v>295</v>
      </c>
      <c r="C259" s="232" t="s">
        <v>373</v>
      </c>
      <c r="D259" s="233">
        <v>12</v>
      </c>
      <c r="E259" s="233">
        <v>12</v>
      </c>
      <c r="F259" s="233">
        <v>2004</v>
      </c>
      <c r="G259" s="234" t="s">
        <v>388</v>
      </c>
      <c r="H259" s="235"/>
      <c r="I259" s="236" t="s">
        <v>47</v>
      </c>
      <c r="J259" s="237">
        <v>15385834</v>
      </c>
      <c r="K259" s="238"/>
      <c r="L259" s="238"/>
      <c r="M259" s="238"/>
      <c r="N259" s="238"/>
      <c r="O259" s="53" t="s">
        <v>389</v>
      </c>
      <c r="P259" s="239">
        <v>0</v>
      </c>
      <c r="Q259" s="239">
        <v>0</v>
      </c>
      <c r="R259" s="240">
        <v>0</v>
      </c>
      <c r="S259" s="240">
        <v>0</v>
      </c>
      <c r="T259" s="240">
        <v>0</v>
      </c>
      <c r="U259" s="240">
        <v>0</v>
      </c>
      <c r="V259" s="240">
        <v>0</v>
      </c>
      <c r="W259" s="240">
        <v>0</v>
      </c>
      <c r="X259" s="240">
        <v>0</v>
      </c>
      <c r="Y259" s="240">
        <v>0</v>
      </c>
      <c r="Z259" s="238">
        <v>0</v>
      </c>
      <c r="AA259" s="238">
        <v>0</v>
      </c>
      <c r="AB259" s="238">
        <v>0</v>
      </c>
      <c r="AC259" s="238">
        <v>0</v>
      </c>
      <c r="AD259" s="238">
        <v>0</v>
      </c>
      <c r="AE259" s="238">
        <v>0</v>
      </c>
      <c r="AF259" s="238">
        <v>0</v>
      </c>
      <c r="AG259" s="238">
        <v>0</v>
      </c>
      <c r="AH259" s="238">
        <v>0</v>
      </c>
      <c r="AI259" s="239">
        <v>0</v>
      </c>
      <c r="AJ259" s="240">
        <v>0</v>
      </c>
      <c r="AK259" s="238">
        <v>0</v>
      </c>
      <c r="AL259" s="238">
        <v>0</v>
      </c>
      <c r="AM259" s="238">
        <v>0</v>
      </c>
      <c r="AN259" s="238">
        <v>0</v>
      </c>
      <c r="AO259" s="238">
        <v>0</v>
      </c>
      <c r="AP259" s="238">
        <v>0</v>
      </c>
      <c r="AQ259" s="238">
        <v>0</v>
      </c>
      <c r="AR259" s="238">
        <v>0</v>
      </c>
      <c r="AS259" s="238">
        <v>0</v>
      </c>
      <c r="AT259" s="239">
        <v>0</v>
      </c>
      <c r="AU259" s="240">
        <v>0</v>
      </c>
      <c r="AV259" s="240">
        <v>0</v>
      </c>
      <c r="AW259" s="241">
        <v>0</v>
      </c>
      <c r="AX259" s="240">
        <v>0</v>
      </c>
      <c r="AY259" s="238"/>
      <c r="AZ259" s="240">
        <v>0</v>
      </c>
      <c r="BA259" s="240">
        <f>S259+AV259+AX259+AZ259</f>
        <v>0</v>
      </c>
      <c r="BB259" s="238"/>
      <c r="BC259" s="303">
        <f>SUM(BA259)</f>
        <v>0</v>
      </c>
    </row>
    <row r="260" spans="1:55" s="54" customFormat="1" ht="27" x14ac:dyDescent="0.25">
      <c r="A260" s="306">
        <v>37</v>
      </c>
      <c r="B260" s="249" t="s">
        <v>390</v>
      </c>
      <c r="C260" s="81" t="s">
        <v>45</v>
      </c>
      <c r="D260" s="82">
        <v>5</v>
      </c>
      <c r="E260" s="82">
        <v>4</v>
      </c>
      <c r="F260" s="82">
        <v>2002</v>
      </c>
      <c r="G260" s="83" t="s">
        <v>391</v>
      </c>
      <c r="H260" s="84"/>
      <c r="I260" s="85" t="s">
        <v>47</v>
      </c>
      <c r="J260" s="86">
        <v>71735979</v>
      </c>
      <c r="K260" s="85"/>
      <c r="L260" s="24"/>
      <c r="M260" s="24" t="s">
        <v>392</v>
      </c>
      <c r="N260" s="24">
        <v>38.799999999999997</v>
      </c>
      <c r="O260" s="24"/>
      <c r="P260" s="24"/>
      <c r="Q260" s="24"/>
      <c r="R260" s="24"/>
      <c r="S260" s="87"/>
      <c r="T260" s="87"/>
      <c r="U260" s="87"/>
      <c r="V260" s="87"/>
      <c r="W260" s="87"/>
      <c r="X260" s="87"/>
      <c r="Y260" s="87"/>
      <c r="Z260" s="24"/>
      <c r="AA260" s="24"/>
      <c r="AB260" s="24"/>
      <c r="AC260" s="24"/>
      <c r="AD260" s="24"/>
      <c r="AE260" s="24"/>
      <c r="AF260" s="24"/>
      <c r="AG260" s="24"/>
      <c r="AH260" s="24"/>
      <c r="AI260" s="24"/>
      <c r="AJ260" s="87"/>
      <c r="AK260" s="24"/>
      <c r="AL260" s="24"/>
      <c r="AM260" s="24"/>
      <c r="AN260" s="24"/>
      <c r="AO260" s="24"/>
      <c r="AP260" s="24"/>
      <c r="AQ260" s="24"/>
      <c r="AR260" s="24"/>
      <c r="AS260" s="24"/>
      <c r="AT260" s="24"/>
      <c r="AU260" s="87"/>
      <c r="AV260" s="87"/>
      <c r="AW260" s="24"/>
      <c r="AX260" s="87"/>
      <c r="AY260" s="24"/>
      <c r="AZ260" s="24"/>
      <c r="BA260" s="87"/>
      <c r="BB260" s="24"/>
      <c r="BC260" s="274"/>
    </row>
    <row r="261" spans="1:55" s="54" customFormat="1" ht="27" x14ac:dyDescent="0.25">
      <c r="A261" s="307"/>
      <c r="B261" s="250" t="s">
        <v>390</v>
      </c>
      <c r="C261" s="88" t="s">
        <v>45</v>
      </c>
      <c r="D261" s="89">
        <v>5</v>
      </c>
      <c r="E261" s="89">
        <v>4</v>
      </c>
      <c r="F261" s="89">
        <v>2002</v>
      </c>
      <c r="G261" s="90"/>
      <c r="H261" s="99" t="s">
        <v>393</v>
      </c>
      <c r="I261" s="25" t="s">
        <v>47</v>
      </c>
      <c r="J261" s="92">
        <v>43582375</v>
      </c>
      <c r="K261" s="25" t="s">
        <v>243</v>
      </c>
      <c r="L261" s="25"/>
      <c r="M261" s="25"/>
      <c r="N261" s="25"/>
      <c r="O261" s="49"/>
      <c r="P261" s="93">
        <v>48.31138</v>
      </c>
      <c r="Q261" s="25">
        <v>100.59854</v>
      </c>
      <c r="R261" s="25"/>
      <c r="S261" s="94">
        <v>1200000</v>
      </c>
      <c r="T261" s="94">
        <v>309000</v>
      </c>
      <c r="U261" s="94">
        <f>((T261*Q261)/P261)</f>
        <v>643429.12291058549</v>
      </c>
      <c r="V261" s="94">
        <v>828116</v>
      </c>
      <c r="W261" s="94">
        <f>V261*25%</f>
        <v>207029</v>
      </c>
      <c r="X261" s="94">
        <f>(V261+W261)*25%</f>
        <v>258786.25</v>
      </c>
      <c r="Y261" s="94">
        <f>(V261+W261-X261)/2</f>
        <v>388179.375</v>
      </c>
      <c r="Z261" s="25">
        <v>5</v>
      </c>
      <c r="AA261" s="25">
        <f t="shared" ref="AA261:AB264" si="113">E261</f>
        <v>4</v>
      </c>
      <c r="AB261" s="25">
        <f t="shared" si="113"/>
        <v>2002</v>
      </c>
      <c r="AC261" s="25">
        <v>27</v>
      </c>
      <c r="AD261" s="25">
        <v>2</v>
      </c>
      <c r="AE261" s="25">
        <v>2019</v>
      </c>
      <c r="AF261" s="25">
        <f t="shared" ref="AF261:AH264" si="114">AC261-Z261</f>
        <v>22</v>
      </c>
      <c r="AG261" s="25">
        <f t="shared" si="114"/>
        <v>-2</v>
      </c>
      <c r="AH261" s="25">
        <f t="shared" si="114"/>
        <v>17</v>
      </c>
      <c r="AI261" s="95">
        <f>((AF261*1)+(AG261*30)+(AH261*360))/30</f>
        <v>202.73333333333332</v>
      </c>
      <c r="AJ261" s="94">
        <f>Y261*((POWER(1.004867,AI261)-1)/0.004867)</f>
        <v>133670582.51898171</v>
      </c>
      <c r="AK261" s="25">
        <v>27</v>
      </c>
      <c r="AL261" s="25">
        <v>2</v>
      </c>
      <c r="AM261" s="25">
        <v>2019</v>
      </c>
      <c r="AN261" s="25">
        <v>5</v>
      </c>
      <c r="AO261" s="25">
        <v>4</v>
      </c>
      <c r="AP261" s="25">
        <f>2002+38.8</f>
        <v>2040.8</v>
      </c>
      <c r="AQ261" s="25">
        <f t="shared" ref="AQ261:AS264" si="115">AN261-AK261</f>
        <v>-22</v>
      </c>
      <c r="AR261" s="25">
        <f t="shared" si="115"/>
        <v>2</v>
      </c>
      <c r="AS261" s="25">
        <f t="shared" si="115"/>
        <v>21.799999999999955</v>
      </c>
      <c r="AT261" s="95">
        <f>((AQ261*1)+(AR261*30)+(AS261*360))/30</f>
        <v>262.86666666666611</v>
      </c>
      <c r="AU261" s="94">
        <f>Y261*((POWER(1.004867,AT261)-1))/(0.004867*((POWER(1.004867,AT261))))</f>
        <v>57498987.638337627</v>
      </c>
      <c r="AV261" s="94">
        <f>AJ261+AU261</f>
        <v>191169570.15731934</v>
      </c>
      <c r="AW261" s="207">
        <v>100</v>
      </c>
      <c r="AX261" s="94">
        <f>'[1]IPC Y SMMLV'!$C$4*AW261</f>
        <v>82811600</v>
      </c>
      <c r="AY261" s="25"/>
      <c r="AZ261" s="168">
        <f>+AY261*'[1]IPC Y SMMLV'!C34</f>
        <v>0</v>
      </c>
      <c r="BA261" s="94">
        <f>S261+AV261+AX261+AZ261</f>
        <v>275181170.15731931</v>
      </c>
      <c r="BB261" s="25"/>
      <c r="BC261" s="275"/>
    </row>
    <row r="262" spans="1:55" s="54" customFormat="1" ht="27" x14ac:dyDescent="0.25">
      <c r="A262" s="307"/>
      <c r="B262" s="250" t="s">
        <v>390</v>
      </c>
      <c r="C262" s="88" t="s">
        <v>45</v>
      </c>
      <c r="D262" s="89">
        <v>5</v>
      </c>
      <c r="E262" s="89">
        <v>4</v>
      </c>
      <c r="F262" s="89">
        <v>2002</v>
      </c>
      <c r="G262" s="90"/>
      <c r="H262" s="99" t="s">
        <v>394</v>
      </c>
      <c r="I262" s="25" t="s">
        <v>47</v>
      </c>
      <c r="J262" s="92">
        <v>1007459416</v>
      </c>
      <c r="K262" s="25" t="s">
        <v>55</v>
      </c>
      <c r="L262" s="25"/>
      <c r="M262" s="25"/>
      <c r="N262" s="25"/>
      <c r="O262" s="49"/>
      <c r="P262" s="93">
        <v>48.31138</v>
      </c>
      <c r="Q262" s="25">
        <v>100.59854</v>
      </c>
      <c r="R262" s="25"/>
      <c r="S262" s="94"/>
      <c r="T262" s="94">
        <v>309000</v>
      </c>
      <c r="U262" s="94">
        <f>((T262*Q262)/P262)</f>
        <v>643429.12291058549</v>
      </c>
      <c r="V262" s="94">
        <v>828116</v>
      </c>
      <c r="W262" s="94">
        <f>V262*25%</f>
        <v>207029</v>
      </c>
      <c r="X262" s="94">
        <f>(V262+W262)*25%</f>
        <v>258786.25</v>
      </c>
      <c r="Y262" s="94">
        <f>((V262+W262-X262)/2)/3</f>
        <v>129393.125</v>
      </c>
      <c r="Z262" s="25">
        <v>5</v>
      </c>
      <c r="AA262" s="25">
        <f t="shared" si="113"/>
        <v>4</v>
      </c>
      <c r="AB262" s="25">
        <f t="shared" si="113"/>
        <v>2002</v>
      </c>
      <c r="AC262" s="25">
        <v>27</v>
      </c>
      <c r="AD262" s="25">
        <v>2</v>
      </c>
      <c r="AE262" s="25">
        <v>2019</v>
      </c>
      <c r="AF262" s="25">
        <f t="shared" si="114"/>
        <v>22</v>
      </c>
      <c r="AG262" s="25">
        <f t="shared" si="114"/>
        <v>-2</v>
      </c>
      <c r="AH262" s="25">
        <f t="shared" si="114"/>
        <v>17</v>
      </c>
      <c r="AI262" s="95">
        <f>((AF262*1)+(AG262*30)+(AH262*360))/30</f>
        <v>202.73333333333332</v>
      </c>
      <c r="AJ262" s="94">
        <f>Y262*((POWER(1.004867,AI262)-1)/0.004867)</f>
        <v>44556860.83966057</v>
      </c>
      <c r="AK262" s="25">
        <v>27</v>
      </c>
      <c r="AL262" s="25">
        <v>2</v>
      </c>
      <c r="AM262" s="25">
        <v>2019</v>
      </c>
      <c r="AN262" s="25">
        <v>15</v>
      </c>
      <c r="AO262" s="25">
        <v>1</v>
      </c>
      <c r="AP262" s="25">
        <v>2020</v>
      </c>
      <c r="AQ262" s="25">
        <f t="shared" si="115"/>
        <v>-12</v>
      </c>
      <c r="AR262" s="25">
        <f t="shared" si="115"/>
        <v>-1</v>
      </c>
      <c r="AS262" s="25">
        <f t="shared" si="115"/>
        <v>1</v>
      </c>
      <c r="AT262" s="95">
        <f>((AQ262*1)+(AR262*30)+(AS262*360))/30</f>
        <v>10.6</v>
      </c>
      <c r="AU262" s="94">
        <f>Y262*((POWER(1.004867,AT262)-1))/(0.004867*((POWER(1.004867,AT262))))</f>
        <v>1333628.2307523573</v>
      </c>
      <c r="AV262" s="94">
        <f>AJ262+AU262</f>
        <v>45890489.070412926</v>
      </c>
      <c r="AW262" s="207">
        <v>100</v>
      </c>
      <c r="AX262" s="94">
        <f>'[1]IPC Y SMMLV'!$C$4*AW262</f>
        <v>82811600</v>
      </c>
      <c r="AY262" s="25"/>
      <c r="AZ262" s="168">
        <f>+AY262*'[1]IPC Y SMMLV'!C35</f>
        <v>0</v>
      </c>
      <c r="BA262" s="94">
        <f>S262+AV262+AX262+AZ262</f>
        <v>128702089.07041293</v>
      </c>
      <c r="BB262" s="25"/>
      <c r="BC262" s="275"/>
    </row>
    <row r="263" spans="1:55" s="54" customFormat="1" ht="27" x14ac:dyDescent="0.25">
      <c r="A263" s="307"/>
      <c r="B263" s="250" t="s">
        <v>390</v>
      </c>
      <c r="C263" s="88" t="s">
        <v>45</v>
      </c>
      <c r="D263" s="89">
        <v>5</v>
      </c>
      <c r="E263" s="89">
        <v>4</v>
      </c>
      <c r="F263" s="89">
        <v>2002</v>
      </c>
      <c r="G263" s="90"/>
      <c r="H263" s="99" t="s">
        <v>395</v>
      </c>
      <c r="I263" s="25" t="s">
        <v>47</v>
      </c>
      <c r="J263" s="92">
        <v>1214721314</v>
      </c>
      <c r="K263" s="25" t="s">
        <v>55</v>
      </c>
      <c r="L263" s="25"/>
      <c r="M263" s="25"/>
      <c r="N263" s="25"/>
      <c r="O263" s="49"/>
      <c r="P263" s="93">
        <v>48.31138</v>
      </c>
      <c r="Q263" s="25">
        <v>100.59854</v>
      </c>
      <c r="R263" s="25"/>
      <c r="S263" s="94"/>
      <c r="T263" s="94">
        <v>309000</v>
      </c>
      <c r="U263" s="94">
        <f>((T263*Q263)/P263)</f>
        <v>643429.12291058549</v>
      </c>
      <c r="V263" s="94">
        <v>828116</v>
      </c>
      <c r="W263" s="94">
        <f>V263*25%</f>
        <v>207029</v>
      </c>
      <c r="X263" s="94">
        <f>(V263+W263)*25%</f>
        <v>258786.25</v>
      </c>
      <c r="Y263" s="94">
        <f>((V263+W263-X263)/2)/3</f>
        <v>129393.125</v>
      </c>
      <c r="Z263" s="25">
        <f>D263</f>
        <v>5</v>
      </c>
      <c r="AA263" s="25">
        <f t="shared" si="113"/>
        <v>4</v>
      </c>
      <c r="AB263" s="25">
        <f t="shared" si="113"/>
        <v>2002</v>
      </c>
      <c r="AC263" s="25">
        <v>27</v>
      </c>
      <c r="AD263" s="25">
        <v>11</v>
      </c>
      <c r="AE263" s="25">
        <v>2010</v>
      </c>
      <c r="AF263" s="25">
        <f t="shared" si="114"/>
        <v>22</v>
      </c>
      <c r="AG263" s="25">
        <f t="shared" si="114"/>
        <v>7</v>
      </c>
      <c r="AH263" s="25">
        <f t="shared" si="114"/>
        <v>8</v>
      </c>
      <c r="AI263" s="95">
        <f>((AF263*1)+(AG263*30)+(AH263*360))/30</f>
        <v>103.73333333333333</v>
      </c>
      <c r="AJ263" s="94">
        <f>Y263*((POWER(1.004867,AI263)-1)/0.004867)</f>
        <v>17406862.284109339</v>
      </c>
      <c r="AK263" s="25">
        <v>0</v>
      </c>
      <c r="AL263" s="25">
        <v>0</v>
      </c>
      <c r="AM263" s="25">
        <v>0</v>
      </c>
      <c r="AN263" s="25">
        <v>0</v>
      </c>
      <c r="AO263" s="25">
        <v>0</v>
      </c>
      <c r="AP263" s="25">
        <v>0</v>
      </c>
      <c r="AQ263" s="25">
        <f t="shared" si="115"/>
        <v>0</v>
      </c>
      <c r="AR263" s="25">
        <f t="shared" si="115"/>
        <v>0</v>
      </c>
      <c r="AS263" s="25">
        <f t="shared" si="115"/>
        <v>0</v>
      </c>
      <c r="AT263" s="95">
        <f>((AQ263*1)+(AR263*30)+(AS263*360))/30</f>
        <v>0</v>
      </c>
      <c r="AU263" s="94">
        <f>Y263*((POWER(1.004867,AT263)-1))/(0.004867*((POWER(1.004867,AT263))))</f>
        <v>0</v>
      </c>
      <c r="AV263" s="94">
        <f>AJ263+AU263</f>
        <v>17406862.284109339</v>
      </c>
      <c r="AW263" s="96">
        <v>100</v>
      </c>
      <c r="AX263" s="94">
        <f>'[1]IPC Y SMMLV'!$C$4*AW263</f>
        <v>82811600</v>
      </c>
      <c r="AY263" s="25"/>
      <c r="AZ263" s="94">
        <f>+AY263*'[1]IPC Y SMMLV'!C36</f>
        <v>0</v>
      </c>
      <c r="BA263" s="94">
        <f>S263+AV263+AX263+AZ263</f>
        <v>100218462.28410934</v>
      </c>
      <c r="BB263" s="25"/>
      <c r="BC263" s="275"/>
    </row>
    <row r="264" spans="1:55" s="54" customFormat="1" ht="27.75" thickBot="1" x14ac:dyDescent="0.3">
      <c r="A264" s="311"/>
      <c r="B264" s="252" t="s">
        <v>390</v>
      </c>
      <c r="C264" s="98" t="s">
        <v>45</v>
      </c>
      <c r="D264" s="112">
        <v>5</v>
      </c>
      <c r="E264" s="112">
        <v>4</v>
      </c>
      <c r="F264" s="112">
        <v>2002</v>
      </c>
      <c r="G264" s="113"/>
      <c r="H264" s="152" t="s">
        <v>396</v>
      </c>
      <c r="I264" s="25" t="s">
        <v>47</v>
      </c>
      <c r="J264" s="116">
        <v>1036400083</v>
      </c>
      <c r="K264" s="115" t="s">
        <v>55</v>
      </c>
      <c r="L264" s="115"/>
      <c r="M264" s="115"/>
      <c r="N264" s="115"/>
      <c r="O264" s="51"/>
      <c r="P264" s="93">
        <v>48.31138</v>
      </c>
      <c r="Q264" s="25">
        <v>100.59854</v>
      </c>
      <c r="R264" s="115"/>
      <c r="S264" s="101"/>
      <c r="T264" s="101">
        <v>309000</v>
      </c>
      <c r="U264" s="101">
        <f>((T264*Q264)/P264)</f>
        <v>643429.12291058549</v>
      </c>
      <c r="V264" s="94">
        <v>828116</v>
      </c>
      <c r="W264" s="101">
        <f>V264*25%</f>
        <v>207029</v>
      </c>
      <c r="X264" s="101">
        <f>(V264+W264)*25%</f>
        <v>258786.25</v>
      </c>
      <c r="Y264" s="101">
        <f>((V264+W264-X264)/2)/3</f>
        <v>129393.125</v>
      </c>
      <c r="Z264" s="115">
        <v>5</v>
      </c>
      <c r="AA264" s="115">
        <f t="shared" si="113"/>
        <v>4</v>
      </c>
      <c r="AB264" s="115">
        <f t="shared" si="113"/>
        <v>2002</v>
      </c>
      <c r="AC264" s="115">
        <v>6</v>
      </c>
      <c r="AD264" s="115">
        <v>9</v>
      </c>
      <c r="AE264" s="115">
        <v>2012</v>
      </c>
      <c r="AF264" s="115">
        <f t="shared" si="114"/>
        <v>1</v>
      </c>
      <c r="AG264" s="115">
        <f t="shared" si="114"/>
        <v>5</v>
      </c>
      <c r="AH264" s="115">
        <f t="shared" si="114"/>
        <v>10</v>
      </c>
      <c r="AI264" s="118">
        <f>((AF264*1)+(AG264*30)+(AH264*360))/30</f>
        <v>125.03333333333333</v>
      </c>
      <c r="AJ264" s="101">
        <f>Y264*((POWER(1.004867,AI264)-1)/0.004867)</f>
        <v>22199962.201530963</v>
      </c>
      <c r="AK264" s="115">
        <v>0</v>
      </c>
      <c r="AL264" s="115">
        <v>0</v>
      </c>
      <c r="AM264" s="115">
        <v>0</v>
      </c>
      <c r="AN264" s="115">
        <v>0</v>
      </c>
      <c r="AO264" s="115">
        <v>0</v>
      </c>
      <c r="AP264" s="115">
        <v>0</v>
      </c>
      <c r="AQ264" s="115">
        <f t="shared" si="115"/>
        <v>0</v>
      </c>
      <c r="AR264" s="115">
        <f t="shared" si="115"/>
        <v>0</v>
      </c>
      <c r="AS264" s="115">
        <f t="shared" si="115"/>
        <v>0</v>
      </c>
      <c r="AT264" s="118">
        <f>((AQ264*1)+(AR264*30)+(AS264*360))/30</f>
        <v>0</v>
      </c>
      <c r="AU264" s="101">
        <f>Y264*((POWER(1.004867,AT264)-1))/(0.004867*((POWER(1.004867,AT264))))</f>
        <v>0</v>
      </c>
      <c r="AV264" s="101">
        <f>AJ264+AU264</f>
        <v>22199962.201530963</v>
      </c>
      <c r="AW264" s="119">
        <v>100</v>
      </c>
      <c r="AX264" s="101">
        <f>'[1]IPC Y SMMLV'!$C$4*AW264</f>
        <v>82811600</v>
      </c>
      <c r="AY264" s="115"/>
      <c r="AZ264" s="101"/>
      <c r="BA264" s="94">
        <f>S264+AV264+AX264+AZ264</f>
        <v>105011562.20153096</v>
      </c>
      <c r="BB264" s="115"/>
      <c r="BC264" s="278">
        <f>SUM(BA260:BA264)</f>
        <v>609113283.71337259</v>
      </c>
    </row>
    <row r="265" spans="1:55" s="54" customFormat="1" ht="27" x14ac:dyDescent="0.25">
      <c r="A265" s="321">
        <v>38</v>
      </c>
      <c r="B265" s="255" t="s">
        <v>390</v>
      </c>
      <c r="C265" s="153" t="s">
        <v>45</v>
      </c>
      <c r="D265" s="56">
        <v>25</v>
      </c>
      <c r="E265" s="56">
        <v>6</v>
      </c>
      <c r="F265" s="56">
        <v>2004</v>
      </c>
      <c r="G265" s="57" t="s">
        <v>397</v>
      </c>
      <c r="H265" s="58"/>
      <c r="I265" s="32" t="s">
        <v>47</v>
      </c>
      <c r="J265" s="59">
        <v>22002242</v>
      </c>
      <c r="K265" s="32"/>
      <c r="L265" s="26"/>
      <c r="M265" s="26"/>
      <c r="N265" s="26"/>
      <c r="O265" s="43"/>
      <c r="P265" s="26"/>
      <c r="Q265" s="26"/>
      <c r="R265" s="26"/>
      <c r="S265" s="60"/>
      <c r="T265" s="60"/>
      <c r="U265" s="60"/>
      <c r="V265" s="60"/>
      <c r="W265" s="60"/>
      <c r="X265" s="60"/>
      <c r="Y265" s="60"/>
      <c r="Z265" s="26"/>
      <c r="AA265" s="26"/>
      <c r="AB265" s="26"/>
      <c r="AC265" s="26"/>
      <c r="AD265" s="26"/>
      <c r="AE265" s="26"/>
      <c r="AF265" s="26"/>
      <c r="AG265" s="26"/>
      <c r="AH265" s="26"/>
      <c r="AI265" s="26"/>
      <c r="AJ265" s="60"/>
      <c r="AK265" s="26"/>
      <c r="AL265" s="26"/>
      <c r="AM265" s="26"/>
      <c r="AN265" s="26"/>
      <c r="AO265" s="26"/>
      <c r="AP265" s="26"/>
      <c r="AQ265" s="26"/>
      <c r="AR265" s="26"/>
      <c r="AS265" s="26"/>
      <c r="AT265" s="26"/>
      <c r="AU265" s="60"/>
      <c r="AV265" s="60"/>
      <c r="AW265" s="26"/>
      <c r="AX265" s="60"/>
      <c r="AY265" s="26"/>
      <c r="AZ265" s="26"/>
      <c r="BA265" s="60"/>
      <c r="BB265" s="26"/>
      <c r="BC265" s="271"/>
    </row>
    <row r="266" spans="1:55" s="54" customFormat="1" ht="27" x14ac:dyDescent="0.25">
      <c r="A266" s="322"/>
      <c r="B266" s="246" t="s">
        <v>390</v>
      </c>
      <c r="C266" s="61" t="s">
        <v>45</v>
      </c>
      <c r="D266" s="62">
        <v>25</v>
      </c>
      <c r="E266" s="62">
        <v>6</v>
      </c>
      <c r="F266" s="62">
        <v>2004</v>
      </c>
      <c r="G266" s="63"/>
      <c r="H266" s="64" t="s">
        <v>398</v>
      </c>
      <c r="I266" s="29" t="s">
        <v>47</v>
      </c>
      <c r="J266" s="65">
        <v>22000910</v>
      </c>
      <c r="K266" s="29" t="s">
        <v>78</v>
      </c>
      <c r="L266" s="29"/>
      <c r="M266" s="29"/>
      <c r="N266" s="29"/>
      <c r="O266" s="35"/>
      <c r="P266" s="66">
        <v>55.487690000000001</v>
      </c>
      <c r="Q266" s="29">
        <v>100.59854</v>
      </c>
      <c r="R266" s="67">
        <v>0</v>
      </c>
      <c r="S266" s="67">
        <v>0</v>
      </c>
      <c r="T266" s="67">
        <v>358000</v>
      </c>
      <c r="U266" s="67">
        <f>((T266*Q266)/P266)</f>
        <v>649049.85808564024</v>
      </c>
      <c r="V266" s="67">
        <v>828116</v>
      </c>
      <c r="W266" s="67">
        <f>V266*25%</f>
        <v>207029</v>
      </c>
      <c r="X266" s="67">
        <f>(V266+W266)*25%</f>
        <v>258786.25</v>
      </c>
      <c r="Y266" s="67">
        <f>(V266+W266-X266)/2</f>
        <v>388179.375</v>
      </c>
      <c r="Z266" s="29">
        <f>+D266</f>
        <v>25</v>
      </c>
      <c r="AA266" s="29">
        <v>7</v>
      </c>
      <c r="AB266" s="29">
        <f>+F266</f>
        <v>2004</v>
      </c>
      <c r="AC266" s="29">
        <v>5</v>
      </c>
      <c r="AD266" s="29">
        <v>10</v>
      </c>
      <c r="AE266" s="29">
        <v>2009</v>
      </c>
      <c r="AF266" s="29">
        <f t="shared" ref="AF266:AH267" si="116">AC266-Z266</f>
        <v>-20</v>
      </c>
      <c r="AG266" s="29">
        <f t="shared" si="116"/>
        <v>3</v>
      </c>
      <c r="AH266" s="29">
        <f t="shared" si="116"/>
        <v>5</v>
      </c>
      <c r="AI266" s="68">
        <f t="shared" ref="AI266:AI271" si="117">((AF266*1)+(AG266*30)+(AH266*360))/30</f>
        <v>62.333333333333336</v>
      </c>
      <c r="AJ266" s="67">
        <f t="shared" ref="AJ266:AJ271" si="118">Y266*((POWER(1.004867,AI266)-1)/0.004867)</f>
        <v>28188486.92138017</v>
      </c>
      <c r="AK266" s="29">
        <v>0</v>
      </c>
      <c r="AL266" s="29">
        <v>0</v>
      </c>
      <c r="AM266" s="29">
        <v>0</v>
      </c>
      <c r="AN266" s="29">
        <v>0</v>
      </c>
      <c r="AO266" s="29">
        <v>0</v>
      </c>
      <c r="AP266" s="29">
        <v>0</v>
      </c>
      <c r="AQ266" s="29">
        <f>AN266-AK266</f>
        <v>0</v>
      </c>
      <c r="AR266" s="29">
        <f>AO266-AL266</f>
        <v>0</v>
      </c>
      <c r="AS266" s="29">
        <f>AP266-AM266</f>
        <v>0</v>
      </c>
      <c r="AT266" s="68">
        <f>((AQ266*1)+(AR266*30)+(AS266*360))/30</f>
        <v>0</v>
      </c>
      <c r="AU266" s="67">
        <f>Y266*((POWER(1.004867,AT266)-1))/(0.004867*((POWER(1.004867,AT266))))</f>
        <v>0</v>
      </c>
      <c r="AV266" s="67">
        <f>AJ266+AU266</f>
        <v>28188486.92138017</v>
      </c>
      <c r="AW266" s="69">
        <v>100</v>
      </c>
      <c r="AX266" s="67">
        <f>'[1]IPC Y SMMLV'!$C$4*AW266</f>
        <v>82811600</v>
      </c>
      <c r="AY266" s="29"/>
      <c r="AZ266" s="67">
        <f>'[1]IPC Y SMMLV'!$C$4*AY266</f>
        <v>0</v>
      </c>
      <c r="BA266" s="67">
        <f t="shared" ref="BA266:BA271" si="119">S266+AV266+AX266+AZ266</f>
        <v>111000086.92138016</v>
      </c>
      <c r="BB266" s="29"/>
      <c r="BC266" s="284"/>
    </row>
    <row r="267" spans="1:55" s="54" customFormat="1" ht="27" x14ac:dyDescent="0.25">
      <c r="A267" s="322"/>
      <c r="B267" s="263" t="s">
        <v>390</v>
      </c>
      <c r="C267" s="61" t="s">
        <v>45</v>
      </c>
      <c r="D267" s="242">
        <v>25</v>
      </c>
      <c r="E267" s="242">
        <v>6</v>
      </c>
      <c r="F267" s="242">
        <v>2004</v>
      </c>
      <c r="G267" s="209"/>
      <c r="H267" s="210" t="s">
        <v>399</v>
      </c>
      <c r="I267" s="213" t="s">
        <v>47</v>
      </c>
      <c r="J267" s="211">
        <v>3553392</v>
      </c>
      <c r="K267" s="213" t="s">
        <v>80</v>
      </c>
      <c r="L267" s="213"/>
      <c r="M267" s="213"/>
      <c r="N267" s="213"/>
      <c r="O267" s="46"/>
      <c r="P267" s="66">
        <v>55.487690000000001</v>
      </c>
      <c r="Q267" s="29">
        <v>100.59854</v>
      </c>
      <c r="R267" s="243">
        <v>0</v>
      </c>
      <c r="S267" s="243">
        <v>0</v>
      </c>
      <c r="T267" s="243">
        <v>358000</v>
      </c>
      <c r="U267" s="243">
        <f>((T267*Q267)/P267)</f>
        <v>649049.85808564024</v>
      </c>
      <c r="V267" s="243">
        <v>828116</v>
      </c>
      <c r="W267" s="243">
        <f>V267*25%</f>
        <v>207029</v>
      </c>
      <c r="X267" s="243">
        <f>(V267+W267)*25%</f>
        <v>258786.25</v>
      </c>
      <c r="Y267" s="243">
        <f>(V267+W267-X267)/2</f>
        <v>388179.375</v>
      </c>
      <c r="Z267" s="213">
        <f>+D267</f>
        <v>25</v>
      </c>
      <c r="AA267" s="213">
        <v>7</v>
      </c>
      <c r="AB267" s="213">
        <f>+F267</f>
        <v>2004</v>
      </c>
      <c r="AC267" s="213">
        <v>5</v>
      </c>
      <c r="AD267" s="213">
        <v>10</v>
      </c>
      <c r="AE267" s="213">
        <v>2009</v>
      </c>
      <c r="AF267" s="213">
        <f t="shared" si="116"/>
        <v>-20</v>
      </c>
      <c r="AG267" s="213">
        <f t="shared" si="116"/>
        <v>3</v>
      </c>
      <c r="AH267" s="213">
        <f t="shared" si="116"/>
        <v>5</v>
      </c>
      <c r="AI267" s="214">
        <f t="shared" si="117"/>
        <v>62.333333333333336</v>
      </c>
      <c r="AJ267" s="243">
        <f t="shared" si="118"/>
        <v>28188486.92138017</v>
      </c>
      <c r="AK267" s="213">
        <v>0</v>
      </c>
      <c r="AL267" s="213">
        <v>0</v>
      </c>
      <c r="AM267" s="213">
        <v>0</v>
      </c>
      <c r="AN267" s="213">
        <v>0</v>
      </c>
      <c r="AO267" s="213">
        <v>0</v>
      </c>
      <c r="AP267" s="213">
        <v>0</v>
      </c>
      <c r="AQ267" s="213">
        <v>0</v>
      </c>
      <c r="AR267" s="213">
        <v>0</v>
      </c>
      <c r="AS267" s="213">
        <v>0</v>
      </c>
      <c r="AT267" s="214">
        <f>((AQ267*1)+(AR267*30)+(AS267*360))/30</f>
        <v>0</v>
      </c>
      <c r="AU267" s="243">
        <v>0</v>
      </c>
      <c r="AV267" s="243">
        <f>AJ267+AU267</f>
        <v>28188486.92138017</v>
      </c>
      <c r="AW267" s="244">
        <v>100</v>
      </c>
      <c r="AX267" s="243">
        <f>'[1]IPC Y SMMLV'!$C$4*AW267</f>
        <v>82811600</v>
      </c>
      <c r="AY267" s="213"/>
      <c r="AZ267" s="243">
        <f>'[1]IPC Y SMMLV'!$C$4*AY267</f>
        <v>0</v>
      </c>
      <c r="BA267" s="243">
        <f>S267+AV267+AX267+AZ267</f>
        <v>111000086.92138016</v>
      </c>
      <c r="BB267" s="213"/>
      <c r="BC267" s="304"/>
    </row>
    <row r="268" spans="1:55" s="54" customFormat="1" ht="63.75" customHeight="1" x14ac:dyDescent="0.25">
      <c r="A268" s="322"/>
      <c r="B268" s="263" t="s">
        <v>390</v>
      </c>
      <c r="C268" s="61" t="s">
        <v>45</v>
      </c>
      <c r="D268" s="242">
        <v>25</v>
      </c>
      <c r="E268" s="242">
        <v>6</v>
      </c>
      <c r="F268" s="242">
        <v>2004</v>
      </c>
      <c r="G268" s="63"/>
      <c r="H268" s="22" t="s">
        <v>400</v>
      </c>
      <c r="I268" s="29"/>
      <c r="J268" s="65"/>
      <c r="K268" s="213" t="s">
        <v>82</v>
      </c>
      <c r="L268" s="29"/>
      <c r="M268" s="29"/>
      <c r="N268" s="29"/>
      <c r="O268" s="35" t="s">
        <v>83</v>
      </c>
      <c r="P268" s="68"/>
      <c r="Q268" s="68"/>
      <c r="R268" s="67">
        <v>0</v>
      </c>
      <c r="S268" s="243">
        <v>0</v>
      </c>
      <c r="T268" s="67">
        <v>0</v>
      </c>
      <c r="U268" s="67">
        <v>0</v>
      </c>
      <c r="V268" s="67">
        <v>0</v>
      </c>
      <c r="W268" s="67">
        <v>0</v>
      </c>
      <c r="X268" s="67">
        <v>0</v>
      </c>
      <c r="Y268" s="67">
        <v>0</v>
      </c>
      <c r="Z268" s="29">
        <v>0</v>
      </c>
      <c r="AA268" s="29">
        <v>0</v>
      </c>
      <c r="AB268" s="29">
        <v>0</v>
      </c>
      <c r="AC268" s="29">
        <v>0</v>
      </c>
      <c r="AD268" s="29">
        <v>0</v>
      </c>
      <c r="AE268" s="29">
        <v>0</v>
      </c>
      <c r="AF268" s="29">
        <v>0</v>
      </c>
      <c r="AG268" s="29">
        <f>AD268-AA268</f>
        <v>0</v>
      </c>
      <c r="AH268" s="29">
        <v>0</v>
      </c>
      <c r="AI268" s="214">
        <f t="shared" si="117"/>
        <v>0</v>
      </c>
      <c r="AJ268" s="243">
        <f t="shared" si="118"/>
        <v>0</v>
      </c>
      <c r="AK268" s="29">
        <v>0</v>
      </c>
      <c r="AL268" s="29">
        <v>0</v>
      </c>
      <c r="AM268" s="29">
        <v>0</v>
      </c>
      <c r="AN268" s="29">
        <v>0</v>
      </c>
      <c r="AO268" s="29">
        <v>0</v>
      </c>
      <c r="AP268" s="29">
        <v>0</v>
      </c>
      <c r="AQ268" s="29">
        <v>0</v>
      </c>
      <c r="AR268" s="29">
        <v>0</v>
      </c>
      <c r="AS268" s="29">
        <v>0</v>
      </c>
      <c r="AT268" s="68">
        <v>0</v>
      </c>
      <c r="AU268" s="67">
        <v>0</v>
      </c>
      <c r="AV268" s="67">
        <v>0</v>
      </c>
      <c r="AW268" s="69">
        <v>0</v>
      </c>
      <c r="AX268" s="67">
        <v>0</v>
      </c>
      <c r="AY268" s="29"/>
      <c r="AZ268" s="243">
        <f>'[1]IPC Y SMMLV'!$C$4*AY268</f>
        <v>0</v>
      </c>
      <c r="BA268" s="243">
        <f t="shared" si="119"/>
        <v>0</v>
      </c>
      <c r="BB268" s="29"/>
      <c r="BC268" s="284"/>
    </row>
    <row r="269" spans="1:55" s="54" customFormat="1" ht="66.75" customHeight="1" x14ac:dyDescent="0.25">
      <c r="A269" s="322"/>
      <c r="B269" s="263" t="s">
        <v>390</v>
      </c>
      <c r="C269" s="61" t="s">
        <v>45</v>
      </c>
      <c r="D269" s="242">
        <v>25</v>
      </c>
      <c r="E269" s="242">
        <v>6</v>
      </c>
      <c r="F269" s="242">
        <v>2004</v>
      </c>
      <c r="G269" s="63"/>
      <c r="H269" s="22" t="s">
        <v>401</v>
      </c>
      <c r="I269" s="29"/>
      <c r="J269" s="65"/>
      <c r="K269" s="213" t="s">
        <v>82</v>
      </c>
      <c r="L269" s="29"/>
      <c r="M269" s="29"/>
      <c r="N269" s="29"/>
      <c r="O269" s="35" t="s">
        <v>83</v>
      </c>
      <c r="P269" s="68"/>
      <c r="Q269" s="68"/>
      <c r="R269" s="67">
        <v>0</v>
      </c>
      <c r="S269" s="243">
        <v>0</v>
      </c>
      <c r="T269" s="67">
        <v>0</v>
      </c>
      <c r="U269" s="67">
        <v>0</v>
      </c>
      <c r="V269" s="67">
        <v>0</v>
      </c>
      <c r="W269" s="67">
        <v>0</v>
      </c>
      <c r="X269" s="67">
        <v>0</v>
      </c>
      <c r="Y269" s="67">
        <v>0</v>
      </c>
      <c r="Z269" s="29">
        <v>0</v>
      </c>
      <c r="AA269" s="29">
        <v>0</v>
      </c>
      <c r="AB269" s="29">
        <v>0</v>
      </c>
      <c r="AC269" s="29">
        <v>0</v>
      </c>
      <c r="AD269" s="29">
        <v>0</v>
      </c>
      <c r="AE269" s="29">
        <v>0</v>
      </c>
      <c r="AF269" s="29">
        <v>0</v>
      </c>
      <c r="AG269" s="29">
        <f>AD269-AA269</f>
        <v>0</v>
      </c>
      <c r="AH269" s="29">
        <v>0</v>
      </c>
      <c r="AI269" s="214">
        <f t="shared" si="117"/>
        <v>0</v>
      </c>
      <c r="AJ269" s="243">
        <f t="shared" si="118"/>
        <v>0</v>
      </c>
      <c r="AK269" s="29">
        <v>0</v>
      </c>
      <c r="AL269" s="29">
        <v>0</v>
      </c>
      <c r="AM269" s="29">
        <v>0</v>
      </c>
      <c r="AN269" s="29">
        <v>0</v>
      </c>
      <c r="AO269" s="29">
        <v>0</v>
      </c>
      <c r="AP269" s="29">
        <v>0</v>
      </c>
      <c r="AQ269" s="29">
        <v>0</v>
      </c>
      <c r="AR269" s="29">
        <v>0</v>
      </c>
      <c r="AS269" s="29">
        <v>0</v>
      </c>
      <c r="AT269" s="68">
        <v>0</v>
      </c>
      <c r="AU269" s="67">
        <v>0</v>
      </c>
      <c r="AV269" s="67">
        <v>0</v>
      </c>
      <c r="AW269" s="69">
        <v>0</v>
      </c>
      <c r="AX269" s="67">
        <v>0</v>
      </c>
      <c r="AY269" s="29"/>
      <c r="AZ269" s="243">
        <f>'[1]IPC Y SMMLV'!$C$4*AY269</f>
        <v>0</v>
      </c>
      <c r="BA269" s="243">
        <f t="shared" si="119"/>
        <v>0</v>
      </c>
      <c r="BB269" s="29"/>
      <c r="BC269" s="284"/>
    </row>
    <row r="270" spans="1:55" s="54" customFormat="1" ht="64.5" customHeight="1" x14ac:dyDescent="0.25">
      <c r="A270" s="322"/>
      <c r="B270" s="263" t="s">
        <v>390</v>
      </c>
      <c r="C270" s="61" t="s">
        <v>45</v>
      </c>
      <c r="D270" s="242">
        <v>25</v>
      </c>
      <c r="E270" s="242">
        <v>6</v>
      </c>
      <c r="F270" s="242">
        <v>2004</v>
      </c>
      <c r="G270" s="63"/>
      <c r="H270" s="22" t="s">
        <v>402</v>
      </c>
      <c r="I270" s="29"/>
      <c r="J270" s="65"/>
      <c r="K270" s="213" t="s">
        <v>82</v>
      </c>
      <c r="L270" s="29"/>
      <c r="M270" s="29"/>
      <c r="N270" s="29"/>
      <c r="O270" s="35" t="s">
        <v>83</v>
      </c>
      <c r="P270" s="68"/>
      <c r="Q270" s="68"/>
      <c r="R270" s="67">
        <v>0</v>
      </c>
      <c r="S270" s="243">
        <v>0</v>
      </c>
      <c r="T270" s="67">
        <v>0</v>
      </c>
      <c r="U270" s="67">
        <v>0</v>
      </c>
      <c r="V270" s="67">
        <v>0</v>
      </c>
      <c r="W270" s="67">
        <v>0</v>
      </c>
      <c r="X270" s="67">
        <v>0</v>
      </c>
      <c r="Y270" s="67">
        <v>0</v>
      </c>
      <c r="Z270" s="29">
        <v>0</v>
      </c>
      <c r="AA270" s="29">
        <v>0</v>
      </c>
      <c r="AB270" s="29">
        <v>0</v>
      </c>
      <c r="AC270" s="29">
        <v>0</v>
      </c>
      <c r="AD270" s="29">
        <v>0</v>
      </c>
      <c r="AE270" s="29">
        <v>0</v>
      </c>
      <c r="AF270" s="29">
        <v>0</v>
      </c>
      <c r="AG270" s="29">
        <f>AD270-AA270</f>
        <v>0</v>
      </c>
      <c r="AH270" s="29">
        <v>0</v>
      </c>
      <c r="AI270" s="214">
        <f t="shared" si="117"/>
        <v>0</v>
      </c>
      <c r="AJ270" s="243">
        <f t="shared" si="118"/>
        <v>0</v>
      </c>
      <c r="AK270" s="29">
        <v>0</v>
      </c>
      <c r="AL270" s="29">
        <v>0</v>
      </c>
      <c r="AM270" s="29">
        <v>0</v>
      </c>
      <c r="AN270" s="29">
        <v>0</v>
      </c>
      <c r="AO270" s="29">
        <v>0</v>
      </c>
      <c r="AP270" s="29">
        <v>0</v>
      </c>
      <c r="AQ270" s="29">
        <v>0</v>
      </c>
      <c r="AR270" s="29">
        <v>0</v>
      </c>
      <c r="AS270" s="29">
        <v>0</v>
      </c>
      <c r="AT270" s="68">
        <v>0</v>
      </c>
      <c r="AU270" s="67">
        <v>0</v>
      </c>
      <c r="AV270" s="67">
        <v>0</v>
      </c>
      <c r="AW270" s="69">
        <v>0</v>
      </c>
      <c r="AX270" s="67">
        <v>0</v>
      </c>
      <c r="AY270" s="29"/>
      <c r="AZ270" s="243">
        <f>'[1]IPC Y SMMLV'!$C$4*AY270</f>
        <v>0</v>
      </c>
      <c r="BA270" s="243">
        <f t="shared" si="119"/>
        <v>0</v>
      </c>
      <c r="BB270" s="29"/>
      <c r="BC270" s="284"/>
    </row>
    <row r="271" spans="1:55" s="54" customFormat="1" ht="66.75" customHeight="1" thickBot="1" x14ac:dyDescent="0.3">
      <c r="A271" s="323"/>
      <c r="B271" s="248" t="s">
        <v>390</v>
      </c>
      <c r="C271" s="70" t="s">
        <v>45</v>
      </c>
      <c r="D271" s="71">
        <v>25</v>
      </c>
      <c r="E271" s="71">
        <v>6</v>
      </c>
      <c r="F271" s="71">
        <v>2004</v>
      </c>
      <c r="G271" s="137"/>
      <c r="H271" s="72" t="s">
        <v>403</v>
      </c>
      <c r="I271" s="23"/>
      <c r="J271" s="74"/>
      <c r="K271" s="23" t="s">
        <v>82</v>
      </c>
      <c r="L271" s="23"/>
      <c r="M271" s="23"/>
      <c r="N271" s="23"/>
      <c r="O271" s="41" t="s">
        <v>83</v>
      </c>
      <c r="P271" s="78"/>
      <c r="Q271" s="78"/>
      <c r="R271" s="77">
        <v>0</v>
      </c>
      <c r="S271" s="77">
        <v>0</v>
      </c>
      <c r="T271" s="77">
        <v>0</v>
      </c>
      <c r="U271" s="77">
        <v>0</v>
      </c>
      <c r="V271" s="77">
        <v>0</v>
      </c>
      <c r="W271" s="77">
        <v>0</v>
      </c>
      <c r="X271" s="77">
        <v>0</v>
      </c>
      <c r="Y271" s="77">
        <v>0</v>
      </c>
      <c r="Z271" s="23">
        <v>0</v>
      </c>
      <c r="AA271" s="23">
        <v>0</v>
      </c>
      <c r="AB271" s="23">
        <v>0</v>
      </c>
      <c r="AC271" s="23">
        <v>0</v>
      </c>
      <c r="AD271" s="23">
        <v>0</v>
      </c>
      <c r="AE271" s="23">
        <v>0</v>
      </c>
      <c r="AF271" s="23">
        <v>0</v>
      </c>
      <c r="AG271" s="23">
        <f>AD271-AA271</f>
        <v>0</v>
      </c>
      <c r="AH271" s="23">
        <v>0</v>
      </c>
      <c r="AI271" s="78">
        <f t="shared" si="117"/>
        <v>0</v>
      </c>
      <c r="AJ271" s="77">
        <f t="shared" si="118"/>
        <v>0</v>
      </c>
      <c r="AK271" s="23">
        <v>0</v>
      </c>
      <c r="AL271" s="23">
        <v>0</v>
      </c>
      <c r="AM271" s="23">
        <v>0</v>
      </c>
      <c r="AN271" s="23">
        <v>0</v>
      </c>
      <c r="AO271" s="23">
        <v>0</v>
      </c>
      <c r="AP271" s="23">
        <v>0</v>
      </c>
      <c r="AQ271" s="23">
        <v>0</v>
      </c>
      <c r="AR271" s="23">
        <v>0</v>
      </c>
      <c r="AS271" s="23">
        <v>0</v>
      </c>
      <c r="AT271" s="78">
        <v>0</v>
      </c>
      <c r="AU271" s="77">
        <v>0</v>
      </c>
      <c r="AV271" s="77">
        <v>0</v>
      </c>
      <c r="AW271" s="79">
        <v>0</v>
      </c>
      <c r="AX271" s="77">
        <v>0</v>
      </c>
      <c r="AY271" s="23"/>
      <c r="AZ271" s="77">
        <f>'[1]IPC Y SMMLV'!$C$4*AY271</f>
        <v>0</v>
      </c>
      <c r="BA271" s="77">
        <f t="shared" si="119"/>
        <v>0</v>
      </c>
      <c r="BB271" s="23"/>
      <c r="BC271" s="282">
        <f>SUM(BA265:BA271)</f>
        <v>222000173.84276032</v>
      </c>
    </row>
    <row r="272" spans="1:55" s="54" customFormat="1" ht="40.5" x14ac:dyDescent="0.25">
      <c r="A272" s="315">
        <v>39</v>
      </c>
      <c r="B272" s="259" t="s">
        <v>404</v>
      </c>
      <c r="C272" s="81" t="s">
        <v>405</v>
      </c>
      <c r="D272" s="184">
        <v>22</v>
      </c>
      <c r="E272" s="184">
        <v>9</v>
      </c>
      <c r="F272" s="184">
        <v>2002</v>
      </c>
      <c r="G272" s="185" t="s">
        <v>406</v>
      </c>
      <c r="H272" s="186"/>
      <c r="I272" s="187" t="s">
        <v>407</v>
      </c>
      <c r="J272" s="245">
        <v>5545843</v>
      </c>
      <c r="K272" s="187"/>
      <c r="L272" s="42"/>
      <c r="M272" s="42" t="s">
        <v>408</v>
      </c>
      <c r="N272" s="42"/>
      <c r="O272" s="42"/>
      <c r="P272" s="42"/>
      <c r="Q272" s="42"/>
      <c r="R272" s="42"/>
      <c r="S272" s="189"/>
      <c r="T272" s="189"/>
      <c r="U272" s="189"/>
      <c r="V272" s="189"/>
      <c r="W272" s="189"/>
      <c r="X272" s="189"/>
      <c r="Y272" s="189"/>
      <c r="Z272" s="42"/>
      <c r="AA272" s="42"/>
      <c r="AB272" s="42"/>
      <c r="AC272" s="42"/>
      <c r="AD272" s="42"/>
      <c r="AE272" s="42"/>
      <c r="AF272" s="42"/>
      <c r="AG272" s="42"/>
      <c r="AH272" s="42"/>
      <c r="AI272" s="42"/>
      <c r="AJ272" s="189"/>
      <c r="AK272" s="42"/>
      <c r="AL272" s="42"/>
      <c r="AM272" s="42"/>
      <c r="AN272" s="42"/>
      <c r="AO272" s="42"/>
      <c r="AP272" s="42"/>
      <c r="AQ272" s="42"/>
      <c r="AR272" s="42"/>
      <c r="AS272" s="42"/>
      <c r="AT272" s="42"/>
      <c r="AU272" s="189"/>
      <c r="AV272" s="189"/>
      <c r="AW272" s="42"/>
      <c r="AX272" s="189"/>
      <c r="AY272" s="42"/>
      <c r="AZ272" s="42"/>
      <c r="BA272" s="189"/>
      <c r="BB272" s="42"/>
      <c r="BC272" s="290"/>
    </row>
    <row r="273" spans="1:55" s="54" customFormat="1" ht="55.5" customHeight="1" x14ac:dyDescent="0.25">
      <c r="A273" s="316"/>
      <c r="B273" s="260" t="s">
        <v>404</v>
      </c>
      <c r="C273" s="88" t="s">
        <v>405</v>
      </c>
      <c r="D273" s="89">
        <v>22</v>
      </c>
      <c r="E273" s="89">
        <v>9</v>
      </c>
      <c r="F273" s="89">
        <v>2002</v>
      </c>
      <c r="G273" s="90"/>
      <c r="H273" s="99" t="s">
        <v>409</v>
      </c>
      <c r="I273" s="25"/>
      <c r="J273" s="92"/>
      <c r="K273" s="25" t="s">
        <v>410</v>
      </c>
      <c r="L273" s="25"/>
      <c r="M273" s="25"/>
      <c r="N273" s="25"/>
      <c r="O273" s="49" t="s">
        <v>411</v>
      </c>
      <c r="P273" s="25">
        <v>0</v>
      </c>
      <c r="Q273" s="25">
        <v>0</v>
      </c>
      <c r="R273" s="25"/>
      <c r="S273" s="94">
        <v>0</v>
      </c>
      <c r="T273" s="94">
        <v>0</v>
      </c>
      <c r="U273" s="94">
        <v>0</v>
      </c>
      <c r="V273" s="94">
        <v>0</v>
      </c>
      <c r="W273" s="94">
        <f t="shared" ref="W273:W278" si="120">V273*25%</f>
        <v>0</v>
      </c>
      <c r="X273" s="94">
        <f t="shared" ref="X273:X278" si="121">(V273+W273)*25%</f>
        <v>0</v>
      </c>
      <c r="Y273" s="94">
        <f t="shared" ref="Y273:Y278" si="122">(V273+W273-X273)/2</f>
        <v>0</v>
      </c>
      <c r="Z273" s="25">
        <v>0</v>
      </c>
      <c r="AA273" s="25">
        <v>0</v>
      </c>
      <c r="AB273" s="25">
        <v>0</v>
      </c>
      <c r="AC273" s="25">
        <v>0</v>
      </c>
      <c r="AD273" s="25">
        <v>0</v>
      </c>
      <c r="AE273" s="25">
        <v>0</v>
      </c>
      <c r="AF273" s="25">
        <f t="shared" ref="AF273:AH278" si="123">AC273-Z273</f>
        <v>0</v>
      </c>
      <c r="AG273" s="25">
        <f t="shared" si="123"/>
        <v>0</v>
      </c>
      <c r="AH273" s="25">
        <f t="shared" si="123"/>
        <v>0</v>
      </c>
      <c r="AI273" s="95">
        <f t="shared" ref="AI273:AI278" si="124">((AF273*1)+(AG273*30)+(AH273*360))/30</f>
        <v>0</v>
      </c>
      <c r="AJ273" s="94">
        <f t="shared" ref="AJ273:AJ278" si="125">Y273*((POWER(1.004867,AI273)-1)/0.004867)</f>
        <v>0</v>
      </c>
      <c r="AK273" s="25">
        <v>0</v>
      </c>
      <c r="AL273" s="25">
        <v>0</v>
      </c>
      <c r="AM273" s="25">
        <v>0</v>
      </c>
      <c r="AN273" s="25">
        <v>0</v>
      </c>
      <c r="AO273" s="25">
        <v>0</v>
      </c>
      <c r="AP273" s="25">
        <v>0</v>
      </c>
      <c r="AQ273" s="25">
        <f t="shared" ref="AQ273:AS278" si="126">AN273-AK273</f>
        <v>0</v>
      </c>
      <c r="AR273" s="25">
        <f t="shared" si="126"/>
        <v>0</v>
      </c>
      <c r="AS273" s="25">
        <f t="shared" si="126"/>
        <v>0</v>
      </c>
      <c r="AT273" s="95">
        <f t="shared" ref="AT273:AT278" si="127">((AQ273*1)+(AR273*30)+(AS273*360))/30</f>
        <v>0</v>
      </c>
      <c r="AU273" s="94">
        <f t="shared" ref="AU273:AU278" si="128">Y273*((POWER(1.004867,AT273)-1))/(0.004867*((POWER(1.004867,AT273))))</f>
        <v>0</v>
      </c>
      <c r="AV273" s="94">
        <f t="shared" ref="AV273:AV278" si="129">AJ273+AU273</f>
        <v>0</v>
      </c>
      <c r="AW273" s="207">
        <v>0</v>
      </c>
      <c r="AX273" s="94">
        <f>'[1]IPC Y SMMLV'!$C$4*AW273</f>
        <v>0</v>
      </c>
      <c r="AY273" s="25"/>
      <c r="AZ273" s="168">
        <f>+AY273*'[1]IPC Y SMMLV'!C46</f>
        <v>0</v>
      </c>
      <c r="BA273" s="94">
        <f>S273+AV273+AX273+AZ273</f>
        <v>0</v>
      </c>
      <c r="BB273" s="25"/>
      <c r="BC273" s="275"/>
    </row>
    <row r="274" spans="1:55" s="54" customFormat="1" ht="68.25" customHeight="1" x14ac:dyDescent="0.25">
      <c r="A274" s="316"/>
      <c r="B274" s="264"/>
      <c r="C274" s="88" t="s">
        <v>405</v>
      </c>
      <c r="D274" s="161"/>
      <c r="E274" s="161"/>
      <c r="F274" s="161"/>
      <c r="G274" s="162"/>
      <c r="H274" s="163" t="s">
        <v>412</v>
      </c>
      <c r="I274" s="164"/>
      <c r="J274" s="165"/>
      <c r="K274" s="164" t="s">
        <v>82</v>
      </c>
      <c r="L274" s="164"/>
      <c r="M274" s="164"/>
      <c r="N274" s="164"/>
      <c r="O274" s="50" t="s">
        <v>344</v>
      </c>
      <c r="P274" s="164">
        <v>0</v>
      </c>
      <c r="Q274" s="164">
        <v>0</v>
      </c>
      <c r="R274" s="164"/>
      <c r="S274" s="168"/>
      <c r="T274" s="94">
        <v>0</v>
      </c>
      <c r="U274" s="94">
        <v>0</v>
      </c>
      <c r="V274" s="94">
        <v>0</v>
      </c>
      <c r="W274" s="94">
        <f t="shared" si="120"/>
        <v>0</v>
      </c>
      <c r="X274" s="94">
        <f t="shared" si="121"/>
        <v>0</v>
      </c>
      <c r="Y274" s="94">
        <f t="shared" si="122"/>
        <v>0</v>
      </c>
      <c r="Z274" s="25">
        <v>0</v>
      </c>
      <c r="AA274" s="25">
        <v>0</v>
      </c>
      <c r="AB274" s="25">
        <v>0</v>
      </c>
      <c r="AC274" s="25">
        <v>0</v>
      </c>
      <c r="AD274" s="25">
        <v>0</v>
      </c>
      <c r="AE274" s="25">
        <v>0</v>
      </c>
      <c r="AF274" s="25">
        <f>AC274-Z274</f>
        <v>0</v>
      </c>
      <c r="AG274" s="25">
        <f>AD274-AA274</f>
        <v>0</v>
      </c>
      <c r="AH274" s="25">
        <f>AE274-AB274</f>
        <v>0</v>
      </c>
      <c r="AI274" s="95">
        <f t="shared" si="124"/>
        <v>0</v>
      </c>
      <c r="AJ274" s="94">
        <f t="shared" si="125"/>
        <v>0</v>
      </c>
      <c r="AK274" s="25">
        <v>0</v>
      </c>
      <c r="AL274" s="25">
        <v>0</v>
      </c>
      <c r="AM274" s="25">
        <v>0</v>
      </c>
      <c r="AN274" s="25">
        <v>0</v>
      </c>
      <c r="AO274" s="25">
        <v>0</v>
      </c>
      <c r="AP274" s="25">
        <v>0</v>
      </c>
      <c r="AQ274" s="25">
        <f>AN274-AK274</f>
        <v>0</v>
      </c>
      <c r="AR274" s="25">
        <f>AO274-AL274</f>
        <v>0</v>
      </c>
      <c r="AS274" s="25">
        <f>AP274-AM274</f>
        <v>0</v>
      </c>
      <c r="AT274" s="95">
        <f t="shared" si="127"/>
        <v>0</v>
      </c>
      <c r="AU274" s="94">
        <f t="shared" si="128"/>
        <v>0</v>
      </c>
      <c r="AV274" s="94">
        <f t="shared" si="129"/>
        <v>0</v>
      </c>
      <c r="AW274" s="207">
        <v>0</v>
      </c>
      <c r="AX274" s="168"/>
      <c r="AY274" s="164"/>
      <c r="AZ274" s="168"/>
      <c r="BA274" s="168"/>
      <c r="BB274" s="164"/>
      <c r="BC274" s="300"/>
    </row>
    <row r="275" spans="1:55" s="54" customFormat="1" ht="66" customHeight="1" x14ac:dyDescent="0.25">
      <c r="A275" s="316"/>
      <c r="B275" s="264" t="s">
        <v>404</v>
      </c>
      <c r="C275" s="88" t="s">
        <v>405</v>
      </c>
      <c r="D275" s="161">
        <v>22</v>
      </c>
      <c r="E275" s="161">
        <v>9</v>
      </c>
      <c r="F275" s="161">
        <v>2002</v>
      </c>
      <c r="G275" s="162"/>
      <c r="H275" s="163" t="s">
        <v>413</v>
      </c>
      <c r="I275" s="164"/>
      <c r="J275" s="165"/>
      <c r="K275" s="164" t="s">
        <v>82</v>
      </c>
      <c r="L275" s="164"/>
      <c r="M275" s="164"/>
      <c r="N275" s="164"/>
      <c r="O275" s="50" t="s">
        <v>344</v>
      </c>
      <c r="P275" s="164">
        <v>0</v>
      </c>
      <c r="Q275" s="164">
        <v>0</v>
      </c>
      <c r="R275" s="164"/>
      <c r="S275" s="168"/>
      <c r="T275" s="94">
        <v>0</v>
      </c>
      <c r="U275" s="94">
        <v>0</v>
      </c>
      <c r="V275" s="94">
        <v>0</v>
      </c>
      <c r="W275" s="94">
        <f t="shared" si="120"/>
        <v>0</v>
      </c>
      <c r="X275" s="94">
        <f t="shared" si="121"/>
        <v>0</v>
      </c>
      <c r="Y275" s="94">
        <f t="shared" si="122"/>
        <v>0</v>
      </c>
      <c r="Z275" s="25">
        <v>0</v>
      </c>
      <c r="AA275" s="25">
        <v>0</v>
      </c>
      <c r="AB275" s="25">
        <v>0</v>
      </c>
      <c r="AC275" s="25">
        <v>0</v>
      </c>
      <c r="AD275" s="25">
        <v>0</v>
      </c>
      <c r="AE275" s="25">
        <v>0</v>
      </c>
      <c r="AF275" s="25">
        <f t="shared" si="123"/>
        <v>0</v>
      </c>
      <c r="AG275" s="25">
        <f t="shared" si="123"/>
        <v>0</v>
      </c>
      <c r="AH275" s="25">
        <f t="shared" si="123"/>
        <v>0</v>
      </c>
      <c r="AI275" s="95">
        <f t="shared" si="124"/>
        <v>0</v>
      </c>
      <c r="AJ275" s="94">
        <f t="shared" si="125"/>
        <v>0</v>
      </c>
      <c r="AK275" s="25">
        <v>0</v>
      </c>
      <c r="AL275" s="25">
        <v>0</v>
      </c>
      <c r="AM275" s="25">
        <v>0</v>
      </c>
      <c r="AN275" s="25">
        <v>0</v>
      </c>
      <c r="AO275" s="25">
        <v>0</v>
      </c>
      <c r="AP275" s="25">
        <v>0</v>
      </c>
      <c r="AQ275" s="25">
        <f t="shared" si="126"/>
        <v>0</v>
      </c>
      <c r="AR275" s="25">
        <f t="shared" si="126"/>
        <v>0</v>
      </c>
      <c r="AS275" s="25">
        <f t="shared" si="126"/>
        <v>0</v>
      </c>
      <c r="AT275" s="95">
        <f t="shared" si="127"/>
        <v>0</v>
      </c>
      <c r="AU275" s="94">
        <f t="shared" si="128"/>
        <v>0</v>
      </c>
      <c r="AV275" s="94">
        <f t="shared" si="129"/>
        <v>0</v>
      </c>
      <c r="AW275" s="207">
        <v>0</v>
      </c>
      <c r="AX275" s="168">
        <f>'[1]IPC Y SMMLV'!$C$4*AW275</f>
        <v>0</v>
      </c>
      <c r="AY275" s="164"/>
      <c r="AZ275" s="168">
        <f>+AY275*'[1]IPC Y SMMLV'!C47</f>
        <v>0</v>
      </c>
      <c r="BA275" s="168">
        <f>S275+AV275+AX275+AZ275</f>
        <v>0</v>
      </c>
      <c r="BB275" s="164"/>
      <c r="BC275" s="300"/>
    </row>
    <row r="276" spans="1:55" s="54" customFormat="1" ht="40.5" x14ac:dyDescent="0.25">
      <c r="A276" s="316"/>
      <c r="B276" s="264" t="s">
        <v>404</v>
      </c>
      <c r="C276" s="88" t="s">
        <v>405</v>
      </c>
      <c r="D276" s="89">
        <v>22</v>
      </c>
      <c r="E276" s="89">
        <v>9</v>
      </c>
      <c r="F276" s="89">
        <v>2002</v>
      </c>
      <c r="G276" s="90"/>
      <c r="H276" s="99" t="s">
        <v>414</v>
      </c>
      <c r="I276" s="25" t="s">
        <v>47</v>
      </c>
      <c r="J276" s="92">
        <v>1035866127</v>
      </c>
      <c r="K276" s="164" t="s">
        <v>82</v>
      </c>
      <c r="L276" s="25"/>
      <c r="M276" s="25"/>
      <c r="N276" s="25"/>
      <c r="O276" s="49"/>
      <c r="P276" s="25">
        <v>0</v>
      </c>
      <c r="Q276" s="25">
        <v>0</v>
      </c>
      <c r="R276" s="25"/>
      <c r="S276" s="94"/>
      <c r="T276" s="94">
        <v>0</v>
      </c>
      <c r="U276" s="94">
        <v>0</v>
      </c>
      <c r="V276" s="94">
        <v>0</v>
      </c>
      <c r="W276" s="94">
        <f t="shared" si="120"/>
        <v>0</v>
      </c>
      <c r="X276" s="94">
        <f t="shared" si="121"/>
        <v>0</v>
      </c>
      <c r="Y276" s="94">
        <f t="shared" si="122"/>
        <v>0</v>
      </c>
      <c r="Z276" s="25">
        <v>0</v>
      </c>
      <c r="AA276" s="25">
        <v>0</v>
      </c>
      <c r="AB276" s="25">
        <v>0</v>
      </c>
      <c r="AC276" s="25">
        <v>0</v>
      </c>
      <c r="AD276" s="25">
        <v>0</v>
      </c>
      <c r="AE276" s="25">
        <v>0</v>
      </c>
      <c r="AF276" s="25">
        <f t="shared" si="123"/>
        <v>0</v>
      </c>
      <c r="AG276" s="25">
        <f t="shared" si="123"/>
        <v>0</v>
      </c>
      <c r="AH276" s="25">
        <f t="shared" si="123"/>
        <v>0</v>
      </c>
      <c r="AI276" s="95">
        <f t="shared" si="124"/>
        <v>0</v>
      </c>
      <c r="AJ276" s="94">
        <f t="shared" si="125"/>
        <v>0</v>
      </c>
      <c r="AK276" s="25">
        <v>0</v>
      </c>
      <c r="AL276" s="25">
        <v>0</v>
      </c>
      <c r="AM276" s="25">
        <v>0</v>
      </c>
      <c r="AN276" s="25">
        <v>0</v>
      </c>
      <c r="AO276" s="25">
        <v>0</v>
      </c>
      <c r="AP276" s="25">
        <v>0</v>
      </c>
      <c r="AQ276" s="25">
        <f t="shared" si="126"/>
        <v>0</v>
      </c>
      <c r="AR276" s="25">
        <f t="shared" si="126"/>
        <v>0</v>
      </c>
      <c r="AS276" s="25">
        <f t="shared" si="126"/>
        <v>0</v>
      </c>
      <c r="AT276" s="95">
        <f t="shared" si="127"/>
        <v>0</v>
      </c>
      <c r="AU276" s="94">
        <f t="shared" si="128"/>
        <v>0</v>
      </c>
      <c r="AV276" s="94">
        <f t="shared" si="129"/>
        <v>0</v>
      </c>
      <c r="AW276" s="96">
        <v>50</v>
      </c>
      <c r="AX276" s="168">
        <f>'[1]IPC Y SMMLV'!$C$4*AW276</f>
        <v>41405800</v>
      </c>
      <c r="AY276" s="25"/>
      <c r="AZ276" s="168">
        <f>+AY276*'[1]IPC Y SMMLV'!C48</f>
        <v>0</v>
      </c>
      <c r="BA276" s="168">
        <f>S276+AV276+AX276+AZ276</f>
        <v>41405800</v>
      </c>
      <c r="BB276" s="25"/>
      <c r="BC276" s="275"/>
    </row>
    <row r="277" spans="1:55" s="54" customFormat="1" ht="68.25" customHeight="1" x14ac:dyDescent="0.25">
      <c r="A277" s="316"/>
      <c r="B277" s="264" t="s">
        <v>404</v>
      </c>
      <c r="C277" s="88" t="s">
        <v>405</v>
      </c>
      <c r="D277" s="161">
        <v>22</v>
      </c>
      <c r="E277" s="161">
        <v>9</v>
      </c>
      <c r="F277" s="161">
        <v>2002</v>
      </c>
      <c r="G277" s="90"/>
      <c r="H277" s="99" t="s">
        <v>415</v>
      </c>
      <c r="I277" s="25"/>
      <c r="J277" s="92"/>
      <c r="K277" s="164" t="s">
        <v>82</v>
      </c>
      <c r="L277" s="25"/>
      <c r="M277" s="25"/>
      <c r="N277" s="25"/>
      <c r="O277" s="49" t="s">
        <v>344</v>
      </c>
      <c r="P277" s="25">
        <v>0</v>
      </c>
      <c r="Q277" s="25">
        <v>0</v>
      </c>
      <c r="R277" s="25"/>
      <c r="S277" s="94"/>
      <c r="T277" s="94">
        <v>0</v>
      </c>
      <c r="U277" s="94">
        <v>0</v>
      </c>
      <c r="V277" s="94">
        <v>0</v>
      </c>
      <c r="W277" s="94">
        <f t="shared" si="120"/>
        <v>0</v>
      </c>
      <c r="X277" s="94">
        <f t="shared" si="121"/>
        <v>0</v>
      </c>
      <c r="Y277" s="94">
        <f t="shared" si="122"/>
        <v>0</v>
      </c>
      <c r="Z277" s="25">
        <v>0</v>
      </c>
      <c r="AA277" s="25">
        <v>0</v>
      </c>
      <c r="AB277" s="25">
        <v>0</v>
      </c>
      <c r="AC277" s="25">
        <v>0</v>
      </c>
      <c r="AD277" s="25">
        <v>0</v>
      </c>
      <c r="AE277" s="25">
        <v>0</v>
      </c>
      <c r="AF277" s="25">
        <f t="shared" si="123"/>
        <v>0</v>
      </c>
      <c r="AG277" s="25">
        <f t="shared" si="123"/>
        <v>0</v>
      </c>
      <c r="AH277" s="25">
        <f t="shared" si="123"/>
        <v>0</v>
      </c>
      <c r="AI277" s="95">
        <f t="shared" si="124"/>
        <v>0</v>
      </c>
      <c r="AJ277" s="94">
        <f t="shared" si="125"/>
        <v>0</v>
      </c>
      <c r="AK277" s="25">
        <v>0</v>
      </c>
      <c r="AL277" s="25">
        <v>0</v>
      </c>
      <c r="AM277" s="25">
        <v>0</v>
      </c>
      <c r="AN277" s="25">
        <v>0</v>
      </c>
      <c r="AO277" s="25">
        <v>0</v>
      </c>
      <c r="AP277" s="25">
        <v>0</v>
      </c>
      <c r="AQ277" s="25">
        <f t="shared" si="126"/>
        <v>0</v>
      </c>
      <c r="AR277" s="25">
        <f t="shared" si="126"/>
        <v>0</v>
      </c>
      <c r="AS277" s="25">
        <f t="shared" si="126"/>
        <v>0</v>
      </c>
      <c r="AT277" s="95">
        <f t="shared" si="127"/>
        <v>0</v>
      </c>
      <c r="AU277" s="94">
        <f t="shared" si="128"/>
        <v>0</v>
      </c>
      <c r="AV277" s="94">
        <f t="shared" si="129"/>
        <v>0</v>
      </c>
      <c r="AW277" s="96">
        <v>0</v>
      </c>
      <c r="AX277" s="168">
        <f>'[1]IPC Y SMMLV'!$C$4*AW277</f>
        <v>0</v>
      </c>
      <c r="AY277" s="25"/>
      <c r="AZ277" s="168">
        <f>+AY277*'[1]IPC Y SMMLV'!C49</f>
        <v>0</v>
      </c>
      <c r="BA277" s="168">
        <f>S277+AV277+AX277+AZ277</f>
        <v>0</v>
      </c>
      <c r="BB277" s="25"/>
      <c r="BC277" s="275"/>
    </row>
    <row r="278" spans="1:55" s="54" customFormat="1" ht="41.25" thickBot="1" x14ac:dyDescent="0.3">
      <c r="A278" s="317"/>
      <c r="B278" s="252" t="s">
        <v>404</v>
      </c>
      <c r="C278" s="98" t="s">
        <v>405</v>
      </c>
      <c r="D278" s="112">
        <v>22</v>
      </c>
      <c r="E278" s="112">
        <v>9</v>
      </c>
      <c r="F278" s="112">
        <v>2002</v>
      </c>
      <c r="G278" s="113"/>
      <c r="H278" s="152" t="s">
        <v>416</v>
      </c>
      <c r="I278" s="115" t="s">
        <v>47</v>
      </c>
      <c r="J278" s="116">
        <v>43701436</v>
      </c>
      <c r="K278" s="115" t="s">
        <v>82</v>
      </c>
      <c r="L278" s="115"/>
      <c r="M278" s="115"/>
      <c r="N278" s="115"/>
      <c r="O278" s="51"/>
      <c r="P278" s="115">
        <v>0</v>
      </c>
      <c r="Q278" s="115">
        <v>0</v>
      </c>
      <c r="R278" s="115"/>
      <c r="S278" s="101"/>
      <c r="T278" s="101">
        <v>0</v>
      </c>
      <c r="U278" s="101">
        <v>0</v>
      </c>
      <c r="V278" s="101">
        <v>0</v>
      </c>
      <c r="W278" s="101">
        <f t="shared" si="120"/>
        <v>0</v>
      </c>
      <c r="X278" s="101">
        <f t="shared" si="121"/>
        <v>0</v>
      </c>
      <c r="Y278" s="101">
        <f t="shared" si="122"/>
        <v>0</v>
      </c>
      <c r="Z278" s="115">
        <v>0</v>
      </c>
      <c r="AA278" s="115">
        <v>0</v>
      </c>
      <c r="AB278" s="115">
        <v>0</v>
      </c>
      <c r="AC278" s="115">
        <v>0</v>
      </c>
      <c r="AD278" s="115">
        <v>0</v>
      </c>
      <c r="AE278" s="115">
        <v>0</v>
      </c>
      <c r="AF278" s="115">
        <f t="shared" si="123"/>
        <v>0</v>
      </c>
      <c r="AG278" s="115">
        <f t="shared" si="123"/>
        <v>0</v>
      </c>
      <c r="AH278" s="115">
        <f t="shared" si="123"/>
        <v>0</v>
      </c>
      <c r="AI278" s="118">
        <f t="shared" si="124"/>
        <v>0</v>
      </c>
      <c r="AJ278" s="101">
        <f t="shared" si="125"/>
        <v>0</v>
      </c>
      <c r="AK278" s="115">
        <v>0</v>
      </c>
      <c r="AL278" s="115">
        <v>0</v>
      </c>
      <c r="AM278" s="115">
        <v>0</v>
      </c>
      <c r="AN278" s="115">
        <v>0</v>
      </c>
      <c r="AO278" s="115">
        <v>0</v>
      </c>
      <c r="AP278" s="115">
        <v>0</v>
      </c>
      <c r="AQ278" s="115">
        <f t="shared" si="126"/>
        <v>0</v>
      </c>
      <c r="AR278" s="115">
        <f t="shared" si="126"/>
        <v>0</v>
      </c>
      <c r="AS278" s="115">
        <f t="shared" si="126"/>
        <v>0</v>
      </c>
      <c r="AT278" s="118">
        <f t="shared" si="127"/>
        <v>0</v>
      </c>
      <c r="AU278" s="101">
        <f t="shared" si="128"/>
        <v>0</v>
      </c>
      <c r="AV278" s="101">
        <f t="shared" si="129"/>
        <v>0</v>
      </c>
      <c r="AW278" s="119">
        <v>50</v>
      </c>
      <c r="AX278" s="101">
        <f>'[1]IPC Y SMMLV'!$C$4*AW278</f>
        <v>41405800</v>
      </c>
      <c r="AY278" s="115"/>
      <c r="AZ278" s="101">
        <f>+AY278*'[1]IPC Y SMMLV'!C50</f>
        <v>0</v>
      </c>
      <c r="BA278" s="101">
        <f>S278+AV278+AX278+AZ278</f>
        <v>41405800</v>
      </c>
      <c r="BB278" s="115"/>
      <c r="BC278" s="278">
        <f>SUM(BA272:BA278)</f>
        <v>82811600</v>
      </c>
    </row>
    <row r="279" spans="1:55" s="54" customFormat="1" ht="63.75" x14ac:dyDescent="0.25">
      <c r="A279" s="318">
        <v>40</v>
      </c>
      <c r="B279" s="255" t="s">
        <v>417</v>
      </c>
      <c r="C279" s="153" t="s">
        <v>418</v>
      </c>
      <c r="D279" s="56">
        <v>4</v>
      </c>
      <c r="E279" s="56">
        <v>2</v>
      </c>
      <c r="F279" s="56">
        <v>2005</v>
      </c>
      <c r="G279" s="57" t="s">
        <v>419</v>
      </c>
      <c r="H279" s="58"/>
      <c r="I279" s="32" t="s">
        <v>47</v>
      </c>
      <c r="J279" s="59">
        <v>15508823</v>
      </c>
      <c r="K279" s="32"/>
      <c r="L279" s="26"/>
      <c r="M279" s="26"/>
      <c r="N279" s="26"/>
      <c r="O279" s="43" t="s">
        <v>420</v>
      </c>
      <c r="P279" s="26"/>
      <c r="Q279" s="26"/>
      <c r="R279" s="26"/>
      <c r="S279" s="60"/>
      <c r="T279" s="60"/>
      <c r="U279" s="60"/>
      <c r="V279" s="60"/>
      <c r="W279" s="60"/>
      <c r="X279" s="60"/>
      <c r="Y279" s="60"/>
      <c r="Z279" s="26"/>
      <c r="AA279" s="26"/>
      <c r="AB279" s="26"/>
      <c r="AC279" s="26"/>
      <c r="AD279" s="26"/>
      <c r="AE279" s="26"/>
      <c r="AF279" s="26"/>
      <c r="AG279" s="26"/>
      <c r="AH279" s="26"/>
      <c r="AI279" s="26"/>
      <c r="AJ279" s="60"/>
      <c r="AK279" s="26"/>
      <c r="AL279" s="26"/>
      <c r="AM279" s="26"/>
      <c r="AN279" s="26"/>
      <c r="AO279" s="26"/>
      <c r="AP279" s="26"/>
      <c r="AQ279" s="26"/>
      <c r="AR279" s="26"/>
      <c r="AS279" s="26"/>
      <c r="AT279" s="26"/>
      <c r="AU279" s="60"/>
      <c r="AV279" s="60"/>
      <c r="AW279" s="26"/>
      <c r="AX279" s="60"/>
      <c r="AY279" s="26"/>
      <c r="AZ279" s="26"/>
      <c r="BA279" s="60"/>
      <c r="BB279" s="26"/>
      <c r="BC279" s="271"/>
    </row>
    <row r="280" spans="1:55" s="54" customFormat="1" ht="51" x14ac:dyDescent="0.25">
      <c r="A280" s="319"/>
      <c r="B280" s="246" t="s">
        <v>417</v>
      </c>
      <c r="C280" s="61" t="s">
        <v>418</v>
      </c>
      <c r="D280" s="62">
        <v>4</v>
      </c>
      <c r="E280" s="62">
        <v>2</v>
      </c>
      <c r="F280" s="62">
        <v>2005</v>
      </c>
      <c r="G280" s="63"/>
      <c r="H280" s="64" t="s">
        <v>421</v>
      </c>
      <c r="I280" s="29"/>
      <c r="J280" s="65"/>
      <c r="K280" s="29" t="s">
        <v>55</v>
      </c>
      <c r="L280" s="29"/>
      <c r="M280" s="29"/>
      <c r="N280" s="29"/>
      <c r="O280" s="35" t="s">
        <v>422</v>
      </c>
      <c r="P280" s="68">
        <v>0</v>
      </c>
      <c r="Q280" s="68">
        <v>0</v>
      </c>
      <c r="R280" s="67">
        <v>0</v>
      </c>
      <c r="S280" s="67">
        <v>0</v>
      </c>
      <c r="T280" s="67">
        <v>0</v>
      </c>
      <c r="U280" s="67">
        <v>0</v>
      </c>
      <c r="V280" s="67">
        <v>0</v>
      </c>
      <c r="W280" s="67">
        <f>V280*25%</f>
        <v>0</v>
      </c>
      <c r="X280" s="67">
        <f>(V280+W280)*25%</f>
        <v>0</v>
      </c>
      <c r="Y280" s="67">
        <f>(V280+W280-X280)/2</f>
        <v>0</v>
      </c>
      <c r="Z280" s="29">
        <v>0</v>
      </c>
      <c r="AA280" s="29">
        <v>0</v>
      </c>
      <c r="AB280" s="29">
        <v>0</v>
      </c>
      <c r="AC280" s="29">
        <v>0</v>
      </c>
      <c r="AD280" s="29">
        <v>0</v>
      </c>
      <c r="AE280" s="29">
        <v>0</v>
      </c>
      <c r="AF280" s="29">
        <v>0</v>
      </c>
      <c r="AG280" s="29">
        <v>0</v>
      </c>
      <c r="AH280" s="29">
        <v>0</v>
      </c>
      <c r="AI280" s="68">
        <f>((AF280*1)+(AG280*30)+(AH280*360))/30</f>
        <v>0</v>
      </c>
      <c r="AJ280" s="67">
        <f>Y280*((POWER(1.004867,AI280)-1)/0.004867)</f>
        <v>0</v>
      </c>
      <c r="AK280" s="29">
        <v>0</v>
      </c>
      <c r="AL280" s="29">
        <v>0</v>
      </c>
      <c r="AM280" s="29">
        <v>0</v>
      </c>
      <c r="AN280" s="29">
        <v>0</v>
      </c>
      <c r="AO280" s="29">
        <v>0</v>
      </c>
      <c r="AP280" s="29">
        <v>0</v>
      </c>
      <c r="AQ280" s="29">
        <f>AN280-AK280</f>
        <v>0</v>
      </c>
      <c r="AR280" s="29">
        <f>AO280-AL280</f>
        <v>0</v>
      </c>
      <c r="AS280" s="29">
        <f>AP280-AM280</f>
        <v>0</v>
      </c>
      <c r="AT280" s="68">
        <f>((AQ280*1)+(AR280*30)+(AS280*360))/30</f>
        <v>0</v>
      </c>
      <c r="AU280" s="67">
        <f>Y280*((POWER(1.004867,AT280)-1))/(0.004867*((POWER(1.004867,AT280))))</f>
        <v>0</v>
      </c>
      <c r="AV280" s="67">
        <f>AJ280+AU280</f>
        <v>0</v>
      </c>
      <c r="AW280" s="69">
        <v>30</v>
      </c>
      <c r="AX280" s="67">
        <f>'[1]IPC Y SMMLV'!$C$4*AW280</f>
        <v>24843480</v>
      </c>
      <c r="AY280" s="29">
        <v>100</v>
      </c>
      <c r="AZ280" s="67">
        <f>'[1]IPC Y SMMLV'!$C$4*AY280</f>
        <v>82811600</v>
      </c>
      <c r="BA280" s="67">
        <f>S280+AV280+AX280+AZ280</f>
        <v>107655080</v>
      </c>
      <c r="BB280" s="29"/>
      <c r="BC280" s="284"/>
    </row>
    <row r="281" spans="1:55" s="54" customFormat="1" ht="51.75" thickBot="1" x14ac:dyDescent="0.3">
      <c r="A281" s="320"/>
      <c r="B281" s="248" t="s">
        <v>417</v>
      </c>
      <c r="C281" s="70" t="s">
        <v>418</v>
      </c>
      <c r="D281" s="71">
        <v>4</v>
      </c>
      <c r="E281" s="71">
        <v>2</v>
      </c>
      <c r="F281" s="71">
        <v>2005</v>
      </c>
      <c r="G281" s="137"/>
      <c r="H281" s="73" t="s">
        <v>423</v>
      </c>
      <c r="I281" s="23"/>
      <c r="J281" s="74"/>
      <c r="K281" s="23" t="s">
        <v>55</v>
      </c>
      <c r="L281" s="23"/>
      <c r="M281" s="23"/>
      <c r="N281" s="23"/>
      <c r="O281" s="41" t="s">
        <v>422</v>
      </c>
      <c r="P281" s="78">
        <v>0</v>
      </c>
      <c r="Q281" s="78">
        <v>0</v>
      </c>
      <c r="R281" s="77">
        <v>0</v>
      </c>
      <c r="S281" s="77">
        <v>0</v>
      </c>
      <c r="T281" s="77">
        <v>0</v>
      </c>
      <c r="U281" s="77">
        <v>0</v>
      </c>
      <c r="V281" s="77">
        <v>0</v>
      </c>
      <c r="W281" s="77">
        <f>V281*25%</f>
        <v>0</v>
      </c>
      <c r="X281" s="77">
        <f>(V281+W281)*25%</f>
        <v>0</v>
      </c>
      <c r="Y281" s="77">
        <f>(V281+W281-X281)/2</f>
        <v>0</v>
      </c>
      <c r="Z281" s="23">
        <v>0</v>
      </c>
      <c r="AA281" s="23">
        <v>0</v>
      </c>
      <c r="AB281" s="23">
        <v>0</v>
      </c>
      <c r="AC281" s="23">
        <v>0</v>
      </c>
      <c r="AD281" s="23">
        <v>0</v>
      </c>
      <c r="AE281" s="23">
        <v>0</v>
      </c>
      <c r="AF281" s="23">
        <v>0</v>
      </c>
      <c r="AG281" s="23">
        <v>0</v>
      </c>
      <c r="AH281" s="23">
        <v>0</v>
      </c>
      <c r="AI281" s="78">
        <f>((AF281*1)+(AG281*30)+(AH281*360))/30</f>
        <v>0</v>
      </c>
      <c r="AJ281" s="77">
        <f>Y281*((POWER(1.004867,AI281)-1)/0.004867)</f>
        <v>0</v>
      </c>
      <c r="AK281" s="23">
        <v>0</v>
      </c>
      <c r="AL281" s="23">
        <v>0</v>
      </c>
      <c r="AM281" s="23">
        <v>0</v>
      </c>
      <c r="AN281" s="23">
        <v>0</v>
      </c>
      <c r="AO281" s="23">
        <v>0</v>
      </c>
      <c r="AP281" s="23">
        <v>0</v>
      </c>
      <c r="AQ281" s="23">
        <v>0</v>
      </c>
      <c r="AR281" s="23">
        <v>0</v>
      </c>
      <c r="AS281" s="23">
        <v>0</v>
      </c>
      <c r="AT281" s="78">
        <f>((AQ281*1)+(AR281*30)+(AS281*360))/30</f>
        <v>0</v>
      </c>
      <c r="AU281" s="77">
        <v>0</v>
      </c>
      <c r="AV281" s="77">
        <f>AJ281+AU281</f>
        <v>0</v>
      </c>
      <c r="AW281" s="79">
        <v>0</v>
      </c>
      <c r="AX281" s="77">
        <v>0</v>
      </c>
      <c r="AY281" s="23"/>
      <c r="AZ281" s="77">
        <f>'[1]IPC Y SMMLV'!$C$4*AY281</f>
        <v>0</v>
      </c>
      <c r="BA281" s="77">
        <f>S281+AV281+AX281+AZ281</f>
        <v>0</v>
      </c>
      <c r="BB281" s="23"/>
      <c r="BC281" s="282">
        <f>SUM(BA279:BA281)</f>
        <v>107655080</v>
      </c>
    </row>
    <row r="282" spans="1:55" s="54" customFormat="1" ht="27" x14ac:dyDescent="0.25">
      <c r="A282" s="315">
        <v>41</v>
      </c>
      <c r="B282" s="256" t="s">
        <v>417</v>
      </c>
      <c r="C282" s="88" t="s">
        <v>373</v>
      </c>
      <c r="D282" s="184">
        <v>14</v>
      </c>
      <c r="E282" s="184">
        <v>3</v>
      </c>
      <c r="F282" s="184">
        <v>2005</v>
      </c>
      <c r="G282" s="185" t="s">
        <v>424</v>
      </c>
      <c r="H282" s="186"/>
      <c r="I282" s="187" t="s">
        <v>47</v>
      </c>
      <c r="J282" s="188">
        <v>70754367</v>
      </c>
      <c r="K282" s="187"/>
      <c r="L282" s="42"/>
      <c r="M282" s="42"/>
      <c r="N282" s="42"/>
      <c r="O282" s="42"/>
      <c r="P282" s="42"/>
      <c r="Q282" s="42"/>
      <c r="R282" s="42"/>
      <c r="S282" s="189"/>
      <c r="T282" s="189"/>
      <c r="U282" s="189"/>
      <c r="V282" s="189"/>
      <c r="W282" s="189"/>
      <c r="X282" s="189"/>
      <c r="Y282" s="189"/>
      <c r="Z282" s="42"/>
      <c r="AA282" s="42"/>
      <c r="AB282" s="42"/>
      <c r="AC282" s="42"/>
      <c r="AD282" s="42"/>
      <c r="AE282" s="42"/>
      <c r="AF282" s="42"/>
      <c r="AG282" s="42"/>
      <c r="AH282" s="42"/>
      <c r="AI282" s="42"/>
      <c r="AJ282" s="189"/>
      <c r="AK282" s="42"/>
      <c r="AL282" s="42"/>
      <c r="AM282" s="42"/>
      <c r="AN282" s="42"/>
      <c r="AO282" s="42"/>
      <c r="AP282" s="42"/>
      <c r="AQ282" s="42"/>
      <c r="AR282" s="42"/>
      <c r="AS282" s="42"/>
      <c r="AT282" s="42"/>
      <c r="AU282" s="189"/>
      <c r="AV282" s="189"/>
      <c r="AW282" s="42"/>
      <c r="AX282" s="189"/>
      <c r="AY282" s="42"/>
      <c r="AZ282" s="42"/>
      <c r="BA282" s="189"/>
      <c r="BB282" s="42"/>
      <c r="BC282" s="290"/>
    </row>
    <row r="283" spans="1:55" s="54" customFormat="1" ht="63.75" x14ac:dyDescent="0.25">
      <c r="A283" s="316"/>
      <c r="B283" s="250" t="s">
        <v>417</v>
      </c>
      <c r="C283" s="88" t="s">
        <v>373</v>
      </c>
      <c r="D283" s="89">
        <v>14</v>
      </c>
      <c r="E283" s="89">
        <v>3</v>
      </c>
      <c r="F283" s="89">
        <v>2005</v>
      </c>
      <c r="G283" s="90"/>
      <c r="H283" s="99" t="s">
        <v>425</v>
      </c>
      <c r="I283" s="25"/>
      <c r="J283" s="92"/>
      <c r="K283" s="25" t="s">
        <v>82</v>
      </c>
      <c r="L283" s="25"/>
      <c r="M283" s="25"/>
      <c r="N283" s="25"/>
      <c r="O283" s="49" t="s">
        <v>344</v>
      </c>
      <c r="P283" s="25">
        <v>0</v>
      </c>
      <c r="Q283" s="25">
        <v>0</v>
      </c>
      <c r="R283" s="25"/>
      <c r="S283" s="94">
        <v>0</v>
      </c>
      <c r="T283" s="94">
        <v>0</v>
      </c>
      <c r="U283" s="94">
        <v>0</v>
      </c>
      <c r="V283" s="94">
        <v>0</v>
      </c>
      <c r="W283" s="94">
        <f>V283*25%</f>
        <v>0</v>
      </c>
      <c r="X283" s="94">
        <f>(V283+W283)*25%</f>
        <v>0</v>
      </c>
      <c r="Y283" s="94">
        <f>(V283+W283-X283)</f>
        <v>0</v>
      </c>
      <c r="Z283" s="25">
        <v>0</v>
      </c>
      <c r="AA283" s="25">
        <v>0</v>
      </c>
      <c r="AB283" s="25">
        <v>0</v>
      </c>
      <c r="AC283" s="25">
        <v>0</v>
      </c>
      <c r="AD283" s="25">
        <v>0</v>
      </c>
      <c r="AE283" s="25">
        <v>0</v>
      </c>
      <c r="AF283" s="25">
        <f t="shared" ref="AF283:AH292" si="130">AC283-Z283</f>
        <v>0</v>
      </c>
      <c r="AG283" s="25">
        <f t="shared" si="130"/>
        <v>0</v>
      </c>
      <c r="AH283" s="25">
        <f t="shared" si="130"/>
        <v>0</v>
      </c>
      <c r="AI283" s="95">
        <f>((AF283*1)+(AG283*30)+(AH283*360))/30</f>
        <v>0</v>
      </c>
      <c r="AJ283" s="94">
        <f t="shared" ref="AJ283:AJ292" si="131">Y283*((POWER(1.004867,AI283)-1)/0.004867)</f>
        <v>0</v>
      </c>
      <c r="AK283" s="25">
        <f>AC283</f>
        <v>0</v>
      </c>
      <c r="AL283" s="25">
        <f>AD283</f>
        <v>0</v>
      </c>
      <c r="AM283" s="25">
        <f>AE283</f>
        <v>0</v>
      </c>
      <c r="AN283" s="25">
        <v>0</v>
      </c>
      <c r="AO283" s="25">
        <v>0</v>
      </c>
      <c r="AP283" s="25">
        <v>0</v>
      </c>
      <c r="AQ283" s="25">
        <v>0</v>
      </c>
      <c r="AR283" s="25">
        <v>0</v>
      </c>
      <c r="AS283" s="25">
        <v>0</v>
      </c>
      <c r="AT283" s="167">
        <v>0</v>
      </c>
      <c r="AU283" s="94">
        <f t="shared" ref="AU283:AU292" si="132">Y283*((POWER(1.004867,AT283)-1))/(0.004867*((POWER(1.004867,AT283))))</f>
        <v>0</v>
      </c>
      <c r="AV283" s="94">
        <f t="shared" ref="AV283:AV292" si="133">AJ283+AU283</f>
        <v>0</v>
      </c>
      <c r="AW283" s="207">
        <v>0</v>
      </c>
      <c r="AX283" s="94">
        <f>'[1]IPC Y SMMLV'!$C$4*AW283</f>
        <v>0</v>
      </c>
      <c r="AY283" s="25"/>
      <c r="AZ283" s="168">
        <f>+AY283*'[1]IPC Y SMMLV'!C55</f>
        <v>0</v>
      </c>
      <c r="BA283" s="94">
        <f>S283+AV283+AX283+AZ283</f>
        <v>0</v>
      </c>
      <c r="BB283" s="25"/>
      <c r="BC283" s="275"/>
    </row>
    <row r="284" spans="1:55" s="54" customFormat="1" ht="63.75" x14ac:dyDescent="0.25">
      <c r="A284" s="316"/>
      <c r="B284" s="250" t="s">
        <v>417</v>
      </c>
      <c r="C284" s="88" t="s">
        <v>373</v>
      </c>
      <c r="D284" s="89">
        <v>14</v>
      </c>
      <c r="E284" s="89">
        <v>3</v>
      </c>
      <c r="F284" s="89">
        <v>2005</v>
      </c>
      <c r="G284" s="90"/>
      <c r="H284" s="99" t="s">
        <v>426</v>
      </c>
      <c r="I284" s="25"/>
      <c r="J284" s="92"/>
      <c r="K284" s="25" t="s">
        <v>82</v>
      </c>
      <c r="L284" s="25"/>
      <c r="M284" s="25"/>
      <c r="N284" s="25"/>
      <c r="O284" s="49" t="s">
        <v>344</v>
      </c>
      <c r="P284" s="25">
        <v>0</v>
      </c>
      <c r="Q284" s="25">
        <v>0</v>
      </c>
      <c r="R284" s="25"/>
      <c r="S284" s="94"/>
      <c r="T284" s="94">
        <v>0</v>
      </c>
      <c r="U284" s="94">
        <v>0</v>
      </c>
      <c r="V284" s="94">
        <v>0</v>
      </c>
      <c r="W284" s="94">
        <v>0</v>
      </c>
      <c r="X284" s="94">
        <v>0</v>
      </c>
      <c r="Y284" s="94">
        <v>0</v>
      </c>
      <c r="Z284" s="25">
        <v>0</v>
      </c>
      <c r="AA284" s="25">
        <v>0</v>
      </c>
      <c r="AB284" s="25">
        <v>0</v>
      </c>
      <c r="AC284" s="25">
        <v>0</v>
      </c>
      <c r="AD284" s="25">
        <v>0</v>
      </c>
      <c r="AE284" s="25">
        <v>0</v>
      </c>
      <c r="AF284" s="25">
        <f t="shared" si="130"/>
        <v>0</v>
      </c>
      <c r="AG284" s="25">
        <f t="shared" si="130"/>
        <v>0</v>
      </c>
      <c r="AH284" s="25">
        <f t="shared" si="130"/>
        <v>0</v>
      </c>
      <c r="AI284" s="95">
        <f>((AF284*1)+(AG284*30)+(AH284*360))/30</f>
        <v>0</v>
      </c>
      <c r="AJ284" s="94">
        <f t="shared" si="131"/>
        <v>0</v>
      </c>
      <c r="AK284" s="25">
        <v>0</v>
      </c>
      <c r="AL284" s="25">
        <v>0</v>
      </c>
      <c r="AM284" s="25">
        <v>0</v>
      </c>
      <c r="AN284" s="25">
        <v>0</v>
      </c>
      <c r="AO284" s="25">
        <v>0</v>
      </c>
      <c r="AP284" s="25">
        <v>0</v>
      </c>
      <c r="AQ284" s="25">
        <v>0</v>
      </c>
      <c r="AR284" s="25">
        <v>0</v>
      </c>
      <c r="AS284" s="25">
        <v>0</v>
      </c>
      <c r="AT284" s="167">
        <v>0</v>
      </c>
      <c r="AU284" s="94">
        <f t="shared" si="132"/>
        <v>0</v>
      </c>
      <c r="AV284" s="94">
        <f t="shared" si="133"/>
        <v>0</v>
      </c>
      <c r="AW284" s="207">
        <v>0</v>
      </c>
      <c r="AX284" s="94">
        <f>'[1]IPC Y SMMLV'!$C$4*AW284</f>
        <v>0</v>
      </c>
      <c r="AY284" s="25"/>
      <c r="AZ284" s="168">
        <f>+AY284*'[1]IPC Y SMMLV'!C56</f>
        <v>0</v>
      </c>
      <c r="BA284" s="94">
        <f t="shared" ref="BA284:BA290" si="134">S284+AV284+AX284+AZ284</f>
        <v>0</v>
      </c>
      <c r="BB284" s="25"/>
      <c r="BC284" s="275"/>
    </row>
    <row r="285" spans="1:55" s="54" customFormat="1" ht="63.75" x14ac:dyDescent="0.25">
      <c r="A285" s="316"/>
      <c r="B285" s="250" t="s">
        <v>417</v>
      </c>
      <c r="C285" s="88" t="s">
        <v>373</v>
      </c>
      <c r="D285" s="89">
        <v>14</v>
      </c>
      <c r="E285" s="89">
        <v>3</v>
      </c>
      <c r="F285" s="89">
        <v>2005</v>
      </c>
      <c r="G285" s="90"/>
      <c r="H285" s="99" t="s">
        <v>427</v>
      </c>
      <c r="I285" s="25"/>
      <c r="J285" s="92"/>
      <c r="K285" s="25" t="s">
        <v>82</v>
      </c>
      <c r="L285" s="25"/>
      <c r="M285" s="25"/>
      <c r="N285" s="25"/>
      <c r="O285" s="49" t="s">
        <v>344</v>
      </c>
      <c r="P285" s="25">
        <v>0</v>
      </c>
      <c r="Q285" s="25">
        <v>0</v>
      </c>
      <c r="R285" s="25"/>
      <c r="S285" s="94">
        <v>0</v>
      </c>
      <c r="T285" s="94">
        <v>0</v>
      </c>
      <c r="U285" s="94">
        <v>0</v>
      </c>
      <c r="V285" s="94">
        <v>0</v>
      </c>
      <c r="W285" s="94">
        <v>0</v>
      </c>
      <c r="X285" s="94">
        <v>0</v>
      </c>
      <c r="Y285" s="94">
        <v>0</v>
      </c>
      <c r="Z285" s="25">
        <v>0</v>
      </c>
      <c r="AA285" s="25">
        <v>0</v>
      </c>
      <c r="AB285" s="25">
        <v>0</v>
      </c>
      <c r="AC285" s="25">
        <v>0</v>
      </c>
      <c r="AD285" s="25">
        <v>0</v>
      </c>
      <c r="AE285" s="25">
        <v>0</v>
      </c>
      <c r="AF285" s="25">
        <f t="shared" si="130"/>
        <v>0</v>
      </c>
      <c r="AG285" s="25">
        <f t="shared" si="130"/>
        <v>0</v>
      </c>
      <c r="AH285" s="25">
        <f t="shared" si="130"/>
        <v>0</v>
      </c>
      <c r="AI285" s="95">
        <f>((AF285*1)+(AG285*30)+(AH285*360))/30</f>
        <v>0</v>
      </c>
      <c r="AJ285" s="94">
        <f t="shared" si="131"/>
        <v>0</v>
      </c>
      <c r="AK285" s="25">
        <v>0</v>
      </c>
      <c r="AL285" s="25">
        <v>0</v>
      </c>
      <c r="AM285" s="25">
        <v>0</v>
      </c>
      <c r="AN285" s="25">
        <v>0</v>
      </c>
      <c r="AO285" s="25">
        <v>0</v>
      </c>
      <c r="AP285" s="25">
        <v>0</v>
      </c>
      <c r="AQ285" s="25">
        <v>0</v>
      </c>
      <c r="AR285" s="25">
        <v>0</v>
      </c>
      <c r="AS285" s="25">
        <v>0</v>
      </c>
      <c r="AT285" s="167">
        <v>0</v>
      </c>
      <c r="AU285" s="94">
        <f t="shared" si="132"/>
        <v>0</v>
      </c>
      <c r="AV285" s="94">
        <f t="shared" si="133"/>
        <v>0</v>
      </c>
      <c r="AW285" s="207">
        <v>0</v>
      </c>
      <c r="AX285" s="94">
        <f>'[1]IPC Y SMMLV'!$C$4*AW285</f>
        <v>0</v>
      </c>
      <c r="AY285" s="25"/>
      <c r="AZ285" s="168">
        <f>+AY285*'[1]IPC Y SMMLV'!C57</f>
        <v>0</v>
      </c>
      <c r="BA285" s="94">
        <f t="shared" si="134"/>
        <v>0</v>
      </c>
      <c r="BB285" s="25"/>
      <c r="BC285" s="275"/>
    </row>
    <row r="286" spans="1:55" s="54" customFormat="1" ht="63.75" x14ac:dyDescent="0.25">
      <c r="A286" s="316"/>
      <c r="B286" s="250" t="s">
        <v>417</v>
      </c>
      <c r="C286" s="88" t="s">
        <v>373</v>
      </c>
      <c r="D286" s="89">
        <v>14</v>
      </c>
      <c r="E286" s="89">
        <v>3</v>
      </c>
      <c r="F286" s="89">
        <v>2005</v>
      </c>
      <c r="G286" s="90"/>
      <c r="H286" s="99" t="s">
        <v>428</v>
      </c>
      <c r="I286" s="25"/>
      <c r="J286" s="92"/>
      <c r="K286" s="25" t="s">
        <v>82</v>
      </c>
      <c r="L286" s="25"/>
      <c r="M286" s="25"/>
      <c r="N286" s="25"/>
      <c r="O286" s="49" t="s">
        <v>344</v>
      </c>
      <c r="P286" s="25">
        <v>0</v>
      </c>
      <c r="Q286" s="25">
        <v>0</v>
      </c>
      <c r="R286" s="25"/>
      <c r="S286" s="94"/>
      <c r="T286" s="94">
        <v>0</v>
      </c>
      <c r="U286" s="94">
        <v>0</v>
      </c>
      <c r="V286" s="94">
        <v>0</v>
      </c>
      <c r="W286" s="94">
        <v>0</v>
      </c>
      <c r="X286" s="94">
        <v>0</v>
      </c>
      <c r="Y286" s="94">
        <v>0</v>
      </c>
      <c r="Z286" s="25">
        <v>0</v>
      </c>
      <c r="AA286" s="25">
        <v>0</v>
      </c>
      <c r="AB286" s="25">
        <v>0</v>
      </c>
      <c r="AC286" s="25">
        <v>0</v>
      </c>
      <c r="AD286" s="25">
        <v>0</v>
      </c>
      <c r="AE286" s="25">
        <v>0</v>
      </c>
      <c r="AF286" s="25">
        <f t="shared" si="130"/>
        <v>0</v>
      </c>
      <c r="AG286" s="25">
        <f t="shared" si="130"/>
        <v>0</v>
      </c>
      <c r="AH286" s="25">
        <f t="shared" si="130"/>
        <v>0</v>
      </c>
      <c r="AI286" s="95">
        <f t="shared" ref="AI286:AI292" si="135">((AF286*1)+(AG286*30)+(AH286*360))/30</f>
        <v>0</v>
      </c>
      <c r="AJ286" s="94">
        <f t="shared" si="131"/>
        <v>0</v>
      </c>
      <c r="AK286" s="25">
        <v>0</v>
      </c>
      <c r="AL286" s="25">
        <v>0</v>
      </c>
      <c r="AM286" s="25">
        <v>0</v>
      </c>
      <c r="AN286" s="25">
        <v>0</v>
      </c>
      <c r="AO286" s="25">
        <v>0</v>
      </c>
      <c r="AP286" s="25">
        <v>0</v>
      </c>
      <c r="AQ286" s="25">
        <v>0</v>
      </c>
      <c r="AR286" s="25">
        <v>0</v>
      </c>
      <c r="AS286" s="25">
        <v>0</v>
      </c>
      <c r="AT286" s="167">
        <v>0</v>
      </c>
      <c r="AU286" s="94">
        <f t="shared" si="132"/>
        <v>0</v>
      </c>
      <c r="AV286" s="94">
        <f t="shared" si="133"/>
        <v>0</v>
      </c>
      <c r="AW286" s="207">
        <v>0</v>
      </c>
      <c r="AX286" s="94">
        <f>'[1]IPC Y SMMLV'!$C$4*AW286</f>
        <v>0</v>
      </c>
      <c r="AY286" s="25"/>
      <c r="AZ286" s="168">
        <f>+AY286*'[1]IPC Y SMMLV'!C58</f>
        <v>0</v>
      </c>
      <c r="BA286" s="94">
        <f t="shared" si="134"/>
        <v>0</v>
      </c>
      <c r="BB286" s="25"/>
      <c r="BC286" s="275"/>
    </row>
    <row r="287" spans="1:55" s="54" customFormat="1" ht="63.75" x14ac:dyDescent="0.25">
      <c r="A287" s="316"/>
      <c r="B287" s="250" t="s">
        <v>417</v>
      </c>
      <c r="C287" s="88" t="s">
        <v>373</v>
      </c>
      <c r="D287" s="89">
        <v>14</v>
      </c>
      <c r="E287" s="89">
        <v>3</v>
      </c>
      <c r="F287" s="89">
        <v>2005</v>
      </c>
      <c r="G287" s="90"/>
      <c r="H287" s="99" t="s">
        <v>429</v>
      </c>
      <c r="I287" s="223"/>
      <c r="J287" s="224"/>
      <c r="K287" s="25" t="s">
        <v>82</v>
      </c>
      <c r="L287" s="25"/>
      <c r="M287" s="25"/>
      <c r="N287" s="25"/>
      <c r="O287" s="49" t="s">
        <v>344</v>
      </c>
      <c r="P287" s="25">
        <v>0</v>
      </c>
      <c r="Q287" s="25">
        <v>0</v>
      </c>
      <c r="R287" s="25"/>
      <c r="S287" s="94"/>
      <c r="T287" s="94">
        <v>0</v>
      </c>
      <c r="U287" s="94">
        <v>0</v>
      </c>
      <c r="V287" s="94">
        <v>0</v>
      </c>
      <c r="W287" s="94">
        <f t="shared" ref="W287:W292" si="136">V287*25%</f>
        <v>0</v>
      </c>
      <c r="X287" s="94">
        <f>(V287+W287)*25%</f>
        <v>0</v>
      </c>
      <c r="Y287" s="94">
        <f>((V287+W287-X287)/2)/5</f>
        <v>0</v>
      </c>
      <c r="Z287" s="25">
        <v>0</v>
      </c>
      <c r="AA287" s="25">
        <v>0</v>
      </c>
      <c r="AB287" s="25">
        <v>0</v>
      </c>
      <c r="AC287" s="25">
        <v>0</v>
      </c>
      <c r="AD287" s="25">
        <v>0</v>
      </c>
      <c r="AE287" s="25">
        <v>0</v>
      </c>
      <c r="AF287" s="25">
        <f t="shared" si="130"/>
        <v>0</v>
      </c>
      <c r="AG287" s="25">
        <f t="shared" si="130"/>
        <v>0</v>
      </c>
      <c r="AH287" s="25">
        <f t="shared" si="130"/>
        <v>0</v>
      </c>
      <c r="AI287" s="95">
        <f t="shared" si="135"/>
        <v>0</v>
      </c>
      <c r="AJ287" s="94">
        <f t="shared" si="131"/>
        <v>0</v>
      </c>
      <c r="AK287" s="25">
        <v>0</v>
      </c>
      <c r="AL287" s="25">
        <v>0</v>
      </c>
      <c r="AM287" s="25">
        <v>0</v>
      </c>
      <c r="AN287" s="25">
        <v>0</v>
      </c>
      <c r="AO287" s="25">
        <v>0</v>
      </c>
      <c r="AP287" s="25">
        <v>0</v>
      </c>
      <c r="AQ287" s="25">
        <v>0</v>
      </c>
      <c r="AR287" s="25">
        <v>0</v>
      </c>
      <c r="AS287" s="25">
        <v>0</v>
      </c>
      <c r="AT287" s="167">
        <v>0</v>
      </c>
      <c r="AU287" s="94">
        <f t="shared" si="132"/>
        <v>0</v>
      </c>
      <c r="AV287" s="94">
        <f t="shared" si="133"/>
        <v>0</v>
      </c>
      <c r="AW287" s="207">
        <v>0</v>
      </c>
      <c r="AX287" s="94">
        <f>'[1]IPC Y SMMLV'!$C$4*AW287</f>
        <v>0</v>
      </c>
      <c r="AY287" s="25"/>
      <c r="AZ287" s="168">
        <f>+AY287*'[1]IPC Y SMMLV'!C59</f>
        <v>0</v>
      </c>
      <c r="BA287" s="94">
        <f t="shared" si="134"/>
        <v>0</v>
      </c>
      <c r="BB287" s="25"/>
      <c r="BC287" s="275"/>
    </row>
    <row r="288" spans="1:55" s="54" customFormat="1" ht="63.75" x14ac:dyDescent="0.25">
      <c r="A288" s="316"/>
      <c r="B288" s="250" t="s">
        <v>417</v>
      </c>
      <c r="C288" s="88" t="s">
        <v>373</v>
      </c>
      <c r="D288" s="89">
        <v>14</v>
      </c>
      <c r="E288" s="89">
        <v>3</v>
      </c>
      <c r="F288" s="89">
        <v>2005</v>
      </c>
      <c r="G288" s="90"/>
      <c r="H288" s="99" t="s">
        <v>430</v>
      </c>
      <c r="I288" s="25"/>
      <c r="J288" s="92"/>
      <c r="K288" s="25" t="s">
        <v>82</v>
      </c>
      <c r="L288" s="164"/>
      <c r="M288" s="164"/>
      <c r="N288" s="164"/>
      <c r="O288" s="49" t="s">
        <v>344</v>
      </c>
      <c r="P288" s="25">
        <v>0</v>
      </c>
      <c r="Q288" s="25">
        <v>0</v>
      </c>
      <c r="R288" s="164"/>
      <c r="S288" s="168"/>
      <c r="T288" s="94">
        <v>0</v>
      </c>
      <c r="U288" s="94">
        <v>0</v>
      </c>
      <c r="V288" s="94">
        <v>0</v>
      </c>
      <c r="W288" s="94">
        <f t="shared" si="136"/>
        <v>0</v>
      </c>
      <c r="X288" s="94">
        <f>(V288+W288)*25%</f>
        <v>0</v>
      </c>
      <c r="Y288" s="94">
        <f>(V288+W288-X288)/4</f>
        <v>0</v>
      </c>
      <c r="Z288" s="25">
        <v>0</v>
      </c>
      <c r="AA288" s="25">
        <v>0</v>
      </c>
      <c r="AB288" s="25">
        <v>0</v>
      </c>
      <c r="AC288" s="25">
        <v>0</v>
      </c>
      <c r="AD288" s="25">
        <v>0</v>
      </c>
      <c r="AE288" s="25">
        <v>0</v>
      </c>
      <c r="AF288" s="25">
        <f t="shared" si="130"/>
        <v>0</v>
      </c>
      <c r="AG288" s="25">
        <f t="shared" si="130"/>
        <v>0</v>
      </c>
      <c r="AH288" s="25">
        <f t="shared" si="130"/>
        <v>0</v>
      </c>
      <c r="AI288" s="95">
        <f t="shared" si="135"/>
        <v>0</v>
      </c>
      <c r="AJ288" s="94">
        <f t="shared" si="131"/>
        <v>0</v>
      </c>
      <c r="AK288" s="25">
        <v>0</v>
      </c>
      <c r="AL288" s="25">
        <v>0</v>
      </c>
      <c r="AM288" s="25">
        <v>0</v>
      </c>
      <c r="AN288" s="25">
        <v>0</v>
      </c>
      <c r="AO288" s="25">
        <v>0</v>
      </c>
      <c r="AP288" s="25">
        <v>0</v>
      </c>
      <c r="AQ288" s="25">
        <v>0</v>
      </c>
      <c r="AR288" s="25">
        <v>0</v>
      </c>
      <c r="AS288" s="25">
        <v>0</v>
      </c>
      <c r="AT288" s="167">
        <v>0</v>
      </c>
      <c r="AU288" s="94">
        <f t="shared" si="132"/>
        <v>0</v>
      </c>
      <c r="AV288" s="94">
        <f t="shared" si="133"/>
        <v>0</v>
      </c>
      <c r="AW288" s="207">
        <v>0</v>
      </c>
      <c r="AX288" s="94">
        <f>'[1]IPC Y SMMLV'!$C$4*AW288</f>
        <v>0</v>
      </c>
      <c r="AY288" s="25"/>
      <c r="AZ288" s="168">
        <f>+AY288*'[1]IPC Y SMMLV'!C55</f>
        <v>0</v>
      </c>
      <c r="BA288" s="94">
        <f t="shared" si="134"/>
        <v>0</v>
      </c>
      <c r="BB288" s="25"/>
      <c r="BC288" s="275"/>
    </row>
    <row r="289" spans="1:55" s="54" customFormat="1" ht="63.75" x14ac:dyDescent="0.25">
      <c r="A289" s="316"/>
      <c r="B289" s="250" t="s">
        <v>417</v>
      </c>
      <c r="C289" s="88" t="s">
        <v>373</v>
      </c>
      <c r="D289" s="89">
        <v>14</v>
      </c>
      <c r="E289" s="89">
        <v>3</v>
      </c>
      <c r="F289" s="89">
        <v>2005</v>
      </c>
      <c r="G289" s="90"/>
      <c r="H289" s="99" t="s">
        <v>431</v>
      </c>
      <c r="I289" s="25"/>
      <c r="J289" s="92"/>
      <c r="K289" s="25" t="s">
        <v>82</v>
      </c>
      <c r="L289" s="25"/>
      <c r="M289" s="25"/>
      <c r="N289" s="25"/>
      <c r="O289" s="49" t="s">
        <v>344</v>
      </c>
      <c r="P289" s="25">
        <v>0</v>
      </c>
      <c r="Q289" s="25">
        <v>0</v>
      </c>
      <c r="R289" s="25"/>
      <c r="S289" s="94"/>
      <c r="T289" s="94">
        <v>0</v>
      </c>
      <c r="U289" s="94">
        <v>0</v>
      </c>
      <c r="V289" s="94">
        <v>0</v>
      </c>
      <c r="W289" s="94">
        <f t="shared" si="136"/>
        <v>0</v>
      </c>
      <c r="X289" s="94">
        <f>(V289+W289)*25%</f>
        <v>0</v>
      </c>
      <c r="Y289" s="94">
        <f>(V289+W289-X289)/4</f>
        <v>0</v>
      </c>
      <c r="Z289" s="25">
        <v>0</v>
      </c>
      <c r="AA289" s="25">
        <v>0</v>
      </c>
      <c r="AB289" s="25">
        <v>0</v>
      </c>
      <c r="AC289" s="25">
        <v>0</v>
      </c>
      <c r="AD289" s="25">
        <v>0</v>
      </c>
      <c r="AE289" s="25">
        <v>0</v>
      </c>
      <c r="AF289" s="25">
        <f t="shared" si="130"/>
        <v>0</v>
      </c>
      <c r="AG289" s="25">
        <f t="shared" si="130"/>
        <v>0</v>
      </c>
      <c r="AH289" s="25">
        <f t="shared" si="130"/>
        <v>0</v>
      </c>
      <c r="AI289" s="95">
        <f t="shared" si="135"/>
        <v>0</v>
      </c>
      <c r="AJ289" s="94">
        <f t="shared" si="131"/>
        <v>0</v>
      </c>
      <c r="AK289" s="25">
        <v>0</v>
      </c>
      <c r="AL289" s="25">
        <v>0</v>
      </c>
      <c r="AM289" s="25">
        <v>0</v>
      </c>
      <c r="AN289" s="25">
        <v>0</v>
      </c>
      <c r="AO289" s="25">
        <v>0</v>
      </c>
      <c r="AP289" s="25">
        <v>0</v>
      </c>
      <c r="AQ289" s="25">
        <v>0</v>
      </c>
      <c r="AR289" s="25">
        <f>AO289-AL289</f>
        <v>0</v>
      </c>
      <c r="AS289" s="25">
        <f>AP289-AM289</f>
        <v>0</v>
      </c>
      <c r="AT289" s="95">
        <f>((AQ289*1)+(AR289*30)+(AS289*360))/30</f>
        <v>0</v>
      </c>
      <c r="AU289" s="94">
        <f t="shared" si="132"/>
        <v>0</v>
      </c>
      <c r="AV289" s="94">
        <f t="shared" si="133"/>
        <v>0</v>
      </c>
      <c r="AW289" s="207">
        <v>0</v>
      </c>
      <c r="AX289" s="94">
        <f>'[1]IPC Y SMMLV'!$C$4*AW289</f>
        <v>0</v>
      </c>
      <c r="AY289" s="25"/>
      <c r="AZ289" s="168">
        <f>+AY289*'[1]IPC Y SMMLV'!C56</f>
        <v>0</v>
      </c>
      <c r="BA289" s="94">
        <f t="shared" si="134"/>
        <v>0</v>
      </c>
      <c r="BB289" s="25"/>
      <c r="BC289" s="275"/>
    </row>
    <row r="290" spans="1:55" s="54" customFormat="1" ht="63.75" x14ac:dyDescent="0.25">
      <c r="A290" s="316"/>
      <c r="B290" s="250" t="s">
        <v>417</v>
      </c>
      <c r="C290" s="88" t="s">
        <v>373</v>
      </c>
      <c r="D290" s="89">
        <v>14</v>
      </c>
      <c r="E290" s="89">
        <v>3</v>
      </c>
      <c r="F290" s="89">
        <v>2005</v>
      </c>
      <c r="G290" s="90"/>
      <c r="H290" s="99" t="s">
        <v>432</v>
      </c>
      <c r="I290" s="25"/>
      <c r="J290" s="92"/>
      <c r="K290" s="25" t="s">
        <v>82</v>
      </c>
      <c r="L290" s="25"/>
      <c r="M290" s="25"/>
      <c r="N290" s="25"/>
      <c r="O290" s="49" t="s">
        <v>344</v>
      </c>
      <c r="P290" s="25">
        <v>0</v>
      </c>
      <c r="Q290" s="25">
        <v>0</v>
      </c>
      <c r="R290" s="25"/>
      <c r="S290" s="94"/>
      <c r="T290" s="94">
        <v>0</v>
      </c>
      <c r="U290" s="94">
        <v>0</v>
      </c>
      <c r="V290" s="94">
        <v>0</v>
      </c>
      <c r="W290" s="94">
        <f t="shared" si="136"/>
        <v>0</v>
      </c>
      <c r="X290" s="94">
        <f>(V290+W290)*25%</f>
        <v>0</v>
      </c>
      <c r="Y290" s="94">
        <f>(V290+W290-X290)/4</f>
        <v>0</v>
      </c>
      <c r="Z290" s="25">
        <v>0</v>
      </c>
      <c r="AA290" s="25">
        <v>0</v>
      </c>
      <c r="AB290" s="25">
        <v>0</v>
      </c>
      <c r="AC290" s="25">
        <v>0</v>
      </c>
      <c r="AD290" s="25">
        <v>0</v>
      </c>
      <c r="AE290" s="25">
        <v>0</v>
      </c>
      <c r="AF290" s="25">
        <f t="shared" si="130"/>
        <v>0</v>
      </c>
      <c r="AG290" s="25">
        <f t="shared" si="130"/>
        <v>0</v>
      </c>
      <c r="AH290" s="25">
        <f t="shared" si="130"/>
        <v>0</v>
      </c>
      <c r="AI290" s="95">
        <f t="shared" si="135"/>
        <v>0</v>
      </c>
      <c r="AJ290" s="94">
        <f t="shared" si="131"/>
        <v>0</v>
      </c>
      <c r="AK290" s="25">
        <v>0</v>
      </c>
      <c r="AL290" s="25">
        <v>0</v>
      </c>
      <c r="AM290" s="25">
        <v>0</v>
      </c>
      <c r="AN290" s="25">
        <v>0</v>
      </c>
      <c r="AO290" s="25">
        <v>0</v>
      </c>
      <c r="AP290" s="25">
        <v>0</v>
      </c>
      <c r="AQ290" s="25">
        <v>0</v>
      </c>
      <c r="AR290" s="25">
        <f>AO290-AL290</f>
        <v>0</v>
      </c>
      <c r="AS290" s="25">
        <f>AP290-AM290</f>
        <v>0</v>
      </c>
      <c r="AT290" s="95">
        <f>((AQ290*1)+(AR290*30)+(AS290*360))/30</f>
        <v>0</v>
      </c>
      <c r="AU290" s="94">
        <f t="shared" si="132"/>
        <v>0</v>
      </c>
      <c r="AV290" s="94">
        <f t="shared" si="133"/>
        <v>0</v>
      </c>
      <c r="AW290" s="207">
        <v>0</v>
      </c>
      <c r="AX290" s="94">
        <f>'[1]IPC Y SMMLV'!$C$4*AW290</f>
        <v>0</v>
      </c>
      <c r="AY290" s="25"/>
      <c r="AZ290" s="168">
        <f>+AY290*'[1]IPC Y SMMLV'!C57</f>
        <v>0</v>
      </c>
      <c r="BA290" s="94">
        <f t="shared" si="134"/>
        <v>0</v>
      </c>
      <c r="BB290" s="25"/>
      <c r="BC290" s="275"/>
    </row>
    <row r="291" spans="1:55" s="54" customFormat="1" ht="63.75" x14ac:dyDescent="0.25">
      <c r="A291" s="316"/>
      <c r="B291" s="250" t="s">
        <v>417</v>
      </c>
      <c r="C291" s="88" t="s">
        <v>373</v>
      </c>
      <c r="D291" s="89">
        <v>14</v>
      </c>
      <c r="E291" s="89">
        <v>3</v>
      </c>
      <c r="F291" s="89">
        <v>2005</v>
      </c>
      <c r="G291" s="162"/>
      <c r="H291" s="163" t="s">
        <v>433</v>
      </c>
      <c r="I291" s="164"/>
      <c r="J291" s="165"/>
      <c r="K291" s="25" t="s">
        <v>82</v>
      </c>
      <c r="L291" s="164"/>
      <c r="M291" s="164"/>
      <c r="N291" s="164"/>
      <c r="O291" s="49" t="s">
        <v>344</v>
      </c>
      <c r="P291" s="25">
        <v>0</v>
      </c>
      <c r="Q291" s="25">
        <v>0</v>
      </c>
      <c r="R291" s="164"/>
      <c r="S291" s="168"/>
      <c r="T291" s="168"/>
      <c r="U291" s="168"/>
      <c r="V291" s="168"/>
      <c r="W291" s="168"/>
      <c r="X291" s="168"/>
      <c r="Y291" s="168"/>
      <c r="Z291" s="164"/>
      <c r="AA291" s="164"/>
      <c r="AB291" s="164"/>
      <c r="AC291" s="164"/>
      <c r="AD291" s="164"/>
      <c r="AE291" s="164"/>
      <c r="AF291" s="164"/>
      <c r="AG291" s="164"/>
      <c r="AH291" s="164"/>
      <c r="AI291" s="167"/>
      <c r="AJ291" s="168"/>
      <c r="AK291" s="164"/>
      <c r="AL291" s="164"/>
      <c r="AM291" s="164"/>
      <c r="AN291" s="164"/>
      <c r="AO291" s="164"/>
      <c r="AP291" s="164"/>
      <c r="AQ291" s="164"/>
      <c r="AR291" s="164"/>
      <c r="AS291" s="164"/>
      <c r="AT291" s="167"/>
      <c r="AU291" s="168"/>
      <c r="AV291" s="168"/>
      <c r="AW291" s="207"/>
      <c r="AX291" s="168"/>
      <c r="AY291" s="164"/>
      <c r="AZ291" s="168"/>
      <c r="BA291" s="168"/>
      <c r="BB291" s="164"/>
      <c r="BC291" s="300"/>
    </row>
    <row r="292" spans="1:55" s="54" customFormat="1" ht="64.5" thickBot="1" x14ac:dyDescent="0.3">
      <c r="A292" s="317"/>
      <c r="B292" s="252" t="s">
        <v>417</v>
      </c>
      <c r="C292" s="98" t="s">
        <v>373</v>
      </c>
      <c r="D292" s="112">
        <v>14</v>
      </c>
      <c r="E292" s="112">
        <v>3</v>
      </c>
      <c r="F292" s="112">
        <v>2005</v>
      </c>
      <c r="G292" s="113"/>
      <c r="H292" s="152" t="s">
        <v>434</v>
      </c>
      <c r="I292" s="115"/>
      <c r="J292" s="116"/>
      <c r="K292" s="115" t="s">
        <v>82</v>
      </c>
      <c r="L292" s="115"/>
      <c r="M292" s="115"/>
      <c r="N292" s="115"/>
      <c r="O292" s="51" t="s">
        <v>344</v>
      </c>
      <c r="P292" s="115">
        <v>0</v>
      </c>
      <c r="Q292" s="115">
        <v>0</v>
      </c>
      <c r="R292" s="115"/>
      <c r="S292" s="101"/>
      <c r="T292" s="101">
        <v>0</v>
      </c>
      <c r="U292" s="101">
        <v>0</v>
      </c>
      <c r="V292" s="101">
        <v>0</v>
      </c>
      <c r="W292" s="101">
        <f t="shared" si="136"/>
        <v>0</v>
      </c>
      <c r="X292" s="101">
        <f>(V292+W292)*25%</f>
        <v>0</v>
      </c>
      <c r="Y292" s="101">
        <f>(V292+W292-X292)/4</f>
        <v>0</v>
      </c>
      <c r="Z292" s="115">
        <v>0</v>
      </c>
      <c r="AA292" s="115">
        <v>0</v>
      </c>
      <c r="AB292" s="115">
        <v>0</v>
      </c>
      <c r="AC292" s="115">
        <v>0</v>
      </c>
      <c r="AD292" s="115">
        <v>0</v>
      </c>
      <c r="AE292" s="115">
        <v>0</v>
      </c>
      <c r="AF292" s="115">
        <f t="shared" si="130"/>
        <v>0</v>
      </c>
      <c r="AG292" s="115">
        <f t="shared" si="130"/>
        <v>0</v>
      </c>
      <c r="AH292" s="115">
        <f t="shared" si="130"/>
        <v>0</v>
      </c>
      <c r="AI292" s="118">
        <f t="shared" si="135"/>
        <v>0</v>
      </c>
      <c r="AJ292" s="101">
        <f t="shared" si="131"/>
        <v>0</v>
      </c>
      <c r="AK292" s="115">
        <v>0</v>
      </c>
      <c r="AL292" s="115">
        <v>0</v>
      </c>
      <c r="AM292" s="115">
        <v>0</v>
      </c>
      <c r="AN292" s="115">
        <v>0</v>
      </c>
      <c r="AO292" s="115">
        <v>0</v>
      </c>
      <c r="AP292" s="115">
        <v>0</v>
      </c>
      <c r="AQ292" s="115">
        <f>AN292-AK292</f>
        <v>0</v>
      </c>
      <c r="AR292" s="115">
        <f>AO292-AL292</f>
        <v>0</v>
      </c>
      <c r="AS292" s="115">
        <f>AP292-AM292</f>
        <v>0</v>
      </c>
      <c r="AT292" s="118">
        <f>((AQ292*1)+(AR292*30)+(AS292*360))/30</f>
        <v>0</v>
      </c>
      <c r="AU292" s="101">
        <f t="shared" si="132"/>
        <v>0</v>
      </c>
      <c r="AV292" s="101">
        <f t="shared" si="133"/>
        <v>0</v>
      </c>
      <c r="AW292" s="119">
        <v>0</v>
      </c>
      <c r="AX292" s="101">
        <f>'[1]IPC Y SMMLV'!$C$4*AW292</f>
        <v>0</v>
      </c>
      <c r="AY292" s="115"/>
      <c r="AZ292" s="101">
        <f>+AY292*'[1]IPC Y SMMLV'!C58</f>
        <v>0</v>
      </c>
      <c r="BA292" s="101">
        <f>S292+AV292+AX292+AZ292</f>
        <v>0</v>
      </c>
      <c r="BB292" s="115"/>
      <c r="BC292" s="305">
        <f>SUM(BA283:BA292)</f>
        <v>0</v>
      </c>
    </row>
    <row r="293" spans="1:55" s="54" customFormat="1" ht="27" x14ac:dyDescent="0.25">
      <c r="A293" s="318">
        <v>42</v>
      </c>
      <c r="B293" s="255" t="s">
        <v>417</v>
      </c>
      <c r="C293" s="61" t="s">
        <v>45</v>
      </c>
      <c r="D293" s="56">
        <v>1</v>
      </c>
      <c r="E293" s="56">
        <v>4</v>
      </c>
      <c r="F293" s="56">
        <v>2003</v>
      </c>
      <c r="G293" s="57" t="s">
        <v>435</v>
      </c>
      <c r="H293" s="58"/>
      <c r="I293" s="32" t="s">
        <v>47</v>
      </c>
      <c r="J293" s="59">
        <v>98705501</v>
      </c>
      <c r="K293" s="32"/>
      <c r="L293" s="26"/>
      <c r="M293" s="26"/>
      <c r="N293" s="26"/>
      <c r="O293" s="43"/>
      <c r="P293" s="26"/>
      <c r="Q293" s="26"/>
      <c r="R293" s="26"/>
      <c r="S293" s="60"/>
      <c r="T293" s="60"/>
      <c r="U293" s="60"/>
      <c r="V293" s="60"/>
      <c r="W293" s="60"/>
      <c r="X293" s="60"/>
      <c r="Y293" s="60"/>
      <c r="Z293" s="26"/>
      <c r="AA293" s="26"/>
      <c r="AB293" s="26"/>
      <c r="AC293" s="26"/>
      <c r="AD293" s="26"/>
      <c r="AE293" s="26"/>
      <c r="AF293" s="26"/>
      <c r="AG293" s="26"/>
      <c r="AH293" s="26"/>
      <c r="AI293" s="26"/>
      <c r="AJ293" s="60"/>
      <c r="AK293" s="26"/>
      <c r="AL293" s="26"/>
      <c r="AM293" s="26"/>
      <c r="AN293" s="26"/>
      <c r="AO293" s="26"/>
      <c r="AP293" s="26"/>
      <c r="AQ293" s="26"/>
      <c r="AR293" s="26"/>
      <c r="AS293" s="26"/>
      <c r="AT293" s="26"/>
      <c r="AU293" s="60"/>
      <c r="AV293" s="60"/>
      <c r="AW293" s="26"/>
      <c r="AX293" s="60"/>
      <c r="AY293" s="26"/>
      <c r="AZ293" s="26"/>
      <c r="BA293" s="60"/>
      <c r="BB293" s="26"/>
      <c r="BC293" s="271"/>
    </row>
    <row r="294" spans="1:55" s="54" customFormat="1" ht="27" x14ac:dyDescent="0.25">
      <c r="A294" s="319"/>
      <c r="B294" s="246" t="s">
        <v>417</v>
      </c>
      <c r="C294" s="61" t="s">
        <v>45</v>
      </c>
      <c r="D294" s="62">
        <v>1</v>
      </c>
      <c r="E294" s="62">
        <v>4</v>
      </c>
      <c r="F294" s="62">
        <v>2003</v>
      </c>
      <c r="G294" s="63"/>
      <c r="H294" s="64" t="s">
        <v>436</v>
      </c>
      <c r="I294" s="29"/>
      <c r="J294" s="65"/>
      <c r="K294" s="29" t="s">
        <v>110</v>
      </c>
      <c r="L294" s="29"/>
      <c r="M294" s="29"/>
      <c r="N294" s="29"/>
      <c r="O294" s="35"/>
      <c r="P294" s="66">
        <v>52.10284</v>
      </c>
      <c r="Q294" s="29">
        <v>100.59854</v>
      </c>
      <c r="R294" s="67">
        <v>0</v>
      </c>
      <c r="S294" s="67">
        <v>1200000</v>
      </c>
      <c r="T294" s="67">
        <v>332000</v>
      </c>
      <c r="U294" s="67">
        <f>((T294*Q294)/P294)</f>
        <v>641015.255214495</v>
      </c>
      <c r="V294" s="67">
        <v>828116</v>
      </c>
      <c r="W294" s="67">
        <f>V294*25%</f>
        <v>207029</v>
      </c>
      <c r="X294" s="67">
        <f>(V294+W294)*25%</f>
        <v>258786.25</v>
      </c>
      <c r="Y294" s="67">
        <f>(V294+W294-X294)/2</f>
        <v>388179.375</v>
      </c>
      <c r="Z294" s="29">
        <f t="shared" ref="Z294:AB296" si="137">+D294</f>
        <v>1</v>
      </c>
      <c r="AA294" s="29">
        <f t="shared" si="137"/>
        <v>4</v>
      </c>
      <c r="AB294" s="29">
        <f t="shared" si="137"/>
        <v>2003</v>
      </c>
      <c r="AC294" s="29">
        <v>27</v>
      </c>
      <c r="AD294" s="29">
        <v>2</v>
      </c>
      <c r="AE294" s="29">
        <v>2019</v>
      </c>
      <c r="AF294" s="29">
        <f t="shared" ref="AF294:AH295" si="138">AC294-Z294</f>
        <v>26</v>
      </c>
      <c r="AG294" s="29">
        <f t="shared" si="138"/>
        <v>-2</v>
      </c>
      <c r="AH294" s="29">
        <f t="shared" si="138"/>
        <v>16</v>
      </c>
      <c r="AI294" s="68">
        <f>((AF294*1)+(AG294*30)+(AH294*360))/30</f>
        <v>190.86666666666667</v>
      </c>
      <c r="AJ294" s="67">
        <f>Y294*((POWER(1.004867,AI294)-1)/0.004867)</f>
        <v>121721462.88188478</v>
      </c>
      <c r="AK294" s="29">
        <v>27</v>
      </c>
      <c r="AL294" s="29">
        <v>2</v>
      </c>
      <c r="AM294" s="29">
        <v>2019</v>
      </c>
      <c r="AN294" s="29">
        <v>1</v>
      </c>
      <c r="AO294" s="29">
        <v>4</v>
      </c>
      <c r="AP294" s="29">
        <f>2003+47</f>
        <v>2050</v>
      </c>
      <c r="AQ294" s="29">
        <f t="shared" ref="AQ294:AS296" si="139">AN294-AK294</f>
        <v>-26</v>
      </c>
      <c r="AR294" s="29">
        <f t="shared" si="139"/>
        <v>2</v>
      </c>
      <c r="AS294" s="29">
        <f t="shared" si="139"/>
        <v>31</v>
      </c>
      <c r="AT294" s="68">
        <f>((AQ294*1)+(AR294*30)+(AS294*360))/30</f>
        <v>373.13333333333333</v>
      </c>
      <c r="AU294" s="67">
        <f>Y294*((POWER(1.004867,AT294)-1))/(0.004867*((POWER(1.004867,AT294))))</f>
        <v>66726112.462133162</v>
      </c>
      <c r="AV294" s="67">
        <f>AJ294+AU294</f>
        <v>188447575.34401795</v>
      </c>
      <c r="AW294" s="69">
        <v>100</v>
      </c>
      <c r="AX294" s="67">
        <f>'[1]IPC Y SMMLV'!$C$4*AW294</f>
        <v>82811600</v>
      </c>
      <c r="AY294" s="29"/>
      <c r="AZ294" s="67">
        <f>'[1]IPC Y SMMLV'!$C$4*AY294</f>
        <v>0</v>
      </c>
      <c r="BA294" s="67">
        <f>S294+AV294+AX294+AZ294</f>
        <v>272459175.34401798</v>
      </c>
      <c r="BB294" s="29"/>
      <c r="BC294" s="284"/>
    </row>
    <row r="295" spans="1:55" s="54" customFormat="1" ht="27" x14ac:dyDescent="0.25">
      <c r="A295" s="319"/>
      <c r="B295" s="263" t="s">
        <v>417</v>
      </c>
      <c r="C295" s="61" t="s">
        <v>45</v>
      </c>
      <c r="D295" s="62">
        <v>1</v>
      </c>
      <c r="E295" s="62">
        <v>4</v>
      </c>
      <c r="F295" s="62">
        <v>2003</v>
      </c>
      <c r="G295" s="209"/>
      <c r="H295" s="210" t="s">
        <v>437</v>
      </c>
      <c r="I295" s="213"/>
      <c r="J295" s="211"/>
      <c r="K295" s="213" t="s">
        <v>55</v>
      </c>
      <c r="L295" s="213"/>
      <c r="M295" s="213"/>
      <c r="N295" s="213"/>
      <c r="O295" s="46"/>
      <c r="P295" s="66">
        <v>52.10284</v>
      </c>
      <c r="Q295" s="29">
        <v>100.59854</v>
      </c>
      <c r="R295" s="243">
        <v>0</v>
      </c>
      <c r="S295" s="243">
        <v>0</v>
      </c>
      <c r="T295" s="243">
        <v>332000</v>
      </c>
      <c r="U295" s="243">
        <f>((T295*Q295)/P295)</f>
        <v>641015.255214495</v>
      </c>
      <c r="V295" s="243">
        <v>828116</v>
      </c>
      <c r="W295" s="243">
        <f>V295*25%</f>
        <v>207029</v>
      </c>
      <c r="X295" s="243">
        <f>(V295+W295)*25%</f>
        <v>258786.25</v>
      </c>
      <c r="Y295" s="243">
        <f>((V295+W295-X295)/2)/2</f>
        <v>194089.6875</v>
      </c>
      <c r="Z295" s="29">
        <f t="shared" si="137"/>
        <v>1</v>
      </c>
      <c r="AA295" s="29">
        <f t="shared" si="137"/>
        <v>4</v>
      </c>
      <c r="AB295" s="29">
        <f t="shared" si="137"/>
        <v>2003</v>
      </c>
      <c r="AC295" s="213">
        <v>27</v>
      </c>
      <c r="AD295" s="213">
        <v>2</v>
      </c>
      <c r="AE295" s="213">
        <v>2019</v>
      </c>
      <c r="AF295" s="213">
        <f t="shared" si="138"/>
        <v>26</v>
      </c>
      <c r="AG295" s="213">
        <f t="shared" si="138"/>
        <v>-2</v>
      </c>
      <c r="AH295" s="213">
        <f t="shared" si="138"/>
        <v>16</v>
      </c>
      <c r="AI295" s="214">
        <f>((AF295*1)+(AG295*30)+(AH295*360))/30</f>
        <v>190.86666666666667</v>
      </c>
      <c r="AJ295" s="243">
        <f>Y295*((POWER(1.004867,AI295)-1)/0.004867)</f>
        <v>60860731.440942392</v>
      </c>
      <c r="AK295" s="213">
        <v>27</v>
      </c>
      <c r="AL295" s="213">
        <v>2</v>
      </c>
      <c r="AM295" s="213">
        <v>2019</v>
      </c>
      <c r="AN295" s="213">
        <v>8</v>
      </c>
      <c r="AO295" s="213">
        <v>11</v>
      </c>
      <c r="AP295" s="213">
        <v>2021</v>
      </c>
      <c r="AQ295" s="29">
        <f t="shared" si="139"/>
        <v>-19</v>
      </c>
      <c r="AR295" s="29">
        <f t="shared" si="139"/>
        <v>9</v>
      </c>
      <c r="AS295" s="29">
        <f t="shared" si="139"/>
        <v>2</v>
      </c>
      <c r="AT295" s="68">
        <f>((AQ295*1)+(AR295*30)+(AS295*360))/30</f>
        <v>32.366666666666667</v>
      </c>
      <c r="AU295" s="67">
        <f>Y295*((POWER(1.004867,AT295)-1))/(0.004867*((POWER(1.004867,AT295))))</f>
        <v>5799206.5364312362</v>
      </c>
      <c r="AV295" s="67">
        <f>AJ295+AU295</f>
        <v>66659937.97737363</v>
      </c>
      <c r="AW295" s="244">
        <v>100</v>
      </c>
      <c r="AX295" s="243">
        <f>'[1]IPC Y SMMLV'!$C$4*AW295</f>
        <v>82811600</v>
      </c>
      <c r="AY295" s="213"/>
      <c r="AZ295" s="243">
        <f>'[1]IPC Y SMMLV'!$C$4*AY295</f>
        <v>0</v>
      </c>
      <c r="BA295" s="243">
        <f>S295+AV295+AX295+AZ295</f>
        <v>149471537.97737363</v>
      </c>
      <c r="BB295" s="213"/>
      <c r="BC295" s="304"/>
    </row>
    <row r="296" spans="1:55" s="54" customFormat="1" ht="27.75" thickBot="1" x14ac:dyDescent="0.3">
      <c r="A296" s="320"/>
      <c r="B296" s="248" t="s">
        <v>417</v>
      </c>
      <c r="C296" s="70" t="s">
        <v>45</v>
      </c>
      <c r="D296" s="71">
        <v>1</v>
      </c>
      <c r="E296" s="71">
        <v>4</v>
      </c>
      <c r="F296" s="71">
        <v>2003</v>
      </c>
      <c r="G296" s="137"/>
      <c r="H296" s="72" t="s">
        <v>438</v>
      </c>
      <c r="I296" s="23"/>
      <c r="J296" s="74"/>
      <c r="K296" s="23" t="s">
        <v>55</v>
      </c>
      <c r="L296" s="23"/>
      <c r="M296" s="23"/>
      <c r="N296" s="23"/>
      <c r="O296" s="41"/>
      <c r="P296" s="66">
        <v>52.10284</v>
      </c>
      <c r="Q296" s="29">
        <v>100.59854</v>
      </c>
      <c r="R296" s="77">
        <v>0</v>
      </c>
      <c r="S296" s="77">
        <v>0</v>
      </c>
      <c r="T296" s="77">
        <v>332000</v>
      </c>
      <c r="U296" s="77">
        <f>((T296*Q296)/P296)</f>
        <v>641015.255214495</v>
      </c>
      <c r="V296" s="77">
        <v>828116</v>
      </c>
      <c r="W296" s="77">
        <f>V296*25%</f>
        <v>207029</v>
      </c>
      <c r="X296" s="77">
        <f>(V296+W296)*25%</f>
        <v>258786.25</v>
      </c>
      <c r="Y296" s="77">
        <f>((V296+W296-X296)/2)/2</f>
        <v>194089.6875</v>
      </c>
      <c r="Z296" s="23">
        <f t="shared" si="137"/>
        <v>1</v>
      </c>
      <c r="AA296" s="23">
        <f t="shared" si="137"/>
        <v>4</v>
      </c>
      <c r="AB296" s="23">
        <f t="shared" si="137"/>
        <v>2003</v>
      </c>
      <c r="AC296" s="213">
        <v>27</v>
      </c>
      <c r="AD296" s="213">
        <v>2</v>
      </c>
      <c r="AE296" s="213">
        <v>2019</v>
      </c>
      <c r="AF296" s="213">
        <f>AC296-Z296</f>
        <v>26</v>
      </c>
      <c r="AG296" s="213">
        <f>AD296-AA296</f>
        <v>-2</v>
      </c>
      <c r="AH296" s="213">
        <f>AE296-AB296</f>
        <v>16</v>
      </c>
      <c r="AI296" s="78">
        <f>((AF296*1)+(AG296*30)+(AH296*360))/30</f>
        <v>190.86666666666667</v>
      </c>
      <c r="AJ296" s="77">
        <f>Y296*((POWER(1.004867,AI296)-1)/0.004867)</f>
        <v>60860731.440942392</v>
      </c>
      <c r="AK296" s="23">
        <v>27</v>
      </c>
      <c r="AL296" s="23">
        <v>2</v>
      </c>
      <c r="AM296" s="23">
        <v>2019</v>
      </c>
      <c r="AN296" s="23">
        <v>11</v>
      </c>
      <c r="AO296" s="23">
        <v>4</v>
      </c>
      <c r="AP296" s="23">
        <v>2020</v>
      </c>
      <c r="AQ296" s="23">
        <f t="shared" si="139"/>
        <v>-16</v>
      </c>
      <c r="AR296" s="23">
        <f t="shared" si="139"/>
        <v>2</v>
      </c>
      <c r="AS296" s="23">
        <f t="shared" si="139"/>
        <v>1</v>
      </c>
      <c r="AT296" s="78">
        <f>((AQ296*1)+(AR296*30)+(AS296*360))/30</f>
        <v>13.466666666666667</v>
      </c>
      <c r="AU296" s="77">
        <f>Y296*((POWER(1.004867,AT296)-1))/(0.004867*((POWER(1.004867,AT296))))</f>
        <v>2523988.7104714247</v>
      </c>
      <c r="AV296" s="77">
        <f>AJ296+AU296</f>
        <v>63384720.151413813</v>
      </c>
      <c r="AW296" s="79">
        <v>100</v>
      </c>
      <c r="AX296" s="77">
        <f>'[1]IPC Y SMMLV'!$C$4*AW296</f>
        <v>82811600</v>
      </c>
      <c r="AY296" s="23"/>
      <c r="AZ296" s="77">
        <f>'[1]IPC Y SMMLV'!$C$4*AY296</f>
        <v>0</v>
      </c>
      <c r="BA296" s="77">
        <f>S296+AV296+AX296+AZ296</f>
        <v>146196320.1514138</v>
      </c>
      <c r="BB296" s="23"/>
      <c r="BC296" s="282">
        <f>SUM(BA293:BA296)</f>
        <v>568127033.47280538</v>
      </c>
    </row>
    <row r="297" spans="1:55" s="54" customFormat="1" ht="27" x14ac:dyDescent="0.25">
      <c r="A297" s="306">
        <v>43</v>
      </c>
      <c r="B297" s="256" t="s">
        <v>417</v>
      </c>
      <c r="C297" s="88" t="s">
        <v>373</v>
      </c>
      <c r="D297" s="184">
        <v>1</v>
      </c>
      <c r="E297" s="184">
        <v>4</v>
      </c>
      <c r="F297" s="184">
        <v>2003</v>
      </c>
      <c r="G297" s="185" t="s">
        <v>439</v>
      </c>
      <c r="H297" s="186"/>
      <c r="I297" s="187" t="s">
        <v>47</v>
      </c>
      <c r="J297" s="188">
        <v>71716880</v>
      </c>
      <c r="K297" s="187"/>
      <c r="L297" s="42"/>
      <c r="M297" s="42"/>
      <c r="N297" s="42"/>
      <c r="O297" s="42"/>
      <c r="P297" s="42"/>
      <c r="Q297" s="42"/>
      <c r="R297" s="42"/>
      <c r="S297" s="189"/>
      <c r="T297" s="189"/>
      <c r="U297" s="189"/>
      <c r="V297" s="189"/>
      <c r="W297" s="189"/>
      <c r="X297" s="189"/>
      <c r="Y297" s="189"/>
      <c r="Z297" s="42"/>
      <c r="AA297" s="42"/>
      <c r="AB297" s="42"/>
      <c r="AC297" s="42"/>
      <c r="AD297" s="42"/>
      <c r="AE297" s="42"/>
      <c r="AF297" s="42"/>
      <c r="AG297" s="42"/>
      <c r="AH297" s="42"/>
      <c r="AI297" s="42"/>
      <c r="AJ297" s="189"/>
      <c r="AK297" s="42"/>
      <c r="AL297" s="42"/>
      <c r="AM297" s="42"/>
      <c r="AN297" s="42"/>
      <c r="AO297" s="42"/>
      <c r="AP297" s="42"/>
      <c r="AQ297" s="42"/>
      <c r="AR297" s="42"/>
      <c r="AS297" s="42"/>
      <c r="AT297" s="42"/>
      <c r="AU297" s="189"/>
      <c r="AV297" s="189"/>
      <c r="AW297" s="42"/>
      <c r="AX297" s="189"/>
      <c r="AY297" s="42"/>
      <c r="AZ297" s="42"/>
      <c r="BA297" s="189"/>
      <c r="BB297" s="42"/>
      <c r="BC297" s="290"/>
    </row>
    <row r="298" spans="1:55" s="54" customFormat="1" ht="27.75" thickBot="1" x14ac:dyDescent="0.3">
      <c r="A298" s="311"/>
      <c r="B298" s="252" t="s">
        <v>417</v>
      </c>
      <c r="C298" s="98" t="s">
        <v>373</v>
      </c>
      <c r="D298" s="112">
        <v>1</v>
      </c>
      <c r="E298" s="112">
        <v>4</v>
      </c>
      <c r="F298" s="112">
        <v>2003</v>
      </c>
      <c r="G298" s="113"/>
      <c r="H298" s="152" t="s">
        <v>440</v>
      </c>
      <c r="I298" s="115" t="s">
        <v>47</v>
      </c>
      <c r="J298" s="116">
        <v>43500133</v>
      </c>
      <c r="K298" s="115" t="s">
        <v>82</v>
      </c>
      <c r="L298" s="115"/>
      <c r="M298" s="115"/>
      <c r="N298" s="115"/>
      <c r="O298" s="51" t="s">
        <v>441</v>
      </c>
      <c r="P298" s="115">
        <v>0</v>
      </c>
      <c r="Q298" s="115">
        <v>0</v>
      </c>
      <c r="R298" s="115"/>
      <c r="S298" s="101">
        <v>1200000</v>
      </c>
      <c r="T298" s="101">
        <v>0</v>
      </c>
      <c r="U298" s="101">
        <v>0</v>
      </c>
      <c r="V298" s="101">
        <v>0</v>
      </c>
      <c r="W298" s="101">
        <f>V298*25%</f>
        <v>0</v>
      </c>
      <c r="X298" s="101">
        <f>(V298+W298)*25%</f>
        <v>0</v>
      </c>
      <c r="Y298" s="101">
        <f>(V298+W298-X298)</f>
        <v>0</v>
      </c>
      <c r="Z298" s="115">
        <v>0</v>
      </c>
      <c r="AA298" s="115">
        <v>0</v>
      </c>
      <c r="AB298" s="115">
        <v>0</v>
      </c>
      <c r="AC298" s="115">
        <v>0</v>
      </c>
      <c r="AD298" s="115">
        <v>0</v>
      </c>
      <c r="AE298" s="115">
        <v>0</v>
      </c>
      <c r="AF298" s="115">
        <f>AC298-Z298</f>
        <v>0</v>
      </c>
      <c r="AG298" s="115">
        <f>AD298-AA298</f>
        <v>0</v>
      </c>
      <c r="AH298" s="115">
        <f>AE298-AB298</f>
        <v>0</v>
      </c>
      <c r="AI298" s="118">
        <f>((AF298*1)+(AG298*30)+(AH298*360))/30</f>
        <v>0</v>
      </c>
      <c r="AJ298" s="101">
        <f>Y298*((POWER(1.004867,AI298)-1)/0.004867)</f>
        <v>0</v>
      </c>
      <c r="AK298" s="115">
        <f>AC298</f>
        <v>0</v>
      </c>
      <c r="AL298" s="115">
        <f>AD298</f>
        <v>0</v>
      </c>
      <c r="AM298" s="115">
        <f>AE298</f>
        <v>0</v>
      </c>
      <c r="AN298" s="115">
        <v>0</v>
      </c>
      <c r="AO298" s="115">
        <v>0</v>
      </c>
      <c r="AP298" s="115">
        <v>0</v>
      </c>
      <c r="AQ298" s="115">
        <v>0</v>
      </c>
      <c r="AR298" s="115">
        <v>0</v>
      </c>
      <c r="AS298" s="115">
        <v>0</v>
      </c>
      <c r="AT298" s="118">
        <v>0</v>
      </c>
      <c r="AU298" s="101">
        <f>Y298*((POWER(1.004867,AT298)-1))/(0.004867*((POWER(1.004867,AT298))))</f>
        <v>0</v>
      </c>
      <c r="AV298" s="101">
        <f>AJ298+AU298</f>
        <v>0</v>
      </c>
      <c r="AW298" s="119">
        <v>50</v>
      </c>
      <c r="AX298" s="101">
        <f>'[1]IPC Y SMMLV'!$C$4*AW298</f>
        <v>41405800</v>
      </c>
      <c r="AY298" s="115"/>
      <c r="AZ298" s="101">
        <f>+AY298*'[1]IPC Y SMMLV'!C70</f>
        <v>0</v>
      </c>
      <c r="BA298" s="101">
        <f>S298+AV298+AX298+AZ298</f>
        <v>42605800</v>
      </c>
      <c r="BB298" s="115"/>
      <c r="BC298" s="278">
        <f>SUM(BA297:BA298)</f>
        <v>42605800</v>
      </c>
    </row>
    <row r="299" spans="1:55" s="54" customFormat="1" ht="27" x14ac:dyDescent="0.25">
      <c r="A299" s="318">
        <v>44</v>
      </c>
      <c r="B299" s="255" t="s">
        <v>417</v>
      </c>
      <c r="C299" s="61" t="s">
        <v>45</v>
      </c>
      <c r="D299" s="56">
        <v>1</v>
      </c>
      <c r="E299" s="56">
        <v>4</v>
      </c>
      <c r="F299" s="56">
        <v>2003</v>
      </c>
      <c r="G299" s="57" t="s">
        <v>442</v>
      </c>
      <c r="H299" s="58"/>
      <c r="I299" s="32" t="s">
        <v>47</v>
      </c>
      <c r="J299" s="59">
        <v>71797716</v>
      </c>
      <c r="K299" s="32"/>
      <c r="L299" s="26"/>
      <c r="M299" s="26"/>
      <c r="N299" s="26"/>
      <c r="O299" s="43"/>
      <c r="P299" s="26"/>
      <c r="Q299" s="26"/>
      <c r="R299" s="26"/>
      <c r="S299" s="60"/>
      <c r="T299" s="60"/>
      <c r="U299" s="60"/>
      <c r="V299" s="60"/>
      <c r="W299" s="60"/>
      <c r="X299" s="60"/>
      <c r="Y299" s="60"/>
      <c r="Z299" s="26"/>
      <c r="AA299" s="26"/>
      <c r="AB299" s="26"/>
      <c r="AC299" s="26"/>
      <c r="AD299" s="26"/>
      <c r="AE299" s="26"/>
      <c r="AF299" s="26"/>
      <c r="AG299" s="26"/>
      <c r="AH299" s="26"/>
      <c r="AI299" s="26"/>
      <c r="AJ299" s="60"/>
      <c r="AK299" s="26"/>
      <c r="AL299" s="26"/>
      <c r="AM299" s="26"/>
      <c r="AN299" s="26"/>
      <c r="AO299" s="26"/>
      <c r="AP299" s="26"/>
      <c r="AQ299" s="26"/>
      <c r="AR299" s="26"/>
      <c r="AS299" s="26"/>
      <c r="AT299" s="26"/>
      <c r="AU299" s="60"/>
      <c r="AV299" s="60"/>
      <c r="AW299" s="26"/>
      <c r="AX299" s="60"/>
      <c r="AY299" s="26"/>
      <c r="AZ299" s="26"/>
      <c r="BA299" s="60"/>
      <c r="BB299" s="26"/>
      <c r="BC299" s="271"/>
    </row>
    <row r="300" spans="1:55" s="54" customFormat="1" ht="27" x14ac:dyDescent="0.25">
      <c r="A300" s="319"/>
      <c r="B300" s="246" t="s">
        <v>417</v>
      </c>
      <c r="C300" s="61" t="s">
        <v>45</v>
      </c>
      <c r="D300" s="62">
        <v>1</v>
      </c>
      <c r="E300" s="62">
        <v>4</v>
      </c>
      <c r="F300" s="62">
        <v>2003</v>
      </c>
      <c r="G300" s="63"/>
      <c r="H300" s="64" t="s">
        <v>443</v>
      </c>
      <c r="I300" s="29"/>
      <c r="J300" s="65"/>
      <c r="K300" s="29" t="s">
        <v>110</v>
      </c>
      <c r="L300" s="29"/>
      <c r="M300" s="29"/>
      <c r="N300" s="29"/>
      <c r="O300" s="35" t="s">
        <v>444</v>
      </c>
      <c r="P300" s="66">
        <v>52.10284</v>
      </c>
      <c r="Q300" s="29">
        <v>100.59854</v>
      </c>
      <c r="R300" s="67">
        <v>0</v>
      </c>
      <c r="S300" s="67">
        <v>0</v>
      </c>
      <c r="T300" s="67">
        <v>0</v>
      </c>
      <c r="U300" s="67">
        <v>0</v>
      </c>
      <c r="V300" s="67">
        <v>0</v>
      </c>
      <c r="W300" s="67">
        <v>0</v>
      </c>
      <c r="X300" s="67">
        <f>(V300+W300)*25%</f>
        <v>0</v>
      </c>
      <c r="Y300" s="67">
        <f>(V300+W300-X300)/2</f>
        <v>0</v>
      </c>
      <c r="Z300" s="29">
        <v>0</v>
      </c>
      <c r="AA300" s="29">
        <v>0</v>
      </c>
      <c r="AB300" s="29">
        <v>0</v>
      </c>
      <c r="AC300" s="29">
        <v>0</v>
      </c>
      <c r="AD300" s="29">
        <v>0</v>
      </c>
      <c r="AE300" s="29">
        <v>0</v>
      </c>
      <c r="AF300" s="29">
        <f t="shared" ref="AF300:AH303" si="140">AC300-Z300</f>
        <v>0</v>
      </c>
      <c r="AG300" s="29">
        <f t="shared" si="140"/>
        <v>0</v>
      </c>
      <c r="AH300" s="29">
        <f t="shared" si="140"/>
        <v>0</v>
      </c>
      <c r="AI300" s="68">
        <f>((AF300*1)+(AG300*30)+(AH300*360))/30</f>
        <v>0</v>
      </c>
      <c r="AJ300" s="67">
        <f>Y300*((POWER(1.004867,AI300)-1)/0.004867)</f>
        <v>0</v>
      </c>
      <c r="AK300" s="29">
        <v>0</v>
      </c>
      <c r="AL300" s="29">
        <v>0</v>
      </c>
      <c r="AM300" s="29">
        <v>0</v>
      </c>
      <c r="AN300" s="29">
        <v>0</v>
      </c>
      <c r="AO300" s="29">
        <v>0</v>
      </c>
      <c r="AP300" s="29">
        <v>0</v>
      </c>
      <c r="AQ300" s="29">
        <f t="shared" ref="AQ300:AS303" si="141">AN300-AK300</f>
        <v>0</v>
      </c>
      <c r="AR300" s="29">
        <f t="shared" si="141"/>
        <v>0</v>
      </c>
      <c r="AS300" s="29">
        <f t="shared" si="141"/>
        <v>0</v>
      </c>
      <c r="AT300" s="68">
        <f>((AQ300*1)+(AR300*30)+(AS300*360))/30</f>
        <v>0</v>
      </c>
      <c r="AU300" s="67">
        <f>Y300*((POWER(1.004867,AT300)-1))/(0.004867*((POWER(1.004867,AT300))))</f>
        <v>0</v>
      </c>
      <c r="AV300" s="67">
        <f>AJ300+AU300</f>
        <v>0</v>
      </c>
      <c r="AW300" s="69">
        <v>0</v>
      </c>
      <c r="AX300" s="67">
        <f>'[1]IPC Y SMMLV'!$C$4*AW300</f>
        <v>0</v>
      </c>
      <c r="AY300" s="29"/>
      <c r="AZ300" s="67">
        <f>'[1]IPC Y SMMLV'!$C$4*AY300</f>
        <v>0</v>
      </c>
      <c r="BA300" s="67">
        <f>S300+AV300+AX300+AZ300</f>
        <v>0</v>
      </c>
      <c r="BB300" s="29"/>
      <c r="BC300" s="284"/>
    </row>
    <row r="301" spans="1:55" s="54" customFormat="1" ht="27" x14ac:dyDescent="0.25">
      <c r="A301" s="319"/>
      <c r="B301" s="263" t="s">
        <v>417</v>
      </c>
      <c r="C301" s="61" t="s">
        <v>45</v>
      </c>
      <c r="D301" s="62">
        <v>1</v>
      </c>
      <c r="E301" s="62">
        <v>4</v>
      </c>
      <c r="F301" s="62">
        <v>2003</v>
      </c>
      <c r="G301" s="209"/>
      <c r="H301" s="210" t="s">
        <v>445</v>
      </c>
      <c r="I301" s="213" t="s">
        <v>47</v>
      </c>
      <c r="J301" s="211">
        <v>1000090289</v>
      </c>
      <c r="K301" s="213" t="s">
        <v>55</v>
      </c>
      <c r="L301" s="213"/>
      <c r="M301" s="213"/>
      <c r="N301" s="213"/>
      <c r="O301" s="46"/>
      <c r="P301" s="66">
        <v>52.10284</v>
      </c>
      <c r="Q301" s="29">
        <v>100.59854</v>
      </c>
      <c r="R301" s="243">
        <v>0</v>
      </c>
      <c r="S301" s="243">
        <v>0</v>
      </c>
      <c r="T301" s="243">
        <v>332000</v>
      </c>
      <c r="U301" s="243">
        <f>((T301*Q301)/P301)</f>
        <v>641015.255214495</v>
      </c>
      <c r="V301" s="243">
        <v>828116</v>
      </c>
      <c r="W301" s="243">
        <f>V301*25%</f>
        <v>207029</v>
      </c>
      <c r="X301" s="243">
        <f>(V301+W301)*25%</f>
        <v>258786.25</v>
      </c>
      <c r="Y301" s="243">
        <f>(V301+W301-X301)</f>
        <v>776358.75</v>
      </c>
      <c r="Z301" s="29">
        <f>+D301</f>
        <v>1</v>
      </c>
      <c r="AA301" s="29">
        <f>+E301</f>
        <v>4</v>
      </c>
      <c r="AB301" s="29">
        <f>+F301</f>
        <v>2003</v>
      </c>
      <c r="AC301" s="213">
        <v>5</v>
      </c>
      <c r="AD301" s="213">
        <v>4</v>
      </c>
      <c r="AE301" s="213">
        <v>2017</v>
      </c>
      <c r="AF301" s="213">
        <f t="shared" si="140"/>
        <v>4</v>
      </c>
      <c r="AG301" s="213">
        <f t="shared" si="140"/>
        <v>0</v>
      </c>
      <c r="AH301" s="213">
        <f t="shared" si="140"/>
        <v>14</v>
      </c>
      <c r="AI301" s="214">
        <f>((AF301*1)+(AG301*30)+(AH301*360))/30</f>
        <v>168.13333333333333</v>
      </c>
      <c r="AJ301" s="243">
        <f>Y301*((POWER(1.004867,AI301)-1)/0.004867)</f>
        <v>201333226.64774901</v>
      </c>
      <c r="AK301" s="213">
        <v>0</v>
      </c>
      <c r="AL301" s="213">
        <v>0</v>
      </c>
      <c r="AM301" s="213">
        <v>0</v>
      </c>
      <c r="AN301" s="213">
        <v>0</v>
      </c>
      <c r="AO301" s="213">
        <v>0</v>
      </c>
      <c r="AP301" s="213">
        <v>0</v>
      </c>
      <c r="AQ301" s="29">
        <f t="shared" si="141"/>
        <v>0</v>
      </c>
      <c r="AR301" s="29">
        <f t="shared" si="141"/>
        <v>0</v>
      </c>
      <c r="AS301" s="29">
        <f t="shared" si="141"/>
        <v>0</v>
      </c>
      <c r="AT301" s="68">
        <f>((AQ301*1)+(AR301*30)+(AS301*360))/30</f>
        <v>0</v>
      </c>
      <c r="AU301" s="67">
        <f>Y301*((POWER(1.004867,AT301)-1))/(0.004867*((POWER(1.004867,AT301))))</f>
        <v>0</v>
      </c>
      <c r="AV301" s="67">
        <f>AJ301+AU301</f>
        <v>201333226.64774901</v>
      </c>
      <c r="AW301" s="244">
        <v>100</v>
      </c>
      <c r="AX301" s="243">
        <f>'[1]IPC Y SMMLV'!$C$4*AW301</f>
        <v>82811600</v>
      </c>
      <c r="AY301" s="213"/>
      <c r="AZ301" s="243">
        <f>'[1]IPC Y SMMLV'!$C$4*AY301</f>
        <v>0</v>
      </c>
      <c r="BA301" s="243">
        <f>S301+AV301+AX301+AZ301</f>
        <v>284144826.64774901</v>
      </c>
      <c r="BB301" s="213"/>
      <c r="BC301" s="304"/>
    </row>
    <row r="302" spans="1:55" s="54" customFormat="1" ht="51" x14ac:dyDescent="0.25">
      <c r="A302" s="319"/>
      <c r="B302" s="263" t="s">
        <v>417</v>
      </c>
      <c r="C302" s="61" t="s">
        <v>45</v>
      </c>
      <c r="D302" s="62">
        <v>1</v>
      </c>
      <c r="E302" s="62">
        <v>4</v>
      </c>
      <c r="F302" s="62">
        <v>2003</v>
      </c>
      <c r="G302" s="209"/>
      <c r="H302" s="210" t="s">
        <v>446</v>
      </c>
      <c r="I302" s="213" t="s">
        <v>47</v>
      </c>
      <c r="J302" s="211">
        <v>32503536</v>
      </c>
      <c r="K302" s="213" t="s">
        <v>78</v>
      </c>
      <c r="L302" s="213"/>
      <c r="M302" s="213"/>
      <c r="N302" s="213"/>
      <c r="O302" s="46" t="s">
        <v>447</v>
      </c>
      <c r="P302" s="66">
        <v>52.10284</v>
      </c>
      <c r="Q302" s="29">
        <v>100.59854</v>
      </c>
      <c r="R302" s="243">
        <v>0</v>
      </c>
      <c r="S302" s="243">
        <v>0</v>
      </c>
      <c r="T302" s="67">
        <v>0</v>
      </c>
      <c r="U302" s="67">
        <v>0</v>
      </c>
      <c r="V302" s="67">
        <v>0</v>
      </c>
      <c r="W302" s="67">
        <v>0</v>
      </c>
      <c r="X302" s="67">
        <f>(V302+W302)*25%</f>
        <v>0</v>
      </c>
      <c r="Y302" s="67">
        <f>(V302+W302-X302)/2</f>
        <v>0</v>
      </c>
      <c r="Z302" s="29">
        <v>0</v>
      </c>
      <c r="AA302" s="29">
        <v>0</v>
      </c>
      <c r="AB302" s="29">
        <v>0</v>
      </c>
      <c r="AC302" s="29">
        <v>0</v>
      </c>
      <c r="AD302" s="29">
        <v>0</v>
      </c>
      <c r="AE302" s="29">
        <v>0</v>
      </c>
      <c r="AF302" s="29">
        <f t="shared" si="140"/>
        <v>0</v>
      </c>
      <c r="AG302" s="29">
        <f t="shared" si="140"/>
        <v>0</v>
      </c>
      <c r="AH302" s="29">
        <f t="shared" si="140"/>
        <v>0</v>
      </c>
      <c r="AI302" s="68">
        <f>((AF302*1)+(AG302*30)+(AH302*360))/30</f>
        <v>0</v>
      </c>
      <c r="AJ302" s="67">
        <f>Y302*((POWER(1.004867,AI302)-1)/0.004867)</f>
        <v>0</v>
      </c>
      <c r="AK302" s="29">
        <v>0</v>
      </c>
      <c r="AL302" s="29">
        <v>0</v>
      </c>
      <c r="AM302" s="29">
        <v>0</v>
      </c>
      <c r="AN302" s="29">
        <v>0</v>
      </c>
      <c r="AO302" s="29">
        <v>0</v>
      </c>
      <c r="AP302" s="29">
        <v>0</v>
      </c>
      <c r="AQ302" s="29">
        <f t="shared" si="141"/>
        <v>0</v>
      </c>
      <c r="AR302" s="29">
        <f t="shared" si="141"/>
        <v>0</v>
      </c>
      <c r="AS302" s="29">
        <f t="shared" si="141"/>
        <v>0</v>
      </c>
      <c r="AT302" s="68">
        <f>((AQ302*1)+(AR302*30)+(AS302*360))/30</f>
        <v>0</v>
      </c>
      <c r="AU302" s="67">
        <f>Y302*((POWER(1.004867,AT302)-1))/(0.004867*((POWER(1.004867,AT302))))</f>
        <v>0</v>
      </c>
      <c r="AV302" s="243"/>
      <c r="AW302" s="244">
        <v>0</v>
      </c>
      <c r="AX302" s="67">
        <f>'[1]IPC Y SMMLV'!$C$4*AW302</f>
        <v>0</v>
      </c>
      <c r="AY302" s="213"/>
      <c r="AZ302" s="243">
        <v>0</v>
      </c>
      <c r="BA302" s="243">
        <v>0</v>
      </c>
      <c r="BB302" s="213"/>
      <c r="BC302" s="304"/>
    </row>
    <row r="303" spans="1:55" s="54" customFormat="1" ht="39" thickBot="1" x14ac:dyDescent="0.3">
      <c r="A303" s="320"/>
      <c r="B303" s="248" t="s">
        <v>417</v>
      </c>
      <c r="C303" s="70" t="s">
        <v>45</v>
      </c>
      <c r="D303" s="71">
        <v>1</v>
      </c>
      <c r="E303" s="71">
        <v>4</v>
      </c>
      <c r="F303" s="71">
        <v>2003</v>
      </c>
      <c r="G303" s="137"/>
      <c r="H303" s="72" t="s">
        <v>448</v>
      </c>
      <c r="I303" s="23"/>
      <c r="J303" s="74"/>
      <c r="K303" s="23" t="s">
        <v>449</v>
      </c>
      <c r="L303" s="23"/>
      <c r="M303" s="23"/>
      <c r="N303" s="23"/>
      <c r="O303" s="41" t="s">
        <v>450</v>
      </c>
      <c r="P303" s="66">
        <v>52.10284</v>
      </c>
      <c r="Q303" s="29">
        <v>100.59854</v>
      </c>
      <c r="R303" s="77">
        <v>0</v>
      </c>
      <c r="S303" s="77">
        <v>0</v>
      </c>
      <c r="T303" s="77">
        <v>0</v>
      </c>
      <c r="U303" s="77">
        <v>0</v>
      </c>
      <c r="V303" s="77">
        <v>0</v>
      </c>
      <c r="W303" s="77">
        <v>0</v>
      </c>
      <c r="X303" s="77">
        <f>(V303+W303)*25%</f>
        <v>0</v>
      </c>
      <c r="Y303" s="77">
        <f>(V303+W303-X303)/2</f>
        <v>0</v>
      </c>
      <c r="Z303" s="23">
        <v>0</v>
      </c>
      <c r="AA303" s="23">
        <v>0</v>
      </c>
      <c r="AB303" s="23">
        <v>0</v>
      </c>
      <c r="AC303" s="23">
        <v>0</v>
      </c>
      <c r="AD303" s="23">
        <v>0</v>
      </c>
      <c r="AE303" s="23">
        <v>0</v>
      </c>
      <c r="AF303" s="23">
        <f t="shared" si="140"/>
        <v>0</v>
      </c>
      <c r="AG303" s="23">
        <f t="shared" si="140"/>
        <v>0</v>
      </c>
      <c r="AH303" s="23">
        <f t="shared" si="140"/>
        <v>0</v>
      </c>
      <c r="AI303" s="78">
        <f>((AF303*1)+(AG303*30)+(AH303*360))/30</f>
        <v>0</v>
      </c>
      <c r="AJ303" s="77">
        <f>Y303*((POWER(1.004867,AI303)-1)/0.004867)</f>
        <v>0</v>
      </c>
      <c r="AK303" s="23">
        <v>0</v>
      </c>
      <c r="AL303" s="23">
        <v>0</v>
      </c>
      <c r="AM303" s="23">
        <v>0</v>
      </c>
      <c r="AN303" s="23">
        <v>0</v>
      </c>
      <c r="AO303" s="23">
        <v>0</v>
      </c>
      <c r="AP303" s="23">
        <v>0</v>
      </c>
      <c r="AQ303" s="23">
        <f t="shared" si="141"/>
        <v>0</v>
      </c>
      <c r="AR303" s="23">
        <f t="shared" si="141"/>
        <v>0</v>
      </c>
      <c r="AS303" s="23">
        <f t="shared" si="141"/>
        <v>0</v>
      </c>
      <c r="AT303" s="78">
        <f>((AQ303*1)+(AR303*30)+(AS303*360))/30</f>
        <v>0</v>
      </c>
      <c r="AU303" s="77">
        <f>Y303*((POWER(1.004867,AT303)-1))/(0.004867*((POWER(1.004867,AT303))))</f>
        <v>0</v>
      </c>
      <c r="AV303" s="77">
        <f>AJ303+AU303</f>
        <v>0</v>
      </c>
      <c r="AW303" s="79">
        <v>100</v>
      </c>
      <c r="AX303" s="77">
        <f>'[1]IPC Y SMMLV'!$C$4*AW303</f>
        <v>82811600</v>
      </c>
      <c r="AY303" s="23"/>
      <c r="AZ303" s="77">
        <f>'[1]IPC Y SMMLV'!$C$4*AY303</f>
        <v>0</v>
      </c>
      <c r="BA303" s="77">
        <f>S303+AV303+AX303+AZ303</f>
        <v>82811600</v>
      </c>
      <c r="BB303" s="23"/>
      <c r="BC303" s="282">
        <f>SUM(BA299:BA303)</f>
        <v>366956426.64774901</v>
      </c>
    </row>
    <row r="304" spans="1:55" s="54" customFormat="1" ht="27" x14ac:dyDescent="0.25">
      <c r="A304" s="306">
        <v>45</v>
      </c>
      <c r="B304" s="256" t="s">
        <v>417</v>
      </c>
      <c r="C304" s="88" t="s">
        <v>373</v>
      </c>
      <c r="D304" s="184">
        <v>1</v>
      </c>
      <c r="E304" s="184">
        <v>4</v>
      </c>
      <c r="F304" s="184">
        <v>2003</v>
      </c>
      <c r="G304" s="185" t="s">
        <v>451</v>
      </c>
      <c r="H304" s="186"/>
      <c r="I304" s="187" t="s">
        <v>47</v>
      </c>
      <c r="J304" s="188">
        <v>70754367</v>
      </c>
      <c r="K304" s="187"/>
      <c r="L304" s="42"/>
      <c r="M304" s="42"/>
      <c r="N304" s="42"/>
      <c r="O304" s="42"/>
      <c r="P304" s="42"/>
      <c r="Q304" s="42"/>
      <c r="R304" s="42"/>
      <c r="S304" s="189"/>
      <c r="T304" s="189"/>
      <c r="U304" s="189"/>
      <c r="V304" s="189"/>
      <c r="W304" s="189"/>
      <c r="X304" s="189"/>
      <c r="Y304" s="189"/>
      <c r="Z304" s="42"/>
      <c r="AA304" s="42"/>
      <c r="AB304" s="42"/>
      <c r="AC304" s="42"/>
      <c r="AD304" s="42"/>
      <c r="AE304" s="42"/>
      <c r="AF304" s="42"/>
      <c r="AG304" s="42"/>
      <c r="AH304" s="42"/>
      <c r="AI304" s="42"/>
      <c r="AJ304" s="189"/>
      <c r="AK304" s="42"/>
      <c r="AL304" s="42"/>
      <c r="AM304" s="42"/>
      <c r="AN304" s="42"/>
      <c r="AO304" s="42"/>
      <c r="AP304" s="42"/>
      <c r="AQ304" s="42"/>
      <c r="AR304" s="42"/>
      <c r="AS304" s="42"/>
      <c r="AT304" s="42"/>
      <c r="AU304" s="189"/>
      <c r="AV304" s="189"/>
      <c r="AW304" s="42"/>
      <c r="AX304" s="189"/>
      <c r="AY304" s="42"/>
      <c r="AZ304" s="42"/>
      <c r="BA304" s="189"/>
      <c r="BB304" s="42"/>
      <c r="BC304" s="290"/>
    </row>
    <row r="305" spans="1:55" s="54" customFormat="1" ht="27" x14ac:dyDescent="0.25">
      <c r="A305" s="307"/>
      <c r="B305" s="250" t="s">
        <v>417</v>
      </c>
      <c r="C305" s="88" t="s">
        <v>373</v>
      </c>
      <c r="D305" s="89">
        <v>1</v>
      </c>
      <c r="E305" s="89">
        <v>4</v>
      </c>
      <c r="F305" s="89">
        <v>2003</v>
      </c>
      <c r="G305" s="90"/>
      <c r="H305" s="99" t="s">
        <v>452</v>
      </c>
      <c r="I305" s="25" t="s">
        <v>47</v>
      </c>
      <c r="J305" s="92">
        <v>43069819</v>
      </c>
      <c r="K305" s="25" t="s">
        <v>78</v>
      </c>
      <c r="L305" s="25"/>
      <c r="M305" s="25"/>
      <c r="N305" s="25"/>
      <c r="O305" s="49"/>
      <c r="P305" s="93">
        <v>52.10284</v>
      </c>
      <c r="Q305" s="25">
        <v>100.59854</v>
      </c>
      <c r="R305" s="25"/>
      <c r="S305" s="94">
        <v>1200000</v>
      </c>
      <c r="T305" s="94">
        <v>332000</v>
      </c>
      <c r="U305" s="94">
        <f>((T305*Q305)/P305)</f>
        <v>641015.255214495</v>
      </c>
      <c r="V305" s="94">
        <v>828116</v>
      </c>
      <c r="W305" s="94">
        <f>V305*25%</f>
        <v>207029</v>
      </c>
      <c r="X305" s="94">
        <f>(V305+W305)*25%</f>
        <v>258786.25</v>
      </c>
      <c r="Y305" s="94">
        <f>(V305+W305-X305)/2</f>
        <v>388179.375</v>
      </c>
      <c r="Z305" s="25">
        <f t="shared" ref="Z305:AB306" si="142">+D305</f>
        <v>1</v>
      </c>
      <c r="AA305" s="25">
        <f t="shared" si="142"/>
        <v>4</v>
      </c>
      <c r="AB305" s="25">
        <f t="shared" si="142"/>
        <v>2003</v>
      </c>
      <c r="AC305" s="25">
        <v>3</v>
      </c>
      <c r="AD305" s="25">
        <v>8</v>
      </c>
      <c r="AE305" s="25">
        <v>2005</v>
      </c>
      <c r="AF305" s="25">
        <f t="shared" ref="AF305:AH306" si="143">AC305-Z305</f>
        <v>2</v>
      </c>
      <c r="AG305" s="25">
        <f t="shared" si="143"/>
        <v>4</v>
      </c>
      <c r="AH305" s="25">
        <f t="shared" si="143"/>
        <v>2</v>
      </c>
      <c r="AI305" s="95">
        <f>((AF305*1)+(AG305*30)+(AH305*360))/30</f>
        <v>28.066666666666666</v>
      </c>
      <c r="AJ305" s="94">
        <f>Y305*((POWER(1.004867,AI305)-1)/0.004867)</f>
        <v>11643807.292132365</v>
      </c>
      <c r="AK305" s="25">
        <f>AC305</f>
        <v>3</v>
      </c>
      <c r="AL305" s="25">
        <f>AD305</f>
        <v>8</v>
      </c>
      <c r="AM305" s="25">
        <f>AE305</f>
        <v>2005</v>
      </c>
      <c r="AN305" s="25">
        <v>0</v>
      </c>
      <c r="AO305" s="25">
        <v>0</v>
      </c>
      <c r="AP305" s="25">
        <v>0</v>
      </c>
      <c r="AQ305" s="25">
        <v>0</v>
      </c>
      <c r="AR305" s="25">
        <v>0</v>
      </c>
      <c r="AS305" s="25">
        <v>0</v>
      </c>
      <c r="AT305" s="167">
        <v>0</v>
      </c>
      <c r="AU305" s="94">
        <f>Y305*((POWER(1.004867,AT305)-1))/(0.004867*((POWER(1.004867,AT305))))</f>
        <v>0</v>
      </c>
      <c r="AV305" s="94">
        <f>AJ305+AU305</f>
        <v>11643807.292132365</v>
      </c>
      <c r="AW305" s="207">
        <v>100</v>
      </c>
      <c r="AX305" s="94">
        <f>'[1]IPC Y SMMLV'!$C$4*AW305</f>
        <v>82811600</v>
      </c>
      <c r="AY305" s="25"/>
      <c r="AZ305" s="168">
        <f>+AY305*'[1]IPC Y SMMLV'!C77</f>
        <v>0</v>
      </c>
      <c r="BA305" s="94">
        <f>S305+AV305+AX305+AZ305</f>
        <v>95655407.292132363</v>
      </c>
      <c r="BB305" s="25"/>
      <c r="BC305" s="275"/>
    </row>
    <row r="306" spans="1:55" s="54" customFormat="1" ht="27.75" thickBot="1" x14ac:dyDescent="0.3">
      <c r="A306" s="307"/>
      <c r="B306" s="250" t="s">
        <v>417</v>
      </c>
      <c r="C306" s="88" t="s">
        <v>373</v>
      </c>
      <c r="D306" s="89">
        <v>1</v>
      </c>
      <c r="E306" s="89">
        <v>4</v>
      </c>
      <c r="F306" s="89">
        <v>2003</v>
      </c>
      <c r="G306" s="90"/>
      <c r="H306" s="99" t="s">
        <v>453</v>
      </c>
      <c r="I306" s="25" t="s">
        <v>407</v>
      </c>
      <c r="J306" s="92">
        <v>33088977</v>
      </c>
      <c r="K306" s="25" t="s">
        <v>55</v>
      </c>
      <c r="L306" s="25"/>
      <c r="M306" s="25"/>
      <c r="N306" s="25"/>
      <c r="O306" s="49"/>
      <c r="P306" s="93">
        <v>52.10284</v>
      </c>
      <c r="Q306" s="25">
        <v>100.59854</v>
      </c>
      <c r="R306" s="25"/>
      <c r="S306" s="94"/>
      <c r="T306" s="94">
        <v>332000</v>
      </c>
      <c r="U306" s="94">
        <f>((T306*Q306)/P306)</f>
        <v>641015.255214495</v>
      </c>
      <c r="V306" s="94">
        <v>828116</v>
      </c>
      <c r="W306" s="94">
        <f>V306*25%</f>
        <v>207029</v>
      </c>
      <c r="X306" s="94">
        <f>(V306+W306)*25%</f>
        <v>258786.25</v>
      </c>
      <c r="Y306" s="94">
        <f>(V306+W306-X306)/2</f>
        <v>388179.375</v>
      </c>
      <c r="Z306" s="25">
        <f t="shared" si="142"/>
        <v>1</v>
      </c>
      <c r="AA306" s="25">
        <f t="shared" si="142"/>
        <v>4</v>
      </c>
      <c r="AB306" s="25">
        <f t="shared" si="142"/>
        <v>2003</v>
      </c>
      <c r="AC306" s="25">
        <v>27</v>
      </c>
      <c r="AD306" s="25">
        <v>2</v>
      </c>
      <c r="AE306" s="25">
        <v>2019</v>
      </c>
      <c r="AF306" s="25">
        <f t="shared" si="143"/>
        <v>26</v>
      </c>
      <c r="AG306" s="25">
        <f t="shared" si="143"/>
        <v>-2</v>
      </c>
      <c r="AH306" s="25">
        <f t="shared" si="143"/>
        <v>16</v>
      </c>
      <c r="AI306" s="95">
        <f>((AF306*1)+(AG306*30)+(AH306*360))/30</f>
        <v>190.86666666666667</v>
      </c>
      <c r="AJ306" s="94">
        <f>Y306*((POWER(1.004867,AI306)-1)/0.004867)</f>
        <v>121721462.88188478</v>
      </c>
      <c r="AK306" s="25">
        <v>27</v>
      </c>
      <c r="AL306" s="25">
        <v>2</v>
      </c>
      <c r="AM306" s="25">
        <v>2019</v>
      </c>
      <c r="AN306" s="25">
        <v>30</v>
      </c>
      <c r="AO306" s="25">
        <v>4</v>
      </c>
      <c r="AP306" s="25">
        <v>2020</v>
      </c>
      <c r="AQ306" s="25">
        <f>AN306-AK306</f>
        <v>3</v>
      </c>
      <c r="AR306" s="25">
        <f>AO306-AL306</f>
        <v>2</v>
      </c>
      <c r="AS306" s="25">
        <f>AP306-AM306</f>
        <v>1</v>
      </c>
      <c r="AT306" s="95">
        <f>((AQ306*1)+(AR306*30)+(AS306*360))/30</f>
        <v>14.1</v>
      </c>
      <c r="AU306" s="94">
        <f>Y306*((POWER(1.004867,AT306)-1))/(0.004867*((POWER(1.004867,AT306))))</f>
        <v>5277352.8726515276</v>
      </c>
      <c r="AV306" s="94">
        <f>AJ306+AU306</f>
        <v>126998815.75453632</v>
      </c>
      <c r="AW306" s="207">
        <v>100</v>
      </c>
      <c r="AX306" s="94">
        <f>'[1]IPC Y SMMLV'!$C$4*AW306</f>
        <v>82811600</v>
      </c>
      <c r="AY306" s="25"/>
      <c r="AZ306" s="168">
        <f>+AY306*'[1]IPC Y SMMLV'!C78</f>
        <v>0</v>
      </c>
      <c r="BA306" s="94">
        <f>S306+AV306+AX306+AZ306</f>
        <v>209810415.75453633</v>
      </c>
      <c r="BB306" s="25"/>
      <c r="BC306" s="286">
        <f>SUM(BA304:BA306)</f>
        <v>305465823.04666871</v>
      </c>
    </row>
    <row r="307" spans="1:55" s="54" customFormat="1" ht="27" x14ac:dyDescent="0.25">
      <c r="A307" s="308">
        <v>46</v>
      </c>
      <c r="B307" s="255" t="s">
        <v>417</v>
      </c>
      <c r="C307" s="169" t="s">
        <v>454</v>
      </c>
      <c r="D307" s="56">
        <v>13</v>
      </c>
      <c r="E307" s="56">
        <v>12</v>
      </c>
      <c r="F307" s="56">
        <v>2004</v>
      </c>
      <c r="G307" s="57" t="s">
        <v>455</v>
      </c>
      <c r="H307" s="58"/>
      <c r="I307" s="32" t="s">
        <v>47</v>
      </c>
      <c r="J307" s="59">
        <v>8128210</v>
      </c>
      <c r="K307" s="32"/>
      <c r="L307" s="26"/>
      <c r="M307" s="26" t="s">
        <v>456</v>
      </c>
      <c r="N307" s="26"/>
      <c r="O307" s="43"/>
      <c r="P307" s="26"/>
      <c r="Q307" s="26"/>
      <c r="R307" s="26"/>
      <c r="S307" s="60"/>
      <c r="T307" s="60"/>
      <c r="U307" s="60"/>
      <c r="V307" s="60"/>
      <c r="W307" s="60"/>
      <c r="X307" s="60"/>
      <c r="Y307" s="60"/>
      <c r="Z307" s="26"/>
      <c r="AA307" s="26"/>
      <c r="AB307" s="26"/>
      <c r="AC307" s="26"/>
      <c r="AD307" s="26"/>
      <c r="AE307" s="26"/>
      <c r="AF307" s="26"/>
      <c r="AG307" s="26"/>
      <c r="AH307" s="26"/>
      <c r="AI307" s="26"/>
      <c r="AJ307" s="60"/>
      <c r="AK307" s="26"/>
      <c r="AL307" s="26"/>
      <c r="AM307" s="26"/>
      <c r="AN307" s="26"/>
      <c r="AO307" s="26"/>
      <c r="AP307" s="26"/>
      <c r="AQ307" s="26"/>
      <c r="AR307" s="26"/>
      <c r="AS307" s="26"/>
      <c r="AT307" s="26"/>
      <c r="AU307" s="60"/>
      <c r="AV307" s="60"/>
      <c r="AW307" s="26"/>
      <c r="AX307" s="60"/>
      <c r="AY307" s="26"/>
      <c r="AZ307" s="26"/>
      <c r="BA307" s="60"/>
      <c r="BB307" s="26"/>
      <c r="BC307" s="271"/>
    </row>
    <row r="308" spans="1:55" s="54" customFormat="1" ht="27" x14ac:dyDescent="0.25">
      <c r="A308" s="309"/>
      <c r="B308" s="246" t="s">
        <v>417</v>
      </c>
      <c r="C308" s="61" t="s">
        <v>454</v>
      </c>
      <c r="D308" s="62">
        <v>13</v>
      </c>
      <c r="E308" s="62">
        <v>12</v>
      </c>
      <c r="F308" s="62">
        <v>2004</v>
      </c>
      <c r="G308" s="63"/>
      <c r="H308" s="64" t="s">
        <v>457</v>
      </c>
      <c r="I308" s="29" t="s">
        <v>47</v>
      </c>
      <c r="J308" s="65">
        <v>39182438</v>
      </c>
      <c r="K308" s="29" t="s">
        <v>78</v>
      </c>
      <c r="L308" s="29"/>
      <c r="M308" s="29"/>
      <c r="N308" s="29"/>
      <c r="O308" s="35"/>
      <c r="P308" s="66">
        <v>55.984699999999997</v>
      </c>
      <c r="Q308" s="29">
        <v>100.59854</v>
      </c>
      <c r="R308" s="67">
        <v>0</v>
      </c>
      <c r="S308" s="67">
        <v>0</v>
      </c>
      <c r="T308" s="67">
        <v>358000</v>
      </c>
      <c r="U308" s="67">
        <f>((T308*Q308)/P308)</f>
        <v>643287.85043056414</v>
      </c>
      <c r="V308" s="67">
        <v>828116</v>
      </c>
      <c r="W308" s="67">
        <f>V308*25%</f>
        <v>207029</v>
      </c>
      <c r="X308" s="67">
        <f>(V308+W308)*25%</f>
        <v>258786.25</v>
      </c>
      <c r="Y308" s="67">
        <f>(V308+W308-X308)</f>
        <v>776358.75</v>
      </c>
      <c r="Z308" s="29">
        <v>13</v>
      </c>
      <c r="AA308" s="29">
        <v>12</v>
      </c>
      <c r="AB308" s="29">
        <v>2004</v>
      </c>
      <c r="AC308" s="29">
        <v>23</v>
      </c>
      <c r="AD308" s="29">
        <v>4</v>
      </c>
      <c r="AE308" s="29">
        <v>2009</v>
      </c>
      <c r="AF308" s="29">
        <f>AC308-Z308</f>
        <v>10</v>
      </c>
      <c r="AG308" s="29">
        <f>AD308-AA308</f>
        <v>-8</v>
      </c>
      <c r="AH308" s="29">
        <f>AE308-AB308</f>
        <v>5</v>
      </c>
      <c r="AI308" s="68">
        <f>((AF308*1)+(AG308*30)+(AH308*360))/30</f>
        <v>52.333333333333336</v>
      </c>
      <c r="AJ308" s="67">
        <f>Y308*((POWER(1.004867,AI308)-1)/0.004867)</f>
        <v>46145397.536786236</v>
      </c>
      <c r="AK308" s="29">
        <v>0</v>
      </c>
      <c r="AL308" s="29">
        <v>0</v>
      </c>
      <c r="AM308" s="29">
        <v>0</v>
      </c>
      <c r="AN308" s="29">
        <v>0</v>
      </c>
      <c r="AO308" s="29">
        <v>0</v>
      </c>
      <c r="AP308" s="29">
        <v>0</v>
      </c>
      <c r="AQ308" s="29">
        <f>AN308-AK308</f>
        <v>0</v>
      </c>
      <c r="AR308" s="29">
        <f>AO308-AL308</f>
        <v>0</v>
      </c>
      <c r="AS308" s="29">
        <f>AP308-AM308</f>
        <v>0</v>
      </c>
      <c r="AT308" s="68">
        <f>((AQ308*1)+(AR308*30)+(AS308*360))/30</f>
        <v>0</v>
      </c>
      <c r="AU308" s="67">
        <f>Y308*((POWER(1.004867,AT308)-1))/(0.004867*((POWER(1.004867,AT308))))</f>
        <v>0</v>
      </c>
      <c r="AV308" s="67">
        <f>AJ308+AU308</f>
        <v>46145397.536786236</v>
      </c>
      <c r="AW308" s="69">
        <v>100</v>
      </c>
      <c r="AX308" s="67">
        <f>'[1]IPC Y SMMLV'!$C$4*AW308</f>
        <v>82811600</v>
      </c>
      <c r="AY308" s="29"/>
      <c r="AZ308" s="67">
        <f>'[1]IPC Y SMMLV'!$C$4*AY308</f>
        <v>0</v>
      </c>
      <c r="BA308" s="67">
        <f>S308+AV308+AX308+AZ308</f>
        <v>128956997.53678623</v>
      </c>
      <c r="BB308" s="29"/>
      <c r="BC308" s="284"/>
    </row>
    <row r="309" spans="1:55" s="54" customFormat="1" ht="60.75" customHeight="1" x14ac:dyDescent="0.25">
      <c r="A309" s="309"/>
      <c r="B309" s="263" t="s">
        <v>417</v>
      </c>
      <c r="C309" s="61" t="s">
        <v>454</v>
      </c>
      <c r="D309" s="62">
        <v>13</v>
      </c>
      <c r="E309" s="62">
        <v>12</v>
      </c>
      <c r="F309" s="62">
        <v>2004</v>
      </c>
      <c r="G309" s="209"/>
      <c r="H309" s="210" t="s">
        <v>458</v>
      </c>
      <c r="I309" s="213"/>
      <c r="J309" s="211"/>
      <c r="K309" s="213" t="s">
        <v>82</v>
      </c>
      <c r="L309" s="213"/>
      <c r="M309" s="213"/>
      <c r="N309" s="213"/>
      <c r="O309" s="35" t="s">
        <v>344</v>
      </c>
      <c r="P309" s="214"/>
      <c r="Q309" s="214"/>
      <c r="R309" s="243">
        <v>0</v>
      </c>
      <c r="S309" s="243">
        <v>0</v>
      </c>
      <c r="T309" s="243">
        <v>0</v>
      </c>
      <c r="U309" s="243">
        <v>0</v>
      </c>
      <c r="V309" s="243">
        <v>0</v>
      </c>
      <c r="W309" s="243">
        <f>V309*25%</f>
        <v>0</v>
      </c>
      <c r="X309" s="243">
        <f>(V309+W309)*25%</f>
        <v>0</v>
      </c>
      <c r="Y309" s="243">
        <f>(V309+W309-X309)/2</f>
        <v>0</v>
      </c>
      <c r="Z309" s="29">
        <v>0</v>
      </c>
      <c r="AA309" s="29">
        <v>0</v>
      </c>
      <c r="AB309" s="29">
        <v>0</v>
      </c>
      <c r="AC309" s="29">
        <v>0</v>
      </c>
      <c r="AD309" s="29">
        <v>0</v>
      </c>
      <c r="AE309" s="29">
        <v>0</v>
      </c>
      <c r="AF309" s="29">
        <v>0</v>
      </c>
      <c r="AG309" s="29">
        <f>AD309-AA309</f>
        <v>0</v>
      </c>
      <c r="AH309" s="29">
        <v>0</v>
      </c>
      <c r="AI309" s="214">
        <f>((AF309*1)+(AG309*30)+(AH309*360))/30</f>
        <v>0</v>
      </c>
      <c r="AJ309" s="243">
        <f>Y309*((POWER(1.004867,AI309)-1)/0.004867)</f>
        <v>0</v>
      </c>
      <c r="AK309" s="213">
        <v>0</v>
      </c>
      <c r="AL309" s="213">
        <v>0</v>
      </c>
      <c r="AM309" s="213">
        <v>0</v>
      </c>
      <c r="AN309" s="213">
        <v>0</v>
      </c>
      <c r="AO309" s="213">
        <v>0</v>
      </c>
      <c r="AP309" s="213">
        <v>0</v>
      </c>
      <c r="AQ309" s="213">
        <v>0</v>
      </c>
      <c r="AR309" s="213">
        <v>0</v>
      </c>
      <c r="AS309" s="213">
        <v>0</v>
      </c>
      <c r="AT309" s="214">
        <f>((AQ309*1)+(AR309*30)+(AS309*360))/30</f>
        <v>0</v>
      </c>
      <c r="AU309" s="243">
        <v>0</v>
      </c>
      <c r="AV309" s="243">
        <f>AJ309+AU309</f>
        <v>0</v>
      </c>
      <c r="AW309" s="244">
        <v>0</v>
      </c>
      <c r="AX309" s="243">
        <f>'[1]IPC Y SMMLV'!$C$4*AW309</f>
        <v>0</v>
      </c>
      <c r="AY309" s="213"/>
      <c r="AZ309" s="243">
        <f>'[1]IPC Y SMMLV'!$C$4*AY309</f>
        <v>0</v>
      </c>
      <c r="BA309" s="243">
        <f>S309+AV309+AX309+AZ309</f>
        <v>0</v>
      </c>
      <c r="BB309" s="213"/>
      <c r="BC309" s="304"/>
    </row>
    <row r="310" spans="1:55" s="54" customFormat="1" ht="63.75" customHeight="1" x14ac:dyDescent="0.25">
      <c r="A310" s="309"/>
      <c r="B310" s="263" t="s">
        <v>417</v>
      </c>
      <c r="C310" s="61" t="s">
        <v>454</v>
      </c>
      <c r="D310" s="62">
        <v>13</v>
      </c>
      <c r="E310" s="62">
        <v>12</v>
      </c>
      <c r="F310" s="62">
        <v>2004</v>
      </c>
      <c r="G310" s="63"/>
      <c r="H310" s="22" t="s">
        <v>459</v>
      </c>
      <c r="I310" s="29"/>
      <c r="J310" s="65"/>
      <c r="K310" s="213" t="s">
        <v>82</v>
      </c>
      <c r="L310" s="29"/>
      <c r="M310" s="29"/>
      <c r="N310" s="29"/>
      <c r="O310" s="35" t="s">
        <v>344</v>
      </c>
      <c r="P310" s="68"/>
      <c r="Q310" s="68"/>
      <c r="R310" s="67">
        <v>0</v>
      </c>
      <c r="S310" s="243">
        <v>0</v>
      </c>
      <c r="T310" s="67">
        <v>0</v>
      </c>
      <c r="U310" s="67">
        <v>0</v>
      </c>
      <c r="V310" s="67">
        <v>0</v>
      </c>
      <c r="W310" s="67">
        <v>0</v>
      </c>
      <c r="X310" s="67">
        <v>0</v>
      </c>
      <c r="Y310" s="67">
        <v>0</v>
      </c>
      <c r="Z310" s="29">
        <v>0</v>
      </c>
      <c r="AA310" s="29">
        <v>0</v>
      </c>
      <c r="AB310" s="29">
        <v>0</v>
      </c>
      <c r="AC310" s="29">
        <v>0</v>
      </c>
      <c r="AD310" s="29">
        <v>0</v>
      </c>
      <c r="AE310" s="29">
        <v>0</v>
      </c>
      <c r="AF310" s="29">
        <v>0</v>
      </c>
      <c r="AG310" s="29">
        <f>AD310-AA310</f>
        <v>0</v>
      </c>
      <c r="AH310" s="29">
        <v>0</v>
      </c>
      <c r="AI310" s="214">
        <f>((AF310*1)+(AG310*30)+(AH310*360))/30</f>
        <v>0</v>
      </c>
      <c r="AJ310" s="243">
        <f>Y310*((POWER(1.004867,AI310)-1)/0.004867)</f>
        <v>0</v>
      </c>
      <c r="AK310" s="29">
        <v>0</v>
      </c>
      <c r="AL310" s="29">
        <v>0</v>
      </c>
      <c r="AM310" s="29">
        <v>0</v>
      </c>
      <c r="AN310" s="29">
        <v>0</v>
      </c>
      <c r="AO310" s="29">
        <v>0</v>
      </c>
      <c r="AP310" s="29">
        <v>0</v>
      </c>
      <c r="AQ310" s="29">
        <v>0</v>
      </c>
      <c r="AR310" s="29">
        <v>0</v>
      </c>
      <c r="AS310" s="29">
        <v>0</v>
      </c>
      <c r="AT310" s="68">
        <v>0</v>
      </c>
      <c r="AU310" s="67">
        <v>0</v>
      </c>
      <c r="AV310" s="67">
        <v>0</v>
      </c>
      <c r="AW310" s="69">
        <v>0</v>
      </c>
      <c r="AX310" s="67">
        <v>0</v>
      </c>
      <c r="AY310" s="29"/>
      <c r="AZ310" s="243">
        <f>'[1]IPC Y SMMLV'!$C$4*AY310</f>
        <v>0</v>
      </c>
      <c r="BA310" s="243">
        <f>S310+AV310+AX310+AZ310</f>
        <v>0</v>
      </c>
      <c r="BB310" s="29"/>
      <c r="BC310" s="284"/>
    </row>
    <row r="311" spans="1:55" s="54" customFormat="1" ht="66" customHeight="1" x14ac:dyDescent="0.25">
      <c r="A311" s="309"/>
      <c r="B311" s="263" t="s">
        <v>417</v>
      </c>
      <c r="C311" s="61" t="s">
        <v>454</v>
      </c>
      <c r="D311" s="62">
        <v>13</v>
      </c>
      <c r="E311" s="62">
        <v>12</v>
      </c>
      <c r="F311" s="62">
        <v>2004</v>
      </c>
      <c r="G311" s="63"/>
      <c r="H311" s="22" t="s">
        <v>460</v>
      </c>
      <c r="I311" s="29"/>
      <c r="J311" s="65"/>
      <c r="K311" s="213" t="s">
        <v>82</v>
      </c>
      <c r="L311" s="29"/>
      <c r="M311" s="29"/>
      <c r="N311" s="29"/>
      <c r="O311" s="35" t="s">
        <v>344</v>
      </c>
      <c r="P311" s="68"/>
      <c r="Q311" s="68"/>
      <c r="R311" s="67">
        <v>0</v>
      </c>
      <c r="S311" s="243">
        <v>0</v>
      </c>
      <c r="T311" s="67">
        <v>0</v>
      </c>
      <c r="U311" s="67">
        <v>0</v>
      </c>
      <c r="V311" s="67">
        <v>0</v>
      </c>
      <c r="W311" s="67">
        <v>0</v>
      </c>
      <c r="X311" s="67">
        <v>0</v>
      </c>
      <c r="Y311" s="67">
        <v>0</v>
      </c>
      <c r="Z311" s="29">
        <v>0</v>
      </c>
      <c r="AA311" s="29">
        <v>0</v>
      </c>
      <c r="AB311" s="29">
        <v>0</v>
      </c>
      <c r="AC311" s="29">
        <v>0</v>
      </c>
      <c r="AD311" s="29">
        <v>0</v>
      </c>
      <c r="AE311" s="29">
        <v>0</v>
      </c>
      <c r="AF311" s="29">
        <v>0</v>
      </c>
      <c r="AG311" s="29">
        <f>AD311-AA311</f>
        <v>0</v>
      </c>
      <c r="AH311" s="29">
        <v>0</v>
      </c>
      <c r="AI311" s="214">
        <f>((AF311*1)+(AG311*30)+(AH311*360))/30</f>
        <v>0</v>
      </c>
      <c r="AJ311" s="243">
        <f>Y311*((POWER(1.004867,AI311)-1)/0.004867)</f>
        <v>0</v>
      </c>
      <c r="AK311" s="29">
        <v>0</v>
      </c>
      <c r="AL311" s="29">
        <v>0</v>
      </c>
      <c r="AM311" s="29">
        <v>0</v>
      </c>
      <c r="AN311" s="29">
        <v>0</v>
      </c>
      <c r="AO311" s="29">
        <v>0</v>
      </c>
      <c r="AP311" s="29">
        <v>0</v>
      </c>
      <c r="AQ311" s="29">
        <v>0</v>
      </c>
      <c r="AR311" s="29">
        <v>0</v>
      </c>
      <c r="AS311" s="29">
        <v>0</v>
      </c>
      <c r="AT311" s="68">
        <v>0</v>
      </c>
      <c r="AU311" s="67">
        <v>0</v>
      </c>
      <c r="AV311" s="67">
        <v>0</v>
      </c>
      <c r="AW311" s="69">
        <v>0</v>
      </c>
      <c r="AX311" s="67">
        <v>0</v>
      </c>
      <c r="AY311" s="29"/>
      <c r="AZ311" s="243">
        <f>'[1]IPC Y SMMLV'!$C$4*AY311</f>
        <v>0</v>
      </c>
      <c r="BA311" s="243">
        <f>S311+AV311+AX311+AZ311</f>
        <v>0</v>
      </c>
      <c r="BB311" s="29"/>
      <c r="BC311" s="284"/>
    </row>
    <row r="312" spans="1:55" s="54" customFormat="1" ht="65.25" customHeight="1" thickBot="1" x14ac:dyDescent="0.3">
      <c r="A312" s="310"/>
      <c r="B312" s="248" t="s">
        <v>417</v>
      </c>
      <c r="C312" s="70" t="s">
        <v>454</v>
      </c>
      <c r="D312" s="71">
        <v>13</v>
      </c>
      <c r="E312" s="71">
        <v>12</v>
      </c>
      <c r="F312" s="71">
        <v>2004</v>
      </c>
      <c r="G312" s="137"/>
      <c r="H312" s="72" t="s">
        <v>461</v>
      </c>
      <c r="I312" s="23"/>
      <c r="J312" s="74"/>
      <c r="K312" s="23" t="s">
        <v>82</v>
      </c>
      <c r="L312" s="23"/>
      <c r="M312" s="23"/>
      <c r="N312" s="23"/>
      <c r="O312" s="41" t="s">
        <v>344</v>
      </c>
      <c r="P312" s="78"/>
      <c r="Q312" s="78"/>
      <c r="R312" s="77">
        <v>0</v>
      </c>
      <c r="S312" s="77">
        <v>0</v>
      </c>
      <c r="T312" s="77">
        <v>0</v>
      </c>
      <c r="U312" s="77">
        <v>0</v>
      </c>
      <c r="V312" s="77">
        <v>0</v>
      </c>
      <c r="W312" s="77">
        <v>0</v>
      </c>
      <c r="X312" s="77">
        <v>0</v>
      </c>
      <c r="Y312" s="77">
        <v>0</v>
      </c>
      <c r="Z312" s="23">
        <v>0</v>
      </c>
      <c r="AA312" s="23">
        <v>0</v>
      </c>
      <c r="AB312" s="23">
        <v>0</v>
      </c>
      <c r="AC312" s="23">
        <v>0</v>
      </c>
      <c r="AD312" s="23">
        <v>0</v>
      </c>
      <c r="AE312" s="23">
        <v>0</v>
      </c>
      <c r="AF312" s="23">
        <v>0</v>
      </c>
      <c r="AG312" s="23">
        <f>AD312-AA312</f>
        <v>0</v>
      </c>
      <c r="AH312" s="23">
        <v>0</v>
      </c>
      <c r="AI312" s="78">
        <f>((AF312*1)+(AG312*30)+(AH312*360))/30</f>
        <v>0</v>
      </c>
      <c r="AJ312" s="77">
        <f>Y312*((POWER(1.004867,AI312)-1)/0.004867)</f>
        <v>0</v>
      </c>
      <c r="AK312" s="23">
        <v>0</v>
      </c>
      <c r="AL312" s="23">
        <v>0</v>
      </c>
      <c r="AM312" s="23">
        <v>0</v>
      </c>
      <c r="AN312" s="23">
        <v>0</v>
      </c>
      <c r="AO312" s="23">
        <v>0</v>
      </c>
      <c r="AP312" s="23">
        <v>0</v>
      </c>
      <c r="AQ312" s="23">
        <v>0</v>
      </c>
      <c r="AR312" s="23">
        <v>0</v>
      </c>
      <c r="AS312" s="23">
        <v>0</v>
      </c>
      <c r="AT312" s="78">
        <v>0</v>
      </c>
      <c r="AU312" s="77">
        <v>0</v>
      </c>
      <c r="AV312" s="77">
        <v>0</v>
      </c>
      <c r="AW312" s="79">
        <v>0</v>
      </c>
      <c r="AX312" s="77">
        <v>0</v>
      </c>
      <c r="AY312" s="23"/>
      <c r="AZ312" s="77">
        <f>'[1]IPC Y SMMLV'!$C$4*AY312</f>
        <v>0</v>
      </c>
      <c r="BA312" s="77">
        <f>S312+AV312+AX312+AZ312</f>
        <v>0</v>
      </c>
      <c r="BB312" s="23"/>
      <c r="BC312" s="282">
        <f>SUM(BA307:BA312)</f>
        <v>128956997.53678623</v>
      </c>
    </row>
    <row r="313" spans="1:55" s="54" customFormat="1" ht="27" x14ac:dyDescent="0.25">
      <c r="A313" s="306">
        <v>47</v>
      </c>
      <c r="B313" s="256" t="s">
        <v>417</v>
      </c>
      <c r="C313" s="88" t="s">
        <v>373</v>
      </c>
      <c r="D313" s="184">
        <v>10</v>
      </c>
      <c r="E313" s="184">
        <v>2</v>
      </c>
      <c r="F313" s="184">
        <v>2004</v>
      </c>
      <c r="G313" s="185" t="s">
        <v>462</v>
      </c>
      <c r="H313" s="186"/>
      <c r="I313" s="187" t="s">
        <v>47</v>
      </c>
      <c r="J313" s="188">
        <v>70751769</v>
      </c>
      <c r="K313" s="187"/>
      <c r="L313" s="42"/>
      <c r="M313" s="42"/>
      <c r="N313" s="42"/>
      <c r="O313" s="42"/>
      <c r="P313" s="42"/>
      <c r="Q313" s="42"/>
      <c r="R313" s="42"/>
      <c r="S313" s="189"/>
      <c r="T313" s="189"/>
      <c r="U313" s="189"/>
      <c r="V313" s="189"/>
      <c r="W313" s="189"/>
      <c r="X313" s="189"/>
      <c r="Y313" s="189"/>
      <c r="Z313" s="42"/>
      <c r="AA313" s="42"/>
      <c r="AB313" s="42"/>
      <c r="AC313" s="42"/>
      <c r="AD313" s="42"/>
      <c r="AE313" s="42"/>
      <c r="AF313" s="42"/>
      <c r="AG313" s="42"/>
      <c r="AH313" s="42"/>
      <c r="AI313" s="42"/>
      <c r="AJ313" s="189"/>
      <c r="AK313" s="42"/>
      <c r="AL313" s="42"/>
      <c r="AM313" s="42"/>
      <c r="AN313" s="42"/>
      <c r="AO313" s="42"/>
      <c r="AP313" s="42"/>
      <c r="AQ313" s="42"/>
      <c r="AR313" s="42"/>
      <c r="AS313" s="42"/>
      <c r="AT313" s="42"/>
      <c r="AU313" s="189"/>
      <c r="AV313" s="189"/>
      <c r="AW313" s="42"/>
      <c r="AX313" s="189"/>
      <c r="AY313" s="42"/>
      <c r="AZ313" s="42"/>
      <c r="BA313" s="189"/>
      <c r="BB313" s="42"/>
      <c r="BC313" s="290"/>
    </row>
    <row r="314" spans="1:55" s="54" customFormat="1" ht="27" x14ac:dyDescent="0.25">
      <c r="A314" s="307"/>
      <c r="B314" s="250" t="s">
        <v>417</v>
      </c>
      <c r="C314" s="88" t="s">
        <v>373</v>
      </c>
      <c r="D314" s="89">
        <v>10</v>
      </c>
      <c r="E314" s="89">
        <v>2</v>
      </c>
      <c r="F314" s="89">
        <v>2004</v>
      </c>
      <c r="G314" s="90"/>
      <c r="H314" s="99" t="s">
        <v>463</v>
      </c>
      <c r="I314" s="25" t="s">
        <v>47</v>
      </c>
      <c r="J314" s="92">
        <v>43423199</v>
      </c>
      <c r="K314" s="25" t="s">
        <v>59</v>
      </c>
      <c r="L314" s="25"/>
      <c r="M314" s="25"/>
      <c r="N314" s="25"/>
      <c r="O314" s="49"/>
      <c r="P314" s="93">
        <v>54.179740000000002</v>
      </c>
      <c r="Q314" s="25">
        <v>100.59854</v>
      </c>
      <c r="R314" s="25"/>
      <c r="S314" s="94">
        <v>1200000</v>
      </c>
      <c r="T314" s="94">
        <v>358000</v>
      </c>
      <c r="U314" s="94">
        <f>((T314*Q314)/P314)</f>
        <v>664718.53353301436</v>
      </c>
      <c r="V314" s="94">
        <v>828116</v>
      </c>
      <c r="W314" s="94">
        <f>V314*25%</f>
        <v>207029</v>
      </c>
      <c r="X314" s="94">
        <f>(V314+W314)*25%</f>
        <v>258786.25</v>
      </c>
      <c r="Y314" s="94">
        <f>(V314+W314-X314)/2</f>
        <v>388179.375</v>
      </c>
      <c r="Z314" s="25">
        <f t="shared" ref="Z314:AB316" si="144">+D314</f>
        <v>10</v>
      </c>
      <c r="AA314" s="25">
        <f t="shared" si="144"/>
        <v>2</v>
      </c>
      <c r="AB314" s="25">
        <f t="shared" si="144"/>
        <v>2004</v>
      </c>
      <c r="AC314" s="25">
        <v>27</v>
      </c>
      <c r="AD314" s="25">
        <v>2</v>
      </c>
      <c r="AE314" s="25">
        <v>2019</v>
      </c>
      <c r="AF314" s="25">
        <f t="shared" ref="AF314:AH326" si="145">AC314-Z314</f>
        <v>17</v>
      </c>
      <c r="AG314" s="25">
        <f t="shared" si="145"/>
        <v>0</v>
      </c>
      <c r="AH314" s="25">
        <f t="shared" si="145"/>
        <v>15</v>
      </c>
      <c r="AI314" s="95">
        <f t="shared" ref="AI314:AI326" si="146">((AF314*1)+(AG314*30)+(AH314*360))/30</f>
        <v>180.56666666666666</v>
      </c>
      <c r="AJ314" s="94">
        <f t="shared" ref="AJ314:AJ326" si="147">Y314*((POWER(1.004867,AI314)-1)/0.004867)</f>
        <v>111893592.11973764</v>
      </c>
      <c r="AK314" s="25">
        <v>27</v>
      </c>
      <c r="AL314" s="25">
        <v>2</v>
      </c>
      <c r="AM314" s="25">
        <v>2019</v>
      </c>
      <c r="AN314" s="25">
        <v>10</v>
      </c>
      <c r="AO314" s="25">
        <v>2</v>
      </c>
      <c r="AP314" s="25">
        <f>2004+34</f>
        <v>2038</v>
      </c>
      <c r="AQ314" s="25">
        <f t="shared" ref="AQ314:AS316" si="148">AN314-AK314</f>
        <v>-17</v>
      </c>
      <c r="AR314" s="25">
        <f t="shared" si="148"/>
        <v>0</v>
      </c>
      <c r="AS314" s="25">
        <f t="shared" si="148"/>
        <v>19</v>
      </c>
      <c r="AT314" s="95">
        <f>((AQ314*1)+(AR314*30)+(AS314*360))/30</f>
        <v>227.43333333333334</v>
      </c>
      <c r="AU314" s="94">
        <f t="shared" ref="AU314:AU326" si="149">Y314*((POWER(1.004867,AT314)-1))/(0.004867*((POWER(1.004867,AT314))))</f>
        <v>53320628.435376205</v>
      </c>
      <c r="AV314" s="94">
        <f t="shared" ref="AV314:AV326" si="150">AJ314+AU314</f>
        <v>165214220.55511385</v>
      </c>
      <c r="AW314" s="207">
        <v>100</v>
      </c>
      <c r="AX314" s="94">
        <f>'[1]IPC Y SMMLV'!$C$4*AW314</f>
        <v>82811600</v>
      </c>
      <c r="AY314" s="25"/>
      <c r="AZ314" s="168">
        <f>+AY314*'[1]IPC Y SMMLV'!C87</f>
        <v>0</v>
      </c>
      <c r="BA314" s="94">
        <f>S314+AV314+AX314+AZ314</f>
        <v>249225820.55511385</v>
      </c>
      <c r="BB314" s="25"/>
      <c r="BC314" s="275"/>
    </row>
    <row r="315" spans="1:55" s="54" customFormat="1" ht="27" x14ac:dyDescent="0.25">
      <c r="A315" s="307"/>
      <c r="B315" s="250" t="s">
        <v>417</v>
      </c>
      <c r="C315" s="88" t="s">
        <v>373</v>
      </c>
      <c r="D315" s="89">
        <v>10</v>
      </c>
      <c r="E315" s="89">
        <v>2</v>
      </c>
      <c r="F315" s="89">
        <v>2004</v>
      </c>
      <c r="G315" s="90"/>
      <c r="H315" s="99" t="s">
        <v>464</v>
      </c>
      <c r="I315" s="25" t="s">
        <v>47</v>
      </c>
      <c r="J315" s="92">
        <v>1035913887</v>
      </c>
      <c r="K315" s="25" t="s">
        <v>55</v>
      </c>
      <c r="L315" s="25"/>
      <c r="M315" s="25"/>
      <c r="N315" s="25"/>
      <c r="O315" s="49"/>
      <c r="P315" s="93">
        <v>54.179740000000002</v>
      </c>
      <c r="Q315" s="25">
        <v>100.59854</v>
      </c>
      <c r="R315" s="25"/>
      <c r="S315" s="94"/>
      <c r="T315" s="94">
        <v>358000</v>
      </c>
      <c r="U315" s="94">
        <f>((T315*Q315)/P315)</f>
        <v>664718.53353301436</v>
      </c>
      <c r="V315" s="94">
        <v>828116</v>
      </c>
      <c r="W315" s="94">
        <f>V315*25%</f>
        <v>207029</v>
      </c>
      <c r="X315" s="94">
        <f>(V315+W315)*25%</f>
        <v>258786.25</v>
      </c>
      <c r="Y315" s="94">
        <f>((V315+W315-X315)/2)/2</f>
        <v>194089.6875</v>
      </c>
      <c r="Z315" s="25">
        <f t="shared" si="144"/>
        <v>10</v>
      </c>
      <c r="AA315" s="25">
        <f t="shared" si="144"/>
        <v>2</v>
      </c>
      <c r="AB315" s="25">
        <f t="shared" si="144"/>
        <v>2004</v>
      </c>
      <c r="AC315" s="25">
        <v>27</v>
      </c>
      <c r="AD315" s="25">
        <v>10</v>
      </c>
      <c r="AE315" s="25">
        <v>2008</v>
      </c>
      <c r="AF315" s="25">
        <f t="shared" si="145"/>
        <v>17</v>
      </c>
      <c r="AG315" s="25">
        <f t="shared" si="145"/>
        <v>8</v>
      </c>
      <c r="AH315" s="25">
        <f t="shared" si="145"/>
        <v>4</v>
      </c>
      <c r="AI315" s="95">
        <f t="shared" si="146"/>
        <v>56.56666666666667</v>
      </c>
      <c r="AJ315" s="94">
        <f t="shared" si="147"/>
        <v>12604051.885598373</v>
      </c>
      <c r="AK315" s="25">
        <v>0</v>
      </c>
      <c r="AL315" s="25">
        <v>0</v>
      </c>
      <c r="AM315" s="25">
        <v>0</v>
      </c>
      <c r="AN315" s="25">
        <v>0</v>
      </c>
      <c r="AO315" s="25">
        <v>0</v>
      </c>
      <c r="AP315" s="25">
        <v>0</v>
      </c>
      <c r="AQ315" s="25">
        <f t="shared" si="148"/>
        <v>0</v>
      </c>
      <c r="AR315" s="25">
        <f t="shared" si="148"/>
        <v>0</v>
      </c>
      <c r="AS315" s="25">
        <f t="shared" si="148"/>
        <v>0</v>
      </c>
      <c r="AT315" s="95">
        <f>((AQ315*1)+(AR315*30)+(AS315*360))/30</f>
        <v>0</v>
      </c>
      <c r="AU315" s="94">
        <f t="shared" si="149"/>
        <v>0</v>
      </c>
      <c r="AV315" s="94">
        <f t="shared" si="150"/>
        <v>12604051.885598373</v>
      </c>
      <c r="AW315" s="207">
        <v>100</v>
      </c>
      <c r="AX315" s="94">
        <f>'[1]IPC Y SMMLV'!$C$4*AW315</f>
        <v>82811600</v>
      </c>
      <c r="AY315" s="25"/>
      <c r="AZ315" s="168">
        <f>+AY315*'[1]IPC Y SMMLV'!C88</f>
        <v>0</v>
      </c>
      <c r="BA315" s="94">
        <f>S315+AV315+AX315+AZ315</f>
        <v>95415651.885598376</v>
      </c>
      <c r="BB315" s="25"/>
      <c r="BC315" s="275"/>
    </row>
    <row r="316" spans="1:55" s="54" customFormat="1" ht="27" x14ac:dyDescent="0.25">
      <c r="A316" s="307"/>
      <c r="B316" s="250" t="s">
        <v>417</v>
      </c>
      <c r="C316" s="88" t="s">
        <v>373</v>
      </c>
      <c r="D316" s="89">
        <v>10</v>
      </c>
      <c r="E316" s="89">
        <v>2</v>
      </c>
      <c r="F316" s="89">
        <v>2004</v>
      </c>
      <c r="G316" s="90"/>
      <c r="H316" s="99" t="s">
        <v>465</v>
      </c>
      <c r="I316" s="25" t="s">
        <v>54</v>
      </c>
      <c r="J316" s="92">
        <v>1001416251</v>
      </c>
      <c r="K316" s="25" t="s">
        <v>55</v>
      </c>
      <c r="L316" s="25"/>
      <c r="M316" s="25"/>
      <c r="N316" s="25"/>
      <c r="O316" s="49"/>
      <c r="P316" s="93">
        <v>54.179740000000002</v>
      </c>
      <c r="Q316" s="25">
        <v>100.59854</v>
      </c>
      <c r="R316" s="25"/>
      <c r="S316" s="94">
        <v>0</v>
      </c>
      <c r="T316" s="94">
        <v>358000</v>
      </c>
      <c r="U316" s="94">
        <f>((T316*Q316)/P316)</f>
        <v>664718.53353301436</v>
      </c>
      <c r="V316" s="94">
        <v>828116</v>
      </c>
      <c r="W316" s="94">
        <f>V316*25%</f>
        <v>207029</v>
      </c>
      <c r="X316" s="94">
        <f>(V316+W316)*25%</f>
        <v>258786.25</v>
      </c>
      <c r="Y316" s="94">
        <f>((V316+W316-X316)/2)/2</f>
        <v>194089.6875</v>
      </c>
      <c r="Z316" s="25">
        <f t="shared" si="144"/>
        <v>10</v>
      </c>
      <c r="AA316" s="25">
        <f t="shared" si="144"/>
        <v>2</v>
      </c>
      <c r="AB316" s="25">
        <f t="shared" si="144"/>
        <v>2004</v>
      </c>
      <c r="AC316" s="25">
        <v>18</v>
      </c>
      <c r="AD316" s="25">
        <v>6</v>
      </c>
      <c r="AE316" s="25">
        <v>2019</v>
      </c>
      <c r="AF316" s="25">
        <f t="shared" si="145"/>
        <v>8</v>
      </c>
      <c r="AG316" s="25">
        <f t="shared" si="145"/>
        <v>4</v>
      </c>
      <c r="AH316" s="25">
        <f t="shared" si="145"/>
        <v>15</v>
      </c>
      <c r="AI316" s="95">
        <f t="shared" si="146"/>
        <v>184.26666666666668</v>
      </c>
      <c r="AJ316" s="94">
        <f t="shared" si="147"/>
        <v>57683781.583692275</v>
      </c>
      <c r="AK316" s="25">
        <v>0</v>
      </c>
      <c r="AL316" s="25">
        <v>0</v>
      </c>
      <c r="AM316" s="25">
        <v>0</v>
      </c>
      <c r="AN316" s="25">
        <v>0</v>
      </c>
      <c r="AO316" s="25">
        <v>0</v>
      </c>
      <c r="AP316" s="25">
        <v>0</v>
      </c>
      <c r="AQ316" s="25">
        <f t="shared" si="148"/>
        <v>0</v>
      </c>
      <c r="AR316" s="25">
        <f t="shared" si="148"/>
        <v>0</v>
      </c>
      <c r="AS316" s="25">
        <f t="shared" si="148"/>
        <v>0</v>
      </c>
      <c r="AT316" s="95">
        <f>((AQ316*1)+(AR316*30)+(AS316*360))/30</f>
        <v>0</v>
      </c>
      <c r="AU316" s="94">
        <f t="shared" si="149"/>
        <v>0</v>
      </c>
      <c r="AV316" s="94">
        <f t="shared" si="150"/>
        <v>57683781.583692275</v>
      </c>
      <c r="AW316" s="207">
        <v>100</v>
      </c>
      <c r="AX316" s="94">
        <f>'[1]IPC Y SMMLV'!$C$4*AW316</f>
        <v>82811600</v>
      </c>
      <c r="AY316" s="25"/>
      <c r="AZ316" s="168">
        <f>+AY316*'[1]IPC Y SMMLV'!C89</f>
        <v>0</v>
      </c>
      <c r="BA316" s="94">
        <f>S316+AV316+AX316+AZ316</f>
        <v>140495381.58369228</v>
      </c>
      <c r="BB316" s="25"/>
      <c r="BC316" s="275"/>
    </row>
    <row r="317" spans="1:55" s="54" customFormat="1" ht="27" x14ac:dyDescent="0.25">
      <c r="A317" s="307"/>
      <c r="B317" s="250" t="s">
        <v>417</v>
      </c>
      <c r="C317" s="88" t="s">
        <v>373</v>
      </c>
      <c r="D317" s="89">
        <v>10</v>
      </c>
      <c r="E317" s="89">
        <v>2</v>
      </c>
      <c r="F317" s="89">
        <v>2004</v>
      </c>
      <c r="G317" s="90"/>
      <c r="H317" s="99" t="s">
        <v>466</v>
      </c>
      <c r="I317" s="25" t="s">
        <v>47</v>
      </c>
      <c r="J317" s="92">
        <v>22050317</v>
      </c>
      <c r="K317" s="25" t="s">
        <v>78</v>
      </c>
      <c r="L317" s="25"/>
      <c r="M317" s="25"/>
      <c r="N317" s="25"/>
      <c r="O317" s="49"/>
      <c r="P317" s="93">
        <v>54.179740000000002</v>
      </c>
      <c r="Q317" s="25">
        <v>100.59854</v>
      </c>
      <c r="R317" s="25"/>
      <c r="S317" s="94"/>
      <c r="T317" s="94">
        <v>0</v>
      </c>
      <c r="U317" s="94">
        <v>0</v>
      </c>
      <c r="V317" s="94">
        <v>0</v>
      </c>
      <c r="W317" s="94">
        <v>0</v>
      </c>
      <c r="X317" s="94">
        <v>0</v>
      </c>
      <c r="Y317" s="94">
        <v>0</v>
      </c>
      <c r="Z317" s="25">
        <v>0</v>
      </c>
      <c r="AA317" s="25">
        <v>0</v>
      </c>
      <c r="AB317" s="25">
        <v>0</v>
      </c>
      <c r="AC317" s="25">
        <v>0</v>
      </c>
      <c r="AD317" s="25">
        <v>0</v>
      </c>
      <c r="AE317" s="25">
        <v>0</v>
      </c>
      <c r="AF317" s="25">
        <f t="shared" si="145"/>
        <v>0</v>
      </c>
      <c r="AG317" s="25">
        <f t="shared" si="145"/>
        <v>0</v>
      </c>
      <c r="AH317" s="25">
        <f t="shared" si="145"/>
        <v>0</v>
      </c>
      <c r="AI317" s="95">
        <f t="shared" si="146"/>
        <v>0</v>
      </c>
      <c r="AJ317" s="94">
        <f t="shared" si="147"/>
        <v>0</v>
      </c>
      <c r="AK317" s="25">
        <v>0</v>
      </c>
      <c r="AL317" s="25">
        <v>0</v>
      </c>
      <c r="AM317" s="25">
        <v>0</v>
      </c>
      <c r="AN317" s="25">
        <v>0</v>
      </c>
      <c r="AO317" s="25">
        <v>0</v>
      </c>
      <c r="AP317" s="25">
        <v>0</v>
      </c>
      <c r="AQ317" s="25">
        <v>0</v>
      </c>
      <c r="AR317" s="25">
        <v>0</v>
      </c>
      <c r="AS317" s="25">
        <v>0</v>
      </c>
      <c r="AT317" s="167">
        <v>0</v>
      </c>
      <c r="AU317" s="94">
        <f t="shared" si="149"/>
        <v>0</v>
      </c>
      <c r="AV317" s="94">
        <f t="shared" si="150"/>
        <v>0</v>
      </c>
      <c r="AW317" s="207">
        <v>100</v>
      </c>
      <c r="AX317" s="94">
        <f>'[1]IPC Y SMMLV'!$C$4*AW317</f>
        <v>82811600</v>
      </c>
      <c r="AY317" s="25"/>
      <c r="AZ317" s="168">
        <f>+AY317*'[1]IPC Y SMMLV'!C90</f>
        <v>0</v>
      </c>
      <c r="BA317" s="94">
        <f>S317+AV317+AX317+AZ317</f>
        <v>82811600</v>
      </c>
      <c r="BB317" s="25"/>
      <c r="BC317" s="275"/>
    </row>
    <row r="318" spans="1:55" s="54" customFormat="1" ht="63.75" x14ac:dyDescent="0.25">
      <c r="A318" s="307"/>
      <c r="B318" s="250" t="s">
        <v>417</v>
      </c>
      <c r="C318" s="88" t="s">
        <v>373</v>
      </c>
      <c r="D318" s="89">
        <v>10</v>
      </c>
      <c r="E318" s="89">
        <v>2</v>
      </c>
      <c r="F318" s="89">
        <v>2004</v>
      </c>
      <c r="G318" s="90"/>
      <c r="H318" s="99" t="s">
        <v>467</v>
      </c>
      <c r="I318" s="223"/>
      <c r="J318" s="224"/>
      <c r="K318" s="25" t="s">
        <v>82</v>
      </c>
      <c r="L318" s="25"/>
      <c r="M318" s="25"/>
      <c r="N318" s="25"/>
      <c r="O318" s="49" t="s">
        <v>344</v>
      </c>
      <c r="P318" s="25">
        <v>0</v>
      </c>
      <c r="Q318" s="25">
        <v>0</v>
      </c>
      <c r="R318" s="25"/>
      <c r="S318" s="94"/>
      <c r="T318" s="94">
        <v>0</v>
      </c>
      <c r="U318" s="94">
        <v>0</v>
      </c>
      <c r="V318" s="94">
        <v>0</v>
      </c>
      <c r="W318" s="94">
        <f t="shared" ref="W318:W326" si="151">V318*25%</f>
        <v>0</v>
      </c>
      <c r="X318" s="94">
        <f t="shared" ref="X318:X326" si="152">(V318+W318)*25%</f>
        <v>0</v>
      </c>
      <c r="Y318" s="94">
        <f>((V318+W318-X318)/2)/5</f>
        <v>0</v>
      </c>
      <c r="Z318" s="25">
        <v>0</v>
      </c>
      <c r="AA318" s="25">
        <v>0</v>
      </c>
      <c r="AB318" s="25">
        <v>0</v>
      </c>
      <c r="AC318" s="25">
        <v>0</v>
      </c>
      <c r="AD318" s="25">
        <v>0</v>
      </c>
      <c r="AE318" s="25">
        <v>0</v>
      </c>
      <c r="AF318" s="25">
        <f t="shared" si="145"/>
        <v>0</v>
      </c>
      <c r="AG318" s="25">
        <f t="shared" si="145"/>
        <v>0</v>
      </c>
      <c r="AH318" s="25">
        <f t="shared" si="145"/>
        <v>0</v>
      </c>
      <c r="AI318" s="95">
        <f t="shared" si="146"/>
        <v>0</v>
      </c>
      <c r="AJ318" s="94">
        <f t="shared" si="147"/>
        <v>0</v>
      </c>
      <c r="AK318" s="25">
        <v>0</v>
      </c>
      <c r="AL318" s="25">
        <v>0</v>
      </c>
      <c r="AM318" s="25">
        <v>0</v>
      </c>
      <c r="AN318" s="25">
        <v>0</v>
      </c>
      <c r="AO318" s="25">
        <v>0</v>
      </c>
      <c r="AP318" s="25">
        <v>0</v>
      </c>
      <c r="AQ318" s="25">
        <v>0</v>
      </c>
      <c r="AR318" s="25">
        <v>0</v>
      </c>
      <c r="AS318" s="25">
        <v>0</v>
      </c>
      <c r="AT318" s="167">
        <v>0</v>
      </c>
      <c r="AU318" s="94">
        <f t="shared" si="149"/>
        <v>0</v>
      </c>
      <c r="AV318" s="94">
        <f t="shared" si="150"/>
        <v>0</v>
      </c>
      <c r="AW318" s="207">
        <v>0</v>
      </c>
      <c r="AX318" s="94">
        <f>'[1]IPC Y SMMLV'!$C$4*AW318</f>
        <v>0</v>
      </c>
      <c r="AY318" s="25"/>
      <c r="AZ318" s="168">
        <f>+AY318*'[1]IPC Y SMMLV'!C91</f>
        <v>0</v>
      </c>
      <c r="BA318" s="94">
        <f t="shared" ref="BA318:BA326" si="153">S318+AV318+AX318+AZ318</f>
        <v>0</v>
      </c>
      <c r="BB318" s="25"/>
      <c r="BC318" s="275"/>
    </row>
    <row r="319" spans="1:55" s="54" customFormat="1" ht="63.75" x14ac:dyDescent="0.25">
      <c r="A319" s="307"/>
      <c r="B319" s="250" t="s">
        <v>417</v>
      </c>
      <c r="C319" s="88" t="s">
        <v>373</v>
      </c>
      <c r="D319" s="89">
        <v>10</v>
      </c>
      <c r="E319" s="89">
        <v>2</v>
      </c>
      <c r="F319" s="89">
        <v>2004</v>
      </c>
      <c r="G319" s="90"/>
      <c r="H319" s="99" t="s">
        <v>468</v>
      </c>
      <c r="I319" s="25"/>
      <c r="J319" s="92"/>
      <c r="K319" s="25" t="s">
        <v>82</v>
      </c>
      <c r="L319" s="164"/>
      <c r="M319" s="164"/>
      <c r="N319" s="164"/>
      <c r="O319" s="49" t="s">
        <v>344</v>
      </c>
      <c r="P319" s="25">
        <v>0</v>
      </c>
      <c r="Q319" s="25">
        <v>0</v>
      </c>
      <c r="R319" s="164"/>
      <c r="S319" s="168"/>
      <c r="T319" s="94">
        <v>0</v>
      </c>
      <c r="U319" s="94">
        <v>0</v>
      </c>
      <c r="V319" s="94">
        <v>0</v>
      </c>
      <c r="W319" s="94">
        <f t="shared" si="151"/>
        <v>0</v>
      </c>
      <c r="X319" s="94">
        <f t="shared" si="152"/>
        <v>0</v>
      </c>
      <c r="Y319" s="94">
        <f t="shared" ref="Y319:Y326" si="154">(V319+W319-X319)/4</f>
        <v>0</v>
      </c>
      <c r="Z319" s="25">
        <v>0</v>
      </c>
      <c r="AA319" s="25">
        <v>0</v>
      </c>
      <c r="AB319" s="25">
        <v>0</v>
      </c>
      <c r="AC319" s="25">
        <v>0</v>
      </c>
      <c r="AD319" s="25">
        <v>0</v>
      </c>
      <c r="AE319" s="25">
        <v>0</v>
      </c>
      <c r="AF319" s="25">
        <f t="shared" si="145"/>
        <v>0</v>
      </c>
      <c r="AG319" s="25">
        <f t="shared" si="145"/>
        <v>0</v>
      </c>
      <c r="AH319" s="25">
        <f t="shared" si="145"/>
        <v>0</v>
      </c>
      <c r="AI319" s="95">
        <f t="shared" si="146"/>
        <v>0</v>
      </c>
      <c r="AJ319" s="94">
        <f t="shared" si="147"/>
        <v>0</v>
      </c>
      <c r="AK319" s="25">
        <v>0</v>
      </c>
      <c r="AL319" s="25">
        <v>0</v>
      </c>
      <c r="AM319" s="25">
        <v>0</v>
      </c>
      <c r="AN319" s="25">
        <v>0</v>
      </c>
      <c r="AO319" s="25">
        <v>0</v>
      </c>
      <c r="AP319" s="25">
        <v>0</v>
      </c>
      <c r="AQ319" s="25">
        <v>0</v>
      </c>
      <c r="AR319" s="25">
        <v>0</v>
      </c>
      <c r="AS319" s="25">
        <v>0</v>
      </c>
      <c r="AT319" s="167">
        <v>0</v>
      </c>
      <c r="AU319" s="94">
        <f t="shared" si="149"/>
        <v>0</v>
      </c>
      <c r="AV319" s="94">
        <f t="shared" si="150"/>
        <v>0</v>
      </c>
      <c r="AW319" s="207">
        <v>0</v>
      </c>
      <c r="AX319" s="94">
        <f>'[1]IPC Y SMMLV'!$C$4*AW319</f>
        <v>0</v>
      </c>
      <c r="AY319" s="25"/>
      <c r="AZ319" s="168">
        <f>+AY319*'[1]IPC Y SMMLV'!C87</f>
        <v>0</v>
      </c>
      <c r="BA319" s="94">
        <f t="shared" si="153"/>
        <v>0</v>
      </c>
      <c r="BB319" s="25"/>
      <c r="BC319" s="275"/>
    </row>
    <row r="320" spans="1:55" s="54" customFormat="1" ht="63.75" x14ac:dyDescent="0.25">
      <c r="A320" s="307"/>
      <c r="B320" s="250" t="s">
        <v>417</v>
      </c>
      <c r="C320" s="88" t="s">
        <v>373</v>
      </c>
      <c r="D320" s="89">
        <v>10</v>
      </c>
      <c r="E320" s="89">
        <v>2</v>
      </c>
      <c r="F320" s="89">
        <v>2004</v>
      </c>
      <c r="G320" s="90"/>
      <c r="H320" s="99" t="s">
        <v>469</v>
      </c>
      <c r="I320" s="25"/>
      <c r="J320" s="92"/>
      <c r="K320" s="25" t="s">
        <v>82</v>
      </c>
      <c r="L320" s="25"/>
      <c r="M320" s="25"/>
      <c r="N320" s="25"/>
      <c r="O320" s="49" t="s">
        <v>344</v>
      </c>
      <c r="P320" s="25">
        <v>0</v>
      </c>
      <c r="Q320" s="25">
        <v>0</v>
      </c>
      <c r="R320" s="25"/>
      <c r="S320" s="94"/>
      <c r="T320" s="94">
        <v>0</v>
      </c>
      <c r="U320" s="94">
        <v>0</v>
      </c>
      <c r="V320" s="94">
        <v>0</v>
      </c>
      <c r="W320" s="94">
        <f t="shared" si="151"/>
        <v>0</v>
      </c>
      <c r="X320" s="94">
        <f t="shared" si="152"/>
        <v>0</v>
      </c>
      <c r="Y320" s="94">
        <f t="shared" si="154"/>
        <v>0</v>
      </c>
      <c r="Z320" s="25">
        <v>0</v>
      </c>
      <c r="AA320" s="25">
        <v>0</v>
      </c>
      <c r="AB320" s="25">
        <v>0</v>
      </c>
      <c r="AC320" s="25">
        <v>0</v>
      </c>
      <c r="AD320" s="25">
        <v>0</v>
      </c>
      <c r="AE320" s="25">
        <v>0</v>
      </c>
      <c r="AF320" s="25">
        <f t="shared" si="145"/>
        <v>0</v>
      </c>
      <c r="AG320" s="25">
        <f t="shared" si="145"/>
        <v>0</v>
      </c>
      <c r="AH320" s="25">
        <f t="shared" si="145"/>
        <v>0</v>
      </c>
      <c r="AI320" s="95">
        <f t="shared" si="146"/>
        <v>0</v>
      </c>
      <c r="AJ320" s="94">
        <f t="shared" si="147"/>
        <v>0</v>
      </c>
      <c r="AK320" s="25">
        <v>0</v>
      </c>
      <c r="AL320" s="25">
        <v>0</v>
      </c>
      <c r="AM320" s="25">
        <v>0</v>
      </c>
      <c r="AN320" s="25">
        <v>0</v>
      </c>
      <c r="AO320" s="25">
        <v>0</v>
      </c>
      <c r="AP320" s="25">
        <v>0</v>
      </c>
      <c r="AQ320" s="25">
        <v>0</v>
      </c>
      <c r="AR320" s="25">
        <f t="shared" ref="AR320:AS326" si="155">AO320-AL320</f>
        <v>0</v>
      </c>
      <c r="AS320" s="25">
        <f t="shared" si="155"/>
        <v>0</v>
      </c>
      <c r="AT320" s="95">
        <f t="shared" ref="AT320:AT326" si="156">((AQ320*1)+(AR320*30)+(AS320*360))/30</f>
        <v>0</v>
      </c>
      <c r="AU320" s="94">
        <f t="shared" si="149"/>
        <v>0</v>
      </c>
      <c r="AV320" s="94">
        <f t="shared" si="150"/>
        <v>0</v>
      </c>
      <c r="AW320" s="207">
        <v>0</v>
      </c>
      <c r="AX320" s="94">
        <f>'[1]IPC Y SMMLV'!$C$4*AW320</f>
        <v>0</v>
      </c>
      <c r="AY320" s="25"/>
      <c r="AZ320" s="168">
        <f>+AY320*'[1]IPC Y SMMLV'!C88</f>
        <v>0</v>
      </c>
      <c r="BA320" s="94">
        <f t="shared" si="153"/>
        <v>0</v>
      </c>
      <c r="BB320" s="25"/>
      <c r="BC320" s="275"/>
    </row>
    <row r="321" spans="1:55" s="54" customFormat="1" ht="63.75" x14ac:dyDescent="0.25">
      <c r="A321" s="307"/>
      <c r="B321" s="250" t="s">
        <v>417</v>
      </c>
      <c r="C321" s="88" t="s">
        <v>373</v>
      </c>
      <c r="D321" s="89">
        <v>10</v>
      </c>
      <c r="E321" s="89">
        <v>2</v>
      </c>
      <c r="F321" s="89">
        <v>2004</v>
      </c>
      <c r="G321" s="90"/>
      <c r="H321" s="99" t="s">
        <v>470</v>
      </c>
      <c r="I321" s="25"/>
      <c r="J321" s="92"/>
      <c r="K321" s="25" t="s">
        <v>82</v>
      </c>
      <c r="L321" s="25"/>
      <c r="M321" s="25"/>
      <c r="N321" s="25"/>
      <c r="O321" s="49" t="s">
        <v>344</v>
      </c>
      <c r="P321" s="25">
        <v>0</v>
      </c>
      <c r="Q321" s="25">
        <v>0</v>
      </c>
      <c r="R321" s="25"/>
      <c r="S321" s="94"/>
      <c r="T321" s="94">
        <v>0</v>
      </c>
      <c r="U321" s="94">
        <v>0</v>
      </c>
      <c r="V321" s="94">
        <v>0</v>
      </c>
      <c r="W321" s="94">
        <f t="shared" si="151"/>
        <v>0</v>
      </c>
      <c r="X321" s="94">
        <f t="shared" si="152"/>
        <v>0</v>
      </c>
      <c r="Y321" s="94">
        <f t="shared" si="154"/>
        <v>0</v>
      </c>
      <c r="Z321" s="25">
        <v>0</v>
      </c>
      <c r="AA321" s="25">
        <v>0</v>
      </c>
      <c r="AB321" s="25">
        <v>0</v>
      </c>
      <c r="AC321" s="25">
        <v>0</v>
      </c>
      <c r="AD321" s="25">
        <v>0</v>
      </c>
      <c r="AE321" s="25">
        <v>0</v>
      </c>
      <c r="AF321" s="25">
        <f t="shared" si="145"/>
        <v>0</v>
      </c>
      <c r="AG321" s="25">
        <f t="shared" si="145"/>
        <v>0</v>
      </c>
      <c r="AH321" s="25">
        <f t="shared" si="145"/>
        <v>0</v>
      </c>
      <c r="AI321" s="95">
        <f t="shared" si="146"/>
        <v>0</v>
      </c>
      <c r="AJ321" s="94">
        <f t="shared" si="147"/>
        <v>0</v>
      </c>
      <c r="AK321" s="25">
        <v>0</v>
      </c>
      <c r="AL321" s="25">
        <v>0</v>
      </c>
      <c r="AM321" s="25">
        <v>0</v>
      </c>
      <c r="AN321" s="25">
        <v>0</v>
      </c>
      <c r="AO321" s="25">
        <v>0</v>
      </c>
      <c r="AP321" s="25">
        <v>0</v>
      </c>
      <c r="AQ321" s="25">
        <v>0</v>
      </c>
      <c r="AR321" s="25">
        <f t="shared" si="155"/>
        <v>0</v>
      </c>
      <c r="AS321" s="25">
        <f t="shared" si="155"/>
        <v>0</v>
      </c>
      <c r="AT321" s="95">
        <f t="shared" si="156"/>
        <v>0</v>
      </c>
      <c r="AU321" s="94">
        <f t="shared" si="149"/>
        <v>0</v>
      </c>
      <c r="AV321" s="94">
        <f t="shared" si="150"/>
        <v>0</v>
      </c>
      <c r="AW321" s="207">
        <v>0</v>
      </c>
      <c r="AX321" s="94">
        <f>'[1]IPC Y SMMLV'!$C$4*AW321</f>
        <v>0</v>
      </c>
      <c r="AY321" s="25"/>
      <c r="AZ321" s="168">
        <f>+AY321*'[1]IPC Y SMMLV'!C89</f>
        <v>0</v>
      </c>
      <c r="BA321" s="94">
        <f t="shared" si="153"/>
        <v>0</v>
      </c>
      <c r="BB321" s="25"/>
      <c r="BC321" s="275"/>
    </row>
    <row r="322" spans="1:55" s="54" customFormat="1" ht="63.75" x14ac:dyDescent="0.25">
      <c r="A322" s="307"/>
      <c r="B322" s="250" t="s">
        <v>417</v>
      </c>
      <c r="C322" s="88" t="s">
        <v>373</v>
      </c>
      <c r="D322" s="89">
        <v>10</v>
      </c>
      <c r="E322" s="89">
        <v>2</v>
      </c>
      <c r="F322" s="89">
        <v>2004</v>
      </c>
      <c r="G322" s="162"/>
      <c r="H322" s="163" t="s">
        <v>471</v>
      </c>
      <c r="I322" s="164"/>
      <c r="J322" s="165"/>
      <c r="K322" s="25" t="s">
        <v>82</v>
      </c>
      <c r="L322" s="164"/>
      <c r="M322" s="164"/>
      <c r="N322" s="164"/>
      <c r="O322" s="49" t="s">
        <v>344</v>
      </c>
      <c r="P322" s="25">
        <v>0</v>
      </c>
      <c r="Q322" s="25">
        <v>0</v>
      </c>
      <c r="R322" s="164"/>
      <c r="S322" s="168"/>
      <c r="T322" s="94">
        <v>0</v>
      </c>
      <c r="U322" s="94">
        <v>0</v>
      </c>
      <c r="V322" s="94">
        <v>0</v>
      </c>
      <c r="W322" s="94">
        <f t="shared" si="151"/>
        <v>0</v>
      </c>
      <c r="X322" s="94">
        <f t="shared" si="152"/>
        <v>0</v>
      </c>
      <c r="Y322" s="94">
        <f t="shared" si="154"/>
        <v>0</v>
      </c>
      <c r="Z322" s="25">
        <v>0</v>
      </c>
      <c r="AA322" s="25">
        <v>0</v>
      </c>
      <c r="AB322" s="25">
        <v>0</v>
      </c>
      <c r="AC322" s="25">
        <v>0</v>
      </c>
      <c r="AD322" s="25">
        <v>0</v>
      </c>
      <c r="AE322" s="25">
        <v>0</v>
      </c>
      <c r="AF322" s="25">
        <f t="shared" si="145"/>
        <v>0</v>
      </c>
      <c r="AG322" s="25">
        <f t="shared" si="145"/>
        <v>0</v>
      </c>
      <c r="AH322" s="25">
        <f t="shared" si="145"/>
        <v>0</v>
      </c>
      <c r="AI322" s="95">
        <f t="shared" si="146"/>
        <v>0</v>
      </c>
      <c r="AJ322" s="94">
        <f t="shared" si="147"/>
        <v>0</v>
      </c>
      <c r="AK322" s="25">
        <v>0</v>
      </c>
      <c r="AL322" s="25">
        <v>0</v>
      </c>
      <c r="AM322" s="25">
        <v>0</v>
      </c>
      <c r="AN322" s="25">
        <v>0</v>
      </c>
      <c r="AO322" s="25">
        <v>0</v>
      </c>
      <c r="AP322" s="25">
        <v>0</v>
      </c>
      <c r="AQ322" s="25">
        <v>0</v>
      </c>
      <c r="AR322" s="25">
        <f t="shared" si="155"/>
        <v>0</v>
      </c>
      <c r="AS322" s="25">
        <f t="shared" si="155"/>
        <v>0</v>
      </c>
      <c r="AT322" s="95">
        <f t="shared" si="156"/>
        <v>0</v>
      </c>
      <c r="AU322" s="94">
        <f t="shared" si="149"/>
        <v>0</v>
      </c>
      <c r="AV322" s="94">
        <f t="shared" si="150"/>
        <v>0</v>
      </c>
      <c r="AW322" s="207">
        <v>0</v>
      </c>
      <c r="AX322" s="94">
        <f>'[1]IPC Y SMMLV'!$C$4*AW322</f>
        <v>0</v>
      </c>
      <c r="AY322" s="25"/>
      <c r="AZ322" s="168">
        <f>+AY322*'[1]IPC Y SMMLV'!C90</f>
        <v>0</v>
      </c>
      <c r="BA322" s="94">
        <f t="shared" si="153"/>
        <v>0</v>
      </c>
      <c r="BB322" s="25"/>
      <c r="BC322" s="275"/>
    </row>
    <row r="323" spans="1:55" s="54" customFormat="1" ht="63.75" x14ac:dyDescent="0.25">
      <c r="A323" s="307"/>
      <c r="B323" s="250" t="s">
        <v>417</v>
      </c>
      <c r="C323" s="88" t="s">
        <v>373</v>
      </c>
      <c r="D323" s="89">
        <v>10</v>
      </c>
      <c r="E323" s="89">
        <v>2</v>
      </c>
      <c r="F323" s="89">
        <v>2004</v>
      </c>
      <c r="G323" s="90"/>
      <c r="H323" s="99" t="s">
        <v>472</v>
      </c>
      <c r="I323" s="25"/>
      <c r="J323" s="92"/>
      <c r="K323" s="25" t="s">
        <v>82</v>
      </c>
      <c r="L323" s="25"/>
      <c r="M323" s="25"/>
      <c r="N323" s="25"/>
      <c r="O323" s="49" t="s">
        <v>344</v>
      </c>
      <c r="P323" s="25">
        <v>0</v>
      </c>
      <c r="Q323" s="25">
        <v>0</v>
      </c>
      <c r="R323" s="25"/>
      <c r="S323" s="94"/>
      <c r="T323" s="94">
        <v>0</v>
      </c>
      <c r="U323" s="94">
        <v>0</v>
      </c>
      <c r="V323" s="94">
        <v>0</v>
      </c>
      <c r="W323" s="94">
        <f t="shared" si="151"/>
        <v>0</v>
      </c>
      <c r="X323" s="94">
        <f t="shared" si="152"/>
        <v>0</v>
      </c>
      <c r="Y323" s="94">
        <f t="shared" si="154"/>
        <v>0</v>
      </c>
      <c r="Z323" s="25">
        <v>0</v>
      </c>
      <c r="AA323" s="25">
        <v>0</v>
      </c>
      <c r="AB323" s="25">
        <v>0</v>
      </c>
      <c r="AC323" s="25">
        <v>0</v>
      </c>
      <c r="AD323" s="25">
        <v>0</v>
      </c>
      <c r="AE323" s="25">
        <v>0</v>
      </c>
      <c r="AF323" s="25">
        <f t="shared" si="145"/>
        <v>0</v>
      </c>
      <c r="AG323" s="25">
        <f t="shared" si="145"/>
        <v>0</v>
      </c>
      <c r="AH323" s="25">
        <f t="shared" si="145"/>
        <v>0</v>
      </c>
      <c r="AI323" s="95">
        <f t="shared" si="146"/>
        <v>0</v>
      </c>
      <c r="AJ323" s="94">
        <f t="shared" si="147"/>
        <v>0</v>
      </c>
      <c r="AK323" s="25">
        <v>0</v>
      </c>
      <c r="AL323" s="25">
        <v>0</v>
      </c>
      <c r="AM323" s="25">
        <v>0</v>
      </c>
      <c r="AN323" s="25">
        <v>0</v>
      </c>
      <c r="AO323" s="25">
        <v>0</v>
      </c>
      <c r="AP323" s="25">
        <v>0</v>
      </c>
      <c r="AQ323" s="25">
        <f>AN323-AK323</f>
        <v>0</v>
      </c>
      <c r="AR323" s="25">
        <f t="shared" si="155"/>
        <v>0</v>
      </c>
      <c r="AS323" s="25">
        <f t="shared" si="155"/>
        <v>0</v>
      </c>
      <c r="AT323" s="95">
        <f t="shared" si="156"/>
        <v>0</v>
      </c>
      <c r="AU323" s="94">
        <f t="shared" si="149"/>
        <v>0</v>
      </c>
      <c r="AV323" s="94">
        <f t="shared" si="150"/>
        <v>0</v>
      </c>
      <c r="AW323" s="207">
        <v>0</v>
      </c>
      <c r="AX323" s="94">
        <f>'[1]IPC Y SMMLV'!$C$4*AW323</f>
        <v>0</v>
      </c>
      <c r="AY323" s="25"/>
      <c r="AZ323" s="94">
        <f>+AY323*'[1]IPC Y SMMLV'!C87</f>
        <v>0</v>
      </c>
      <c r="BA323" s="94">
        <f t="shared" si="153"/>
        <v>0</v>
      </c>
      <c r="BB323" s="25"/>
      <c r="BC323" s="275"/>
    </row>
    <row r="324" spans="1:55" s="54" customFormat="1" ht="63.75" x14ac:dyDescent="0.25">
      <c r="A324" s="307"/>
      <c r="B324" s="250" t="s">
        <v>417</v>
      </c>
      <c r="C324" s="88" t="s">
        <v>373</v>
      </c>
      <c r="D324" s="89">
        <v>10</v>
      </c>
      <c r="E324" s="89">
        <v>2</v>
      </c>
      <c r="F324" s="89">
        <v>2004</v>
      </c>
      <c r="G324" s="90"/>
      <c r="H324" s="99" t="s">
        <v>473</v>
      </c>
      <c r="I324" s="25"/>
      <c r="J324" s="92"/>
      <c r="K324" s="25" t="s">
        <v>82</v>
      </c>
      <c r="L324" s="25"/>
      <c r="M324" s="25"/>
      <c r="N324" s="25"/>
      <c r="O324" s="49" t="s">
        <v>344</v>
      </c>
      <c r="P324" s="25">
        <v>0</v>
      </c>
      <c r="Q324" s="25">
        <v>0</v>
      </c>
      <c r="R324" s="25"/>
      <c r="S324" s="94"/>
      <c r="T324" s="94">
        <v>0</v>
      </c>
      <c r="U324" s="94">
        <v>0</v>
      </c>
      <c r="V324" s="94">
        <v>0</v>
      </c>
      <c r="W324" s="94">
        <f t="shared" si="151"/>
        <v>0</v>
      </c>
      <c r="X324" s="94">
        <f t="shared" si="152"/>
        <v>0</v>
      </c>
      <c r="Y324" s="94">
        <f t="shared" si="154"/>
        <v>0</v>
      </c>
      <c r="Z324" s="25">
        <v>0</v>
      </c>
      <c r="AA324" s="25">
        <v>0</v>
      </c>
      <c r="AB324" s="25">
        <v>0</v>
      </c>
      <c r="AC324" s="25">
        <v>0</v>
      </c>
      <c r="AD324" s="25">
        <v>0</v>
      </c>
      <c r="AE324" s="25">
        <v>0</v>
      </c>
      <c r="AF324" s="25">
        <f t="shared" si="145"/>
        <v>0</v>
      </c>
      <c r="AG324" s="25">
        <f t="shared" si="145"/>
        <v>0</v>
      </c>
      <c r="AH324" s="25">
        <f t="shared" si="145"/>
        <v>0</v>
      </c>
      <c r="AI324" s="95">
        <f t="shared" si="146"/>
        <v>0</v>
      </c>
      <c r="AJ324" s="94">
        <f t="shared" si="147"/>
        <v>0</v>
      </c>
      <c r="AK324" s="25">
        <v>0</v>
      </c>
      <c r="AL324" s="25">
        <v>0</v>
      </c>
      <c r="AM324" s="25">
        <v>0</v>
      </c>
      <c r="AN324" s="25">
        <v>0</v>
      </c>
      <c r="AO324" s="25">
        <v>0</v>
      </c>
      <c r="AP324" s="25">
        <v>0</v>
      </c>
      <c r="AQ324" s="25">
        <f>AN324-AK324</f>
        <v>0</v>
      </c>
      <c r="AR324" s="25">
        <f t="shared" si="155"/>
        <v>0</v>
      </c>
      <c r="AS324" s="25">
        <f t="shared" si="155"/>
        <v>0</v>
      </c>
      <c r="AT324" s="95">
        <f t="shared" si="156"/>
        <v>0</v>
      </c>
      <c r="AU324" s="94">
        <f t="shared" si="149"/>
        <v>0</v>
      </c>
      <c r="AV324" s="94">
        <f t="shared" si="150"/>
        <v>0</v>
      </c>
      <c r="AW324" s="207">
        <v>0</v>
      </c>
      <c r="AX324" s="94">
        <f>'[1]IPC Y SMMLV'!$C$4*AW324</f>
        <v>0</v>
      </c>
      <c r="AY324" s="25"/>
      <c r="AZ324" s="94">
        <f>+AY324*'[1]IPC Y SMMLV'!C88</f>
        <v>0</v>
      </c>
      <c r="BA324" s="94">
        <f t="shared" si="153"/>
        <v>0</v>
      </c>
      <c r="BB324" s="25"/>
      <c r="BC324" s="275"/>
    </row>
    <row r="325" spans="1:55" s="54" customFormat="1" ht="63.75" x14ac:dyDescent="0.25">
      <c r="A325" s="307"/>
      <c r="B325" s="250" t="s">
        <v>417</v>
      </c>
      <c r="C325" s="88" t="s">
        <v>373</v>
      </c>
      <c r="D325" s="89">
        <v>10</v>
      </c>
      <c r="E325" s="89">
        <v>2</v>
      </c>
      <c r="F325" s="89">
        <v>2004</v>
      </c>
      <c r="G325" s="90"/>
      <c r="H325" s="99" t="s">
        <v>474</v>
      </c>
      <c r="I325" s="25"/>
      <c r="J325" s="92"/>
      <c r="K325" s="25" t="s">
        <v>82</v>
      </c>
      <c r="L325" s="25"/>
      <c r="M325" s="25"/>
      <c r="N325" s="25"/>
      <c r="O325" s="49" t="s">
        <v>344</v>
      </c>
      <c r="P325" s="25">
        <v>0</v>
      </c>
      <c r="Q325" s="25">
        <v>0</v>
      </c>
      <c r="R325" s="25"/>
      <c r="S325" s="94"/>
      <c r="T325" s="94">
        <v>0</v>
      </c>
      <c r="U325" s="94">
        <v>0</v>
      </c>
      <c r="V325" s="94">
        <v>0</v>
      </c>
      <c r="W325" s="94">
        <f t="shared" si="151"/>
        <v>0</v>
      </c>
      <c r="X325" s="94">
        <f t="shared" si="152"/>
        <v>0</v>
      </c>
      <c r="Y325" s="94">
        <f t="shared" si="154"/>
        <v>0</v>
      </c>
      <c r="Z325" s="25">
        <v>0</v>
      </c>
      <c r="AA325" s="25">
        <v>0</v>
      </c>
      <c r="AB325" s="25">
        <v>0</v>
      </c>
      <c r="AC325" s="25">
        <v>0</v>
      </c>
      <c r="AD325" s="25">
        <v>0</v>
      </c>
      <c r="AE325" s="25">
        <v>0</v>
      </c>
      <c r="AF325" s="25">
        <f t="shared" si="145"/>
        <v>0</v>
      </c>
      <c r="AG325" s="25">
        <f t="shared" si="145"/>
        <v>0</v>
      </c>
      <c r="AH325" s="25">
        <f t="shared" si="145"/>
        <v>0</v>
      </c>
      <c r="AI325" s="95">
        <f t="shared" si="146"/>
        <v>0</v>
      </c>
      <c r="AJ325" s="94">
        <f t="shared" si="147"/>
        <v>0</v>
      </c>
      <c r="AK325" s="25">
        <v>0</v>
      </c>
      <c r="AL325" s="25">
        <v>0</v>
      </c>
      <c r="AM325" s="25">
        <v>0</v>
      </c>
      <c r="AN325" s="25">
        <v>0</v>
      </c>
      <c r="AO325" s="25">
        <v>0</v>
      </c>
      <c r="AP325" s="25">
        <v>0</v>
      </c>
      <c r="AQ325" s="25">
        <f>AN325-AK325</f>
        <v>0</v>
      </c>
      <c r="AR325" s="25">
        <f t="shared" si="155"/>
        <v>0</v>
      </c>
      <c r="AS325" s="25">
        <f t="shared" si="155"/>
        <v>0</v>
      </c>
      <c r="AT325" s="95">
        <f t="shared" si="156"/>
        <v>0</v>
      </c>
      <c r="AU325" s="94">
        <f t="shared" si="149"/>
        <v>0</v>
      </c>
      <c r="AV325" s="94">
        <f t="shared" si="150"/>
        <v>0</v>
      </c>
      <c r="AW325" s="207">
        <v>0</v>
      </c>
      <c r="AX325" s="94">
        <f>'[1]IPC Y SMMLV'!$C$4*AW325</f>
        <v>0</v>
      </c>
      <c r="AY325" s="25"/>
      <c r="AZ325" s="94">
        <f>+AY325*'[1]IPC Y SMMLV'!C89</f>
        <v>0</v>
      </c>
      <c r="BA325" s="94">
        <f t="shared" si="153"/>
        <v>0</v>
      </c>
      <c r="BB325" s="25"/>
      <c r="BC325" s="275"/>
    </row>
    <row r="326" spans="1:55" s="54" customFormat="1" ht="64.5" thickBot="1" x14ac:dyDescent="0.3">
      <c r="A326" s="311"/>
      <c r="B326" s="252" t="s">
        <v>417</v>
      </c>
      <c r="C326" s="98" t="s">
        <v>373</v>
      </c>
      <c r="D326" s="112">
        <v>10</v>
      </c>
      <c r="E326" s="112">
        <v>2</v>
      </c>
      <c r="F326" s="112">
        <v>2004</v>
      </c>
      <c r="G326" s="113"/>
      <c r="H326" s="152" t="s">
        <v>475</v>
      </c>
      <c r="I326" s="115"/>
      <c r="J326" s="116"/>
      <c r="K326" s="115" t="s">
        <v>82</v>
      </c>
      <c r="L326" s="115"/>
      <c r="M326" s="115"/>
      <c r="N326" s="115"/>
      <c r="O326" s="51" t="s">
        <v>344</v>
      </c>
      <c r="P326" s="115">
        <v>0</v>
      </c>
      <c r="Q326" s="115">
        <v>0</v>
      </c>
      <c r="R326" s="115"/>
      <c r="S326" s="101"/>
      <c r="T326" s="101">
        <v>0</v>
      </c>
      <c r="U326" s="101">
        <v>0</v>
      </c>
      <c r="V326" s="101">
        <v>0</v>
      </c>
      <c r="W326" s="101">
        <f t="shared" si="151"/>
        <v>0</v>
      </c>
      <c r="X326" s="101">
        <f t="shared" si="152"/>
        <v>0</v>
      </c>
      <c r="Y326" s="101">
        <f t="shared" si="154"/>
        <v>0</v>
      </c>
      <c r="Z326" s="115">
        <v>0</v>
      </c>
      <c r="AA326" s="115">
        <v>0</v>
      </c>
      <c r="AB326" s="115">
        <v>0</v>
      </c>
      <c r="AC326" s="115">
        <v>0</v>
      </c>
      <c r="AD326" s="115">
        <v>0</v>
      </c>
      <c r="AE326" s="115">
        <v>0</v>
      </c>
      <c r="AF326" s="115">
        <f t="shared" si="145"/>
        <v>0</v>
      </c>
      <c r="AG326" s="115">
        <f t="shared" si="145"/>
        <v>0</v>
      </c>
      <c r="AH326" s="115">
        <f t="shared" si="145"/>
        <v>0</v>
      </c>
      <c r="AI326" s="118">
        <f t="shared" si="146"/>
        <v>0</v>
      </c>
      <c r="AJ326" s="101">
        <f t="shared" si="147"/>
        <v>0</v>
      </c>
      <c r="AK326" s="115">
        <v>0</v>
      </c>
      <c r="AL326" s="115">
        <v>0</v>
      </c>
      <c r="AM326" s="115">
        <v>0</v>
      </c>
      <c r="AN326" s="115">
        <v>0</v>
      </c>
      <c r="AO326" s="115">
        <v>0</v>
      </c>
      <c r="AP326" s="115">
        <v>0</v>
      </c>
      <c r="AQ326" s="115">
        <f>AN326-AK326</f>
        <v>0</v>
      </c>
      <c r="AR326" s="115">
        <f t="shared" si="155"/>
        <v>0</v>
      </c>
      <c r="AS326" s="115">
        <f t="shared" si="155"/>
        <v>0</v>
      </c>
      <c r="AT326" s="118">
        <f t="shared" si="156"/>
        <v>0</v>
      </c>
      <c r="AU326" s="101">
        <f t="shared" si="149"/>
        <v>0</v>
      </c>
      <c r="AV326" s="101">
        <f t="shared" si="150"/>
        <v>0</v>
      </c>
      <c r="AW326" s="119">
        <v>0</v>
      </c>
      <c r="AX326" s="101">
        <f>'[1]IPC Y SMMLV'!$C$4*AW326</f>
        <v>0</v>
      </c>
      <c r="AY326" s="115"/>
      <c r="AZ326" s="101">
        <f>+AY326*'[1]IPC Y SMMLV'!C90</f>
        <v>0</v>
      </c>
      <c r="BA326" s="101">
        <f t="shared" si="153"/>
        <v>0</v>
      </c>
      <c r="BB326" s="115"/>
      <c r="BC326" s="278">
        <f>SUM(BA313:BA326)</f>
        <v>567948454.02440453</v>
      </c>
    </row>
    <row r="327" spans="1:55" s="54" customFormat="1" ht="27" x14ac:dyDescent="0.25">
      <c r="A327" s="308">
        <v>48</v>
      </c>
      <c r="B327" s="255" t="s">
        <v>417</v>
      </c>
      <c r="C327" s="55" t="s">
        <v>45</v>
      </c>
      <c r="D327" s="56">
        <v>18</v>
      </c>
      <c r="E327" s="56">
        <v>5</v>
      </c>
      <c r="F327" s="56">
        <v>2005</v>
      </c>
      <c r="G327" s="57" t="s">
        <v>476</v>
      </c>
      <c r="H327" s="58"/>
      <c r="I327" s="32" t="s">
        <v>47</v>
      </c>
      <c r="J327" s="59">
        <v>1037946327</v>
      </c>
      <c r="K327" s="32"/>
      <c r="L327" s="26"/>
      <c r="M327" s="26" t="s">
        <v>456</v>
      </c>
      <c r="N327" s="26"/>
      <c r="O327" s="43"/>
      <c r="P327" s="26"/>
      <c r="Q327" s="26"/>
      <c r="R327" s="26"/>
      <c r="S327" s="60"/>
      <c r="T327" s="60"/>
      <c r="U327" s="60"/>
      <c r="V327" s="60"/>
      <c r="W327" s="60"/>
      <c r="X327" s="60"/>
      <c r="Y327" s="60"/>
      <c r="Z327" s="26"/>
      <c r="AA327" s="26"/>
      <c r="AB327" s="26"/>
      <c r="AC327" s="26"/>
      <c r="AD327" s="26"/>
      <c r="AE327" s="26"/>
      <c r="AF327" s="26"/>
      <c r="AG327" s="26"/>
      <c r="AH327" s="26"/>
      <c r="AI327" s="26"/>
      <c r="AJ327" s="60"/>
      <c r="AK327" s="26"/>
      <c r="AL327" s="26"/>
      <c r="AM327" s="26"/>
      <c r="AN327" s="26"/>
      <c r="AO327" s="26"/>
      <c r="AP327" s="26"/>
      <c r="AQ327" s="26"/>
      <c r="AR327" s="26"/>
      <c r="AS327" s="26"/>
      <c r="AT327" s="26"/>
      <c r="AU327" s="60"/>
      <c r="AV327" s="60"/>
      <c r="AW327" s="26"/>
      <c r="AX327" s="60"/>
      <c r="AY327" s="26"/>
      <c r="AZ327" s="26"/>
      <c r="BA327" s="60"/>
      <c r="BB327" s="26"/>
      <c r="BC327" s="271"/>
    </row>
    <row r="328" spans="1:55" s="54" customFormat="1" ht="27" x14ac:dyDescent="0.25">
      <c r="A328" s="309"/>
      <c r="B328" s="246" t="s">
        <v>417</v>
      </c>
      <c r="C328" s="61" t="s">
        <v>45</v>
      </c>
      <c r="D328" s="62">
        <v>18</v>
      </c>
      <c r="E328" s="62">
        <v>5</v>
      </c>
      <c r="F328" s="62">
        <v>2005</v>
      </c>
      <c r="G328" s="63"/>
      <c r="H328" s="64" t="s">
        <v>477</v>
      </c>
      <c r="I328" s="29" t="s">
        <v>47</v>
      </c>
      <c r="J328" s="65">
        <v>21998925</v>
      </c>
      <c r="K328" s="29" t="s">
        <v>78</v>
      </c>
      <c r="L328" s="29"/>
      <c r="M328" s="29"/>
      <c r="N328" s="29"/>
      <c r="O328" s="35" t="s">
        <v>478</v>
      </c>
      <c r="P328" s="68">
        <v>0</v>
      </c>
      <c r="Q328" s="68">
        <v>0</v>
      </c>
      <c r="R328" s="67">
        <v>0</v>
      </c>
      <c r="S328" s="67">
        <v>1200000</v>
      </c>
      <c r="T328" s="67">
        <v>0</v>
      </c>
      <c r="U328" s="67">
        <v>0</v>
      </c>
      <c r="V328" s="67">
        <v>0</v>
      </c>
      <c r="W328" s="67">
        <f>V328*25%</f>
        <v>0</v>
      </c>
      <c r="X328" s="67">
        <f>(V328+W328)*25%</f>
        <v>0</v>
      </c>
      <c r="Y328" s="67">
        <f>(V328+W328-X328)</f>
        <v>0</v>
      </c>
      <c r="Z328" s="29">
        <v>0</v>
      </c>
      <c r="AA328" s="29">
        <v>0</v>
      </c>
      <c r="AB328" s="29">
        <v>0</v>
      </c>
      <c r="AC328" s="29">
        <v>0</v>
      </c>
      <c r="AD328" s="29">
        <v>0</v>
      </c>
      <c r="AE328" s="29">
        <v>0</v>
      </c>
      <c r="AF328" s="29">
        <f>AC328-Z328</f>
        <v>0</v>
      </c>
      <c r="AG328" s="29">
        <f>AD328-AA328</f>
        <v>0</v>
      </c>
      <c r="AH328" s="29">
        <f>AE328-AB328</f>
        <v>0</v>
      </c>
      <c r="AI328" s="68">
        <f>((AF328*1)+(AG328*30)+(AH328*360))/30</f>
        <v>0</v>
      </c>
      <c r="AJ328" s="67">
        <f>Y328*((POWER(1.004867,AI328)-1)/0.004867)</f>
        <v>0</v>
      </c>
      <c r="AK328" s="29">
        <v>0</v>
      </c>
      <c r="AL328" s="29">
        <v>0</v>
      </c>
      <c r="AM328" s="29">
        <v>0</v>
      </c>
      <c r="AN328" s="29">
        <v>0</v>
      </c>
      <c r="AO328" s="29">
        <v>0</v>
      </c>
      <c r="AP328" s="29">
        <v>0</v>
      </c>
      <c r="AQ328" s="29">
        <f>AN328-AK328</f>
        <v>0</v>
      </c>
      <c r="AR328" s="29">
        <f>AO328-AL328</f>
        <v>0</v>
      </c>
      <c r="AS328" s="29">
        <f>AP328-AM328</f>
        <v>0</v>
      </c>
      <c r="AT328" s="68">
        <f>((AQ328*1)+(AR328*30)+(AS328*360))/30</f>
        <v>0</v>
      </c>
      <c r="AU328" s="67">
        <f>Y328*((POWER(1.004867,AT328)-1))/(0.004867*((POWER(1.004867,AT328))))</f>
        <v>0</v>
      </c>
      <c r="AV328" s="67">
        <f>AJ328+AU328</f>
        <v>0</v>
      </c>
      <c r="AW328" s="69">
        <v>100</v>
      </c>
      <c r="AX328" s="67">
        <f>'[1]IPC Y SMMLV'!$C$4*AW328</f>
        <v>82811600</v>
      </c>
      <c r="AY328" s="29"/>
      <c r="AZ328" s="67">
        <f>'[1]IPC Y SMMLV'!$C$4*AY328</f>
        <v>0</v>
      </c>
      <c r="BA328" s="67">
        <f>S328+AV328+AX328+AZ328</f>
        <v>84011600</v>
      </c>
      <c r="BB328" s="29"/>
      <c r="BC328" s="284"/>
    </row>
    <row r="329" spans="1:55" s="54" customFormat="1" ht="63.75" x14ac:dyDescent="0.25">
      <c r="A329" s="309"/>
      <c r="B329" s="263" t="s">
        <v>417</v>
      </c>
      <c r="C329" s="61" t="s">
        <v>45</v>
      </c>
      <c r="D329" s="62">
        <v>18</v>
      </c>
      <c r="E329" s="62">
        <v>5</v>
      </c>
      <c r="F329" s="62">
        <v>2005</v>
      </c>
      <c r="G329" s="209"/>
      <c r="H329" s="210" t="s">
        <v>479</v>
      </c>
      <c r="I329" s="213"/>
      <c r="J329" s="211"/>
      <c r="K329" s="213" t="s">
        <v>82</v>
      </c>
      <c r="L329" s="213"/>
      <c r="M329" s="213"/>
      <c r="N329" s="213"/>
      <c r="O329" s="35" t="s">
        <v>344</v>
      </c>
      <c r="P329" s="68">
        <v>0</v>
      </c>
      <c r="Q329" s="68">
        <v>0</v>
      </c>
      <c r="R329" s="243">
        <v>0</v>
      </c>
      <c r="S329" s="243">
        <v>0</v>
      </c>
      <c r="T329" s="243">
        <v>0</v>
      </c>
      <c r="U329" s="243">
        <v>0</v>
      </c>
      <c r="V329" s="243">
        <v>0</v>
      </c>
      <c r="W329" s="243">
        <f>V329*25%</f>
        <v>0</v>
      </c>
      <c r="X329" s="243">
        <f>(V329+W329)*25%</f>
        <v>0</v>
      </c>
      <c r="Y329" s="243">
        <f>(V329+W329-X329)/2</f>
        <v>0</v>
      </c>
      <c r="Z329" s="29">
        <v>0</v>
      </c>
      <c r="AA329" s="29">
        <v>0</v>
      </c>
      <c r="AB329" s="29">
        <v>0</v>
      </c>
      <c r="AC329" s="29">
        <v>0</v>
      </c>
      <c r="AD329" s="29">
        <v>0</v>
      </c>
      <c r="AE329" s="29">
        <v>0</v>
      </c>
      <c r="AF329" s="29">
        <v>0</v>
      </c>
      <c r="AG329" s="29">
        <f>AD329-AA329</f>
        <v>0</v>
      </c>
      <c r="AH329" s="29">
        <v>0</v>
      </c>
      <c r="AI329" s="214">
        <f>((AF329*1)+(AG329*30)+(AH329*360))/30</f>
        <v>0</v>
      </c>
      <c r="AJ329" s="243">
        <f>Y329*((POWER(1.004867,AI329)-1)/0.004867)</f>
        <v>0</v>
      </c>
      <c r="AK329" s="213">
        <v>0</v>
      </c>
      <c r="AL329" s="213">
        <v>0</v>
      </c>
      <c r="AM329" s="213">
        <v>0</v>
      </c>
      <c r="AN329" s="213">
        <v>0</v>
      </c>
      <c r="AO329" s="213">
        <v>0</v>
      </c>
      <c r="AP329" s="213">
        <v>0</v>
      </c>
      <c r="AQ329" s="213">
        <v>0</v>
      </c>
      <c r="AR329" s="213">
        <v>0</v>
      </c>
      <c r="AS329" s="213">
        <v>0</v>
      </c>
      <c r="AT329" s="214">
        <f>((AQ329*1)+(AR329*30)+(AS329*360))/30</f>
        <v>0</v>
      </c>
      <c r="AU329" s="243">
        <v>0</v>
      </c>
      <c r="AV329" s="243">
        <f>AJ329+AU329</f>
        <v>0</v>
      </c>
      <c r="AW329" s="244">
        <v>0</v>
      </c>
      <c r="AX329" s="243">
        <f>'[1]IPC Y SMMLV'!$C$4*AW329</f>
        <v>0</v>
      </c>
      <c r="AY329" s="213"/>
      <c r="AZ329" s="243">
        <f>'[1]IPC Y SMMLV'!$C$4*AY329</f>
        <v>0</v>
      </c>
      <c r="BA329" s="243">
        <f>S329+AV329+AX329+AZ329</f>
        <v>0</v>
      </c>
      <c r="BB329" s="213"/>
      <c r="BC329" s="304"/>
    </row>
    <row r="330" spans="1:55" s="54" customFormat="1" ht="63.75" x14ac:dyDescent="0.25">
      <c r="A330" s="309"/>
      <c r="B330" s="263" t="s">
        <v>417</v>
      </c>
      <c r="C330" s="61" t="s">
        <v>45</v>
      </c>
      <c r="D330" s="62">
        <v>18</v>
      </c>
      <c r="E330" s="62">
        <v>5</v>
      </c>
      <c r="F330" s="62">
        <v>2005</v>
      </c>
      <c r="G330" s="63"/>
      <c r="H330" s="22" t="s">
        <v>480</v>
      </c>
      <c r="I330" s="29"/>
      <c r="J330" s="65"/>
      <c r="K330" s="213" t="s">
        <v>82</v>
      </c>
      <c r="L330" s="29"/>
      <c r="M330" s="29"/>
      <c r="N330" s="29"/>
      <c r="O330" s="35" t="s">
        <v>344</v>
      </c>
      <c r="P330" s="68">
        <v>0</v>
      </c>
      <c r="Q330" s="68">
        <v>0</v>
      </c>
      <c r="R330" s="67">
        <v>0</v>
      </c>
      <c r="S330" s="243">
        <v>0</v>
      </c>
      <c r="T330" s="67">
        <v>0</v>
      </c>
      <c r="U330" s="67">
        <v>0</v>
      </c>
      <c r="V330" s="67">
        <v>0</v>
      </c>
      <c r="W330" s="67">
        <v>0</v>
      </c>
      <c r="X330" s="67">
        <v>0</v>
      </c>
      <c r="Y330" s="67">
        <v>0</v>
      </c>
      <c r="Z330" s="29">
        <v>0</v>
      </c>
      <c r="AA330" s="29">
        <v>0</v>
      </c>
      <c r="AB330" s="29">
        <v>0</v>
      </c>
      <c r="AC330" s="29">
        <v>0</v>
      </c>
      <c r="AD330" s="29">
        <v>0</v>
      </c>
      <c r="AE330" s="29">
        <v>0</v>
      </c>
      <c r="AF330" s="29">
        <v>0</v>
      </c>
      <c r="AG330" s="29">
        <f>AD330-AA330</f>
        <v>0</v>
      </c>
      <c r="AH330" s="29">
        <v>0</v>
      </c>
      <c r="AI330" s="214">
        <f>((AF330*1)+(AG330*30)+(AH330*360))/30</f>
        <v>0</v>
      </c>
      <c r="AJ330" s="243">
        <f>Y330*((POWER(1.004867,AI330)-1)/0.004867)</f>
        <v>0</v>
      </c>
      <c r="AK330" s="29">
        <v>0</v>
      </c>
      <c r="AL330" s="29">
        <v>0</v>
      </c>
      <c r="AM330" s="29">
        <v>0</v>
      </c>
      <c r="AN330" s="29">
        <v>0</v>
      </c>
      <c r="AO330" s="29">
        <v>0</v>
      </c>
      <c r="AP330" s="29">
        <v>0</v>
      </c>
      <c r="AQ330" s="29">
        <v>0</v>
      </c>
      <c r="AR330" s="29">
        <v>0</v>
      </c>
      <c r="AS330" s="29">
        <v>0</v>
      </c>
      <c r="AT330" s="68">
        <v>0</v>
      </c>
      <c r="AU330" s="67">
        <v>0</v>
      </c>
      <c r="AV330" s="67">
        <v>0</v>
      </c>
      <c r="AW330" s="69">
        <v>0</v>
      </c>
      <c r="AX330" s="67">
        <v>0</v>
      </c>
      <c r="AY330" s="29"/>
      <c r="AZ330" s="243">
        <f>'[1]IPC Y SMMLV'!$C$4*AY330</f>
        <v>0</v>
      </c>
      <c r="BA330" s="243">
        <f>S330+AV330+AX330+AZ330</f>
        <v>0</v>
      </c>
      <c r="BB330" s="29"/>
      <c r="BC330" s="284"/>
    </row>
    <row r="331" spans="1:55" s="54" customFormat="1" ht="27" x14ac:dyDescent="0.25">
      <c r="A331" s="309"/>
      <c r="B331" s="263" t="s">
        <v>417</v>
      </c>
      <c r="C331" s="61" t="s">
        <v>45</v>
      </c>
      <c r="D331" s="62">
        <v>18</v>
      </c>
      <c r="E331" s="62">
        <v>5</v>
      </c>
      <c r="F331" s="62">
        <v>2005</v>
      </c>
      <c r="G331" s="63"/>
      <c r="H331" s="22" t="s">
        <v>481</v>
      </c>
      <c r="I331" s="29"/>
      <c r="J331" s="65"/>
      <c r="K331" s="213" t="s">
        <v>82</v>
      </c>
      <c r="L331" s="29"/>
      <c r="M331" s="29"/>
      <c r="N331" s="29"/>
      <c r="O331" s="35" t="s">
        <v>482</v>
      </c>
      <c r="P331" s="68">
        <v>0</v>
      </c>
      <c r="Q331" s="68">
        <v>0</v>
      </c>
      <c r="R331" s="67">
        <v>0</v>
      </c>
      <c r="S331" s="243">
        <v>0</v>
      </c>
      <c r="T331" s="67">
        <v>0</v>
      </c>
      <c r="U331" s="67">
        <v>0</v>
      </c>
      <c r="V331" s="67">
        <v>0</v>
      </c>
      <c r="W331" s="67">
        <v>0</v>
      </c>
      <c r="X331" s="67">
        <v>0</v>
      </c>
      <c r="Y331" s="67">
        <v>0</v>
      </c>
      <c r="Z331" s="29">
        <v>0</v>
      </c>
      <c r="AA331" s="29">
        <v>0</v>
      </c>
      <c r="AB331" s="29">
        <v>0</v>
      </c>
      <c r="AC331" s="29">
        <v>0</v>
      </c>
      <c r="AD331" s="29">
        <v>0</v>
      </c>
      <c r="AE331" s="29">
        <v>0</v>
      </c>
      <c r="AF331" s="29">
        <v>0</v>
      </c>
      <c r="AG331" s="29">
        <f>AD331-AA331</f>
        <v>0</v>
      </c>
      <c r="AH331" s="29">
        <v>0</v>
      </c>
      <c r="AI331" s="214">
        <f>((AF331*1)+(AG331*30)+(AH331*360))/30</f>
        <v>0</v>
      </c>
      <c r="AJ331" s="243">
        <f>Y331*((POWER(1.004867,AI331)-1)/0.004867)</f>
        <v>0</v>
      </c>
      <c r="AK331" s="29">
        <v>0</v>
      </c>
      <c r="AL331" s="29">
        <v>0</v>
      </c>
      <c r="AM331" s="29">
        <v>0</v>
      </c>
      <c r="AN331" s="29">
        <v>0</v>
      </c>
      <c r="AO331" s="29">
        <v>0</v>
      </c>
      <c r="AP331" s="29">
        <v>0</v>
      </c>
      <c r="AQ331" s="29">
        <v>0</v>
      </c>
      <c r="AR331" s="29">
        <v>0</v>
      </c>
      <c r="AS331" s="29">
        <v>0</v>
      </c>
      <c r="AT331" s="68">
        <v>0</v>
      </c>
      <c r="AU331" s="67">
        <v>0</v>
      </c>
      <c r="AV331" s="67">
        <v>0</v>
      </c>
      <c r="AW331" s="69">
        <v>0</v>
      </c>
      <c r="AX331" s="67">
        <v>0</v>
      </c>
      <c r="AY331" s="29"/>
      <c r="AZ331" s="243">
        <f>'[1]IPC Y SMMLV'!$C$4*AY331</f>
        <v>0</v>
      </c>
      <c r="BA331" s="243">
        <f>S331+AV331+AX331+AZ331</f>
        <v>0</v>
      </c>
      <c r="BB331" s="29"/>
      <c r="BC331" s="284"/>
    </row>
    <row r="332" spans="1:55" s="54" customFormat="1" ht="27.75" thickBot="1" x14ac:dyDescent="0.3">
      <c r="A332" s="310"/>
      <c r="B332" s="248" t="s">
        <v>417</v>
      </c>
      <c r="C332" s="70" t="s">
        <v>45</v>
      </c>
      <c r="D332" s="71">
        <v>18</v>
      </c>
      <c r="E332" s="71">
        <v>5</v>
      </c>
      <c r="F332" s="71">
        <v>2005</v>
      </c>
      <c r="G332" s="137"/>
      <c r="H332" s="72" t="s">
        <v>483</v>
      </c>
      <c r="I332" s="23"/>
      <c r="J332" s="74"/>
      <c r="K332" s="23" t="s">
        <v>484</v>
      </c>
      <c r="L332" s="23"/>
      <c r="M332" s="23"/>
      <c r="N332" s="23"/>
      <c r="O332" s="41" t="s">
        <v>485</v>
      </c>
      <c r="P332" s="78">
        <v>0</v>
      </c>
      <c r="Q332" s="78">
        <v>0</v>
      </c>
      <c r="R332" s="77">
        <v>0</v>
      </c>
      <c r="S332" s="77">
        <v>0</v>
      </c>
      <c r="T332" s="77">
        <v>0</v>
      </c>
      <c r="U332" s="77">
        <v>0</v>
      </c>
      <c r="V332" s="77">
        <v>0</v>
      </c>
      <c r="W332" s="77">
        <v>0</v>
      </c>
      <c r="X332" s="77">
        <v>0</v>
      </c>
      <c r="Y332" s="77">
        <v>0</v>
      </c>
      <c r="Z332" s="23">
        <v>0</v>
      </c>
      <c r="AA332" s="23">
        <v>0</v>
      </c>
      <c r="AB332" s="23">
        <v>0</v>
      </c>
      <c r="AC332" s="23">
        <v>0</v>
      </c>
      <c r="AD332" s="23">
        <v>0</v>
      </c>
      <c r="AE332" s="23">
        <v>0</v>
      </c>
      <c r="AF332" s="23">
        <v>0</v>
      </c>
      <c r="AG332" s="23">
        <f>AD332-AA332</f>
        <v>0</v>
      </c>
      <c r="AH332" s="23">
        <v>0</v>
      </c>
      <c r="AI332" s="78">
        <f>((AF332*1)+(AG332*30)+(AH332*360))/30</f>
        <v>0</v>
      </c>
      <c r="AJ332" s="77">
        <f>Y332*((POWER(1.004867,AI332)-1)/0.004867)</f>
        <v>0</v>
      </c>
      <c r="AK332" s="23">
        <v>0</v>
      </c>
      <c r="AL332" s="23">
        <v>0</v>
      </c>
      <c r="AM332" s="23">
        <v>0</v>
      </c>
      <c r="AN332" s="23">
        <v>0</v>
      </c>
      <c r="AO332" s="23">
        <v>0</v>
      </c>
      <c r="AP332" s="23">
        <v>0</v>
      </c>
      <c r="AQ332" s="23">
        <v>0</v>
      </c>
      <c r="AR332" s="23">
        <v>0</v>
      </c>
      <c r="AS332" s="23">
        <v>0</v>
      </c>
      <c r="AT332" s="78">
        <v>0</v>
      </c>
      <c r="AU332" s="77">
        <v>0</v>
      </c>
      <c r="AV332" s="77">
        <v>0</v>
      </c>
      <c r="AW332" s="79">
        <v>0</v>
      </c>
      <c r="AX332" s="77">
        <v>0</v>
      </c>
      <c r="AY332" s="23"/>
      <c r="AZ332" s="77">
        <f>'[1]IPC Y SMMLV'!$C$4*AY332</f>
        <v>0</v>
      </c>
      <c r="BA332" s="77">
        <f>S332+AV332+AX332+AZ332</f>
        <v>0</v>
      </c>
      <c r="BB332" s="23"/>
      <c r="BC332" s="282">
        <f>SUM(BA327:BA332)</f>
        <v>84011600</v>
      </c>
    </row>
    <row r="333" spans="1:55" s="54" customFormat="1" ht="27" x14ac:dyDescent="0.25">
      <c r="A333" s="306">
        <v>49</v>
      </c>
      <c r="B333" s="249" t="s">
        <v>417</v>
      </c>
      <c r="C333" s="146" t="s">
        <v>373</v>
      </c>
      <c r="D333" s="82">
        <v>13</v>
      </c>
      <c r="E333" s="82">
        <v>7</v>
      </c>
      <c r="F333" s="82">
        <v>2004</v>
      </c>
      <c r="G333" s="83" t="s">
        <v>486</v>
      </c>
      <c r="H333" s="84"/>
      <c r="I333" s="85" t="s">
        <v>54</v>
      </c>
      <c r="J333" s="86" t="s">
        <v>487</v>
      </c>
      <c r="K333" s="85"/>
      <c r="L333" s="24"/>
      <c r="M333" s="24" t="s">
        <v>488</v>
      </c>
      <c r="N333" s="24"/>
      <c r="O333" s="24"/>
      <c r="P333" s="24"/>
      <c r="Q333" s="24"/>
      <c r="R333" s="24"/>
      <c r="S333" s="87"/>
      <c r="T333" s="87"/>
      <c r="U333" s="87"/>
      <c r="V333" s="87"/>
      <c r="W333" s="87"/>
      <c r="X333" s="87"/>
      <c r="Y333" s="87"/>
      <c r="Z333" s="24"/>
      <c r="AA333" s="24"/>
      <c r="AB333" s="24"/>
      <c r="AC333" s="24"/>
      <c r="AD333" s="24"/>
      <c r="AE333" s="24"/>
      <c r="AF333" s="24"/>
      <c r="AG333" s="24"/>
      <c r="AH333" s="24"/>
      <c r="AI333" s="24"/>
      <c r="AJ333" s="87"/>
      <c r="AK333" s="24"/>
      <c r="AL333" s="24"/>
      <c r="AM333" s="24"/>
      <c r="AN333" s="24"/>
      <c r="AO333" s="24"/>
      <c r="AP333" s="24"/>
      <c r="AQ333" s="24"/>
      <c r="AR333" s="24"/>
      <c r="AS333" s="24"/>
      <c r="AT333" s="24"/>
      <c r="AU333" s="87"/>
      <c r="AV333" s="87"/>
      <c r="AW333" s="24"/>
      <c r="AX333" s="87"/>
      <c r="AY333" s="24"/>
      <c r="AZ333" s="24"/>
      <c r="BA333" s="87"/>
      <c r="BB333" s="24"/>
      <c r="BC333" s="274"/>
    </row>
    <row r="334" spans="1:55" s="54" customFormat="1" ht="63.75" x14ac:dyDescent="0.25">
      <c r="A334" s="307"/>
      <c r="B334" s="250" t="s">
        <v>417</v>
      </c>
      <c r="C334" s="88" t="s">
        <v>373</v>
      </c>
      <c r="D334" s="89">
        <v>13</v>
      </c>
      <c r="E334" s="89">
        <v>7</v>
      </c>
      <c r="F334" s="89">
        <v>2004</v>
      </c>
      <c r="G334" s="90"/>
      <c r="H334" s="99" t="s">
        <v>489</v>
      </c>
      <c r="I334" s="25" t="s">
        <v>47</v>
      </c>
      <c r="J334" s="92">
        <v>21877939</v>
      </c>
      <c r="K334" s="25" t="s">
        <v>78</v>
      </c>
      <c r="L334" s="25"/>
      <c r="M334" s="25"/>
      <c r="N334" s="25"/>
      <c r="O334" s="49" t="s">
        <v>490</v>
      </c>
      <c r="P334" s="95">
        <v>0</v>
      </c>
      <c r="Q334" s="95">
        <v>0</v>
      </c>
      <c r="R334" s="25"/>
      <c r="S334" s="94">
        <v>0</v>
      </c>
      <c r="T334" s="94">
        <v>0</v>
      </c>
      <c r="U334" s="94">
        <v>0</v>
      </c>
      <c r="V334" s="94">
        <v>0</v>
      </c>
      <c r="W334" s="94">
        <f>V334*25%</f>
        <v>0</v>
      </c>
      <c r="X334" s="94">
        <f>(V334+W334)*25%</f>
        <v>0</v>
      </c>
      <c r="Y334" s="94">
        <f>(V334+W334-X334)/2</f>
        <v>0</v>
      </c>
      <c r="Z334" s="25">
        <v>0</v>
      </c>
      <c r="AA334" s="25">
        <v>0</v>
      </c>
      <c r="AB334" s="25">
        <v>0</v>
      </c>
      <c r="AC334" s="25">
        <v>0</v>
      </c>
      <c r="AD334" s="25">
        <v>0</v>
      </c>
      <c r="AE334" s="25">
        <v>0</v>
      </c>
      <c r="AF334" s="25">
        <v>0</v>
      </c>
      <c r="AG334" s="25">
        <f t="shared" ref="AG334:AH337" si="157">AD334-AA334</f>
        <v>0</v>
      </c>
      <c r="AH334" s="25">
        <f t="shared" si="157"/>
        <v>0</v>
      </c>
      <c r="AI334" s="95">
        <f>((AF334*1)+(AG334*30)+(AH334*360))/30</f>
        <v>0</v>
      </c>
      <c r="AJ334" s="94">
        <f>Y334*((POWER(1.004867,AI334)-1)/0.004867)</f>
        <v>0</v>
      </c>
      <c r="AK334" s="25">
        <v>0</v>
      </c>
      <c r="AL334" s="25">
        <v>0</v>
      </c>
      <c r="AM334" s="25">
        <v>0</v>
      </c>
      <c r="AN334" s="25">
        <v>0</v>
      </c>
      <c r="AO334" s="25">
        <v>0</v>
      </c>
      <c r="AP334" s="25">
        <v>0</v>
      </c>
      <c r="AQ334" s="25">
        <f t="shared" ref="AQ334:AS337" si="158">AN334-AK334</f>
        <v>0</v>
      </c>
      <c r="AR334" s="25">
        <f t="shared" si="158"/>
        <v>0</v>
      </c>
      <c r="AS334" s="25">
        <f t="shared" si="158"/>
        <v>0</v>
      </c>
      <c r="AT334" s="95">
        <f>((AQ334*1)+(AR334*30)+(AS334*360))/30</f>
        <v>0</v>
      </c>
      <c r="AU334" s="94">
        <f>Y334*((POWER(1.004867,AT334)-1))/(0.004867*((POWER(1.004867,AT334))))</f>
        <v>0</v>
      </c>
      <c r="AV334" s="94">
        <f>AJ334+AU334</f>
        <v>0</v>
      </c>
      <c r="AW334" s="207">
        <v>100</v>
      </c>
      <c r="AX334" s="94">
        <f>'[1]IPC Y SMMLV'!$C$4*AW334</f>
        <v>82811600</v>
      </c>
      <c r="AY334" s="25"/>
      <c r="AZ334" s="168">
        <f>+AY334*'[1]IPC Y SMMLV'!C107</f>
        <v>0</v>
      </c>
      <c r="BA334" s="94">
        <f>S334+AV334+AX334+AZ334</f>
        <v>82811600</v>
      </c>
      <c r="BB334" s="25"/>
      <c r="BC334" s="275"/>
    </row>
    <row r="335" spans="1:55" s="54" customFormat="1" ht="27" x14ac:dyDescent="0.25">
      <c r="A335" s="307"/>
      <c r="B335" s="250" t="s">
        <v>417</v>
      </c>
      <c r="C335" s="88" t="s">
        <v>373</v>
      </c>
      <c r="D335" s="89">
        <v>13</v>
      </c>
      <c r="E335" s="89">
        <v>7</v>
      </c>
      <c r="F335" s="89">
        <v>2004</v>
      </c>
      <c r="G335" s="90"/>
      <c r="H335" s="99" t="s">
        <v>491</v>
      </c>
      <c r="I335" s="25"/>
      <c r="J335" s="92"/>
      <c r="K335" s="25" t="s">
        <v>80</v>
      </c>
      <c r="L335" s="25"/>
      <c r="M335" s="25"/>
      <c r="N335" s="25"/>
      <c r="O335" s="49" t="s">
        <v>492</v>
      </c>
      <c r="P335" s="95">
        <v>0</v>
      </c>
      <c r="Q335" s="95">
        <v>0</v>
      </c>
      <c r="R335" s="25"/>
      <c r="S335" s="94"/>
      <c r="T335" s="94">
        <v>0</v>
      </c>
      <c r="U335" s="94">
        <v>0</v>
      </c>
      <c r="V335" s="94">
        <v>0</v>
      </c>
      <c r="W335" s="94">
        <f>V335*25%</f>
        <v>0</v>
      </c>
      <c r="X335" s="94">
        <f>(V335+W335)*25%</f>
        <v>0</v>
      </c>
      <c r="Y335" s="94">
        <f>((V335+W335-X335)/2)/2</f>
        <v>0</v>
      </c>
      <c r="Z335" s="25">
        <v>0</v>
      </c>
      <c r="AA335" s="25">
        <v>0</v>
      </c>
      <c r="AB335" s="25">
        <v>0</v>
      </c>
      <c r="AC335" s="25">
        <v>0</v>
      </c>
      <c r="AD335" s="25">
        <v>0</v>
      </c>
      <c r="AE335" s="25">
        <v>0</v>
      </c>
      <c r="AF335" s="25">
        <v>0</v>
      </c>
      <c r="AG335" s="25">
        <f t="shared" si="157"/>
        <v>0</v>
      </c>
      <c r="AH335" s="25">
        <f t="shared" si="157"/>
        <v>0</v>
      </c>
      <c r="AI335" s="95">
        <f>((AF335*1)+(AG335*30)+(AH335*360))/30</f>
        <v>0</v>
      </c>
      <c r="AJ335" s="94">
        <f>Y335*((POWER(1.004867,AI335)-1)/0.004867)</f>
        <v>0</v>
      </c>
      <c r="AK335" s="25">
        <v>0</v>
      </c>
      <c r="AL335" s="25">
        <v>0</v>
      </c>
      <c r="AM335" s="25">
        <v>0</v>
      </c>
      <c r="AN335" s="25">
        <v>0</v>
      </c>
      <c r="AO335" s="25">
        <v>0</v>
      </c>
      <c r="AP335" s="25">
        <v>0</v>
      </c>
      <c r="AQ335" s="25">
        <f t="shared" si="158"/>
        <v>0</v>
      </c>
      <c r="AR335" s="25">
        <f t="shared" si="158"/>
        <v>0</v>
      </c>
      <c r="AS335" s="25">
        <f t="shared" si="158"/>
        <v>0</v>
      </c>
      <c r="AT335" s="95">
        <f>((AQ335*1)+(AR335*30)+(AS335*360))/30</f>
        <v>0</v>
      </c>
      <c r="AU335" s="94">
        <f>Y335*((POWER(1.004867,AT335)-1))/(0.004867*((POWER(1.004867,AT335))))</f>
        <v>0</v>
      </c>
      <c r="AV335" s="94">
        <f>AJ335+AU335</f>
        <v>0</v>
      </c>
      <c r="AW335" s="207">
        <v>0</v>
      </c>
      <c r="AX335" s="94">
        <f>'[1]IPC Y SMMLV'!$C$4*AW335</f>
        <v>0</v>
      </c>
      <c r="AY335" s="25"/>
      <c r="AZ335" s="168">
        <f>+AY335*'[1]IPC Y SMMLV'!C108</f>
        <v>0</v>
      </c>
      <c r="BA335" s="94">
        <f>S335+AV335+AX335+AZ335</f>
        <v>0</v>
      </c>
      <c r="BB335" s="25"/>
      <c r="BC335" s="275"/>
    </row>
    <row r="336" spans="1:55" s="54" customFormat="1" ht="63.75" x14ac:dyDescent="0.25">
      <c r="A336" s="307"/>
      <c r="B336" s="250" t="s">
        <v>417</v>
      </c>
      <c r="C336" s="88" t="s">
        <v>373</v>
      </c>
      <c r="D336" s="89">
        <v>13</v>
      </c>
      <c r="E336" s="89">
        <v>7</v>
      </c>
      <c r="F336" s="89">
        <v>2004</v>
      </c>
      <c r="G336" s="90"/>
      <c r="H336" s="99" t="s">
        <v>493</v>
      </c>
      <c r="I336" s="25"/>
      <c r="J336" s="92"/>
      <c r="K336" s="25" t="s">
        <v>82</v>
      </c>
      <c r="L336" s="25"/>
      <c r="M336" s="25"/>
      <c r="N336" s="25"/>
      <c r="O336" s="49" t="s">
        <v>344</v>
      </c>
      <c r="P336" s="95">
        <v>0</v>
      </c>
      <c r="Q336" s="95">
        <v>0</v>
      </c>
      <c r="R336" s="25"/>
      <c r="S336" s="94">
        <v>0</v>
      </c>
      <c r="T336" s="94">
        <v>0</v>
      </c>
      <c r="U336" s="94">
        <v>0</v>
      </c>
      <c r="V336" s="94">
        <v>0</v>
      </c>
      <c r="W336" s="94">
        <f>V336*25%</f>
        <v>0</v>
      </c>
      <c r="X336" s="94">
        <f>(V336+W336)*25%</f>
        <v>0</v>
      </c>
      <c r="Y336" s="94">
        <f>((V336+W336-X336)/2)/2</f>
        <v>0</v>
      </c>
      <c r="Z336" s="25">
        <v>0</v>
      </c>
      <c r="AA336" s="25">
        <v>0</v>
      </c>
      <c r="AB336" s="25">
        <v>0</v>
      </c>
      <c r="AC336" s="25">
        <v>0</v>
      </c>
      <c r="AD336" s="25">
        <v>0</v>
      </c>
      <c r="AE336" s="25">
        <v>0</v>
      </c>
      <c r="AF336" s="25">
        <v>0</v>
      </c>
      <c r="AG336" s="25">
        <f t="shared" si="157"/>
        <v>0</v>
      </c>
      <c r="AH336" s="25">
        <f t="shared" si="157"/>
        <v>0</v>
      </c>
      <c r="AI336" s="95">
        <f>((AF336*1)+(AG336*30)+(AH336*360))/30</f>
        <v>0</v>
      </c>
      <c r="AJ336" s="94">
        <f>Y336*((POWER(1.004867,AI336)-1)/0.004867)</f>
        <v>0</v>
      </c>
      <c r="AK336" s="25">
        <v>0</v>
      </c>
      <c r="AL336" s="25">
        <v>0</v>
      </c>
      <c r="AM336" s="25">
        <v>0</v>
      </c>
      <c r="AN336" s="25">
        <v>0</v>
      </c>
      <c r="AO336" s="25">
        <v>0</v>
      </c>
      <c r="AP336" s="25">
        <v>0</v>
      </c>
      <c r="AQ336" s="25">
        <f t="shared" si="158"/>
        <v>0</v>
      </c>
      <c r="AR336" s="25">
        <f t="shared" si="158"/>
        <v>0</v>
      </c>
      <c r="AS336" s="25">
        <f t="shared" si="158"/>
        <v>0</v>
      </c>
      <c r="AT336" s="95">
        <f>((AQ336*1)+(AR336*30)+(AS336*360))/30</f>
        <v>0</v>
      </c>
      <c r="AU336" s="94">
        <f>Y336*((POWER(1.004867,AT336)-1))/(0.004867*((POWER(1.004867,AT336))))</f>
        <v>0</v>
      </c>
      <c r="AV336" s="94">
        <f>AJ336+AU336</f>
        <v>0</v>
      </c>
      <c r="AW336" s="207">
        <v>0</v>
      </c>
      <c r="AX336" s="94">
        <f>'[1]IPC Y SMMLV'!$C$4*AW336</f>
        <v>0</v>
      </c>
      <c r="AY336" s="25"/>
      <c r="AZ336" s="168">
        <f>+AY336*'[1]IPC Y SMMLV'!C109</f>
        <v>0</v>
      </c>
      <c r="BA336" s="94">
        <f>S336+AV336+AX336+AZ336</f>
        <v>0</v>
      </c>
      <c r="BB336" s="25"/>
      <c r="BC336" s="275"/>
    </row>
    <row r="337" spans="1:55" s="54" customFormat="1" ht="64.5" thickBot="1" x14ac:dyDescent="0.3">
      <c r="A337" s="311"/>
      <c r="B337" s="252" t="s">
        <v>417</v>
      </c>
      <c r="C337" s="98" t="s">
        <v>373</v>
      </c>
      <c r="D337" s="112">
        <v>13</v>
      </c>
      <c r="E337" s="112">
        <v>7</v>
      </c>
      <c r="F337" s="112">
        <v>2004</v>
      </c>
      <c r="G337" s="113"/>
      <c r="H337" s="152" t="s">
        <v>494</v>
      </c>
      <c r="I337" s="115"/>
      <c r="J337" s="116"/>
      <c r="K337" s="115" t="s">
        <v>82</v>
      </c>
      <c r="L337" s="115"/>
      <c r="M337" s="115"/>
      <c r="N337" s="115"/>
      <c r="O337" s="51" t="s">
        <v>344</v>
      </c>
      <c r="P337" s="118">
        <v>0</v>
      </c>
      <c r="Q337" s="118">
        <v>0</v>
      </c>
      <c r="R337" s="115"/>
      <c r="S337" s="101"/>
      <c r="T337" s="101">
        <v>0</v>
      </c>
      <c r="U337" s="101">
        <v>0</v>
      </c>
      <c r="V337" s="101">
        <v>0</v>
      </c>
      <c r="W337" s="101">
        <v>0</v>
      </c>
      <c r="X337" s="101">
        <v>0</v>
      </c>
      <c r="Y337" s="101">
        <v>0</v>
      </c>
      <c r="Z337" s="115">
        <v>0</v>
      </c>
      <c r="AA337" s="115">
        <v>0</v>
      </c>
      <c r="AB337" s="115">
        <v>0</v>
      </c>
      <c r="AC337" s="115">
        <v>0</v>
      </c>
      <c r="AD337" s="115">
        <v>0</v>
      </c>
      <c r="AE337" s="115">
        <v>0</v>
      </c>
      <c r="AF337" s="115">
        <v>0</v>
      </c>
      <c r="AG337" s="115">
        <f t="shared" si="157"/>
        <v>0</v>
      </c>
      <c r="AH337" s="115">
        <f t="shared" si="157"/>
        <v>0</v>
      </c>
      <c r="AI337" s="118">
        <f>((AF337*1)+(AG337*30)+(AH337*360))/30</f>
        <v>0</v>
      </c>
      <c r="AJ337" s="101">
        <f>Y337*((POWER(1.004867,AI337)-1)/0.004867)</f>
        <v>0</v>
      </c>
      <c r="AK337" s="115">
        <v>0</v>
      </c>
      <c r="AL337" s="115">
        <v>0</v>
      </c>
      <c r="AM337" s="115">
        <v>0</v>
      </c>
      <c r="AN337" s="115">
        <v>0</v>
      </c>
      <c r="AO337" s="115">
        <v>0</v>
      </c>
      <c r="AP337" s="115">
        <v>0</v>
      </c>
      <c r="AQ337" s="115">
        <f t="shared" si="158"/>
        <v>0</v>
      </c>
      <c r="AR337" s="115">
        <f t="shared" si="158"/>
        <v>0</v>
      </c>
      <c r="AS337" s="115">
        <f t="shared" si="158"/>
        <v>0</v>
      </c>
      <c r="AT337" s="118">
        <f>((AQ337*1)+(AR337*30)+(AS337*360))/30</f>
        <v>0</v>
      </c>
      <c r="AU337" s="101">
        <f>Y337*((POWER(1.004867,AT337)-1))/(0.004867*((POWER(1.004867,AT337))))</f>
        <v>0</v>
      </c>
      <c r="AV337" s="101">
        <f>AJ337+AU337</f>
        <v>0</v>
      </c>
      <c r="AW337" s="119">
        <v>0</v>
      </c>
      <c r="AX337" s="101">
        <f>'[1]IPC Y SMMLV'!$C$4*AW337</f>
        <v>0</v>
      </c>
      <c r="AY337" s="115"/>
      <c r="AZ337" s="101">
        <f>+AY337*'[1]IPC Y SMMLV'!C110</f>
        <v>0</v>
      </c>
      <c r="BA337" s="101">
        <f>S337+AV337+AX337+AZ337</f>
        <v>0</v>
      </c>
      <c r="BB337" s="115"/>
      <c r="BC337" s="278">
        <f>SUM(BA333:BA337)</f>
        <v>82811600</v>
      </c>
    </row>
    <row r="338" spans="1:55" s="54" customFormat="1" ht="27" x14ac:dyDescent="0.25">
      <c r="A338" s="312">
        <v>50</v>
      </c>
      <c r="B338" s="255" t="s">
        <v>417</v>
      </c>
      <c r="C338" s="55" t="s">
        <v>45</v>
      </c>
      <c r="D338" s="56">
        <v>26</v>
      </c>
      <c r="E338" s="56">
        <v>6</v>
      </c>
      <c r="F338" s="56">
        <v>2005</v>
      </c>
      <c r="G338" s="57" t="s">
        <v>495</v>
      </c>
      <c r="H338" s="58"/>
      <c r="I338" s="32" t="s">
        <v>47</v>
      </c>
      <c r="J338" s="59">
        <v>679694</v>
      </c>
      <c r="K338" s="32"/>
      <c r="L338" s="26"/>
      <c r="M338" s="26" t="s">
        <v>496</v>
      </c>
      <c r="N338" s="26"/>
      <c r="O338" s="43"/>
      <c r="P338" s="26"/>
      <c r="Q338" s="26"/>
      <c r="R338" s="26"/>
      <c r="S338" s="60"/>
      <c r="T338" s="60"/>
      <c r="U338" s="60"/>
      <c r="V338" s="60"/>
      <c r="W338" s="60"/>
      <c r="X338" s="60"/>
      <c r="Y338" s="60"/>
      <c r="Z338" s="26"/>
      <c r="AA338" s="26"/>
      <c r="AB338" s="26"/>
      <c r="AC338" s="26"/>
      <c r="AD338" s="26"/>
      <c r="AE338" s="26"/>
      <c r="AF338" s="26"/>
      <c r="AG338" s="26"/>
      <c r="AH338" s="26"/>
      <c r="AI338" s="26"/>
      <c r="AJ338" s="60"/>
      <c r="AK338" s="26"/>
      <c r="AL338" s="26"/>
      <c r="AM338" s="26"/>
      <c r="AN338" s="26"/>
      <c r="AO338" s="26"/>
      <c r="AP338" s="26"/>
      <c r="AQ338" s="26"/>
      <c r="AR338" s="26"/>
      <c r="AS338" s="26"/>
      <c r="AT338" s="26"/>
      <c r="AU338" s="60"/>
      <c r="AV338" s="60"/>
      <c r="AW338" s="26"/>
      <c r="AX338" s="60"/>
      <c r="AY338" s="26"/>
      <c r="AZ338" s="26"/>
      <c r="BA338" s="60"/>
      <c r="BB338" s="26"/>
      <c r="BC338" s="271"/>
    </row>
    <row r="339" spans="1:55" s="54" customFormat="1" ht="27" x14ac:dyDescent="0.25">
      <c r="A339" s="313"/>
      <c r="B339" s="246" t="s">
        <v>417</v>
      </c>
      <c r="C339" s="61" t="s">
        <v>45</v>
      </c>
      <c r="D339" s="62">
        <v>26</v>
      </c>
      <c r="E339" s="62">
        <v>6</v>
      </c>
      <c r="F339" s="62">
        <v>2005</v>
      </c>
      <c r="G339" s="63"/>
      <c r="H339" s="64" t="s">
        <v>497</v>
      </c>
      <c r="I339" s="29" t="s">
        <v>47</v>
      </c>
      <c r="J339" s="65">
        <v>39187512</v>
      </c>
      <c r="K339" s="29" t="s">
        <v>55</v>
      </c>
      <c r="L339" s="29"/>
      <c r="M339" s="29"/>
      <c r="N339" s="29"/>
      <c r="O339" s="35" t="s">
        <v>498</v>
      </c>
      <c r="P339" s="66">
        <v>58.183059999999998</v>
      </c>
      <c r="Q339" s="29">
        <v>100.59854</v>
      </c>
      <c r="R339" s="67">
        <v>1800000</v>
      </c>
      <c r="S339" s="67">
        <f>((R339*Q339)/P339)</f>
        <v>3112200.9052119297</v>
      </c>
      <c r="T339" s="67">
        <v>0</v>
      </c>
      <c r="U339" s="67">
        <v>0</v>
      </c>
      <c r="V339" s="67">
        <v>0</v>
      </c>
      <c r="W339" s="67">
        <f>V339*25%</f>
        <v>0</v>
      </c>
      <c r="X339" s="67">
        <f>(V339+W339)*25%</f>
        <v>0</v>
      </c>
      <c r="Y339" s="67">
        <f>(V339+W339-X339)</f>
        <v>0</v>
      </c>
      <c r="Z339" s="29">
        <v>0</v>
      </c>
      <c r="AA339" s="29">
        <v>0</v>
      </c>
      <c r="AB339" s="29">
        <v>0</v>
      </c>
      <c r="AC339" s="29">
        <v>0</v>
      </c>
      <c r="AD339" s="29">
        <v>0</v>
      </c>
      <c r="AE339" s="29">
        <v>0</v>
      </c>
      <c r="AF339" s="29">
        <f>AC339-Z339</f>
        <v>0</v>
      </c>
      <c r="AG339" s="29">
        <f>AD339-AA339</f>
        <v>0</v>
      </c>
      <c r="AH339" s="29">
        <f>AE339-AB339</f>
        <v>0</v>
      </c>
      <c r="AI339" s="68">
        <f>((AF339*1)+(AG339*30)+(AH339*360))/30</f>
        <v>0</v>
      </c>
      <c r="AJ339" s="67">
        <f>Y339*((POWER(1.004867,AI339)-1)/0.004867)</f>
        <v>0</v>
      </c>
      <c r="AK339" s="29">
        <v>0</v>
      </c>
      <c r="AL339" s="29">
        <v>0</v>
      </c>
      <c r="AM339" s="29">
        <v>0</v>
      </c>
      <c r="AN339" s="29">
        <v>0</v>
      </c>
      <c r="AO339" s="29">
        <v>0</v>
      </c>
      <c r="AP339" s="29">
        <v>0</v>
      </c>
      <c r="AQ339" s="29">
        <f>AN339-AK339</f>
        <v>0</v>
      </c>
      <c r="AR339" s="29">
        <f>AO339-AL339</f>
        <v>0</v>
      </c>
      <c r="AS339" s="29">
        <f>AP339-AM339</f>
        <v>0</v>
      </c>
      <c r="AT339" s="68">
        <f>((AQ339*1)+(AR339*30)+(AS339*360))/30</f>
        <v>0</v>
      </c>
      <c r="AU339" s="67">
        <f>Y339*((POWER(1.004867,AT339)-1))/(0.004867*((POWER(1.004867,AT339))))</f>
        <v>0</v>
      </c>
      <c r="AV339" s="67">
        <f>AJ339+AU339</f>
        <v>0</v>
      </c>
      <c r="AW339" s="69">
        <v>100</v>
      </c>
      <c r="AX339" s="67">
        <f>'[1]IPC Y SMMLV'!$C$4*AW339</f>
        <v>82811600</v>
      </c>
      <c r="AY339" s="29"/>
      <c r="AZ339" s="67">
        <f>'[1]IPC Y SMMLV'!$C$4*AY339</f>
        <v>0</v>
      </c>
      <c r="BA339" s="67">
        <f>S339+AV339+AX339+AZ339</f>
        <v>85923800.905211926</v>
      </c>
      <c r="BB339" s="29"/>
      <c r="BC339" s="284"/>
    </row>
    <row r="340" spans="1:55" s="54" customFormat="1" ht="27.75" thickBot="1" x14ac:dyDescent="0.3">
      <c r="A340" s="314"/>
      <c r="B340" s="248" t="s">
        <v>417</v>
      </c>
      <c r="C340" s="70" t="s">
        <v>45</v>
      </c>
      <c r="D340" s="71">
        <v>26</v>
      </c>
      <c r="E340" s="71">
        <v>6</v>
      </c>
      <c r="F340" s="71">
        <v>2005</v>
      </c>
      <c r="G340" s="137"/>
      <c r="H340" s="73" t="s">
        <v>499</v>
      </c>
      <c r="I340" s="23" t="s">
        <v>47</v>
      </c>
      <c r="J340" s="74">
        <v>15385148</v>
      </c>
      <c r="K340" s="23" t="s">
        <v>55</v>
      </c>
      <c r="L340" s="23"/>
      <c r="M340" s="23"/>
      <c r="N340" s="23"/>
      <c r="O340" s="41" t="s">
        <v>498</v>
      </c>
      <c r="P340" s="76">
        <v>58.183059999999998</v>
      </c>
      <c r="Q340" s="23">
        <v>100.59854</v>
      </c>
      <c r="R340" s="77">
        <v>0</v>
      </c>
      <c r="S340" s="77">
        <v>0</v>
      </c>
      <c r="T340" s="77">
        <v>0</v>
      </c>
      <c r="U340" s="77">
        <v>0</v>
      </c>
      <c r="V340" s="77">
        <v>0</v>
      </c>
      <c r="W340" s="77">
        <f>V340*25%</f>
        <v>0</v>
      </c>
      <c r="X340" s="77">
        <f>(V340+W340)*25%</f>
        <v>0</v>
      </c>
      <c r="Y340" s="77">
        <f>(V340+W340-X340)/2</f>
        <v>0</v>
      </c>
      <c r="Z340" s="23">
        <v>0</v>
      </c>
      <c r="AA340" s="23">
        <v>0</v>
      </c>
      <c r="AB340" s="23">
        <v>0</v>
      </c>
      <c r="AC340" s="23">
        <v>0</v>
      </c>
      <c r="AD340" s="23">
        <v>0</v>
      </c>
      <c r="AE340" s="23">
        <v>0</v>
      </c>
      <c r="AF340" s="23">
        <v>0</v>
      </c>
      <c r="AG340" s="23">
        <f>AD340-AA340</f>
        <v>0</v>
      </c>
      <c r="AH340" s="23">
        <v>0</v>
      </c>
      <c r="AI340" s="78">
        <f>((AF340*1)+(AG340*30)+(AH340*360))/30</f>
        <v>0</v>
      </c>
      <c r="AJ340" s="77">
        <f>Y340*((POWER(1.004867,AI340)-1)/0.004867)</f>
        <v>0</v>
      </c>
      <c r="AK340" s="23">
        <v>0</v>
      </c>
      <c r="AL340" s="23">
        <v>0</v>
      </c>
      <c r="AM340" s="23">
        <v>0</v>
      </c>
      <c r="AN340" s="23">
        <v>0</v>
      </c>
      <c r="AO340" s="23">
        <v>0</v>
      </c>
      <c r="AP340" s="23">
        <v>0</v>
      </c>
      <c r="AQ340" s="23">
        <v>0</v>
      </c>
      <c r="AR340" s="23">
        <v>0</v>
      </c>
      <c r="AS340" s="23">
        <v>0</v>
      </c>
      <c r="AT340" s="78">
        <f>((AQ340*1)+(AR340*30)+(AS340*360))/30</f>
        <v>0</v>
      </c>
      <c r="AU340" s="77">
        <v>0</v>
      </c>
      <c r="AV340" s="77">
        <f>AJ340+AU340</f>
        <v>0</v>
      </c>
      <c r="AW340" s="79">
        <v>100</v>
      </c>
      <c r="AX340" s="77">
        <f>'[1]IPC Y SMMLV'!$C$4*AW340</f>
        <v>82811600</v>
      </c>
      <c r="AY340" s="23"/>
      <c r="AZ340" s="77">
        <f>'[1]IPC Y SMMLV'!$C$4*AY340</f>
        <v>0</v>
      </c>
      <c r="BA340" s="77">
        <f>S340+AV340+AX340+AZ340</f>
        <v>82811600</v>
      </c>
      <c r="BB340" s="23"/>
      <c r="BC340" s="282">
        <f>SUM(BA339:BA340)</f>
        <v>168735400.90521193</v>
      </c>
    </row>
    <row r="342" spans="1:55" x14ac:dyDescent="0.25">
      <c r="BC342" s="19">
        <f>SUM(BC3:BC340)</f>
        <v>20207737480.745171</v>
      </c>
    </row>
    <row r="343" spans="1:55" x14ac:dyDescent="0.25">
      <c r="BC343" s="19">
        <f>+'[1]LIQUIDACIONES DRA GLORIA GOMEZ '!$BC$344</f>
        <v>20207737480.745171</v>
      </c>
    </row>
    <row r="344" spans="1:55" x14ac:dyDescent="0.25">
      <c r="BC344" s="20">
        <f>+BC343-BC342</f>
        <v>0</v>
      </c>
    </row>
  </sheetData>
  <mergeCells count="54">
    <mergeCell ref="A79:A90"/>
    <mergeCell ref="AY1:AZ1"/>
    <mergeCell ref="A3:A5"/>
    <mergeCell ref="A6:A10"/>
    <mergeCell ref="A11:A17"/>
    <mergeCell ref="A18:A23"/>
    <mergeCell ref="A24:A31"/>
    <mergeCell ref="A1:N1"/>
    <mergeCell ref="P1:Q1"/>
    <mergeCell ref="R1:S1"/>
    <mergeCell ref="T1:Y1"/>
    <mergeCell ref="Z1:AV1"/>
    <mergeCell ref="AW1:AX1"/>
    <mergeCell ref="A32:A45"/>
    <mergeCell ref="A46:A56"/>
    <mergeCell ref="A57:A62"/>
    <mergeCell ref="A63:A65"/>
    <mergeCell ref="A66:A78"/>
    <mergeCell ref="A164:A172"/>
    <mergeCell ref="A91:A96"/>
    <mergeCell ref="A97:A98"/>
    <mergeCell ref="A99:A108"/>
    <mergeCell ref="A109:A114"/>
    <mergeCell ref="A115:A130"/>
    <mergeCell ref="A131:A135"/>
    <mergeCell ref="A136:A143"/>
    <mergeCell ref="A144:A147"/>
    <mergeCell ref="A148:A154"/>
    <mergeCell ref="A155:A159"/>
    <mergeCell ref="A160:A163"/>
    <mergeCell ref="A265:A271"/>
    <mergeCell ref="A173:A178"/>
    <mergeCell ref="A183:A188"/>
    <mergeCell ref="A189:A196"/>
    <mergeCell ref="A197:A205"/>
    <mergeCell ref="A206:A215"/>
    <mergeCell ref="A216:A218"/>
    <mergeCell ref="A219:A240"/>
    <mergeCell ref="A241:A246"/>
    <mergeCell ref="A247:A254"/>
    <mergeCell ref="A255:A258"/>
    <mergeCell ref="A260:A264"/>
    <mergeCell ref="A338:A340"/>
    <mergeCell ref="A272:A278"/>
    <mergeCell ref="A279:A281"/>
    <mergeCell ref="A282:A292"/>
    <mergeCell ref="A293:A296"/>
    <mergeCell ref="A297:A298"/>
    <mergeCell ref="A299:A303"/>
    <mergeCell ref="A304:A306"/>
    <mergeCell ref="A307:A312"/>
    <mergeCell ref="A313:A326"/>
    <mergeCell ref="A327:A332"/>
    <mergeCell ref="A333:A337"/>
  </mergeCells>
  <printOptions horizontalCentered="1"/>
  <pageMargins left="0.51181102362204722" right="0.51181102362204722" top="0.55118110236220474" bottom="0.55118110236220474" header="0.31496062992125984" footer="0.31496062992125984"/>
  <pageSetup paperSize="14" scale="29" orientation="landscape" horizontalDpi="4294967293" verticalDpi="0" r:id="rId1"/>
  <rowBreaks count="11" manualBreakCount="11">
    <brk id="31" max="16383" man="1"/>
    <brk id="56" max="16383" man="1"/>
    <brk id="90" max="16383" man="1"/>
    <brk id="120" max="54" man="1"/>
    <brk id="143" max="16383" man="1"/>
    <brk id="172" max="16383" man="1"/>
    <brk id="196" max="16383" man="1"/>
    <brk id="240" max="16383" man="1"/>
    <brk id="264" max="54" man="1"/>
    <brk id="292" max="16383" man="1"/>
    <brk id="33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Andrea Holgúin Crespo</dc:creator>
  <cp:lastModifiedBy>Sebastian Mendieta Sepúlveda</cp:lastModifiedBy>
  <cp:lastPrinted>2019-03-11T16:04:38Z</cp:lastPrinted>
  <dcterms:created xsi:type="dcterms:W3CDTF">2019-03-11T15:03:27Z</dcterms:created>
  <dcterms:modified xsi:type="dcterms:W3CDTF">2019-03-12T13:33:12Z</dcterms:modified>
</cp:coreProperties>
</file>