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Juzgado 2 Familia\ACTUACION\May. 24\"/>
    </mc:Choice>
  </mc:AlternateContent>
  <xr:revisionPtr revIDLastSave="0" documentId="13_ncr:1_{732F83CD-6479-434B-B7C1-6B4E8CD5720A}" xr6:coauthVersionLast="46" xr6:coauthVersionMax="46" xr10:uidLastSave="{00000000-0000-0000-0000-000000000000}"/>
  <bookViews>
    <workbookView xWindow="-120" yWindow="-120" windowWidth="29040" windowHeight="15840" tabRatio="772" activeTab="3" xr2:uid="{00000000-000D-0000-FFFF-FFFF00000000}"/>
  </bookViews>
  <sheets>
    <sheet name="CT $ I%SML" sheetId="1" r:id="rId1"/>
    <sheet name="CT PORC SML" sheetId="2" r:id="rId2"/>
    <sheet name="Sal Conv" sheetId="3" r:id="rId3"/>
    <sheet name="Base IPC" sheetId="4" r:id="rId4"/>
    <sheet name="Ct Mto" sheetId="10" r:id="rId5"/>
    <sheet name="VR. IPC" sheetId="5" r:id="rId6"/>
  </sheets>
  <externalReferences>
    <externalReference r:id="rId7"/>
    <externalReference r:id="rId8"/>
    <externalReference r:id="rId9"/>
  </externalReferences>
  <definedNames>
    <definedName name="Col_Cu_Acl">'Base IPC'!#REF!</definedName>
    <definedName name="Col_Dic">'Base IPC'!#REF!</definedName>
    <definedName name="Cuota_Año_Ps" localSheetId="3">'Base IPC'!#REF!</definedName>
    <definedName name="Cuota_Año_Ps" localSheetId="2">'Sal Conv'!#REF!</definedName>
    <definedName name="Cuota_Año_Ps">'CT PORC SML'!#REF!</definedName>
    <definedName name="Cuota_Pesos" localSheetId="3">'Base IPC'!#REF!</definedName>
    <definedName name="Cuota_Pesos" localSheetId="2">'Sal Conv'!#REF!</definedName>
    <definedName name="Cuota_Pesos">'CT PORC SML'!#REF!</definedName>
    <definedName name="Cuota_Porcent" localSheetId="3">'Base IPC'!#REF!</definedName>
    <definedName name="Cuota_Porcent" localSheetId="2">'Sal Conv'!#REF!</definedName>
    <definedName name="Cuota_Porcent">'CT PORC SML'!$E$13</definedName>
    <definedName name="Días">#REF!</definedName>
    <definedName name="días_Ca">'[1]Con Abonos'!$H$19:$H$174</definedName>
    <definedName name="Días_FIP">'Base IPC'!$I$14:$I$166</definedName>
    <definedName name="Días_FSL" localSheetId="0">'CT $ I%SML'!$I$14:$I$166</definedName>
    <definedName name="Días_FSL">'CT PORC SML'!$I$14:$I$166</definedName>
    <definedName name="Días_FSV">'Sal Conv'!$H$14:$H$166</definedName>
    <definedName name="Días14">#REF!</definedName>
    <definedName name="Días7">#REF!</definedName>
    <definedName name="Fam_Co_Desde" localSheetId="3">'Base IPC'!$A$14:$A$166</definedName>
    <definedName name="Fam_Co_Desde" localSheetId="0">'CT $ I%SML'!$A$13:$A$166</definedName>
    <definedName name="Fam_Co_Desde" localSheetId="2">'Sal Conv'!$A$14:$A$166</definedName>
    <definedName name="Fam_Co_Desde">'CT PORC SML'!$A$13:$A$166</definedName>
    <definedName name="Fam_Co_Dip">'Base IPC'!$A$13:$A$166</definedName>
    <definedName name="Fam_Desde" localSheetId="3">'Base IPC'!$A$13</definedName>
    <definedName name="Fam_Desde" localSheetId="0">'CT $ I%SML'!$A$13</definedName>
    <definedName name="Fam_Desde" localSheetId="2">'Sal Conv'!$A$13</definedName>
    <definedName name="Fam_Desde">'CT PORC SML'!$A$13</definedName>
    <definedName name="Fam_Hasta" localSheetId="3">'Base IPC'!$B$13</definedName>
    <definedName name="Fam_Hasta" localSheetId="0">'CT $ I%SML'!$B$13</definedName>
    <definedName name="Fam_Hasta" localSheetId="2">'Sal Conv'!$B$13</definedName>
    <definedName name="Fam_Hasta">'CT PORC SML'!$B$13</definedName>
    <definedName name="Fam_Ord" localSheetId="3">'Base IPC'!#REF!</definedName>
    <definedName name="Fam_Ord" localSheetId="0">'CT $ I%SML'!#REF!</definedName>
    <definedName name="Fam_Ord" localSheetId="2">'Sal Conv'!#REF!</definedName>
    <definedName name="Fam_Ord">'CT PORC SML'!#REF!</definedName>
    <definedName name="Fe_Ini">#REF!</definedName>
    <definedName name="Fecha_Ini14">#REF!</definedName>
    <definedName name="Fecha_Ini7">#REF!</definedName>
    <definedName name="Fecha_Pri">'[1]Con Abonos'!$A$18</definedName>
    <definedName name="Fila_Fin_FIP" localSheetId="0">#N/A</definedName>
    <definedName name="Fila_Fin_FIP" localSheetId="4">#N/A</definedName>
    <definedName name="Fila_Fin_FIP">IF('Base IPC'!Fam_Desde,Fila_Pri_FIP+No_Períodos_FIP,Fila_Pri_FIP)</definedName>
    <definedName name="Fila_Fin_FSL" localSheetId="0">IF('CT $ I%SML'!Fam_Desde,'CT $ I%SML'!Fila_Pri_FSL+'CT $ I%SML'!No_Períodos_FSL,'CT $ I%SML'!Fila_Pri_FSL)</definedName>
    <definedName name="Fila_Fin_FSL" localSheetId="4">IF(Fam_Desde,'CT $ I%SML'!Fila_Pri_FSL+'Ct Mto'!No_Períodos_FSL,'CT $ I%SML'!Fila_Pri_FSL)</definedName>
    <definedName name="Fila_Fin_FSL">IF(Fam_Desde,'CT $ I%SML'!Fila_Pri_FSL+'CT $ I%SML'!No_Períodos_FSL,'CT $ I%SML'!Fila_Pri_FSL)</definedName>
    <definedName name="Fila_Fin_FSV" localSheetId="0">#N/A</definedName>
    <definedName name="Fila_Fin_FSV" localSheetId="4">#N/A</definedName>
    <definedName name="Fila_Fin_FSV">IF('Sal Conv'!Fam_Desde,Fila_Pri_FSV+No_Períodos_FSV,Fila_Pri_FSV)</definedName>
    <definedName name="Fila_Fin14" localSheetId="4">IF(Fecha_Ini14,Fila_Ini14+'Ct Mto'!No_Períodos14,Fila_Ini14)</definedName>
    <definedName name="Fila_Fin14">IF(Fecha_Ini14,Fila_Ini14+'Ct Mto'!No_Períodos14,Fila_Ini14)</definedName>
    <definedName name="Fila_Fin7" localSheetId="4">IF(Fecha_Ini7,Fila_Ini7+'Ct Mto'!No_Períodos7,Fila_Ini7)</definedName>
    <definedName name="Fila_Fin7">IF(Fecha_Ini7,Fila_Ini7+'Ct Mto'!No_Períodos7,Fila_Ini7)</definedName>
    <definedName name="Fila_Ini14" xml:space="preserve"> ROW(#REF!)</definedName>
    <definedName name="Fila_Ini7" xml:space="preserve"> ROW(#REF!)</definedName>
    <definedName name="Fila_Pri_FIP">ROW('Base IPC'!$13:$13)</definedName>
    <definedName name="Fila_Pri_FSL" localSheetId="0">ROW('CT $ I%SML'!$13:$13)</definedName>
    <definedName name="Fila_Pri_FSL">ROW('CT PORC SML'!$13:$13)</definedName>
    <definedName name="Fila_Pri_FSV">ROW('Sal Conv'!$13:$13)</definedName>
    <definedName name="Header_Row">ROW('[1]Con Abonos'!$A$18:$IV$18)</definedName>
    <definedName name="Int_Des" localSheetId="3">'Base IPC'!#REF!</definedName>
    <definedName name="Int_Des" localSheetId="0">'CT $ I%SML'!$I$7</definedName>
    <definedName name="Int_Des" localSheetId="2">'Sal Conv'!$H$8</definedName>
    <definedName name="Int_Des">'CT PORC SML'!#REF!</definedName>
    <definedName name="Int_Has" localSheetId="3">'Base IPC'!$E$7</definedName>
    <definedName name="Int_Has" localSheetId="0">'CT $ I%SML'!$E$7</definedName>
    <definedName name="Int_Has" localSheetId="2">'Sal Conv'!$D$7</definedName>
    <definedName name="Int_Has">'CT PORC SML'!$E$7</definedName>
    <definedName name="Last_Row" localSheetId="4">IF(Fecha_Pri,Header_Row+'Ct Mto'!No_de_Períodos,Header_Row)</definedName>
    <definedName name="Last_Row">IF(Fecha_Pri,Header_Row+'Ct Mto'!No_de_Períodos,Header_Row)</definedName>
    <definedName name="N_Ord" localSheetId="2">'Sal Conv'!#REF!</definedName>
    <definedName name="N_Ord">'Base IPC'!#REF!</definedName>
    <definedName name="No_de_Períodos" localSheetId="4">MATCH(0.01,días_Ca,-1)</definedName>
    <definedName name="No_de_Períodos">MATCH(0.01,días_Ca,-1)</definedName>
    <definedName name="No_Pe" localSheetId="4">MATCH(-1,Días,-1)</definedName>
    <definedName name="No_Pe">MATCH(-1,Días,-1)</definedName>
    <definedName name="No_Períodos_FIP" localSheetId="0">MATCH(0.01,Días_FIP,-1)</definedName>
    <definedName name="No_Períodos_FIP" localSheetId="4">MATCH(0.01,Días_FIP,-1)</definedName>
    <definedName name="No_Períodos_FIP">MATCH(0.01,Días_FIP,-1)</definedName>
    <definedName name="No_Períodos_FSL" localSheetId="0">MATCH(0.01,'CT $ I%SML'!Días_FSL,-1)</definedName>
    <definedName name="No_Períodos_FSL" localSheetId="4">MATCH(0.01,Días_FSL,-1)</definedName>
    <definedName name="No_Períodos_FSL">MATCH(0.01,Días_FSL,-1)</definedName>
    <definedName name="No_Períodos_FSV" localSheetId="0">MATCH(0.01,Días_FSV,-1)</definedName>
    <definedName name="No_Períodos_FSV" localSheetId="4">MATCH(0.01,Días_FSV,-1)</definedName>
    <definedName name="No_Períodos_FSV">MATCH(0.01,Días_FSV,-1)</definedName>
    <definedName name="No_Períodos14" localSheetId="4">MATCH(0.01,Días14,-1)</definedName>
    <definedName name="No_Períodos14">MATCH(0.01,Días14,-1)</definedName>
    <definedName name="No_Períodos7" localSheetId="4">MATCH(0.01,Días7,-1)</definedName>
    <definedName name="No_Períodos7">MATCH(0.01,Días7,-1)</definedName>
    <definedName name="Pri_Fi">ROW(#REF!)</definedName>
    <definedName name="Primera_Cuota" localSheetId="0">'CT $ I%SML'!$E$13</definedName>
    <definedName name="Resul_C_Ps" localSheetId="3">'Base IPC'!#REF!</definedName>
    <definedName name="Resul_C_Ps" localSheetId="2">'Sal Conv'!#REF!</definedName>
    <definedName name="Resul_C_Ps">'CT PORC SML'!#REF!</definedName>
    <definedName name="Ul_Fi" localSheetId="4">IF(Fe_Ini,Pri_Fi+'Ct Mto'!No_Pe,Pri_Fi)</definedName>
    <definedName name="Ul_Fi">IF(Fe_Ini,Pri_Fi+No_Pe,Pri_Fi)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K167" i="1"/>
  <c r="E7" i="1"/>
  <c r="D23" i="3" l="1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8" i="3"/>
  <c r="D19" i="3"/>
  <c r="D20" i="3"/>
  <c r="D21" i="3"/>
  <c r="D22" i="3"/>
  <c r="C15" i="3"/>
  <c r="C14" i="3"/>
  <c r="E7" i="4"/>
  <c r="B14" i="4"/>
  <c r="A14" i="4"/>
  <c r="H13" i="4"/>
  <c r="J13" i="4"/>
  <c r="M13" i="4" s="1"/>
  <c r="D14" i="4"/>
  <c r="K167" i="4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B4" i="5"/>
  <c r="B13" i="1"/>
  <c r="B14" i="1" s="1"/>
  <c r="A15" i="1" s="1"/>
  <c r="A14" i="1"/>
  <c r="H13" i="1"/>
  <c r="J13" i="1"/>
  <c r="M13" i="1" s="1"/>
  <c r="D14" i="1"/>
  <c r="A29" i="10"/>
  <c r="C29" i="10" s="1"/>
  <c r="D29" i="10" s="1"/>
  <c r="C28" i="10"/>
  <c r="D28" i="10" s="1"/>
  <c r="F28" i="10" s="1"/>
  <c r="A5" i="10"/>
  <c r="A6" i="10" s="1"/>
  <c r="A7" i="10" s="1"/>
  <c r="B3" i="10"/>
  <c r="E4" i="10"/>
  <c r="F4" i="10" s="1"/>
  <c r="G21" i="10"/>
  <c r="B28" i="10"/>
  <c r="B29" i="10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E28" i="10"/>
  <c r="G45" i="10"/>
  <c r="E7" i="2"/>
  <c r="B13" i="2"/>
  <c r="B14" i="2" s="1"/>
  <c r="A14" i="2"/>
  <c r="H13" i="2"/>
  <c r="J13" i="2"/>
  <c r="M13" i="2"/>
  <c r="K167" i="2"/>
  <c r="D7" i="3"/>
  <c r="B13" i="3"/>
  <c r="B14" i="3" s="1"/>
  <c r="A15" i="3" s="1"/>
  <c r="D15" i="3" s="1"/>
  <c r="A14" i="3"/>
  <c r="G13" i="3"/>
  <c r="I13" i="3"/>
  <c r="L13" i="3"/>
  <c r="J167" i="3"/>
  <c r="C3" i="5"/>
  <c r="A30" i="10"/>
  <c r="E30" i="10" s="1"/>
  <c r="D16" i="3"/>
  <c r="D17" i="3"/>
  <c r="B5" i="5"/>
  <c r="B6" i="5" s="1"/>
  <c r="C4" i="5"/>
  <c r="N13" i="4" l="1"/>
  <c r="M13" i="3"/>
  <c r="C30" i="10"/>
  <c r="D30" i="10" s="1"/>
  <c r="F30" i="10" s="1"/>
  <c r="E29" i="10"/>
  <c r="F29" i="10" s="1"/>
  <c r="C5" i="5"/>
  <c r="A31" i="10"/>
  <c r="A32" i="10" s="1"/>
  <c r="E7" i="10"/>
  <c r="A8" i="10"/>
  <c r="C6" i="5"/>
  <c r="B7" i="5"/>
  <c r="N13" i="2"/>
  <c r="E5" i="10"/>
  <c r="N13" i="1"/>
  <c r="H14" i="1" s="1"/>
  <c r="A33" i="5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15" i="4"/>
  <c r="B15" i="4" s="1"/>
  <c r="I15" i="4" s="1"/>
  <c r="I14" i="4"/>
  <c r="H14" i="3"/>
  <c r="D14" i="3" s="1"/>
  <c r="G14" i="3" s="1"/>
  <c r="I14" i="1"/>
  <c r="B15" i="1"/>
  <c r="A16" i="1" s="1"/>
  <c r="B16" i="1" s="1"/>
  <c r="A17" i="1" s="1"/>
  <c r="B17" i="1" s="1"/>
  <c r="A18" i="1" s="1"/>
  <c r="B18" i="1" s="1"/>
  <c r="I18" i="1" s="1"/>
  <c r="A15" i="2"/>
  <c r="B15" i="2" s="1"/>
  <c r="D14" i="2"/>
  <c r="I14" i="2"/>
  <c r="B15" i="3"/>
  <c r="H14" i="4" l="1"/>
  <c r="J14" i="4" s="1"/>
  <c r="M14" i="4" s="1"/>
  <c r="D15" i="1"/>
  <c r="D16" i="1" s="1"/>
  <c r="D15" i="4"/>
  <c r="I17" i="1"/>
  <c r="I16" i="1"/>
  <c r="I15" i="1"/>
  <c r="A19" i="1"/>
  <c r="B19" i="1" s="1"/>
  <c r="C31" i="10"/>
  <c r="D31" i="10" s="1"/>
  <c r="F31" i="10" s="1"/>
  <c r="E31" i="10"/>
  <c r="C32" i="10"/>
  <c r="D32" i="10" s="1"/>
  <c r="F32" i="10" s="1"/>
  <c r="E32" i="10"/>
  <c r="A33" i="10"/>
  <c r="C7" i="5"/>
  <c r="B8" i="5"/>
  <c r="A9" i="10"/>
  <c r="E8" i="10"/>
  <c r="A16" i="4"/>
  <c r="B16" i="4" s="1"/>
  <c r="D15" i="2"/>
  <c r="E15" i="2" s="1"/>
  <c r="A16" i="2"/>
  <c r="B16" i="2" s="1"/>
  <c r="I15" i="2"/>
  <c r="E14" i="2"/>
  <c r="H14" i="2" s="1"/>
  <c r="J14" i="2" s="1"/>
  <c r="H15" i="3"/>
  <c r="A16" i="3"/>
  <c r="B16" i="3" s="1"/>
  <c r="I14" i="3"/>
  <c r="J14" i="1"/>
  <c r="N14" i="4" l="1"/>
  <c r="H15" i="4" s="1"/>
  <c r="B9" i="5"/>
  <c r="C8" i="5"/>
  <c r="E33" i="10"/>
  <c r="A34" i="10"/>
  <c r="C33" i="10"/>
  <c r="D33" i="10" s="1"/>
  <c r="F33" i="10" s="1"/>
  <c r="I16" i="4"/>
  <c r="A17" i="4"/>
  <c r="B17" i="4" s="1"/>
  <c r="I17" i="4" s="1"/>
  <c r="D16" i="4"/>
  <c r="A10" i="10"/>
  <c r="E9" i="10"/>
  <c r="I16" i="2"/>
  <c r="A17" i="2"/>
  <c r="B17" i="2" s="1"/>
  <c r="D16" i="2"/>
  <c r="E16" i="2" s="1"/>
  <c r="H16" i="3"/>
  <c r="A17" i="3"/>
  <c r="B17" i="3" s="1"/>
  <c r="L14" i="3"/>
  <c r="M14" i="3"/>
  <c r="M14" i="1"/>
  <c r="N14" i="1"/>
  <c r="I19" i="1"/>
  <c r="A20" i="1"/>
  <c r="D17" i="1"/>
  <c r="M14" i="2"/>
  <c r="N14" i="2"/>
  <c r="A18" i="4" l="1"/>
  <c r="B18" i="4" s="1"/>
  <c r="A11" i="10"/>
  <c r="E10" i="10"/>
  <c r="A35" i="10"/>
  <c r="C34" i="10"/>
  <c r="D34" i="10" s="1"/>
  <c r="F34" i="10" s="1"/>
  <c r="E34" i="10"/>
  <c r="D17" i="4"/>
  <c r="B10" i="5"/>
  <c r="C9" i="5"/>
  <c r="D17" i="2"/>
  <c r="E17" i="2" s="1"/>
  <c r="I17" i="2"/>
  <c r="A18" i="2"/>
  <c r="B18" i="2" s="1"/>
  <c r="A18" i="3"/>
  <c r="B18" i="3" s="1"/>
  <c r="H17" i="3"/>
  <c r="G15" i="3"/>
  <c r="J15" i="4"/>
  <c r="H15" i="2"/>
  <c r="D18" i="1"/>
  <c r="B20" i="1"/>
  <c r="H15" i="1"/>
  <c r="C10" i="5" l="1"/>
  <c r="B11" i="5"/>
  <c r="E35" i="10"/>
  <c r="C35" i="10"/>
  <c r="D35" i="10" s="1"/>
  <c r="F35" i="10" s="1"/>
  <c r="A36" i="10"/>
  <c r="E11" i="10"/>
  <c r="A12" i="10"/>
  <c r="I18" i="2"/>
  <c r="A19" i="2"/>
  <c r="B19" i="2" s="1"/>
  <c r="I19" i="2" s="1"/>
  <c r="D18" i="2"/>
  <c r="E18" i="2" s="1"/>
  <c r="H18" i="3"/>
  <c r="A19" i="3"/>
  <c r="B19" i="3" s="1"/>
  <c r="I15" i="3"/>
  <c r="D18" i="4"/>
  <c r="A19" i="4"/>
  <c r="I18" i="4"/>
  <c r="I20" i="1"/>
  <c r="A21" i="1"/>
  <c r="D19" i="1"/>
  <c r="J15" i="1"/>
  <c r="J15" i="2"/>
  <c r="N15" i="4"/>
  <c r="M15" i="4"/>
  <c r="A20" i="2" l="1"/>
  <c r="B20" i="2" s="1"/>
  <c r="E12" i="10"/>
  <c r="A13" i="10"/>
  <c r="E36" i="10"/>
  <c r="A37" i="10"/>
  <c r="C36" i="10"/>
  <c r="D36" i="10" s="1"/>
  <c r="F36" i="10" s="1"/>
  <c r="C11" i="5"/>
  <c r="B12" i="5"/>
  <c r="D19" i="2"/>
  <c r="E19" i="2" s="1"/>
  <c r="H19" i="3"/>
  <c r="A20" i="3"/>
  <c r="B20" i="3" s="1"/>
  <c r="M15" i="3"/>
  <c r="L15" i="3"/>
  <c r="B19" i="4"/>
  <c r="D20" i="1"/>
  <c r="M15" i="1"/>
  <c r="N15" i="1"/>
  <c r="B21" i="1"/>
  <c r="H16" i="4"/>
  <c r="M15" i="2"/>
  <c r="N15" i="2"/>
  <c r="B13" i="5" l="1"/>
  <c r="C12" i="5"/>
  <c r="A38" i="10"/>
  <c r="E37" i="10"/>
  <c r="C37" i="10"/>
  <c r="D37" i="10" s="1"/>
  <c r="F37" i="10" s="1"/>
  <c r="B13" i="10"/>
  <c r="A14" i="10"/>
  <c r="D13" i="10"/>
  <c r="E13" i="10"/>
  <c r="A21" i="3"/>
  <c r="B21" i="3" s="1"/>
  <c r="H20" i="3"/>
  <c r="G16" i="3"/>
  <c r="I21" i="1"/>
  <c r="A22" i="1"/>
  <c r="D21" i="1"/>
  <c r="I20" i="2"/>
  <c r="D20" i="2"/>
  <c r="E20" i="2" s="1"/>
  <c r="A21" i="2"/>
  <c r="H16" i="2"/>
  <c r="J16" i="4"/>
  <c r="H16" i="1"/>
  <c r="D19" i="4"/>
  <c r="E19" i="4" s="1"/>
  <c r="A20" i="4"/>
  <c r="I19" i="4"/>
  <c r="A15" i="10" l="1"/>
  <c r="D14" i="10"/>
  <c r="B14" i="10"/>
  <c r="E14" i="10"/>
  <c r="C38" i="10"/>
  <c r="D38" i="10" s="1"/>
  <c r="A39" i="10"/>
  <c r="E38" i="10"/>
  <c r="B14" i="5"/>
  <c r="C13" i="5"/>
  <c r="F13" i="10"/>
  <c r="C14" i="10"/>
  <c r="H21" i="3"/>
  <c r="A22" i="3"/>
  <c r="B22" i="3" s="1"/>
  <c r="I16" i="3"/>
  <c r="B22" i="1"/>
  <c r="B20" i="4"/>
  <c r="J16" i="1"/>
  <c r="N16" i="4"/>
  <c r="M16" i="4"/>
  <c r="J16" i="2"/>
  <c r="B21" i="2"/>
  <c r="E15" i="10" l="1"/>
  <c r="B15" i="10"/>
  <c r="D15" i="10" s="1"/>
  <c r="A16" i="10"/>
  <c r="F38" i="10"/>
  <c r="B15" i="5"/>
  <c r="C14" i="5"/>
  <c r="E39" i="10"/>
  <c r="A40" i="10"/>
  <c r="C39" i="10"/>
  <c r="D39" i="10" s="1"/>
  <c r="F14" i="10"/>
  <c r="C15" i="10"/>
  <c r="H22" i="3"/>
  <c r="A23" i="3"/>
  <c r="B23" i="3" s="1"/>
  <c r="M16" i="3"/>
  <c r="L16" i="3"/>
  <c r="A21" i="4"/>
  <c r="I20" i="4"/>
  <c r="D20" i="4"/>
  <c r="E20" i="4" s="1"/>
  <c r="I21" i="2"/>
  <c r="A22" i="2"/>
  <c r="D21" i="2"/>
  <c r="E21" i="2" s="1"/>
  <c r="H17" i="4"/>
  <c r="D22" i="1"/>
  <c r="I22" i="1"/>
  <c r="A23" i="1"/>
  <c r="M16" i="2"/>
  <c r="N16" i="2"/>
  <c r="M16" i="1"/>
  <c r="N16" i="1"/>
  <c r="F39" i="10" l="1"/>
  <c r="C15" i="5"/>
  <c r="B16" i="5"/>
  <c r="D15" i="5"/>
  <c r="A17" i="10"/>
  <c r="B16" i="10"/>
  <c r="C16" i="10" s="1"/>
  <c r="D16" i="10"/>
  <c r="E16" i="10"/>
  <c r="E40" i="10"/>
  <c r="C40" i="10"/>
  <c r="D40" i="10" s="1"/>
  <c r="F40" i="10" s="1"/>
  <c r="A41" i="10"/>
  <c r="F15" i="10"/>
  <c r="H23" i="3"/>
  <c r="A24" i="3"/>
  <c r="B24" i="3" s="1"/>
  <c r="G17" i="3"/>
  <c r="J17" i="4"/>
  <c r="B22" i="2"/>
  <c r="B21" i="4"/>
  <c r="H17" i="1"/>
  <c r="H17" i="2"/>
  <c r="B23" i="1"/>
  <c r="E41" i="10" l="1"/>
  <c r="C41" i="10"/>
  <c r="D41" i="10" s="1"/>
  <c r="F41" i="10" s="1"/>
  <c r="A42" i="10"/>
  <c r="F16" i="10"/>
  <c r="D17" i="10"/>
  <c r="A18" i="10"/>
  <c r="B17" i="10"/>
  <c r="C17" i="10" s="1"/>
  <c r="E17" i="10"/>
  <c r="C16" i="5"/>
  <c r="B17" i="5"/>
  <c r="A25" i="3"/>
  <c r="B25" i="3" s="1"/>
  <c r="H24" i="3"/>
  <c r="I17" i="3"/>
  <c r="D21" i="4"/>
  <c r="E21" i="4" s="1"/>
  <c r="I21" i="4"/>
  <c r="A22" i="4"/>
  <c r="A23" i="2"/>
  <c r="I22" i="2"/>
  <c r="D22" i="2"/>
  <c r="E22" i="2" s="1"/>
  <c r="A24" i="1"/>
  <c r="I23" i="1"/>
  <c r="D23" i="1"/>
  <c r="J17" i="2"/>
  <c r="J17" i="1"/>
  <c r="N17" i="4"/>
  <c r="M17" i="4"/>
  <c r="C17" i="5" l="1"/>
  <c r="B18" i="5"/>
  <c r="A19" i="10"/>
  <c r="B18" i="10"/>
  <c r="E18" i="10"/>
  <c r="D18" i="10"/>
  <c r="A43" i="10"/>
  <c r="E42" i="10"/>
  <c r="C42" i="10"/>
  <c r="D42" i="10" s="1"/>
  <c r="F42" i="10" s="1"/>
  <c r="F17" i="10"/>
  <c r="C18" i="10"/>
  <c r="H25" i="3"/>
  <c r="A26" i="3"/>
  <c r="B26" i="3" s="1"/>
  <c r="M17" i="3"/>
  <c r="L17" i="3"/>
  <c r="M17" i="1"/>
  <c r="N17" i="1"/>
  <c r="B22" i="4"/>
  <c r="B24" i="1"/>
  <c r="H18" i="4"/>
  <c r="M17" i="2"/>
  <c r="N17" i="2"/>
  <c r="B23" i="2"/>
  <c r="C43" i="10" l="1"/>
  <c r="D43" i="10" s="1"/>
  <c r="E43" i="10"/>
  <c r="D19" i="10"/>
  <c r="E19" i="10"/>
  <c r="B19" i="10"/>
  <c r="F18" i="10"/>
  <c r="C19" i="10"/>
  <c r="B19" i="5"/>
  <c r="C18" i="5"/>
  <c r="H26" i="3"/>
  <c r="A27" i="3"/>
  <c r="B27" i="3" s="1"/>
  <c r="G18" i="3"/>
  <c r="I23" i="2"/>
  <c r="D23" i="2"/>
  <c r="E23" i="2" s="1"/>
  <c r="A24" i="2"/>
  <c r="H18" i="1"/>
  <c r="H18" i="2"/>
  <c r="J18" i="4"/>
  <c r="D24" i="1"/>
  <c r="A25" i="1"/>
  <c r="I24" i="1"/>
  <c r="D22" i="4"/>
  <c r="E22" i="4" s="1"/>
  <c r="I22" i="4"/>
  <c r="A23" i="4"/>
  <c r="F19" i="10" l="1"/>
  <c r="D20" i="10"/>
  <c r="F43" i="10"/>
  <c r="F45" i="10" s="1"/>
  <c r="F47" i="10" s="1"/>
  <c r="C19" i="5"/>
  <c r="B20" i="5"/>
  <c r="H27" i="3"/>
  <c r="A28" i="3"/>
  <c r="B28" i="3" s="1"/>
  <c r="I18" i="3"/>
  <c r="B23" i="4"/>
  <c r="B25" i="1"/>
  <c r="M18" i="4"/>
  <c r="N18" i="4"/>
  <c r="J18" i="2"/>
  <c r="J18" i="1"/>
  <c r="B24" i="2"/>
  <c r="B21" i="5" l="1"/>
  <c r="C20" i="5"/>
  <c r="H28" i="3"/>
  <c r="A29" i="3"/>
  <c r="B29" i="3" s="1"/>
  <c r="M18" i="3"/>
  <c r="L18" i="3"/>
  <c r="I25" i="1"/>
  <c r="A26" i="1"/>
  <c r="D25" i="1"/>
  <c r="I24" i="2"/>
  <c r="D24" i="2"/>
  <c r="E24" i="2" s="1"/>
  <c r="A25" i="2"/>
  <c r="N18" i="1"/>
  <c r="M18" i="1"/>
  <c r="N18" i="2"/>
  <c r="M18" i="2"/>
  <c r="H19" i="4"/>
  <c r="I23" i="4"/>
  <c r="D23" i="4"/>
  <c r="E23" i="4" s="1"/>
  <c r="A24" i="4"/>
  <c r="C21" i="5" l="1"/>
  <c r="B22" i="5"/>
  <c r="H29" i="3"/>
  <c r="A30" i="3"/>
  <c r="B30" i="3" s="1"/>
  <c r="G19" i="3"/>
  <c r="J19" i="4"/>
  <c r="B25" i="2"/>
  <c r="B24" i="4"/>
  <c r="H19" i="2"/>
  <c r="H19" i="1"/>
  <c r="B26" i="1"/>
  <c r="C22" i="5" l="1"/>
  <c r="B23" i="5"/>
  <c r="A31" i="3"/>
  <c r="B31" i="3" s="1"/>
  <c r="H30" i="3"/>
  <c r="I19" i="3"/>
  <c r="I24" i="4"/>
  <c r="A25" i="4"/>
  <c r="D24" i="4"/>
  <c r="E24" i="4" s="1"/>
  <c r="D25" i="2"/>
  <c r="E25" i="2" s="1"/>
  <c r="A26" i="2"/>
  <c r="I25" i="2"/>
  <c r="A27" i="1"/>
  <c r="I26" i="1"/>
  <c r="D26" i="1"/>
  <c r="J19" i="1"/>
  <c r="J19" i="2"/>
  <c r="N19" i="4"/>
  <c r="M19" i="4"/>
  <c r="B24" i="5" l="1"/>
  <c r="C23" i="5"/>
  <c r="H31" i="3"/>
  <c r="A32" i="3"/>
  <c r="B32" i="3" s="1"/>
  <c r="M19" i="3"/>
  <c r="L19" i="3"/>
  <c r="H20" i="4"/>
  <c r="B25" i="4"/>
  <c r="M19" i="2"/>
  <c r="N19" i="2"/>
  <c r="N19" i="1"/>
  <c r="M19" i="1"/>
  <c r="B27" i="1"/>
  <c r="B26" i="2"/>
  <c r="B25" i="5" l="1"/>
  <c r="C24" i="5"/>
  <c r="B5" i="10" s="1"/>
  <c r="C5" i="10" s="1"/>
  <c r="D5" i="10" s="1"/>
  <c r="A33" i="3"/>
  <c r="B33" i="3" s="1"/>
  <c r="H32" i="3"/>
  <c r="G20" i="3"/>
  <c r="I27" i="1"/>
  <c r="D27" i="1"/>
  <c r="A28" i="1"/>
  <c r="H20" i="2"/>
  <c r="D26" i="2"/>
  <c r="E26" i="2" s="1"/>
  <c r="I26" i="2"/>
  <c r="A27" i="2"/>
  <c r="H20" i="1"/>
  <c r="A26" i="4"/>
  <c r="D25" i="4"/>
  <c r="E25" i="4" s="1"/>
  <c r="I25" i="4"/>
  <c r="J20" i="4"/>
  <c r="C25" i="5" l="1"/>
  <c r="B6" i="10" s="1"/>
  <c r="C6" i="10" s="1"/>
  <c r="D6" i="10" s="1"/>
  <c r="B26" i="5"/>
  <c r="F5" i="10"/>
  <c r="A34" i="3"/>
  <c r="B34" i="3" s="1"/>
  <c r="H33" i="3"/>
  <c r="I20" i="3"/>
  <c r="M20" i="4"/>
  <c r="N20" i="4"/>
  <c r="B26" i="4"/>
  <c r="J20" i="2"/>
  <c r="B28" i="1"/>
  <c r="J20" i="1"/>
  <c r="B27" i="2"/>
  <c r="F6" i="10" l="1"/>
  <c r="C26" i="5"/>
  <c r="B7" i="10" s="1"/>
  <c r="C7" i="10" s="1"/>
  <c r="D7" i="10" s="1"/>
  <c r="B27" i="5"/>
  <c r="H34" i="3"/>
  <c r="A35" i="3"/>
  <c r="B35" i="3" s="1"/>
  <c r="M20" i="3"/>
  <c r="L20" i="3"/>
  <c r="D27" i="2"/>
  <c r="E27" i="2" s="1"/>
  <c r="A28" i="2"/>
  <c r="I27" i="2"/>
  <c r="D28" i="1"/>
  <c r="I28" i="1"/>
  <c r="A29" i="1"/>
  <c r="M20" i="2"/>
  <c r="N20" i="2"/>
  <c r="H21" i="4"/>
  <c r="M20" i="1"/>
  <c r="N20" i="1"/>
  <c r="I26" i="4"/>
  <c r="A27" i="4"/>
  <c r="F7" i="10" l="1"/>
  <c r="B28" i="5"/>
  <c r="C27" i="5"/>
  <c r="B8" i="10" s="1"/>
  <c r="C8" i="10" s="1"/>
  <c r="D8" i="10" s="1"/>
  <c r="A36" i="3"/>
  <c r="B36" i="3" s="1"/>
  <c r="H35" i="3"/>
  <c r="G21" i="3"/>
  <c r="H21" i="1"/>
  <c r="B27" i="4"/>
  <c r="J21" i="4"/>
  <c r="H21" i="2"/>
  <c r="B29" i="1"/>
  <c r="B28" i="2"/>
  <c r="F8" i="10" l="1"/>
  <c r="C28" i="5"/>
  <c r="B9" i="10" s="1"/>
  <c r="C9" i="10" s="1"/>
  <c r="D9" i="10" s="1"/>
  <c r="B29" i="5"/>
  <c r="A37" i="3"/>
  <c r="B37" i="3" s="1"/>
  <c r="H36" i="3"/>
  <c r="I21" i="3"/>
  <c r="N21" i="4"/>
  <c r="M21" i="4"/>
  <c r="I28" i="2"/>
  <c r="D28" i="2"/>
  <c r="E28" i="2" s="1"/>
  <c r="A29" i="2"/>
  <c r="D29" i="1"/>
  <c r="A30" i="1"/>
  <c r="I29" i="1"/>
  <c r="J21" i="2"/>
  <c r="I27" i="4"/>
  <c r="A28" i="4"/>
  <c r="J21" i="1"/>
  <c r="F9" i="10" l="1"/>
  <c r="B30" i="5"/>
  <c r="C29" i="5"/>
  <c r="B10" i="10" s="1"/>
  <c r="C10" i="10" s="1"/>
  <c r="D10" i="10" s="1"/>
  <c r="H37" i="3"/>
  <c r="A38" i="3"/>
  <c r="B38" i="3" s="1"/>
  <c r="M21" i="3"/>
  <c r="L21" i="3"/>
  <c r="B28" i="4"/>
  <c r="B29" i="2"/>
  <c r="H22" i="4"/>
  <c r="N21" i="1"/>
  <c r="M21" i="1"/>
  <c r="M21" i="2"/>
  <c r="N21" i="2"/>
  <c r="B30" i="1"/>
  <c r="F10" i="10" l="1"/>
  <c r="B31" i="5"/>
  <c r="C30" i="5"/>
  <c r="B11" i="10" s="1"/>
  <c r="C11" i="10" s="1"/>
  <c r="D11" i="10" s="1"/>
  <c r="H38" i="3"/>
  <c r="A39" i="3"/>
  <c r="B39" i="3" s="1"/>
  <c r="G22" i="3"/>
  <c r="I30" i="1"/>
  <c r="D30" i="1"/>
  <c r="A31" i="1"/>
  <c r="H22" i="2"/>
  <c r="H22" i="1"/>
  <c r="D29" i="2"/>
  <c r="E29" i="2" s="1"/>
  <c r="A30" i="2"/>
  <c r="I29" i="2"/>
  <c r="A29" i="4"/>
  <c r="I28" i="4"/>
  <c r="J22" i="4"/>
  <c r="F11" i="10" l="1"/>
  <c r="C31" i="5"/>
  <c r="B12" i="10" s="1"/>
  <c r="C12" i="10" s="1"/>
  <c r="D12" i="10" s="1"/>
  <c r="B32" i="5"/>
  <c r="H39" i="3"/>
  <c r="A40" i="3"/>
  <c r="B40" i="3" s="1"/>
  <c r="I22" i="3"/>
  <c r="B29" i="4"/>
  <c r="B30" i="2"/>
  <c r="J22" i="1"/>
  <c r="J22" i="2"/>
  <c r="B31" i="1"/>
  <c r="M22" i="4"/>
  <c r="N22" i="4"/>
  <c r="C13" i="10" l="1"/>
  <c r="F12" i="10"/>
  <c r="F21" i="10" s="1"/>
  <c r="F23" i="10" s="1"/>
  <c r="C32" i="5"/>
  <c r="B33" i="5"/>
  <c r="H40" i="3"/>
  <c r="A41" i="3"/>
  <c r="B41" i="3" s="1"/>
  <c r="M22" i="3"/>
  <c r="L22" i="3"/>
  <c r="H23" i="4"/>
  <c r="I31" i="1"/>
  <c r="D31" i="1"/>
  <c r="A32" i="1"/>
  <c r="I30" i="2"/>
  <c r="A31" i="2"/>
  <c r="D30" i="2"/>
  <c r="E30" i="2" s="1"/>
  <c r="M22" i="2"/>
  <c r="N22" i="2"/>
  <c r="N22" i="1"/>
  <c r="M22" i="1"/>
  <c r="I29" i="4"/>
  <c r="A30" i="4"/>
  <c r="C19" i="4" l="1"/>
  <c r="C20" i="4"/>
  <c r="C21" i="4"/>
  <c r="C22" i="4"/>
  <c r="C23" i="4"/>
  <c r="C24" i="4"/>
  <c r="C25" i="4"/>
  <c r="B34" i="5"/>
  <c r="C33" i="5"/>
  <c r="H41" i="3"/>
  <c r="A42" i="3"/>
  <c r="B42" i="3" s="1"/>
  <c r="G23" i="3"/>
  <c r="B30" i="4"/>
  <c r="H23" i="2"/>
  <c r="H23" i="1"/>
  <c r="B31" i="2"/>
  <c r="B32" i="1"/>
  <c r="J23" i="4"/>
  <c r="C34" i="5" l="1"/>
  <c r="B35" i="5"/>
  <c r="C26" i="4"/>
  <c r="D26" i="4" s="1"/>
  <c r="C27" i="4"/>
  <c r="C28" i="4"/>
  <c r="C29" i="4"/>
  <c r="H42" i="3"/>
  <c r="A43" i="3"/>
  <c r="B43" i="3" s="1"/>
  <c r="I23" i="3"/>
  <c r="D31" i="2"/>
  <c r="E31" i="2" s="1"/>
  <c r="A32" i="2"/>
  <c r="I31" i="2"/>
  <c r="A33" i="1"/>
  <c r="D32" i="1"/>
  <c r="I32" i="1"/>
  <c r="N23" i="4"/>
  <c r="M23" i="4"/>
  <c r="J23" i="1"/>
  <c r="J23" i="2"/>
  <c r="A31" i="4"/>
  <c r="I30" i="4"/>
  <c r="C30" i="4"/>
  <c r="E26" i="4" l="1"/>
  <c r="D27" i="4"/>
  <c r="B36" i="5"/>
  <c r="C35" i="5"/>
  <c r="H43" i="3"/>
  <c r="A44" i="3"/>
  <c r="B44" i="3" s="1"/>
  <c r="M23" i="3"/>
  <c r="L23" i="3"/>
  <c r="N23" i="2"/>
  <c r="M23" i="2"/>
  <c r="M23" i="1"/>
  <c r="N23" i="1"/>
  <c r="B33" i="1"/>
  <c r="B31" i="4"/>
  <c r="H24" i="4"/>
  <c r="B32" i="2"/>
  <c r="B37" i="5" l="1"/>
  <c r="C36" i="5"/>
  <c r="E27" i="4"/>
  <c r="D28" i="4"/>
  <c r="A45" i="3"/>
  <c r="B45" i="3" s="1"/>
  <c r="H44" i="3"/>
  <c r="G24" i="3"/>
  <c r="D32" i="2"/>
  <c r="E32" i="2" s="1"/>
  <c r="I32" i="2"/>
  <c r="A33" i="2"/>
  <c r="J24" i="4"/>
  <c r="I31" i="4"/>
  <c r="A32" i="4"/>
  <c r="C31" i="4"/>
  <c r="A34" i="1"/>
  <c r="I33" i="1"/>
  <c r="D33" i="1"/>
  <c r="H24" i="1"/>
  <c r="H24" i="2"/>
  <c r="C37" i="5" l="1"/>
  <c r="B38" i="5"/>
  <c r="B39" i="5" s="1"/>
  <c r="B40" i="5" s="1"/>
  <c r="B41" i="5" s="1"/>
  <c r="E28" i="4"/>
  <c r="D29" i="4"/>
  <c r="H45" i="3"/>
  <c r="A46" i="3"/>
  <c r="B46" i="3" s="1"/>
  <c r="I24" i="3"/>
  <c r="J24" i="1"/>
  <c r="B34" i="1"/>
  <c r="M24" i="4"/>
  <c r="N24" i="4"/>
  <c r="B33" i="2"/>
  <c r="J24" i="2"/>
  <c r="B32" i="4"/>
  <c r="E29" i="4" l="1"/>
  <c r="D30" i="4"/>
  <c r="C41" i="5"/>
  <c r="B42" i="5"/>
  <c r="H46" i="3"/>
  <c r="A47" i="3"/>
  <c r="B47" i="3" s="1"/>
  <c r="M24" i="3"/>
  <c r="L24" i="3"/>
  <c r="I32" i="4"/>
  <c r="A33" i="4"/>
  <c r="C32" i="4"/>
  <c r="I33" i="2"/>
  <c r="A34" i="2"/>
  <c r="D33" i="2"/>
  <c r="E33" i="2" s="1"/>
  <c r="N24" i="2"/>
  <c r="M24" i="2"/>
  <c r="H25" i="4"/>
  <c r="A35" i="1"/>
  <c r="I34" i="1"/>
  <c r="D34" i="1"/>
  <c r="N24" i="1"/>
  <c r="M24" i="1"/>
  <c r="B43" i="5" l="1"/>
  <c r="C43" i="5" s="1"/>
  <c r="C42" i="5"/>
  <c r="E30" i="4"/>
  <c r="D31" i="4"/>
  <c r="A48" i="3"/>
  <c r="B48" i="3" s="1"/>
  <c r="H47" i="3"/>
  <c r="G25" i="3"/>
  <c r="B33" i="4"/>
  <c r="B35" i="1"/>
  <c r="H25" i="2"/>
  <c r="H25" i="1"/>
  <c r="J25" i="4"/>
  <c r="B34" i="2"/>
  <c r="E31" i="4" l="1"/>
  <c r="D32" i="4"/>
  <c r="E32" i="4" s="1"/>
  <c r="A49" i="3"/>
  <c r="B49" i="3" s="1"/>
  <c r="H48" i="3"/>
  <c r="I25" i="3"/>
  <c r="I34" i="2"/>
  <c r="A35" i="2"/>
  <c r="D34" i="2"/>
  <c r="E34" i="2" s="1"/>
  <c r="M25" i="4"/>
  <c r="N25" i="4"/>
  <c r="J25" i="1"/>
  <c r="J25" i="2"/>
  <c r="A36" i="1"/>
  <c r="D35" i="1"/>
  <c r="I35" i="1"/>
  <c r="C33" i="4"/>
  <c r="I33" i="4"/>
  <c r="D33" i="4"/>
  <c r="E33" i="4" s="1"/>
  <c r="A34" i="4"/>
  <c r="H49" i="3" l="1"/>
  <c r="A50" i="3"/>
  <c r="B50" i="3" s="1"/>
  <c r="M25" i="3"/>
  <c r="L25" i="3"/>
  <c r="N25" i="2"/>
  <c r="M25" i="2"/>
  <c r="N25" i="1"/>
  <c r="M25" i="1"/>
  <c r="H26" i="4"/>
  <c r="B35" i="2"/>
  <c r="B34" i="4"/>
  <c r="B36" i="1"/>
  <c r="H50" i="3" l="1"/>
  <c r="A51" i="3"/>
  <c r="B51" i="3" s="1"/>
  <c r="G26" i="3"/>
  <c r="J26" i="4"/>
  <c r="D36" i="1"/>
  <c r="A37" i="1"/>
  <c r="I36" i="1"/>
  <c r="I34" i="4"/>
  <c r="D34" i="4"/>
  <c r="E34" i="4" s="1"/>
  <c r="C34" i="4"/>
  <c r="A35" i="4"/>
  <c r="A36" i="2"/>
  <c r="I35" i="2"/>
  <c r="D35" i="2"/>
  <c r="E35" i="2" s="1"/>
  <c r="H26" i="1"/>
  <c r="H26" i="2"/>
  <c r="H51" i="3" l="1"/>
  <c r="A52" i="3"/>
  <c r="B52" i="3" s="1"/>
  <c r="I26" i="3"/>
  <c r="B35" i="4"/>
  <c r="B37" i="1"/>
  <c r="J26" i="2"/>
  <c r="J26" i="1"/>
  <c r="B36" i="2"/>
  <c r="N26" i="4"/>
  <c r="M26" i="4"/>
  <c r="A53" i="3" l="1"/>
  <c r="B53" i="3" s="1"/>
  <c r="H52" i="3"/>
  <c r="M26" i="3"/>
  <c r="L26" i="3"/>
  <c r="H27" i="4"/>
  <c r="A38" i="1"/>
  <c r="I37" i="1"/>
  <c r="D37" i="1"/>
  <c r="I35" i="4"/>
  <c r="C35" i="4"/>
  <c r="A36" i="4"/>
  <c r="D35" i="4"/>
  <c r="E35" i="4" s="1"/>
  <c r="D36" i="2"/>
  <c r="E36" i="2" s="1"/>
  <c r="A37" i="2"/>
  <c r="I36" i="2"/>
  <c r="M26" i="1"/>
  <c r="N26" i="1"/>
  <c r="N26" i="2"/>
  <c r="M26" i="2"/>
  <c r="A54" i="3" l="1"/>
  <c r="B54" i="3" s="1"/>
  <c r="H53" i="3"/>
  <c r="G27" i="3"/>
  <c r="H27" i="1"/>
  <c r="B36" i="4"/>
  <c r="H27" i="2"/>
  <c r="B37" i="2"/>
  <c r="B38" i="1"/>
  <c r="J27" i="4"/>
  <c r="A55" i="3" l="1"/>
  <c r="B55" i="3" s="1"/>
  <c r="H54" i="3"/>
  <c r="I27" i="3"/>
  <c r="D37" i="2"/>
  <c r="E37" i="2" s="1"/>
  <c r="A38" i="2"/>
  <c r="I37" i="2"/>
  <c r="J27" i="2"/>
  <c r="M27" i="4"/>
  <c r="N27" i="4"/>
  <c r="I38" i="1"/>
  <c r="D38" i="1"/>
  <c r="A39" i="1"/>
  <c r="C36" i="4"/>
  <c r="A37" i="4"/>
  <c r="I36" i="4"/>
  <c r="D36" i="4"/>
  <c r="E36" i="4" s="1"/>
  <c r="J27" i="1"/>
  <c r="A56" i="3" l="1"/>
  <c r="B56" i="3" s="1"/>
  <c r="H55" i="3"/>
  <c r="M27" i="3"/>
  <c r="L27" i="3"/>
  <c r="N27" i="1"/>
  <c r="M27" i="1"/>
  <c r="H28" i="4"/>
  <c r="N27" i="2"/>
  <c r="M27" i="2"/>
  <c r="B37" i="4"/>
  <c r="B39" i="1"/>
  <c r="B38" i="2"/>
  <c r="A57" i="3" l="1"/>
  <c r="B57" i="3" s="1"/>
  <c r="H56" i="3"/>
  <c r="G28" i="3"/>
  <c r="I38" i="2"/>
  <c r="A39" i="2"/>
  <c r="D38" i="2"/>
  <c r="E38" i="2" s="1"/>
  <c r="I37" i="4"/>
  <c r="C37" i="4"/>
  <c r="A38" i="4"/>
  <c r="D37" i="4"/>
  <c r="E37" i="4" s="1"/>
  <c r="H28" i="2"/>
  <c r="H28" i="1"/>
  <c r="A40" i="1"/>
  <c r="D39" i="1"/>
  <c r="C39" i="1"/>
  <c r="I39" i="1"/>
  <c r="J28" i="4"/>
  <c r="H57" i="3" l="1"/>
  <c r="A58" i="3"/>
  <c r="B58" i="3" s="1"/>
  <c r="I28" i="3"/>
  <c r="M28" i="4"/>
  <c r="N28" i="4"/>
  <c r="B40" i="1"/>
  <c r="J28" i="1"/>
  <c r="J28" i="2"/>
  <c r="B38" i="4"/>
  <c r="B39" i="2"/>
  <c r="H58" i="3" l="1"/>
  <c r="A59" i="3"/>
  <c r="B59" i="3" s="1"/>
  <c r="M28" i="3"/>
  <c r="L28" i="3"/>
  <c r="I39" i="2"/>
  <c r="A40" i="2"/>
  <c r="D39" i="2"/>
  <c r="E39" i="2" s="1"/>
  <c r="I38" i="4"/>
  <c r="C38" i="4"/>
  <c r="D38" i="4" s="1"/>
  <c r="E38" i="4" s="1"/>
  <c r="A39" i="4"/>
  <c r="C40" i="1"/>
  <c r="D40" i="1"/>
  <c r="A41" i="1"/>
  <c r="I40" i="1"/>
  <c r="N28" i="2"/>
  <c r="M28" i="2"/>
  <c r="M28" i="1"/>
  <c r="N28" i="1"/>
  <c r="H29" i="4"/>
  <c r="A60" i="3" l="1"/>
  <c r="B60" i="3" s="1"/>
  <c r="H59" i="3"/>
  <c r="G29" i="3"/>
  <c r="J29" i="4"/>
  <c r="H29" i="1"/>
  <c r="B41" i="1"/>
  <c r="B39" i="4"/>
  <c r="B40" i="2"/>
  <c r="H29" i="2"/>
  <c r="A61" i="3" l="1"/>
  <c r="B61" i="3" s="1"/>
  <c r="H60" i="3"/>
  <c r="I29" i="3"/>
  <c r="D40" i="2"/>
  <c r="E40" i="2" s="1"/>
  <c r="A41" i="2"/>
  <c r="I40" i="2"/>
  <c r="C39" i="4"/>
  <c r="D39" i="4"/>
  <c r="E39" i="4" s="1"/>
  <c r="A40" i="4"/>
  <c r="I39" i="4"/>
  <c r="D41" i="1"/>
  <c r="I41" i="1"/>
  <c r="A42" i="1"/>
  <c r="C41" i="1"/>
  <c r="J29" i="2"/>
  <c r="J29" i="1"/>
  <c r="M29" i="4"/>
  <c r="N29" i="4"/>
  <c r="A62" i="3" l="1"/>
  <c r="B62" i="3" s="1"/>
  <c r="H61" i="3"/>
  <c r="M29" i="3"/>
  <c r="L29" i="3"/>
  <c r="H30" i="4"/>
  <c r="M29" i="1"/>
  <c r="N29" i="1"/>
  <c r="B42" i="1"/>
  <c r="N29" i="2"/>
  <c r="M29" i="2"/>
  <c r="B40" i="4"/>
  <c r="B41" i="2"/>
  <c r="A63" i="3" l="1"/>
  <c r="B63" i="3" s="1"/>
  <c r="H62" i="3"/>
  <c r="G30" i="3"/>
  <c r="A41" i="4"/>
  <c r="I40" i="4"/>
  <c r="D40" i="4"/>
  <c r="E40" i="4" s="1"/>
  <c r="C40" i="4"/>
  <c r="D42" i="1"/>
  <c r="C42" i="1"/>
  <c r="I42" i="1"/>
  <c r="A43" i="1"/>
  <c r="I41" i="2"/>
  <c r="A42" i="2"/>
  <c r="D41" i="2"/>
  <c r="E41" i="2" s="1"/>
  <c r="H30" i="2"/>
  <c r="H30" i="1"/>
  <c r="J30" i="4"/>
  <c r="H63" i="3" l="1"/>
  <c r="A64" i="3"/>
  <c r="B64" i="3" s="1"/>
  <c r="I30" i="3"/>
  <c r="M30" i="4"/>
  <c r="N30" i="4"/>
  <c r="J30" i="1"/>
  <c r="J30" i="2"/>
  <c r="B41" i="4"/>
  <c r="B43" i="1"/>
  <c r="B42" i="2"/>
  <c r="A65" i="3" l="1"/>
  <c r="B65" i="3" s="1"/>
  <c r="H64" i="3"/>
  <c r="M30" i="3"/>
  <c r="L30" i="3"/>
  <c r="A44" i="1"/>
  <c r="C43" i="1"/>
  <c r="D43" i="1"/>
  <c r="I43" i="1"/>
  <c r="D42" i="2"/>
  <c r="E42" i="2" s="1"/>
  <c r="I42" i="2"/>
  <c r="A43" i="2"/>
  <c r="C41" i="4"/>
  <c r="D41" i="4"/>
  <c r="E41" i="4" s="1"/>
  <c r="A42" i="4"/>
  <c r="I41" i="4"/>
  <c r="M30" i="2"/>
  <c r="N30" i="2"/>
  <c r="N30" i="1"/>
  <c r="M30" i="1"/>
  <c r="H31" i="4"/>
  <c r="A66" i="3" l="1"/>
  <c r="B66" i="3" s="1"/>
  <c r="H65" i="3"/>
  <c r="G31" i="3"/>
  <c r="J31" i="4"/>
  <c r="H31" i="2"/>
  <c r="B42" i="4"/>
  <c r="B44" i="1"/>
  <c r="H31" i="1"/>
  <c r="B43" i="2"/>
  <c r="A67" i="3" l="1"/>
  <c r="B67" i="3" s="1"/>
  <c r="H66" i="3"/>
  <c r="I31" i="3"/>
  <c r="D43" i="2"/>
  <c r="E43" i="2" s="1"/>
  <c r="I43" i="2"/>
  <c r="A44" i="2"/>
  <c r="J31" i="2"/>
  <c r="M31" i="4"/>
  <c r="N31" i="4"/>
  <c r="D44" i="1"/>
  <c r="A45" i="1"/>
  <c r="I44" i="1"/>
  <c r="C44" i="1"/>
  <c r="C42" i="4"/>
  <c r="D42" i="4"/>
  <c r="E42" i="4" s="1"/>
  <c r="I42" i="4"/>
  <c r="A43" i="4"/>
  <c r="J31" i="1"/>
  <c r="H67" i="3" l="1"/>
  <c r="A68" i="3"/>
  <c r="B68" i="3" s="1"/>
  <c r="M31" i="3"/>
  <c r="L31" i="3"/>
  <c r="B43" i="4"/>
  <c r="H32" i="4"/>
  <c r="N31" i="2"/>
  <c r="M31" i="2"/>
  <c r="B44" i="2"/>
  <c r="N31" i="1"/>
  <c r="M31" i="1"/>
  <c r="B45" i="1"/>
  <c r="A69" i="3" l="1"/>
  <c r="B69" i="3" s="1"/>
  <c r="H68" i="3"/>
  <c r="G32" i="3"/>
  <c r="A44" i="4"/>
  <c r="D43" i="4"/>
  <c r="E43" i="4" s="1"/>
  <c r="C43" i="4"/>
  <c r="I43" i="4"/>
  <c r="A45" i="2"/>
  <c r="D44" i="2"/>
  <c r="E44" i="2" s="1"/>
  <c r="I44" i="2"/>
  <c r="J32" i="4"/>
  <c r="I45" i="1"/>
  <c r="D45" i="1"/>
  <c r="C45" i="1"/>
  <c r="A46" i="1"/>
  <c r="H32" i="1"/>
  <c r="H32" i="2"/>
  <c r="A70" i="3" l="1"/>
  <c r="B70" i="3" s="1"/>
  <c r="H69" i="3"/>
  <c r="I32" i="3"/>
  <c r="B46" i="1"/>
  <c r="N32" i="4"/>
  <c r="M32" i="4"/>
  <c r="B45" i="2"/>
  <c r="J32" i="2"/>
  <c r="J32" i="1"/>
  <c r="B44" i="4"/>
  <c r="A71" i="3" l="1"/>
  <c r="B71" i="3" s="1"/>
  <c r="H70" i="3"/>
  <c r="M32" i="3"/>
  <c r="L32" i="3"/>
  <c r="C44" i="4"/>
  <c r="D44" i="4"/>
  <c r="E44" i="4" s="1"/>
  <c r="I44" i="4"/>
  <c r="A45" i="4"/>
  <c r="N32" i="1"/>
  <c r="M32" i="1"/>
  <c r="M32" i="2"/>
  <c r="N32" i="2"/>
  <c r="I45" i="2"/>
  <c r="D45" i="2"/>
  <c r="E45" i="2" s="1"/>
  <c r="A46" i="2"/>
  <c r="H33" i="4"/>
  <c r="I46" i="1"/>
  <c r="C46" i="1"/>
  <c r="D46" i="1" s="1"/>
  <c r="A47" i="1"/>
  <c r="A72" i="3" l="1"/>
  <c r="B72" i="3" s="1"/>
  <c r="H71" i="3"/>
  <c r="G33" i="3"/>
  <c r="B46" i="2"/>
  <c r="H33" i="2"/>
  <c r="B47" i="1"/>
  <c r="J33" i="4"/>
  <c r="H33" i="1"/>
  <c r="B45" i="4"/>
  <c r="A73" i="3" l="1"/>
  <c r="B73" i="3" s="1"/>
  <c r="H72" i="3"/>
  <c r="I33" i="3"/>
  <c r="A46" i="4"/>
  <c r="C45" i="4"/>
  <c r="I45" i="4"/>
  <c r="D45" i="4"/>
  <c r="E45" i="4" s="1"/>
  <c r="I47" i="1"/>
  <c r="A48" i="1"/>
  <c r="C47" i="1"/>
  <c r="D47" i="1" s="1"/>
  <c r="D46" i="2"/>
  <c r="E46" i="2" s="1"/>
  <c r="I46" i="2"/>
  <c r="A47" i="2"/>
  <c r="J33" i="1"/>
  <c r="M33" i="4"/>
  <c r="N33" i="4"/>
  <c r="J33" i="2"/>
  <c r="A74" i="3" l="1"/>
  <c r="B74" i="3" s="1"/>
  <c r="H73" i="3"/>
  <c r="M33" i="3"/>
  <c r="L33" i="3"/>
  <c r="H34" i="4"/>
  <c r="M33" i="1"/>
  <c r="N33" i="1"/>
  <c r="B48" i="1"/>
  <c r="B46" i="4"/>
  <c r="M33" i="2"/>
  <c r="N33" i="2"/>
  <c r="B47" i="2"/>
  <c r="A75" i="3" l="1"/>
  <c r="B75" i="3" s="1"/>
  <c r="H74" i="3"/>
  <c r="G34" i="3"/>
  <c r="I46" i="4"/>
  <c r="A47" i="4"/>
  <c r="C46" i="4"/>
  <c r="D46" i="4"/>
  <c r="E46" i="4" s="1"/>
  <c r="H34" i="1"/>
  <c r="J34" i="4"/>
  <c r="H34" i="2"/>
  <c r="D47" i="2"/>
  <c r="E47" i="2" s="1"/>
  <c r="I47" i="2"/>
  <c r="A48" i="2"/>
  <c r="D48" i="1"/>
  <c r="A49" i="1"/>
  <c r="C48" i="1"/>
  <c r="I48" i="1"/>
  <c r="H75" i="3" l="1"/>
  <c r="A76" i="3"/>
  <c r="B76" i="3" s="1"/>
  <c r="I34" i="3"/>
  <c r="N34" i="4"/>
  <c r="M34" i="4"/>
  <c r="J34" i="1"/>
  <c r="B49" i="1"/>
  <c r="B48" i="2"/>
  <c r="J34" i="2"/>
  <c r="B47" i="4"/>
  <c r="A77" i="3" l="1"/>
  <c r="B77" i="3" s="1"/>
  <c r="H76" i="3"/>
  <c r="M34" i="3"/>
  <c r="L34" i="3"/>
  <c r="A49" i="2"/>
  <c r="I48" i="2"/>
  <c r="D48" i="2"/>
  <c r="E48" i="2" s="1"/>
  <c r="H35" i="4"/>
  <c r="D47" i="4"/>
  <c r="E47" i="4" s="1"/>
  <c r="I47" i="4"/>
  <c r="A48" i="4"/>
  <c r="C47" i="4"/>
  <c r="M34" i="2"/>
  <c r="N34" i="2"/>
  <c r="C49" i="1"/>
  <c r="D49" i="1" s="1"/>
  <c r="I49" i="1"/>
  <c r="A50" i="1"/>
  <c r="N34" i="1"/>
  <c r="M34" i="1"/>
  <c r="H77" i="3" l="1"/>
  <c r="A78" i="3"/>
  <c r="B78" i="3" s="1"/>
  <c r="G35" i="3"/>
  <c r="H35" i="1"/>
  <c r="B50" i="1"/>
  <c r="H35" i="2"/>
  <c r="B48" i="4"/>
  <c r="J35" i="4"/>
  <c r="B49" i="2"/>
  <c r="A79" i="3" l="1"/>
  <c r="B79" i="3" s="1"/>
  <c r="H78" i="3"/>
  <c r="I35" i="3"/>
  <c r="A50" i="2"/>
  <c r="D49" i="2"/>
  <c r="E49" i="2" s="1"/>
  <c r="I49" i="2"/>
  <c r="N35" i="4"/>
  <c r="M35" i="4"/>
  <c r="C48" i="4"/>
  <c r="D48" i="4"/>
  <c r="E48" i="4" s="1"/>
  <c r="I48" i="4"/>
  <c r="A49" i="4"/>
  <c r="J35" i="2"/>
  <c r="A51" i="1"/>
  <c r="I50" i="1"/>
  <c r="C50" i="1"/>
  <c r="D50" i="1" s="1"/>
  <c r="J35" i="1"/>
  <c r="A80" i="3" l="1"/>
  <c r="B80" i="3" s="1"/>
  <c r="H79" i="3"/>
  <c r="M35" i="3"/>
  <c r="L35" i="3"/>
  <c r="N35" i="2"/>
  <c r="M35" i="2"/>
  <c r="H36" i="4"/>
  <c r="N35" i="1"/>
  <c r="M35" i="1"/>
  <c r="B51" i="1"/>
  <c r="B49" i="4"/>
  <c r="B50" i="2"/>
  <c r="H80" i="3" l="1"/>
  <c r="A81" i="3"/>
  <c r="B81" i="3" s="1"/>
  <c r="G36" i="3"/>
  <c r="D51" i="1"/>
  <c r="I51" i="1"/>
  <c r="C51" i="1"/>
  <c r="A52" i="1"/>
  <c r="H36" i="1"/>
  <c r="H36" i="2"/>
  <c r="D50" i="2"/>
  <c r="E50" i="2" s="1"/>
  <c r="A51" i="2"/>
  <c r="I50" i="2"/>
  <c r="I49" i="4"/>
  <c r="A50" i="4"/>
  <c r="C49" i="4"/>
  <c r="D49" i="4"/>
  <c r="E49" i="4" s="1"/>
  <c r="J36" i="4"/>
  <c r="A82" i="3" l="1"/>
  <c r="B82" i="3" s="1"/>
  <c r="H81" i="3"/>
  <c r="I36" i="3"/>
  <c r="B52" i="1"/>
  <c r="B50" i="4"/>
  <c r="M36" i="4"/>
  <c r="N36" i="4"/>
  <c r="B51" i="2"/>
  <c r="J36" i="2"/>
  <c r="J36" i="1"/>
  <c r="A83" i="3" l="1"/>
  <c r="B83" i="3" s="1"/>
  <c r="H82" i="3"/>
  <c r="M36" i="3"/>
  <c r="L36" i="3"/>
  <c r="A52" i="2"/>
  <c r="I51" i="2"/>
  <c r="D51" i="2"/>
  <c r="E51" i="2" s="1"/>
  <c r="D52" i="1"/>
  <c r="A53" i="1"/>
  <c r="I52" i="1"/>
  <c r="C52" i="1"/>
  <c r="A51" i="4"/>
  <c r="C50" i="4"/>
  <c r="D50" i="4" s="1"/>
  <c r="E50" i="4" s="1"/>
  <c r="I50" i="4"/>
  <c r="N36" i="1"/>
  <c r="M36" i="1"/>
  <c r="M36" i="2"/>
  <c r="N36" i="2"/>
  <c r="H37" i="4"/>
  <c r="H83" i="3" l="1"/>
  <c r="A84" i="3"/>
  <c r="B84" i="3" s="1"/>
  <c r="G37" i="3"/>
  <c r="B53" i="1"/>
  <c r="J37" i="4"/>
  <c r="H37" i="2"/>
  <c r="B52" i="2"/>
  <c r="H37" i="1"/>
  <c r="B51" i="4"/>
  <c r="A85" i="3" l="1"/>
  <c r="B85" i="3" s="1"/>
  <c r="H84" i="3"/>
  <c r="I37" i="3"/>
  <c r="I51" i="4"/>
  <c r="C51" i="4"/>
  <c r="D51" i="4"/>
  <c r="E51" i="4" s="1"/>
  <c r="A52" i="4"/>
  <c r="J37" i="2"/>
  <c r="M37" i="4"/>
  <c r="N37" i="4"/>
  <c r="J37" i="1"/>
  <c r="A53" i="2"/>
  <c r="D52" i="2"/>
  <c r="E52" i="2" s="1"/>
  <c r="I52" i="2"/>
  <c r="I53" i="1"/>
  <c r="A54" i="1"/>
  <c r="D53" i="1"/>
  <c r="C53" i="1"/>
  <c r="H85" i="3" l="1"/>
  <c r="A86" i="3"/>
  <c r="B86" i="3" s="1"/>
  <c r="M37" i="3"/>
  <c r="L37" i="3"/>
  <c r="B54" i="1"/>
  <c r="B53" i="2"/>
  <c r="H38" i="4"/>
  <c r="N37" i="2"/>
  <c r="M37" i="2"/>
  <c r="M37" i="1"/>
  <c r="N37" i="1"/>
  <c r="B52" i="4"/>
  <c r="H86" i="3" l="1"/>
  <c r="A87" i="3"/>
  <c r="B87" i="3" s="1"/>
  <c r="G38" i="3"/>
  <c r="H38" i="2"/>
  <c r="D53" i="2"/>
  <c r="E53" i="2" s="1"/>
  <c r="I53" i="2"/>
  <c r="A54" i="2"/>
  <c r="A55" i="1"/>
  <c r="D54" i="1"/>
  <c r="I54" i="1"/>
  <c r="C54" i="1"/>
  <c r="C52" i="4"/>
  <c r="D52" i="4"/>
  <c r="E52" i="4" s="1"/>
  <c r="I52" i="4"/>
  <c r="A53" i="4"/>
  <c r="H38" i="1"/>
  <c r="J38" i="4"/>
  <c r="H87" i="3" l="1"/>
  <c r="A88" i="3"/>
  <c r="B88" i="3" s="1"/>
  <c r="I38" i="3"/>
  <c r="B53" i="4"/>
  <c r="M38" i="4"/>
  <c r="N38" i="4"/>
  <c r="J38" i="1"/>
  <c r="B55" i="1"/>
  <c r="B54" i="2"/>
  <c r="J38" i="2"/>
  <c r="A89" i="3" l="1"/>
  <c r="B89" i="3" s="1"/>
  <c r="H88" i="3"/>
  <c r="M38" i="3"/>
  <c r="L38" i="3"/>
  <c r="N38" i="1"/>
  <c r="M38" i="1"/>
  <c r="H39" i="4"/>
  <c r="C53" i="4"/>
  <c r="A54" i="4"/>
  <c r="D53" i="4"/>
  <c r="E53" i="4" s="1"/>
  <c r="I53" i="4"/>
  <c r="M38" i="2"/>
  <c r="N38" i="2"/>
  <c r="D54" i="2"/>
  <c r="E54" i="2" s="1"/>
  <c r="I54" i="2"/>
  <c r="A55" i="2"/>
  <c r="D55" i="1"/>
  <c r="A56" i="1"/>
  <c r="I55" i="1"/>
  <c r="C55" i="1"/>
  <c r="A90" i="3" l="1"/>
  <c r="B90" i="3" s="1"/>
  <c r="H89" i="3"/>
  <c r="G39" i="3"/>
  <c r="B54" i="4"/>
  <c r="H39" i="1"/>
  <c r="B56" i="1"/>
  <c r="B55" i="2"/>
  <c r="H39" i="2"/>
  <c r="J39" i="4"/>
  <c r="H90" i="3" l="1"/>
  <c r="A91" i="3"/>
  <c r="B91" i="3" s="1"/>
  <c r="I39" i="3"/>
  <c r="J39" i="2"/>
  <c r="A57" i="1"/>
  <c r="I56" i="1"/>
  <c r="D56" i="1"/>
  <c r="C56" i="1"/>
  <c r="C54" i="4"/>
  <c r="I54" i="4"/>
  <c r="D54" i="4"/>
  <c r="E54" i="4" s="1"/>
  <c r="A55" i="4"/>
  <c r="A56" i="2"/>
  <c r="D55" i="2"/>
  <c r="E55" i="2" s="1"/>
  <c r="I55" i="2"/>
  <c r="N39" i="4"/>
  <c r="M39" i="4"/>
  <c r="J39" i="1"/>
  <c r="A92" i="3" l="1"/>
  <c r="B92" i="3" s="1"/>
  <c r="H91" i="3"/>
  <c r="M39" i="3"/>
  <c r="L39" i="3"/>
  <c r="H40" i="4"/>
  <c r="N39" i="2"/>
  <c r="M39" i="2"/>
  <c r="M39" i="1"/>
  <c r="N39" i="1"/>
  <c r="B56" i="2"/>
  <c r="B55" i="4"/>
  <c r="B57" i="1"/>
  <c r="A93" i="3" l="1"/>
  <c r="B93" i="3" s="1"/>
  <c r="H92" i="3"/>
  <c r="G40" i="3"/>
  <c r="I57" i="1"/>
  <c r="D57" i="1"/>
  <c r="C57" i="1"/>
  <c r="A58" i="1"/>
  <c r="D56" i="2"/>
  <c r="E56" i="2" s="1"/>
  <c r="A57" i="2"/>
  <c r="I56" i="2"/>
  <c r="H40" i="1"/>
  <c r="H40" i="2"/>
  <c r="D55" i="4"/>
  <c r="E55" i="4" s="1"/>
  <c r="A56" i="4"/>
  <c r="I55" i="4"/>
  <c r="C55" i="4"/>
  <c r="J40" i="4"/>
  <c r="H93" i="3" l="1"/>
  <c r="A94" i="3"/>
  <c r="B94" i="3" s="1"/>
  <c r="I40" i="3"/>
  <c r="B57" i="2"/>
  <c r="M40" i="4"/>
  <c r="N40" i="4"/>
  <c r="B56" i="4"/>
  <c r="J40" i="2"/>
  <c r="J40" i="1"/>
  <c r="B58" i="1"/>
  <c r="A95" i="3" l="1"/>
  <c r="B95" i="3" s="1"/>
  <c r="H94" i="3"/>
  <c r="M40" i="3"/>
  <c r="L40" i="3"/>
  <c r="D57" i="2"/>
  <c r="E57" i="2" s="1"/>
  <c r="A58" i="2"/>
  <c r="I57" i="2"/>
  <c r="M40" i="1"/>
  <c r="N40" i="1"/>
  <c r="M40" i="2"/>
  <c r="N40" i="2"/>
  <c r="D58" i="1"/>
  <c r="C58" i="1"/>
  <c r="I58" i="1"/>
  <c r="A59" i="1"/>
  <c r="C56" i="4"/>
  <c r="D56" i="4"/>
  <c r="E56" i="4" s="1"/>
  <c r="A57" i="4"/>
  <c r="I56" i="4"/>
  <c r="H41" i="4"/>
  <c r="A96" i="3" l="1"/>
  <c r="B96" i="3" s="1"/>
  <c r="H95" i="3"/>
  <c r="G41" i="3"/>
  <c r="H41" i="2"/>
  <c r="H41" i="1"/>
  <c r="B59" i="1"/>
  <c r="B58" i="2"/>
  <c r="J41" i="4"/>
  <c r="B57" i="4"/>
  <c r="H96" i="3" l="1"/>
  <c r="A97" i="3"/>
  <c r="B97" i="3" s="1"/>
  <c r="I41" i="3"/>
  <c r="N41" i="4"/>
  <c r="M41" i="4"/>
  <c r="A60" i="1"/>
  <c r="I59" i="1"/>
  <c r="C59" i="1"/>
  <c r="D59" i="1" s="1"/>
  <c r="D57" i="4"/>
  <c r="E57" i="4" s="1"/>
  <c r="I57" i="4"/>
  <c r="A58" i="4"/>
  <c r="C57" i="4"/>
  <c r="A59" i="2"/>
  <c r="I58" i="2"/>
  <c r="D58" i="2"/>
  <c r="E58" i="2" s="1"/>
  <c r="J41" i="1"/>
  <c r="J41" i="2"/>
  <c r="H97" i="3" l="1"/>
  <c r="A98" i="3"/>
  <c r="B98" i="3" s="1"/>
  <c r="M41" i="3"/>
  <c r="L41" i="3"/>
  <c r="H42" i="4"/>
  <c r="M41" i="2"/>
  <c r="N41" i="2"/>
  <c r="N41" i="1"/>
  <c r="M41" i="1"/>
  <c r="B59" i="2"/>
  <c r="B58" i="4"/>
  <c r="B60" i="1"/>
  <c r="H98" i="3" l="1"/>
  <c r="A99" i="3"/>
  <c r="B99" i="3" s="1"/>
  <c r="G42" i="3"/>
  <c r="A60" i="2"/>
  <c r="D59" i="2"/>
  <c r="E59" i="2" s="1"/>
  <c r="I59" i="2"/>
  <c r="H42" i="1"/>
  <c r="D60" i="1"/>
  <c r="I60" i="1"/>
  <c r="A61" i="1"/>
  <c r="C60" i="1"/>
  <c r="C58" i="4"/>
  <c r="D58" i="4"/>
  <c r="E58" i="4" s="1"/>
  <c r="A59" i="4"/>
  <c r="I58" i="4"/>
  <c r="H42" i="2"/>
  <c r="J42" i="4"/>
  <c r="A100" i="3" l="1"/>
  <c r="B100" i="3" s="1"/>
  <c r="H99" i="3"/>
  <c r="I42" i="3"/>
  <c r="B60" i="2"/>
  <c r="N42" i="4"/>
  <c r="M42" i="4"/>
  <c r="J42" i="2"/>
  <c r="B59" i="4"/>
  <c r="B61" i="1"/>
  <c r="J42" i="1"/>
  <c r="A101" i="3" l="1"/>
  <c r="B101" i="3" s="1"/>
  <c r="H100" i="3"/>
  <c r="M42" i="3"/>
  <c r="L42" i="3"/>
  <c r="M42" i="1"/>
  <c r="N42" i="1"/>
  <c r="I61" i="1"/>
  <c r="C61" i="1"/>
  <c r="D61" i="1" s="1"/>
  <c r="A62" i="1"/>
  <c r="H43" i="4"/>
  <c r="I60" i="2"/>
  <c r="D60" i="2"/>
  <c r="E60" i="2" s="1"/>
  <c r="A61" i="2"/>
  <c r="C59" i="4"/>
  <c r="A60" i="4"/>
  <c r="D59" i="4"/>
  <c r="E59" i="4" s="1"/>
  <c r="I59" i="4"/>
  <c r="N42" i="2"/>
  <c r="M42" i="2"/>
  <c r="A102" i="3" l="1"/>
  <c r="B102" i="3" s="1"/>
  <c r="H101" i="3"/>
  <c r="G43" i="3"/>
  <c r="H43" i="2"/>
  <c r="B61" i="2"/>
  <c r="J43" i="4"/>
  <c r="B60" i="4"/>
  <c r="B62" i="1"/>
  <c r="H43" i="1"/>
  <c r="H102" i="3" l="1"/>
  <c r="A103" i="3"/>
  <c r="B103" i="3" s="1"/>
  <c r="I43" i="3"/>
  <c r="I62" i="1"/>
  <c r="C62" i="1"/>
  <c r="D62" i="1" s="1"/>
  <c r="A63" i="1"/>
  <c r="J43" i="1"/>
  <c r="C60" i="4"/>
  <c r="A61" i="4"/>
  <c r="D60" i="4"/>
  <c r="E60" i="4" s="1"/>
  <c r="I60" i="4"/>
  <c r="N43" i="4"/>
  <c r="M43" i="4"/>
  <c r="A62" i="2"/>
  <c r="D61" i="2"/>
  <c r="E61" i="2" s="1"/>
  <c r="I61" i="2"/>
  <c r="J43" i="2"/>
  <c r="A104" i="3" l="1"/>
  <c r="B104" i="3" s="1"/>
  <c r="H103" i="3"/>
  <c r="M43" i="3"/>
  <c r="L43" i="3"/>
  <c r="M43" i="2"/>
  <c r="N43" i="2"/>
  <c r="B62" i="2"/>
  <c r="B63" i="1"/>
  <c r="H44" i="4"/>
  <c r="B61" i="4"/>
  <c r="N43" i="1"/>
  <c r="M43" i="1"/>
  <c r="A105" i="3" l="1"/>
  <c r="B105" i="3" s="1"/>
  <c r="H104" i="3"/>
  <c r="G44" i="3"/>
  <c r="A64" i="1"/>
  <c r="I63" i="1"/>
  <c r="C63" i="1"/>
  <c r="D63" i="1"/>
  <c r="A63" i="2"/>
  <c r="I62" i="2"/>
  <c r="D62" i="2"/>
  <c r="E62" i="2" s="1"/>
  <c r="J44" i="4"/>
  <c r="H44" i="1"/>
  <c r="I61" i="4"/>
  <c r="D61" i="4"/>
  <c r="E61" i="4" s="1"/>
  <c r="A62" i="4"/>
  <c r="C61" i="4"/>
  <c r="H44" i="2"/>
  <c r="H105" i="3" l="1"/>
  <c r="A106" i="3"/>
  <c r="B106" i="3" s="1"/>
  <c r="I44" i="3"/>
  <c r="J44" i="2"/>
  <c r="B62" i="4"/>
  <c r="B63" i="2"/>
  <c r="J44" i="1"/>
  <c r="N44" i="4"/>
  <c r="M44" i="4"/>
  <c r="B64" i="1"/>
  <c r="A107" i="3" l="1"/>
  <c r="B107" i="3" s="1"/>
  <c r="H106" i="3"/>
  <c r="M44" i="3"/>
  <c r="L44" i="3"/>
  <c r="C62" i="4"/>
  <c r="D62" i="4" s="1"/>
  <c r="E62" i="4" s="1"/>
  <c r="A63" i="4"/>
  <c r="I62" i="4"/>
  <c r="A65" i="1"/>
  <c r="I64" i="1"/>
  <c r="D64" i="1"/>
  <c r="C64" i="1"/>
  <c r="H45" i="4"/>
  <c r="M44" i="1"/>
  <c r="N44" i="1"/>
  <c r="I63" i="2"/>
  <c r="D63" i="2"/>
  <c r="E63" i="2" s="1"/>
  <c r="A64" i="2"/>
  <c r="M44" i="2"/>
  <c r="N44" i="2"/>
  <c r="A108" i="3" l="1"/>
  <c r="B108" i="3" s="1"/>
  <c r="H107" i="3"/>
  <c r="G45" i="3"/>
  <c r="H45" i="1"/>
  <c r="J45" i="4"/>
  <c r="B65" i="1"/>
  <c r="B63" i="4"/>
  <c r="H45" i="2"/>
  <c r="B64" i="2"/>
  <c r="H108" i="3" l="1"/>
  <c r="A109" i="3"/>
  <c r="B109" i="3" s="1"/>
  <c r="I45" i="3"/>
  <c r="N45" i="4"/>
  <c r="M45" i="4"/>
  <c r="J45" i="2"/>
  <c r="A64" i="4"/>
  <c r="C63" i="4"/>
  <c r="D63" i="4"/>
  <c r="E63" i="4" s="1"/>
  <c r="I63" i="4"/>
  <c r="D65" i="1"/>
  <c r="C65" i="1"/>
  <c r="A66" i="1"/>
  <c r="I65" i="1"/>
  <c r="I64" i="2"/>
  <c r="A65" i="2"/>
  <c r="D64" i="2"/>
  <c r="E64" i="2" s="1"/>
  <c r="J45" i="1"/>
  <c r="A110" i="3" l="1"/>
  <c r="B110" i="3" s="1"/>
  <c r="H109" i="3"/>
  <c r="M45" i="3"/>
  <c r="L45" i="3"/>
  <c r="N45" i="1"/>
  <c r="M45" i="1"/>
  <c r="B65" i="2"/>
  <c r="B66" i="1"/>
  <c r="H46" i="4"/>
  <c r="B64" i="4"/>
  <c r="N45" i="2"/>
  <c r="M45" i="2"/>
  <c r="A111" i="3" l="1"/>
  <c r="B111" i="3" s="1"/>
  <c r="H110" i="3"/>
  <c r="G46" i="3"/>
  <c r="H46" i="2"/>
  <c r="H46" i="1"/>
  <c r="I64" i="4"/>
  <c r="D64" i="4"/>
  <c r="E64" i="4" s="1"/>
  <c r="A65" i="4"/>
  <c r="C64" i="4"/>
  <c r="J46" i="4"/>
  <c r="A67" i="1"/>
  <c r="D66" i="1"/>
  <c r="I66" i="1"/>
  <c r="C66" i="1"/>
  <c r="D65" i="2"/>
  <c r="E65" i="2" s="1"/>
  <c r="A66" i="2"/>
  <c r="I65" i="2"/>
  <c r="H111" i="3" l="1"/>
  <c r="A112" i="3"/>
  <c r="B112" i="3" s="1"/>
  <c r="I46" i="3"/>
  <c r="M46" i="4"/>
  <c r="N46" i="4"/>
  <c r="B65" i="4"/>
  <c r="J46" i="1"/>
  <c r="B66" i="2"/>
  <c r="B67" i="1"/>
  <c r="J46" i="2"/>
  <c r="A113" i="3" l="1"/>
  <c r="B113" i="3" s="1"/>
  <c r="H112" i="3"/>
  <c r="M46" i="3"/>
  <c r="L46" i="3"/>
  <c r="N46" i="1"/>
  <c r="M46" i="1"/>
  <c r="I65" i="4"/>
  <c r="C65" i="4"/>
  <c r="D65" i="4"/>
  <c r="E65" i="4" s="1"/>
  <c r="A66" i="4"/>
  <c r="H47" i="4"/>
  <c r="M46" i="2"/>
  <c r="N46" i="2"/>
  <c r="A68" i="1"/>
  <c r="C67" i="1"/>
  <c r="I67" i="1"/>
  <c r="D67" i="1"/>
  <c r="A67" i="2"/>
  <c r="D66" i="2"/>
  <c r="E66" i="2" s="1"/>
  <c r="I66" i="2"/>
  <c r="A114" i="3" l="1"/>
  <c r="B114" i="3" s="1"/>
  <c r="H113" i="3"/>
  <c r="G47" i="3"/>
  <c r="B68" i="1"/>
  <c r="H47" i="2"/>
  <c r="J47" i="4"/>
  <c r="H47" i="1"/>
  <c r="B67" i="2"/>
  <c r="B66" i="4"/>
  <c r="H114" i="3" l="1"/>
  <c r="A115" i="3"/>
  <c r="B115" i="3" s="1"/>
  <c r="I47" i="3"/>
  <c r="A67" i="4"/>
  <c r="I66" i="4"/>
  <c r="D66" i="4"/>
  <c r="E66" i="4" s="1"/>
  <c r="C66" i="4"/>
  <c r="J47" i="1"/>
  <c r="D68" i="1"/>
  <c r="A69" i="1"/>
  <c r="C68" i="1"/>
  <c r="I68" i="1"/>
  <c r="A68" i="2"/>
  <c r="D67" i="2"/>
  <c r="E67" i="2" s="1"/>
  <c r="I67" i="2"/>
  <c r="N47" i="4"/>
  <c r="M47" i="4"/>
  <c r="J47" i="2"/>
  <c r="H115" i="3" l="1"/>
  <c r="A116" i="3"/>
  <c r="B116" i="3" s="1"/>
  <c r="M47" i="3"/>
  <c r="L47" i="3"/>
  <c r="H48" i="4"/>
  <c r="N47" i="1"/>
  <c r="M47" i="1"/>
  <c r="B67" i="4"/>
  <c r="N47" i="2"/>
  <c r="M47" i="2"/>
  <c r="B68" i="2"/>
  <c r="B69" i="1"/>
  <c r="H116" i="3" l="1"/>
  <c r="A117" i="3"/>
  <c r="B117" i="3" s="1"/>
  <c r="G48" i="3"/>
  <c r="C69" i="1"/>
  <c r="D69" i="1"/>
  <c r="I69" i="1"/>
  <c r="A70" i="1"/>
  <c r="I68" i="2"/>
  <c r="D68" i="2"/>
  <c r="E68" i="2" s="1"/>
  <c r="A69" i="2"/>
  <c r="H48" i="2"/>
  <c r="I67" i="4"/>
  <c r="D67" i="4"/>
  <c r="E67" i="4" s="1"/>
  <c r="C67" i="4"/>
  <c r="A68" i="4"/>
  <c r="H48" i="1"/>
  <c r="J48" i="4"/>
  <c r="A118" i="3" l="1"/>
  <c r="B118" i="3" s="1"/>
  <c r="H117" i="3"/>
  <c r="I48" i="3"/>
  <c r="M48" i="4"/>
  <c r="N48" i="4"/>
  <c r="J48" i="1"/>
  <c r="B69" i="2"/>
  <c r="B68" i="4"/>
  <c r="J48" i="2"/>
  <c r="B70" i="1"/>
  <c r="H118" i="3" l="1"/>
  <c r="A119" i="3"/>
  <c r="B119" i="3" s="1"/>
  <c r="M48" i="3"/>
  <c r="L48" i="3"/>
  <c r="C70" i="1"/>
  <c r="D70" i="1"/>
  <c r="A71" i="1"/>
  <c r="I70" i="1"/>
  <c r="C68" i="4"/>
  <c r="D68" i="4"/>
  <c r="E68" i="4" s="1"/>
  <c r="A69" i="4"/>
  <c r="I68" i="4"/>
  <c r="A70" i="2"/>
  <c r="I69" i="2"/>
  <c r="D69" i="2"/>
  <c r="E69" i="2" s="1"/>
  <c r="N48" i="2"/>
  <c r="M48" i="2"/>
  <c r="N48" i="1"/>
  <c r="M48" i="1"/>
  <c r="H49" i="4"/>
  <c r="A120" i="3" l="1"/>
  <c r="B120" i="3" s="1"/>
  <c r="H119" i="3"/>
  <c r="G49" i="3"/>
  <c r="H49" i="2"/>
  <c r="B70" i="2"/>
  <c r="B71" i="1"/>
  <c r="J49" i="4"/>
  <c r="H49" i="1"/>
  <c r="B69" i="4"/>
  <c r="A121" i="3" l="1"/>
  <c r="B121" i="3" s="1"/>
  <c r="H120" i="3"/>
  <c r="I49" i="3"/>
  <c r="D69" i="4"/>
  <c r="E69" i="4" s="1"/>
  <c r="C69" i="4"/>
  <c r="A70" i="4"/>
  <c r="I69" i="4"/>
  <c r="I70" i="2"/>
  <c r="A71" i="2"/>
  <c r="D70" i="2"/>
  <c r="E70" i="2" s="1"/>
  <c r="J49" i="1"/>
  <c r="M49" i="4"/>
  <c r="N49" i="4"/>
  <c r="C71" i="1"/>
  <c r="D71" i="1" s="1"/>
  <c r="A72" i="1"/>
  <c r="I71" i="1"/>
  <c r="J49" i="2"/>
  <c r="A122" i="3" l="1"/>
  <c r="B122" i="3" s="1"/>
  <c r="H121" i="3"/>
  <c r="M49" i="3"/>
  <c r="L49" i="3"/>
  <c r="M49" i="2"/>
  <c r="N49" i="2"/>
  <c r="B70" i="4"/>
  <c r="B72" i="1"/>
  <c r="H50" i="4"/>
  <c r="N49" i="1"/>
  <c r="M49" i="1"/>
  <c r="B71" i="2"/>
  <c r="H122" i="3" l="1"/>
  <c r="A123" i="3"/>
  <c r="B123" i="3" s="1"/>
  <c r="G50" i="3"/>
  <c r="C70" i="4"/>
  <c r="A71" i="4"/>
  <c r="I70" i="4"/>
  <c r="D70" i="4"/>
  <c r="E70" i="4" s="1"/>
  <c r="H50" i="2"/>
  <c r="J50" i="4"/>
  <c r="A72" i="2"/>
  <c r="D71" i="2"/>
  <c r="E71" i="2" s="1"/>
  <c r="I71" i="2"/>
  <c r="H50" i="1"/>
  <c r="A73" i="1"/>
  <c r="D72" i="1"/>
  <c r="C72" i="1"/>
  <c r="I72" i="1"/>
  <c r="A124" i="3" l="1"/>
  <c r="B124" i="3" s="1"/>
  <c r="H123" i="3"/>
  <c r="I50" i="3"/>
  <c r="N50" i="4"/>
  <c r="M50" i="4"/>
  <c r="J50" i="2"/>
  <c r="B73" i="1"/>
  <c r="J50" i="1"/>
  <c r="B72" i="2"/>
  <c r="B71" i="4"/>
  <c r="A125" i="3" l="1"/>
  <c r="B125" i="3" s="1"/>
  <c r="H124" i="3"/>
  <c r="M50" i="3"/>
  <c r="L50" i="3"/>
  <c r="D71" i="4"/>
  <c r="E71" i="4" s="1"/>
  <c r="I71" i="4"/>
  <c r="C71" i="4"/>
  <c r="A72" i="4"/>
  <c r="A73" i="2"/>
  <c r="D72" i="2"/>
  <c r="E72" i="2" s="1"/>
  <c r="I72" i="2"/>
  <c r="C73" i="1"/>
  <c r="D73" i="1" s="1"/>
  <c r="A74" i="1"/>
  <c r="I73" i="1"/>
  <c r="H51" i="4"/>
  <c r="N50" i="1"/>
  <c r="M50" i="1"/>
  <c r="N50" i="2"/>
  <c r="M50" i="2"/>
  <c r="A126" i="3" l="1"/>
  <c r="B126" i="3" s="1"/>
  <c r="H125" i="3"/>
  <c r="G51" i="3"/>
  <c r="H51" i="2"/>
  <c r="H51" i="1"/>
  <c r="J51" i="4"/>
  <c r="B74" i="1"/>
  <c r="B73" i="2"/>
  <c r="B72" i="4"/>
  <c r="A127" i="3" l="1"/>
  <c r="B127" i="3" s="1"/>
  <c r="H126" i="3"/>
  <c r="I51" i="3"/>
  <c r="D72" i="4"/>
  <c r="E72" i="4" s="1"/>
  <c r="I72" i="4"/>
  <c r="A73" i="4"/>
  <c r="C72" i="4"/>
  <c r="A75" i="1"/>
  <c r="I74" i="1"/>
  <c r="C74" i="1"/>
  <c r="D74" i="1" s="1"/>
  <c r="N51" i="4"/>
  <c r="M51" i="4"/>
  <c r="J51" i="1"/>
  <c r="J51" i="2"/>
  <c r="D73" i="2"/>
  <c r="E73" i="2" s="1"/>
  <c r="A74" i="2"/>
  <c r="I73" i="2"/>
  <c r="H127" i="3" l="1"/>
  <c r="A128" i="3"/>
  <c r="B128" i="3" s="1"/>
  <c r="M51" i="3"/>
  <c r="L51" i="3"/>
  <c r="B73" i="4"/>
  <c r="H52" i="4"/>
  <c r="B74" i="2"/>
  <c r="N51" i="2"/>
  <c r="M51" i="2"/>
  <c r="N51" i="1"/>
  <c r="M51" i="1"/>
  <c r="B75" i="1"/>
  <c r="H128" i="3" l="1"/>
  <c r="A129" i="3"/>
  <c r="B129" i="3" s="1"/>
  <c r="G52" i="3"/>
  <c r="C73" i="4"/>
  <c r="I73" i="4"/>
  <c r="A74" i="4"/>
  <c r="D73" i="4"/>
  <c r="E73" i="4" s="1"/>
  <c r="D75" i="1"/>
  <c r="C75" i="1"/>
  <c r="A76" i="1"/>
  <c r="I75" i="1"/>
  <c r="H52" i="1"/>
  <c r="H52" i="2"/>
  <c r="I74" i="2"/>
  <c r="A75" i="2"/>
  <c r="D74" i="2"/>
  <c r="E74" i="2" s="1"/>
  <c r="J52" i="4"/>
  <c r="H129" i="3" l="1"/>
  <c r="A130" i="3"/>
  <c r="B130" i="3" s="1"/>
  <c r="I52" i="3"/>
  <c r="M52" i="4"/>
  <c r="N52" i="4"/>
  <c r="B75" i="2"/>
  <c r="J52" i="2"/>
  <c r="J52" i="1"/>
  <c r="B76" i="1"/>
  <c r="B74" i="4"/>
  <c r="H130" i="3" l="1"/>
  <c r="A131" i="3"/>
  <c r="B131" i="3" s="1"/>
  <c r="M52" i="3"/>
  <c r="L52" i="3"/>
  <c r="I76" i="1"/>
  <c r="D76" i="1"/>
  <c r="A77" i="1"/>
  <c r="C76" i="1"/>
  <c r="A76" i="2"/>
  <c r="I75" i="2"/>
  <c r="D75" i="2"/>
  <c r="E75" i="2" s="1"/>
  <c r="C74" i="4"/>
  <c r="D74" i="4" s="1"/>
  <c r="E74" i="4" s="1"/>
  <c r="I74" i="4"/>
  <c r="A75" i="4"/>
  <c r="N52" i="1"/>
  <c r="M52" i="1"/>
  <c r="M52" i="2"/>
  <c r="N52" i="2"/>
  <c r="H53" i="4"/>
  <c r="H131" i="3" l="1"/>
  <c r="A132" i="3"/>
  <c r="B132" i="3" s="1"/>
  <c r="G53" i="3"/>
  <c r="J53" i="4"/>
  <c r="B76" i="2"/>
  <c r="H53" i="2"/>
  <c r="H53" i="1"/>
  <c r="B75" i="4"/>
  <c r="B77" i="1"/>
  <c r="H132" i="3" l="1"/>
  <c r="A133" i="3"/>
  <c r="B133" i="3" s="1"/>
  <c r="I53" i="3"/>
  <c r="D77" i="1"/>
  <c r="I77" i="1"/>
  <c r="A78" i="1"/>
  <c r="C77" i="1"/>
  <c r="A77" i="2"/>
  <c r="D76" i="2"/>
  <c r="E76" i="2" s="1"/>
  <c r="I76" i="2"/>
  <c r="I75" i="4"/>
  <c r="D75" i="4"/>
  <c r="E75" i="4" s="1"/>
  <c r="A76" i="4"/>
  <c r="C75" i="4"/>
  <c r="J53" i="1"/>
  <c r="J53" i="2"/>
  <c r="M53" i="4"/>
  <c r="N53" i="4"/>
  <c r="A134" i="3" l="1"/>
  <c r="B134" i="3" s="1"/>
  <c r="H133" i="3"/>
  <c r="M53" i="3"/>
  <c r="L53" i="3"/>
  <c r="H54" i="4"/>
  <c r="N53" i="2"/>
  <c r="M53" i="2"/>
  <c r="M53" i="1"/>
  <c r="N53" i="1"/>
  <c r="B76" i="4"/>
  <c r="B77" i="2"/>
  <c r="B78" i="1"/>
  <c r="A135" i="3" l="1"/>
  <c r="B135" i="3" s="1"/>
  <c r="H134" i="3"/>
  <c r="G54" i="3"/>
  <c r="I78" i="1"/>
  <c r="D78" i="1"/>
  <c r="C78" i="1"/>
  <c r="A79" i="1"/>
  <c r="A78" i="2"/>
  <c r="D77" i="2"/>
  <c r="E77" i="2" s="1"/>
  <c r="I77" i="2"/>
  <c r="H54" i="1"/>
  <c r="J54" i="4"/>
  <c r="D76" i="4"/>
  <c r="E76" i="4" s="1"/>
  <c r="A77" i="4"/>
  <c r="I76" i="4"/>
  <c r="C76" i="4"/>
  <c r="H54" i="2"/>
  <c r="H135" i="3" l="1"/>
  <c r="A136" i="3"/>
  <c r="B136" i="3" s="1"/>
  <c r="I54" i="3"/>
  <c r="B77" i="4"/>
  <c r="J54" i="2"/>
  <c r="N54" i="4"/>
  <c r="M54" i="4"/>
  <c r="J54" i="1"/>
  <c r="B78" i="2"/>
  <c r="B79" i="1"/>
  <c r="H136" i="3" l="1"/>
  <c r="A137" i="3"/>
  <c r="B137" i="3" s="1"/>
  <c r="M54" i="3"/>
  <c r="L54" i="3"/>
  <c r="D78" i="2"/>
  <c r="E78" i="2" s="1"/>
  <c r="I78" i="2"/>
  <c r="A79" i="2"/>
  <c r="A80" i="1"/>
  <c r="D79" i="1"/>
  <c r="C79" i="1"/>
  <c r="I79" i="1"/>
  <c r="H55" i="4"/>
  <c r="M54" i="2"/>
  <c r="N54" i="2"/>
  <c r="M54" i="1"/>
  <c r="N54" i="1"/>
  <c r="I77" i="4"/>
  <c r="A78" i="4"/>
  <c r="D77" i="4"/>
  <c r="E77" i="4" s="1"/>
  <c r="C77" i="4"/>
  <c r="H137" i="3" l="1"/>
  <c r="A138" i="3"/>
  <c r="B138" i="3" s="1"/>
  <c r="G55" i="3"/>
  <c r="H55" i="1"/>
  <c r="H55" i="2"/>
  <c r="J55" i="4"/>
  <c r="B78" i="4"/>
  <c r="B80" i="1"/>
  <c r="B79" i="2"/>
  <c r="H138" i="3" l="1"/>
  <c r="A139" i="3"/>
  <c r="B139" i="3" s="1"/>
  <c r="I55" i="3"/>
  <c r="I79" i="2"/>
  <c r="A80" i="2"/>
  <c r="D79" i="2"/>
  <c r="E79" i="2" s="1"/>
  <c r="N55" i="4"/>
  <c r="M55" i="4"/>
  <c r="J55" i="2"/>
  <c r="J55" i="1"/>
  <c r="C80" i="1"/>
  <c r="D80" i="1"/>
  <c r="I80" i="1"/>
  <c r="A81" i="1"/>
  <c r="I78" i="4"/>
  <c r="C78" i="4"/>
  <c r="D78" i="4"/>
  <c r="E78" i="4" s="1"/>
  <c r="A79" i="4"/>
  <c r="A140" i="3" l="1"/>
  <c r="B140" i="3" s="1"/>
  <c r="H139" i="3"/>
  <c r="M55" i="3"/>
  <c r="L55" i="3"/>
  <c r="N55" i="1"/>
  <c r="M55" i="1"/>
  <c r="N55" i="2"/>
  <c r="M55" i="2"/>
  <c r="B80" i="2"/>
  <c r="B79" i="4"/>
  <c r="B81" i="1"/>
  <c r="H56" i="4"/>
  <c r="A141" i="3" l="1"/>
  <c r="B141" i="3" s="1"/>
  <c r="H140" i="3"/>
  <c r="G56" i="3"/>
  <c r="D80" i="2"/>
  <c r="E80" i="2" s="1"/>
  <c r="I80" i="2"/>
  <c r="A81" i="2"/>
  <c r="I81" i="1"/>
  <c r="D81" i="1"/>
  <c r="C81" i="1"/>
  <c r="A82" i="1"/>
  <c r="J56" i="4"/>
  <c r="I79" i="4"/>
  <c r="D79" i="4"/>
  <c r="E79" i="4" s="1"/>
  <c r="C79" i="4"/>
  <c r="A80" i="4"/>
  <c r="H56" i="2"/>
  <c r="H56" i="1"/>
  <c r="H141" i="3" l="1"/>
  <c r="A142" i="3"/>
  <c r="B142" i="3" s="1"/>
  <c r="I56" i="3"/>
  <c r="B80" i="4"/>
  <c r="M56" i="4"/>
  <c r="N56" i="4"/>
  <c r="J56" i="1"/>
  <c r="J56" i="2"/>
  <c r="B82" i="1"/>
  <c r="B81" i="2"/>
  <c r="H142" i="3" l="1"/>
  <c r="A143" i="3"/>
  <c r="B143" i="3" s="1"/>
  <c r="M56" i="3"/>
  <c r="L56" i="3"/>
  <c r="A82" i="2"/>
  <c r="D81" i="2"/>
  <c r="E81" i="2" s="1"/>
  <c r="I81" i="2"/>
  <c r="M56" i="2"/>
  <c r="N56" i="2"/>
  <c r="M56" i="1"/>
  <c r="N56" i="1"/>
  <c r="H57" i="4"/>
  <c r="I80" i="4"/>
  <c r="C80" i="4"/>
  <c r="D80" i="4"/>
  <c r="E80" i="4" s="1"/>
  <c r="A81" i="4"/>
  <c r="D82" i="1"/>
  <c r="C82" i="1"/>
  <c r="A83" i="1"/>
  <c r="I82" i="1"/>
  <c r="H143" i="3" l="1"/>
  <c r="A144" i="3"/>
  <c r="B144" i="3" s="1"/>
  <c r="G57" i="3"/>
  <c r="B81" i="4"/>
  <c r="J57" i="4"/>
  <c r="H57" i="1"/>
  <c r="H57" i="2"/>
  <c r="B83" i="1"/>
  <c r="B82" i="2"/>
  <c r="A145" i="3" l="1"/>
  <c r="B145" i="3" s="1"/>
  <c r="H144" i="3"/>
  <c r="I57" i="3"/>
  <c r="J57" i="2"/>
  <c r="J57" i="1"/>
  <c r="N57" i="4"/>
  <c r="M57" i="4"/>
  <c r="A82" i="4"/>
  <c r="I81" i="4"/>
  <c r="D81" i="4"/>
  <c r="E81" i="4" s="1"/>
  <c r="C81" i="4"/>
  <c r="A83" i="2"/>
  <c r="D82" i="2"/>
  <c r="E82" i="2" s="1"/>
  <c r="I82" i="2"/>
  <c r="C83" i="1"/>
  <c r="D83" i="1" s="1"/>
  <c r="A84" i="1"/>
  <c r="I83" i="1"/>
  <c r="A146" i="3" l="1"/>
  <c r="B146" i="3" s="1"/>
  <c r="H145" i="3"/>
  <c r="M57" i="3"/>
  <c r="L57" i="3"/>
  <c r="B84" i="1"/>
  <c r="B82" i="4"/>
  <c r="H58" i="4"/>
  <c r="B83" i="2"/>
  <c r="N57" i="1"/>
  <c r="M57" i="1"/>
  <c r="N57" i="2"/>
  <c r="M57" i="2"/>
  <c r="A147" i="3" l="1"/>
  <c r="B147" i="3" s="1"/>
  <c r="H146" i="3"/>
  <c r="G58" i="3"/>
  <c r="A84" i="2"/>
  <c r="I83" i="2"/>
  <c r="D83" i="2"/>
  <c r="E83" i="2" s="1"/>
  <c r="D82" i="4"/>
  <c r="E82" i="4" s="1"/>
  <c r="C82" i="4"/>
  <c r="I82" i="4"/>
  <c r="A83" i="4"/>
  <c r="D84" i="1"/>
  <c r="C84" i="1"/>
  <c r="A85" i="1"/>
  <c r="I84" i="1"/>
  <c r="H58" i="2"/>
  <c r="H58" i="1"/>
  <c r="J58" i="4"/>
  <c r="A148" i="3" l="1"/>
  <c r="B148" i="3" s="1"/>
  <c r="H147" i="3"/>
  <c r="I58" i="3"/>
  <c r="J58" i="1"/>
  <c r="J58" i="2"/>
  <c r="M58" i="4"/>
  <c r="N58" i="4"/>
  <c r="B85" i="1"/>
  <c r="B83" i="4"/>
  <c r="B84" i="2"/>
  <c r="H148" i="3" l="1"/>
  <c r="A149" i="3"/>
  <c r="B149" i="3" s="1"/>
  <c r="M58" i="3"/>
  <c r="L58" i="3"/>
  <c r="D84" i="2"/>
  <c r="E84" i="2" s="1"/>
  <c r="I84" i="2"/>
  <c r="A85" i="2"/>
  <c r="A84" i="4"/>
  <c r="I83" i="4"/>
  <c r="C83" i="4"/>
  <c r="D83" i="4"/>
  <c r="E83" i="4" s="1"/>
  <c r="A86" i="1"/>
  <c r="I85" i="1"/>
  <c r="C85" i="1"/>
  <c r="D85" i="1" s="1"/>
  <c r="H59" i="4"/>
  <c r="N58" i="2"/>
  <c r="M58" i="2"/>
  <c r="N58" i="1"/>
  <c r="M58" i="1"/>
  <c r="A150" i="3" l="1"/>
  <c r="B150" i="3" s="1"/>
  <c r="H149" i="3"/>
  <c r="G59" i="3"/>
  <c r="B85" i="2"/>
  <c r="J59" i="4"/>
  <c r="B86" i="1"/>
  <c r="H59" i="1"/>
  <c r="H59" i="2"/>
  <c r="B84" i="4"/>
  <c r="H150" i="3" l="1"/>
  <c r="A151" i="3"/>
  <c r="B151" i="3" s="1"/>
  <c r="I59" i="3"/>
  <c r="I85" i="2"/>
  <c r="D85" i="2"/>
  <c r="E85" i="2" s="1"/>
  <c r="A86" i="2"/>
  <c r="A85" i="4"/>
  <c r="C84" i="4"/>
  <c r="I84" i="4"/>
  <c r="D84" i="4"/>
  <c r="E84" i="4" s="1"/>
  <c r="J59" i="2"/>
  <c r="J59" i="1"/>
  <c r="A87" i="1"/>
  <c r="I86" i="1"/>
  <c r="C86" i="1"/>
  <c r="D86" i="1" s="1"/>
  <c r="M59" i="4"/>
  <c r="N59" i="4"/>
  <c r="H151" i="3" l="1"/>
  <c r="A152" i="3"/>
  <c r="B152" i="3" s="1"/>
  <c r="M59" i="3"/>
  <c r="L59" i="3"/>
  <c r="H60" i="4"/>
  <c r="N59" i="1"/>
  <c r="M59" i="1"/>
  <c r="M59" i="2"/>
  <c r="N59" i="2"/>
  <c r="B85" i="4"/>
  <c r="B87" i="1"/>
  <c r="B86" i="2"/>
  <c r="A153" i="3" l="1"/>
  <c r="B153" i="3" s="1"/>
  <c r="H152" i="3"/>
  <c r="G60" i="3"/>
  <c r="C85" i="4"/>
  <c r="D85" i="4"/>
  <c r="E85" i="4" s="1"/>
  <c r="I85" i="4"/>
  <c r="A86" i="4"/>
  <c r="H60" i="1"/>
  <c r="C87" i="1"/>
  <c r="I87" i="1"/>
  <c r="D87" i="1"/>
  <c r="A88" i="1"/>
  <c r="A87" i="2"/>
  <c r="D86" i="2"/>
  <c r="E86" i="2" s="1"/>
  <c r="I86" i="2"/>
  <c r="H60" i="2"/>
  <c r="J60" i="4"/>
  <c r="A154" i="3" l="1"/>
  <c r="B154" i="3" s="1"/>
  <c r="H153" i="3"/>
  <c r="I60" i="3"/>
  <c r="M60" i="4"/>
  <c r="N60" i="4"/>
  <c r="J60" i="2"/>
  <c r="B87" i="2"/>
  <c r="J60" i="1"/>
  <c r="B86" i="4"/>
  <c r="B88" i="1"/>
  <c r="H154" i="3" l="1"/>
  <c r="A155" i="3"/>
  <c r="B155" i="3" s="1"/>
  <c r="M60" i="3"/>
  <c r="L60" i="3"/>
  <c r="I86" i="4"/>
  <c r="C86" i="4"/>
  <c r="D86" i="4" s="1"/>
  <c r="E86" i="4" s="1"/>
  <c r="A87" i="4"/>
  <c r="I87" i="2"/>
  <c r="A88" i="2"/>
  <c r="D87" i="2"/>
  <c r="E87" i="2" s="1"/>
  <c r="D88" i="1"/>
  <c r="A89" i="1"/>
  <c r="I88" i="1"/>
  <c r="C88" i="1"/>
  <c r="N60" i="1"/>
  <c r="M60" i="1"/>
  <c r="M60" i="2"/>
  <c r="N60" i="2"/>
  <c r="H61" i="4"/>
  <c r="H155" i="3" l="1"/>
  <c r="A156" i="3"/>
  <c r="B156" i="3" s="1"/>
  <c r="G61" i="3"/>
  <c r="H61" i="1"/>
  <c r="B89" i="1"/>
  <c r="B87" i="4"/>
  <c r="J61" i="4"/>
  <c r="H61" i="2"/>
  <c r="B88" i="2"/>
  <c r="H156" i="3" l="1"/>
  <c r="A157" i="3"/>
  <c r="B157" i="3" s="1"/>
  <c r="I61" i="3"/>
  <c r="J61" i="2"/>
  <c r="M61" i="4"/>
  <c r="N61" i="4"/>
  <c r="J61" i="1"/>
  <c r="A89" i="2"/>
  <c r="I88" i="2"/>
  <c r="D88" i="2"/>
  <c r="E88" i="2" s="1"/>
  <c r="D87" i="4"/>
  <c r="E87" i="4" s="1"/>
  <c r="I87" i="4"/>
  <c r="C87" i="4"/>
  <c r="A88" i="4"/>
  <c r="I89" i="1"/>
  <c r="D89" i="1"/>
  <c r="A90" i="1"/>
  <c r="C89" i="1"/>
  <c r="A158" i="3" l="1"/>
  <c r="B158" i="3" s="1"/>
  <c r="H157" i="3"/>
  <c r="M61" i="3"/>
  <c r="L61" i="3"/>
  <c r="B90" i="1"/>
  <c r="B88" i="4"/>
  <c r="B89" i="2"/>
  <c r="N61" i="1"/>
  <c r="M61" i="1"/>
  <c r="H62" i="4"/>
  <c r="N61" i="2"/>
  <c r="M61" i="2"/>
  <c r="A159" i="3" l="1"/>
  <c r="B159" i="3" s="1"/>
  <c r="H158" i="3"/>
  <c r="G62" i="3"/>
  <c r="A90" i="2"/>
  <c r="I89" i="2"/>
  <c r="D89" i="2"/>
  <c r="E89" i="2" s="1"/>
  <c r="I88" i="4"/>
  <c r="D88" i="4"/>
  <c r="E88" i="4" s="1"/>
  <c r="C88" i="4"/>
  <c r="A89" i="4"/>
  <c r="H62" i="2"/>
  <c r="H62" i="1"/>
  <c r="J62" i="4"/>
  <c r="C90" i="1"/>
  <c r="D90" i="1"/>
  <c r="A91" i="1"/>
  <c r="I90" i="1"/>
  <c r="A160" i="3" l="1"/>
  <c r="B160" i="3" s="1"/>
  <c r="H159" i="3"/>
  <c r="I62" i="3"/>
  <c r="B91" i="1"/>
  <c r="B89" i="4"/>
  <c r="B90" i="2"/>
  <c r="M62" i="4"/>
  <c r="N62" i="4"/>
  <c r="J62" i="1"/>
  <c r="J62" i="2"/>
  <c r="A161" i="3" l="1"/>
  <c r="B161" i="3" s="1"/>
  <c r="H160" i="3"/>
  <c r="M62" i="3"/>
  <c r="L62" i="3"/>
  <c r="N62" i="2"/>
  <c r="M62" i="2"/>
  <c r="C89" i="4"/>
  <c r="D89" i="4"/>
  <c r="E89" i="4" s="1"/>
  <c r="A90" i="4"/>
  <c r="I89" i="4"/>
  <c r="A92" i="1"/>
  <c r="D91" i="1"/>
  <c r="I91" i="1"/>
  <c r="C91" i="1"/>
  <c r="M62" i="1"/>
  <c r="N62" i="1"/>
  <c r="H63" i="4"/>
  <c r="A91" i="2"/>
  <c r="D90" i="2"/>
  <c r="E90" i="2" s="1"/>
  <c r="I90" i="2"/>
  <c r="A162" i="3" l="1"/>
  <c r="B162" i="3" s="1"/>
  <c r="H161" i="3"/>
  <c r="G63" i="3"/>
  <c r="J63" i="4"/>
  <c r="H63" i="1"/>
  <c r="B91" i="2"/>
  <c r="B90" i="4"/>
  <c r="H63" i="2"/>
  <c r="B92" i="1"/>
  <c r="A163" i="3" l="1"/>
  <c r="B163" i="3" s="1"/>
  <c r="H162" i="3"/>
  <c r="I63" i="3"/>
  <c r="I90" i="4"/>
  <c r="D90" i="4"/>
  <c r="E90" i="4" s="1"/>
  <c r="A91" i="4"/>
  <c r="C90" i="4"/>
  <c r="D91" i="2"/>
  <c r="E91" i="2" s="1"/>
  <c r="A92" i="2"/>
  <c r="I91" i="2"/>
  <c r="J63" i="1"/>
  <c r="N63" i="4"/>
  <c r="M63" i="4"/>
  <c r="D92" i="1"/>
  <c r="C92" i="1"/>
  <c r="A93" i="1"/>
  <c r="I92" i="1"/>
  <c r="J63" i="2"/>
  <c r="H163" i="3" l="1"/>
  <c r="A164" i="3"/>
  <c r="B164" i="3" s="1"/>
  <c r="M63" i="3"/>
  <c r="L63" i="3"/>
  <c r="M63" i="2"/>
  <c r="N63" i="2"/>
  <c r="B93" i="1"/>
  <c r="H64" i="4"/>
  <c r="N63" i="1"/>
  <c r="M63" i="1"/>
  <c r="B92" i="2"/>
  <c r="B91" i="4"/>
  <c r="H164" i="3" l="1"/>
  <c r="A165" i="3"/>
  <c r="B165" i="3" s="1"/>
  <c r="G64" i="3"/>
  <c r="I93" i="1"/>
  <c r="D93" i="1"/>
  <c r="A94" i="1"/>
  <c r="C93" i="1"/>
  <c r="A92" i="4"/>
  <c r="D91" i="4"/>
  <c r="E91" i="4" s="1"/>
  <c r="I91" i="4"/>
  <c r="C91" i="4"/>
  <c r="I92" i="2"/>
  <c r="A93" i="2"/>
  <c r="D92" i="2"/>
  <c r="E92" i="2" s="1"/>
  <c r="H64" i="1"/>
  <c r="J64" i="4"/>
  <c r="H64" i="2"/>
  <c r="H165" i="3" l="1"/>
  <c r="A166" i="3"/>
  <c r="B166" i="3" s="1"/>
  <c r="H166" i="3" s="1"/>
  <c r="I64" i="3"/>
  <c r="B93" i="2"/>
  <c r="B92" i="4"/>
  <c r="B94" i="1"/>
  <c r="J64" i="2"/>
  <c r="M64" i="4"/>
  <c r="N64" i="4"/>
  <c r="J64" i="1"/>
  <c r="M64" i="3" l="1"/>
  <c r="L64" i="3"/>
  <c r="N64" i="1"/>
  <c r="M64" i="1"/>
  <c r="H65" i="4"/>
  <c r="N64" i="2"/>
  <c r="M64" i="2"/>
  <c r="A95" i="1"/>
  <c r="D94" i="1"/>
  <c r="I94" i="1"/>
  <c r="C94" i="1"/>
  <c r="A93" i="4"/>
  <c r="C92" i="4"/>
  <c r="D92" i="4"/>
  <c r="E92" i="4" s="1"/>
  <c r="I92" i="4"/>
  <c r="D93" i="2"/>
  <c r="E93" i="2" s="1"/>
  <c r="I93" i="2"/>
  <c r="A94" i="2"/>
  <c r="G65" i="3" l="1"/>
  <c r="B95" i="1"/>
  <c r="H65" i="2"/>
  <c r="H65" i="1"/>
  <c r="B94" i="2"/>
  <c r="B93" i="4"/>
  <c r="J65" i="4"/>
  <c r="I65" i="3" l="1"/>
  <c r="M65" i="4"/>
  <c r="N65" i="4"/>
  <c r="C93" i="4"/>
  <c r="I93" i="4"/>
  <c r="A94" i="4"/>
  <c r="D93" i="4"/>
  <c r="E93" i="4" s="1"/>
  <c r="J65" i="1"/>
  <c r="J65" i="2"/>
  <c r="I94" i="2"/>
  <c r="A95" i="2"/>
  <c r="D94" i="2"/>
  <c r="E94" i="2" s="1"/>
  <c r="I95" i="1"/>
  <c r="A96" i="1"/>
  <c r="C95" i="1"/>
  <c r="D95" i="1" s="1"/>
  <c r="M65" i="3" l="1"/>
  <c r="L65" i="3"/>
  <c r="N65" i="2"/>
  <c r="M65" i="2"/>
  <c r="N65" i="1"/>
  <c r="M65" i="1"/>
  <c r="B96" i="1"/>
  <c r="B95" i="2"/>
  <c r="B94" i="4"/>
  <c r="H66" i="4"/>
  <c r="G66" i="3" l="1"/>
  <c r="A95" i="4"/>
  <c r="D94" i="4"/>
  <c r="E94" i="4" s="1"/>
  <c r="C94" i="4"/>
  <c r="I94" i="4"/>
  <c r="A96" i="2"/>
  <c r="I95" i="2"/>
  <c r="D95" i="2"/>
  <c r="E95" i="2" s="1"/>
  <c r="C96" i="1"/>
  <c r="D96" i="1"/>
  <c r="I96" i="1"/>
  <c r="A97" i="1"/>
  <c r="J66" i="4"/>
  <c r="H66" i="1"/>
  <c r="H66" i="2"/>
  <c r="I66" i="3" l="1"/>
  <c r="B96" i="2"/>
  <c r="J66" i="2"/>
  <c r="J66" i="1"/>
  <c r="M66" i="4"/>
  <c r="N66" i="4"/>
  <c r="B97" i="1"/>
  <c r="B95" i="4"/>
  <c r="M66" i="3" l="1"/>
  <c r="L66" i="3"/>
  <c r="I97" i="1"/>
  <c r="A98" i="1"/>
  <c r="C97" i="1"/>
  <c r="D97" i="1" s="1"/>
  <c r="I96" i="2"/>
  <c r="D96" i="2"/>
  <c r="E96" i="2" s="1"/>
  <c r="A97" i="2"/>
  <c r="C95" i="4"/>
  <c r="D95" i="4"/>
  <c r="E95" i="4" s="1"/>
  <c r="I95" i="4"/>
  <c r="A96" i="4"/>
  <c r="H67" i="4"/>
  <c r="N66" i="1"/>
  <c r="M66" i="1"/>
  <c r="N66" i="2"/>
  <c r="M66" i="2"/>
  <c r="G67" i="3" l="1"/>
  <c r="J67" i="4"/>
  <c r="H67" i="2"/>
  <c r="H67" i="1"/>
  <c r="B96" i="4"/>
  <c r="B97" i="2"/>
  <c r="B98" i="1"/>
  <c r="I67" i="3" l="1"/>
  <c r="A99" i="1"/>
  <c r="C98" i="1"/>
  <c r="D98" i="1" s="1"/>
  <c r="I98" i="1"/>
  <c r="A97" i="4"/>
  <c r="I96" i="4"/>
  <c r="D96" i="4"/>
  <c r="E96" i="4" s="1"/>
  <c r="C96" i="4"/>
  <c r="I97" i="2"/>
  <c r="A98" i="2"/>
  <c r="D97" i="2"/>
  <c r="E97" i="2" s="1"/>
  <c r="J67" i="1"/>
  <c r="J67" i="2"/>
  <c r="M67" i="4"/>
  <c r="N67" i="4"/>
  <c r="M67" i="3" l="1"/>
  <c r="L67" i="3"/>
  <c r="B98" i="2"/>
  <c r="B99" i="1"/>
  <c r="H68" i="4"/>
  <c r="M67" i="2"/>
  <c r="N67" i="2"/>
  <c r="M67" i="1"/>
  <c r="N67" i="1"/>
  <c r="B97" i="4"/>
  <c r="G68" i="3" l="1"/>
  <c r="H68" i="1"/>
  <c r="H68" i="2"/>
  <c r="J68" i="4"/>
  <c r="A98" i="4"/>
  <c r="D97" i="4"/>
  <c r="E97" i="4" s="1"/>
  <c r="I97" i="4"/>
  <c r="C97" i="4"/>
  <c r="D99" i="1"/>
  <c r="I99" i="1"/>
  <c r="C99" i="1"/>
  <c r="A100" i="1"/>
  <c r="I98" i="2"/>
  <c r="D98" i="2"/>
  <c r="E98" i="2" s="1"/>
  <c r="A99" i="2"/>
  <c r="I68" i="3" l="1"/>
  <c r="B99" i="2"/>
  <c r="B98" i="4"/>
  <c r="B100" i="1"/>
  <c r="N68" i="4"/>
  <c r="M68" i="4"/>
  <c r="J68" i="2"/>
  <c r="J68" i="1"/>
  <c r="M68" i="3" l="1"/>
  <c r="L68" i="3"/>
  <c r="N68" i="1"/>
  <c r="M68" i="1"/>
  <c r="N68" i="2"/>
  <c r="M68" i="2"/>
  <c r="A99" i="4"/>
  <c r="I98" i="4"/>
  <c r="C98" i="4"/>
  <c r="D98" i="4" s="1"/>
  <c r="E98" i="4" s="1"/>
  <c r="H69" i="4"/>
  <c r="I100" i="1"/>
  <c r="C100" i="1"/>
  <c r="D100" i="1"/>
  <c r="A101" i="1"/>
  <c r="D99" i="2"/>
  <c r="E99" i="2" s="1"/>
  <c r="A100" i="2"/>
  <c r="I99" i="2"/>
  <c r="G69" i="3" l="1"/>
  <c r="B100" i="2"/>
  <c r="B101" i="1"/>
  <c r="B99" i="4"/>
  <c r="H69" i="2"/>
  <c r="H69" i="1"/>
  <c r="J69" i="4"/>
  <c r="I69" i="3" l="1"/>
  <c r="I99" i="4"/>
  <c r="D99" i="4"/>
  <c r="E99" i="4" s="1"/>
  <c r="A100" i="4"/>
  <c r="C99" i="4"/>
  <c r="C101" i="1"/>
  <c r="D101" i="1"/>
  <c r="A102" i="1"/>
  <c r="I101" i="1"/>
  <c r="A101" i="2"/>
  <c r="D100" i="2"/>
  <c r="E100" i="2" s="1"/>
  <c r="I100" i="2"/>
  <c r="M69" i="4"/>
  <c r="N69" i="4"/>
  <c r="J69" i="1"/>
  <c r="J69" i="2"/>
  <c r="M69" i="3" l="1"/>
  <c r="L69" i="3"/>
  <c r="B102" i="1"/>
  <c r="N69" i="2"/>
  <c r="M69" i="2"/>
  <c r="M69" i="1"/>
  <c r="N69" i="1"/>
  <c r="H70" i="4"/>
  <c r="B101" i="2"/>
  <c r="B100" i="4"/>
  <c r="G70" i="3" l="1"/>
  <c r="I101" i="2"/>
  <c r="D101" i="2"/>
  <c r="E101" i="2" s="1"/>
  <c r="A102" i="2"/>
  <c r="H70" i="2"/>
  <c r="D102" i="1"/>
  <c r="C102" i="1"/>
  <c r="A103" i="1"/>
  <c r="I102" i="1"/>
  <c r="A101" i="4"/>
  <c r="I100" i="4"/>
  <c r="D100" i="4"/>
  <c r="E100" i="4" s="1"/>
  <c r="C100" i="4"/>
  <c r="J70" i="4"/>
  <c r="H70" i="1"/>
  <c r="I70" i="3" l="1"/>
  <c r="M70" i="4"/>
  <c r="N70" i="4"/>
  <c r="B101" i="4"/>
  <c r="J70" i="2"/>
  <c r="B102" i="2"/>
  <c r="J70" i="1"/>
  <c r="B103" i="1"/>
  <c r="M70" i="3" l="1"/>
  <c r="L70" i="3"/>
  <c r="M70" i="1"/>
  <c r="N70" i="1"/>
  <c r="C101" i="4"/>
  <c r="D101" i="4"/>
  <c r="E101" i="4" s="1"/>
  <c r="I101" i="4"/>
  <c r="A102" i="4"/>
  <c r="D103" i="1"/>
  <c r="A104" i="1"/>
  <c r="C103" i="1"/>
  <c r="I103" i="1"/>
  <c r="D102" i="2"/>
  <c r="E102" i="2" s="1"/>
  <c r="A103" i="2"/>
  <c r="I102" i="2"/>
  <c r="N70" i="2"/>
  <c r="M70" i="2"/>
  <c r="H71" i="4"/>
  <c r="G71" i="3" l="1"/>
  <c r="J71" i="4"/>
  <c r="H71" i="2"/>
  <c r="B103" i="2"/>
  <c r="B102" i="4"/>
  <c r="B104" i="1"/>
  <c r="H71" i="1"/>
  <c r="I71" i="3" l="1"/>
  <c r="D104" i="1"/>
  <c r="C104" i="1"/>
  <c r="I104" i="1"/>
  <c r="A105" i="1"/>
  <c r="D103" i="2"/>
  <c r="E103" i="2" s="1"/>
  <c r="I103" i="2"/>
  <c r="A104" i="2"/>
  <c r="I102" i="4"/>
  <c r="A103" i="4"/>
  <c r="C102" i="4"/>
  <c r="D102" i="4"/>
  <c r="E102" i="4" s="1"/>
  <c r="J71" i="1"/>
  <c r="J71" i="2"/>
  <c r="M71" i="4"/>
  <c r="N71" i="4"/>
  <c r="M71" i="3" l="1"/>
  <c r="L71" i="3"/>
  <c r="B105" i="1"/>
  <c r="H72" i="4"/>
  <c r="N71" i="2"/>
  <c r="M71" i="2"/>
  <c r="M71" i="1"/>
  <c r="N71" i="1"/>
  <c r="B104" i="2"/>
  <c r="B103" i="4"/>
  <c r="G72" i="3" l="1"/>
  <c r="A105" i="2"/>
  <c r="D104" i="2"/>
  <c r="E104" i="2" s="1"/>
  <c r="I104" i="2"/>
  <c r="H72" i="2"/>
  <c r="I105" i="1"/>
  <c r="D105" i="1"/>
  <c r="A106" i="1"/>
  <c r="C105" i="1"/>
  <c r="A104" i="4"/>
  <c r="I103" i="4"/>
  <c r="C103" i="4"/>
  <c r="D103" i="4"/>
  <c r="E103" i="4" s="1"/>
  <c r="H72" i="1"/>
  <c r="J72" i="4"/>
  <c r="I72" i="3" l="1"/>
  <c r="J72" i="1"/>
  <c r="B104" i="4"/>
  <c r="B106" i="1"/>
  <c r="J72" i="2"/>
  <c r="B105" i="2"/>
  <c r="M72" i="4"/>
  <c r="N72" i="4"/>
  <c r="M72" i="3" l="1"/>
  <c r="L72" i="3"/>
  <c r="A106" i="2"/>
  <c r="D105" i="2"/>
  <c r="E105" i="2" s="1"/>
  <c r="I105" i="2"/>
  <c r="D104" i="4"/>
  <c r="E104" i="4" s="1"/>
  <c r="A105" i="4"/>
  <c r="I104" i="4"/>
  <c r="C104" i="4"/>
  <c r="H73" i="4"/>
  <c r="N72" i="2"/>
  <c r="M72" i="2"/>
  <c r="I106" i="1"/>
  <c r="A107" i="1"/>
  <c r="C106" i="1"/>
  <c r="D106" i="1"/>
  <c r="M72" i="1"/>
  <c r="N72" i="1"/>
  <c r="G73" i="3" l="1"/>
  <c r="H73" i="1"/>
  <c r="H73" i="2"/>
  <c r="B105" i="4"/>
  <c r="B107" i="1"/>
  <c r="J73" i="4"/>
  <c r="B106" i="2"/>
  <c r="I73" i="3" l="1"/>
  <c r="I107" i="1"/>
  <c r="C107" i="1"/>
  <c r="D107" i="1" s="1"/>
  <c r="A108" i="1"/>
  <c r="D105" i="4"/>
  <c r="E105" i="4" s="1"/>
  <c r="C105" i="4"/>
  <c r="A106" i="4"/>
  <c r="I105" i="4"/>
  <c r="D106" i="2"/>
  <c r="E106" i="2" s="1"/>
  <c r="I106" i="2"/>
  <c r="A107" i="2"/>
  <c r="M73" i="4"/>
  <c r="N73" i="4"/>
  <c r="J73" i="2"/>
  <c r="J73" i="1"/>
  <c r="M73" i="3" l="1"/>
  <c r="L73" i="3"/>
  <c r="B106" i="4"/>
  <c r="B108" i="1"/>
  <c r="B107" i="2"/>
  <c r="M73" i="1"/>
  <c r="N73" i="1"/>
  <c r="M73" i="2"/>
  <c r="N73" i="2"/>
  <c r="H74" i="4"/>
  <c r="G74" i="3" l="1"/>
  <c r="J74" i="4"/>
  <c r="H74" i="2"/>
  <c r="H74" i="1"/>
  <c r="D108" i="1"/>
  <c r="C108" i="1"/>
  <c r="A109" i="1"/>
  <c r="I108" i="1"/>
  <c r="C106" i="4"/>
  <c r="D106" i="4"/>
  <c r="E106" i="4" s="1"/>
  <c r="A107" i="4"/>
  <c r="I106" i="4"/>
  <c r="D107" i="2"/>
  <c r="E107" i="2" s="1"/>
  <c r="A108" i="2"/>
  <c r="I107" i="2"/>
  <c r="I74" i="3" l="1"/>
  <c r="B109" i="1"/>
  <c r="B108" i="2"/>
  <c r="B107" i="4"/>
  <c r="J74" i="1"/>
  <c r="J74" i="2"/>
  <c r="N74" i="4"/>
  <c r="M74" i="4"/>
  <c r="M74" i="3" l="1"/>
  <c r="L74" i="3"/>
  <c r="H75" i="4"/>
  <c r="M74" i="2"/>
  <c r="N74" i="2"/>
  <c r="M74" i="1"/>
  <c r="N74" i="1"/>
  <c r="C109" i="1"/>
  <c r="D109" i="1" s="1"/>
  <c r="A110" i="1"/>
  <c r="I109" i="1"/>
  <c r="A108" i="4"/>
  <c r="D107" i="4"/>
  <c r="E107" i="4" s="1"/>
  <c r="I107" i="4"/>
  <c r="C107" i="4"/>
  <c r="I108" i="2"/>
  <c r="A109" i="2"/>
  <c r="D108" i="2"/>
  <c r="E108" i="2" s="1"/>
  <c r="G75" i="3" l="1"/>
  <c r="B108" i="4"/>
  <c r="B109" i="2"/>
  <c r="B110" i="1"/>
  <c r="H75" i="1"/>
  <c r="H75" i="2"/>
  <c r="J75" i="4"/>
  <c r="I75" i="3" l="1"/>
  <c r="I110" i="1"/>
  <c r="D110" i="1"/>
  <c r="C110" i="1"/>
  <c r="A111" i="1"/>
  <c r="A109" i="4"/>
  <c r="D108" i="4"/>
  <c r="E108" i="4" s="1"/>
  <c r="C108" i="4"/>
  <c r="I108" i="4"/>
  <c r="M75" i="4"/>
  <c r="N75" i="4"/>
  <c r="J75" i="2"/>
  <c r="J75" i="1"/>
  <c r="D109" i="2"/>
  <c r="E109" i="2" s="1"/>
  <c r="A110" i="2"/>
  <c r="I109" i="2"/>
  <c r="M75" i="3" l="1"/>
  <c r="L75" i="3"/>
  <c r="M75" i="1"/>
  <c r="N75" i="1"/>
  <c r="B110" i="2"/>
  <c r="M75" i="2"/>
  <c r="N75" i="2"/>
  <c r="H76" i="4"/>
  <c r="B109" i="4"/>
  <c r="B111" i="1"/>
  <c r="G76" i="3" l="1"/>
  <c r="D111" i="1"/>
  <c r="A112" i="1"/>
  <c r="C111" i="1"/>
  <c r="I111" i="1"/>
  <c r="A111" i="2"/>
  <c r="I110" i="2"/>
  <c r="D110" i="2"/>
  <c r="E110" i="2" s="1"/>
  <c r="A110" i="4"/>
  <c r="D109" i="4"/>
  <c r="E109" i="4" s="1"/>
  <c r="I109" i="4"/>
  <c r="C109" i="4"/>
  <c r="J76" i="4"/>
  <c r="H76" i="2"/>
  <c r="H76" i="1"/>
  <c r="I76" i="3" l="1"/>
  <c r="J76" i="1"/>
  <c r="J76" i="2"/>
  <c r="M76" i="4"/>
  <c r="N76" i="4"/>
  <c r="B110" i="4"/>
  <c r="B111" i="2"/>
  <c r="B112" i="1"/>
  <c r="M76" i="3" l="1"/>
  <c r="L76" i="3"/>
  <c r="A112" i="2"/>
  <c r="I111" i="2"/>
  <c r="D111" i="2"/>
  <c r="E111" i="2" s="1"/>
  <c r="A111" i="4"/>
  <c r="C110" i="4"/>
  <c r="D110" i="4" s="1"/>
  <c r="E110" i="4" s="1"/>
  <c r="I110" i="4"/>
  <c r="D112" i="1"/>
  <c r="A113" i="1"/>
  <c r="C112" i="1"/>
  <c r="I112" i="1"/>
  <c r="H77" i="4"/>
  <c r="N76" i="2"/>
  <c r="M76" i="2"/>
  <c r="M76" i="1"/>
  <c r="N76" i="1"/>
  <c r="G77" i="3" l="1"/>
  <c r="B111" i="4"/>
  <c r="H77" i="2"/>
  <c r="B113" i="1"/>
  <c r="B112" i="2"/>
  <c r="H77" i="1"/>
  <c r="J77" i="4"/>
  <c r="I77" i="3" l="1"/>
  <c r="J77" i="1"/>
  <c r="D113" i="1"/>
  <c r="C113" i="1"/>
  <c r="A114" i="1"/>
  <c r="I113" i="1"/>
  <c r="I111" i="4"/>
  <c r="D111" i="4"/>
  <c r="E111" i="4" s="1"/>
  <c r="A112" i="4"/>
  <c r="C111" i="4"/>
  <c r="M77" i="4"/>
  <c r="N77" i="4"/>
  <c r="D112" i="2"/>
  <c r="E112" i="2" s="1"/>
  <c r="A113" i="2"/>
  <c r="I112" i="2"/>
  <c r="J77" i="2"/>
  <c r="M77" i="3" l="1"/>
  <c r="L77" i="3"/>
  <c r="B112" i="4"/>
  <c r="B113" i="2"/>
  <c r="H78" i="4"/>
  <c r="B114" i="1"/>
  <c r="M77" i="2"/>
  <c r="N77" i="2"/>
  <c r="N77" i="1"/>
  <c r="M77" i="1"/>
  <c r="G78" i="3" l="1"/>
  <c r="H78" i="2"/>
  <c r="I113" i="2"/>
  <c r="C113" i="2"/>
  <c r="D113" i="2" s="1"/>
  <c r="E113" i="2" s="1"/>
  <c r="A114" i="2"/>
  <c r="A113" i="4"/>
  <c r="D112" i="4"/>
  <c r="E112" i="4" s="1"/>
  <c r="C112" i="4"/>
  <c r="I112" i="4"/>
  <c r="A115" i="1"/>
  <c r="I114" i="1"/>
  <c r="C114" i="1"/>
  <c r="D114" i="1"/>
  <c r="H78" i="1"/>
  <c r="J78" i="4"/>
  <c r="I78" i="3" l="1"/>
  <c r="N78" i="4"/>
  <c r="M78" i="4"/>
  <c r="J78" i="1"/>
  <c r="B115" i="1"/>
  <c r="B113" i="4"/>
  <c r="B114" i="2"/>
  <c r="J78" i="2"/>
  <c r="M78" i="3" l="1"/>
  <c r="L78" i="3"/>
  <c r="M78" i="2"/>
  <c r="N78" i="2"/>
  <c r="I114" i="2"/>
  <c r="A115" i="2"/>
  <c r="C114" i="2"/>
  <c r="D114" i="2" s="1"/>
  <c r="E114" i="2" s="1"/>
  <c r="H79" i="4"/>
  <c r="I113" i="4"/>
  <c r="C113" i="4"/>
  <c r="A114" i="4"/>
  <c r="D113" i="4"/>
  <c r="E113" i="4" s="1"/>
  <c r="A116" i="1"/>
  <c r="C115" i="1"/>
  <c r="I115" i="1"/>
  <c r="D115" i="1"/>
  <c r="M78" i="1"/>
  <c r="N78" i="1"/>
  <c r="G79" i="3" l="1"/>
  <c r="B114" i="4"/>
  <c r="H79" i="1"/>
  <c r="B116" i="1"/>
  <c r="J79" i="4"/>
  <c r="B115" i="2"/>
  <c r="H79" i="2"/>
  <c r="I79" i="3" l="1"/>
  <c r="A117" i="1"/>
  <c r="D116" i="1"/>
  <c r="I116" i="1"/>
  <c r="C116" i="1"/>
  <c r="D114" i="4"/>
  <c r="E114" i="4" s="1"/>
  <c r="A115" i="4"/>
  <c r="C114" i="4"/>
  <c r="I114" i="4"/>
  <c r="I115" i="2"/>
  <c r="A116" i="2"/>
  <c r="C115" i="2"/>
  <c r="D115" i="2" s="1"/>
  <c r="E115" i="2" s="1"/>
  <c r="J79" i="2"/>
  <c r="M79" i="4"/>
  <c r="N79" i="4"/>
  <c r="J79" i="1"/>
  <c r="M79" i="3" l="1"/>
  <c r="L79" i="3"/>
  <c r="N79" i="1"/>
  <c r="M79" i="1"/>
  <c r="H80" i="4"/>
  <c r="M79" i="2"/>
  <c r="N79" i="2"/>
  <c r="B116" i="2"/>
  <c r="B115" i="4"/>
  <c r="B117" i="1"/>
  <c r="G80" i="3" l="1"/>
  <c r="D117" i="1"/>
  <c r="I117" i="1"/>
  <c r="C117" i="1"/>
  <c r="A118" i="1"/>
  <c r="A117" i="2"/>
  <c r="I116" i="2"/>
  <c r="C116" i="2"/>
  <c r="D116" i="2" s="1"/>
  <c r="E116" i="2" s="1"/>
  <c r="H80" i="1"/>
  <c r="A116" i="4"/>
  <c r="I115" i="4"/>
  <c r="D115" i="4"/>
  <c r="E115" i="4" s="1"/>
  <c r="C115" i="4"/>
  <c r="H80" i="2"/>
  <c r="J80" i="4"/>
  <c r="I80" i="3" l="1"/>
  <c r="M80" i="4"/>
  <c r="N80" i="4"/>
  <c r="J80" i="2"/>
  <c r="B116" i="4"/>
  <c r="J80" i="1"/>
  <c r="B117" i="2"/>
  <c r="B118" i="1"/>
  <c r="M80" i="3" l="1"/>
  <c r="L80" i="3"/>
  <c r="I117" i="2"/>
  <c r="C117" i="2"/>
  <c r="D117" i="2" s="1"/>
  <c r="E117" i="2" s="1"/>
  <c r="A118" i="2"/>
  <c r="D118" i="1"/>
  <c r="C118" i="1"/>
  <c r="A119" i="1"/>
  <c r="I118" i="1"/>
  <c r="N80" i="1"/>
  <c r="M80" i="1"/>
  <c r="C116" i="4"/>
  <c r="D116" i="4"/>
  <c r="E116" i="4" s="1"/>
  <c r="I116" i="4"/>
  <c r="A117" i="4"/>
  <c r="M80" i="2"/>
  <c r="N80" i="2"/>
  <c r="H81" i="4"/>
  <c r="G81" i="3" l="1"/>
  <c r="B119" i="1"/>
  <c r="B118" i="2"/>
  <c r="J81" i="4"/>
  <c r="H81" i="2"/>
  <c r="B117" i="4"/>
  <c r="H81" i="1"/>
  <c r="I81" i="3" l="1"/>
  <c r="A118" i="4"/>
  <c r="D117" i="4"/>
  <c r="E117" i="4" s="1"/>
  <c r="C117" i="4"/>
  <c r="I117" i="4"/>
  <c r="I119" i="1"/>
  <c r="C119" i="1"/>
  <c r="D119" i="1" s="1"/>
  <c r="A120" i="1"/>
  <c r="J81" i="1"/>
  <c r="J81" i="2"/>
  <c r="N81" i="4"/>
  <c r="M81" i="4"/>
  <c r="A119" i="2"/>
  <c r="C118" i="2"/>
  <c r="D118" i="2" s="1"/>
  <c r="E118" i="2" s="1"/>
  <c r="I118" i="2"/>
  <c r="M81" i="3" l="1"/>
  <c r="L81" i="3"/>
  <c r="M81" i="2"/>
  <c r="N81" i="2"/>
  <c r="M81" i="1"/>
  <c r="N81" i="1"/>
  <c r="B119" i="2"/>
  <c r="H82" i="4"/>
  <c r="B120" i="1"/>
  <c r="B118" i="4"/>
  <c r="G82" i="3" l="1"/>
  <c r="D120" i="1"/>
  <c r="A121" i="1"/>
  <c r="C120" i="1"/>
  <c r="I120" i="1"/>
  <c r="D118" i="4"/>
  <c r="E118" i="4" s="1"/>
  <c r="C118" i="4"/>
  <c r="I118" i="4"/>
  <c r="A119" i="4"/>
  <c r="J82" i="4"/>
  <c r="I119" i="2"/>
  <c r="C119" i="2"/>
  <c r="D119" i="2" s="1"/>
  <c r="E119" i="2" s="1"/>
  <c r="A120" i="2"/>
  <c r="H82" i="1"/>
  <c r="H82" i="2"/>
  <c r="I82" i="3" l="1"/>
  <c r="J82" i="1"/>
  <c r="B120" i="2"/>
  <c r="J82" i="2"/>
  <c r="N82" i="4"/>
  <c r="M82" i="4"/>
  <c r="B119" i="4"/>
  <c r="B121" i="1"/>
  <c r="M82" i="3" l="1"/>
  <c r="L82" i="3"/>
  <c r="I121" i="1"/>
  <c r="C121" i="1"/>
  <c r="D121" i="1" s="1"/>
  <c r="A122" i="1"/>
  <c r="C119" i="4"/>
  <c r="D119" i="4"/>
  <c r="E119" i="4" s="1"/>
  <c r="I119" i="4"/>
  <c r="A120" i="4"/>
  <c r="H83" i="4"/>
  <c r="N82" i="2"/>
  <c r="M82" i="2"/>
  <c r="A121" i="2"/>
  <c r="C120" i="2"/>
  <c r="D120" i="2" s="1"/>
  <c r="E120" i="2" s="1"/>
  <c r="I120" i="2"/>
  <c r="M82" i="1"/>
  <c r="N82" i="1"/>
  <c r="G83" i="3" l="1"/>
  <c r="H83" i="1"/>
  <c r="B121" i="2"/>
  <c r="H83" i="2"/>
  <c r="J83" i="4"/>
  <c r="B120" i="4"/>
  <c r="B122" i="1"/>
  <c r="I83" i="3" l="1"/>
  <c r="D122" i="1"/>
  <c r="C122" i="1"/>
  <c r="I122" i="1"/>
  <c r="A123" i="1"/>
  <c r="N83" i="4"/>
  <c r="M83" i="4"/>
  <c r="A122" i="2"/>
  <c r="C121" i="2"/>
  <c r="D121" i="2" s="1"/>
  <c r="E121" i="2" s="1"/>
  <c r="I121" i="2"/>
  <c r="C120" i="4"/>
  <c r="D120" i="4"/>
  <c r="E120" i="4" s="1"/>
  <c r="A121" i="4"/>
  <c r="I120" i="4"/>
  <c r="J83" i="2"/>
  <c r="J83" i="1"/>
  <c r="M83" i="3" l="1"/>
  <c r="L83" i="3"/>
  <c r="N83" i="1"/>
  <c r="M83" i="1"/>
  <c r="M83" i="2"/>
  <c r="N83" i="2"/>
  <c r="B121" i="4"/>
  <c r="B122" i="2"/>
  <c r="H84" i="4"/>
  <c r="B123" i="1"/>
  <c r="G84" i="3" l="1"/>
  <c r="J84" i="4"/>
  <c r="D121" i="4"/>
  <c r="E121" i="4" s="1"/>
  <c r="C121" i="4"/>
  <c r="A122" i="4"/>
  <c r="I121" i="4"/>
  <c r="H84" i="1"/>
  <c r="D123" i="1"/>
  <c r="A124" i="1"/>
  <c r="I123" i="1"/>
  <c r="C123" i="1"/>
  <c r="C122" i="2"/>
  <c r="D122" i="2" s="1"/>
  <c r="E122" i="2" s="1"/>
  <c r="I122" i="2"/>
  <c r="A123" i="2"/>
  <c r="H84" i="2"/>
  <c r="I84" i="3" l="1"/>
  <c r="J84" i="2"/>
  <c r="B123" i="2"/>
  <c r="J84" i="1"/>
  <c r="B122" i="4"/>
  <c r="B124" i="1"/>
  <c r="N84" i="4"/>
  <c r="M84" i="4"/>
  <c r="M84" i="3" l="1"/>
  <c r="L84" i="3"/>
  <c r="I122" i="4"/>
  <c r="A123" i="4"/>
  <c r="D122" i="4"/>
  <c r="E122" i="4" s="1"/>
  <c r="I123" i="2"/>
  <c r="A124" i="2"/>
  <c r="C123" i="2"/>
  <c r="D123" i="2" s="1"/>
  <c r="E123" i="2" s="1"/>
  <c r="H85" i="4"/>
  <c r="C124" i="1"/>
  <c r="D124" i="1"/>
  <c r="A125" i="1"/>
  <c r="I124" i="1"/>
  <c r="N84" i="1"/>
  <c r="M84" i="1"/>
  <c r="M84" i="2"/>
  <c r="N84" i="2"/>
  <c r="G85" i="3" l="1"/>
  <c r="H85" i="2"/>
  <c r="B125" i="1"/>
  <c r="B123" i="4"/>
  <c r="H85" i="1"/>
  <c r="J85" i="4"/>
  <c r="B124" i="2"/>
  <c r="I85" i="3" l="1"/>
  <c r="I123" i="4"/>
  <c r="D123" i="4"/>
  <c r="E123" i="4" s="1"/>
  <c r="A124" i="4"/>
  <c r="C125" i="1"/>
  <c r="D125" i="1"/>
  <c r="I125" i="1"/>
  <c r="A126" i="1"/>
  <c r="M85" i="4"/>
  <c r="N85" i="4"/>
  <c r="J85" i="1"/>
  <c r="C124" i="2"/>
  <c r="D124" i="2" s="1"/>
  <c r="E124" i="2" s="1"/>
  <c r="I124" i="2"/>
  <c r="A125" i="2"/>
  <c r="J85" i="2"/>
  <c r="M85" i="3" l="1"/>
  <c r="L85" i="3"/>
  <c r="M85" i="2"/>
  <c r="N85" i="2"/>
  <c r="B126" i="1"/>
  <c r="B125" i="2"/>
  <c r="N85" i="1"/>
  <c r="M85" i="1"/>
  <c r="H86" i="4"/>
  <c r="B124" i="4"/>
  <c r="G86" i="3" l="1"/>
  <c r="D124" i="4"/>
  <c r="E124" i="4" s="1"/>
  <c r="I124" i="4"/>
  <c r="A125" i="4"/>
  <c r="H86" i="1"/>
  <c r="J86" i="4"/>
  <c r="D126" i="1"/>
  <c r="A127" i="1"/>
  <c r="I126" i="1"/>
  <c r="C126" i="1"/>
  <c r="I125" i="2"/>
  <c r="C125" i="2"/>
  <c r="D125" i="2" s="1"/>
  <c r="E125" i="2" s="1"/>
  <c r="A126" i="2"/>
  <c r="H86" i="2"/>
  <c r="I86" i="3" l="1"/>
  <c r="J86" i="2"/>
  <c r="B127" i="1"/>
  <c r="M86" i="4"/>
  <c r="N86" i="4"/>
  <c r="J86" i="1"/>
  <c r="B125" i="4"/>
  <c r="B126" i="2"/>
  <c r="M86" i="3" l="1"/>
  <c r="L86" i="3"/>
  <c r="A126" i="4"/>
  <c r="D125" i="4"/>
  <c r="E125" i="4" s="1"/>
  <c r="I125" i="4"/>
  <c r="A127" i="2"/>
  <c r="C126" i="2"/>
  <c r="D126" i="2" s="1"/>
  <c r="E126" i="2" s="1"/>
  <c r="I126" i="2"/>
  <c r="N86" i="1"/>
  <c r="M86" i="1"/>
  <c r="H87" i="4"/>
  <c r="I127" i="1"/>
  <c r="C127" i="1"/>
  <c r="D127" i="1"/>
  <c r="A128" i="1"/>
  <c r="M86" i="2"/>
  <c r="N86" i="2"/>
  <c r="G87" i="3" l="1"/>
  <c r="B128" i="1"/>
  <c r="B126" i="4"/>
  <c r="J87" i="4"/>
  <c r="H87" i="2"/>
  <c r="H87" i="1"/>
  <c r="B127" i="2"/>
  <c r="I87" i="3" l="1"/>
  <c r="J87" i="2"/>
  <c r="I126" i="4"/>
  <c r="A127" i="4"/>
  <c r="D126" i="4"/>
  <c r="E126" i="4" s="1"/>
  <c r="I128" i="1"/>
  <c r="A129" i="1"/>
  <c r="D128" i="1"/>
  <c r="C128" i="1"/>
  <c r="J87" i="1"/>
  <c r="M87" i="4"/>
  <c r="N87" i="4"/>
  <c r="I127" i="2"/>
  <c r="C127" i="2"/>
  <c r="D127" i="2" s="1"/>
  <c r="E127" i="2" s="1"/>
  <c r="A128" i="2"/>
  <c r="M87" i="3" l="1"/>
  <c r="L87" i="3"/>
  <c r="B128" i="2"/>
  <c r="B129" i="1"/>
  <c r="H88" i="4"/>
  <c r="N87" i="1"/>
  <c r="M87" i="1"/>
  <c r="B127" i="4"/>
  <c r="N87" i="2"/>
  <c r="M87" i="2"/>
  <c r="G88" i="3" l="1"/>
  <c r="J88" i="4"/>
  <c r="I128" i="2"/>
  <c r="A129" i="2"/>
  <c r="C128" i="2"/>
  <c r="D128" i="2" s="1"/>
  <c r="E128" i="2" s="1"/>
  <c r="H88" i="2"/>
  <c r="D127" i="4"/>
  <c r="E127" i="4" s="1"/>
  <c r="A128" i="4"/>
  <c r="I127" i="4"/>
  <c r="H88" i="1"/>
  <c r="A130" i="1"/>
  <c r="I129" i="1"/>
  <c r="C129" i="1"/>
  <c r="D129" i="1"/>
  <c r="I88" i="3" l="1"/>
  <c r="B130" i="1"/>
  <c r="B128" i="4"/>
  <c r="J88" i="2"/>
  <c r="B129" i="2"/>
  <c r="J88" i="1"/>
  <c r="N88" i="4"/>
  <c r="M88" i="4"/>
  <c r="M88" i="3" l="1"/>
  <c r="L88" i="3"/>
  <c r="A130" i="2"/>
  <c r="I129" i="2"/>
  <c r="C129" i="2"/>
  <c r="D129" i="2" s="1"/>
  <c r="E129" i="2" s="1"/>
  <c r="I128" i="4"/>
  <c r="D128" i="4"/>
  <c r="E128" i="4" s="1"/>
  <c r="A129" i="4"/>
  <c r="H89" i="4"/>
  <c r="M88" i="1"/>
  <c r="N88" i="1"/>
  <c r="M88" i="2"/>
  <c r="N88" i="2"/>
  <c r="A131" i="1"/>
  <c r="D130" i="1"/>
  <c r="C130" i="1"/>
  <c r="I130" i="1"/>
  <c r="G89" i="3" l="1"/>
  <c r="B131" i="1"/>
  <c r="B130" i="2"/>
  <c r="H89" i="2"/>
  <c r="H89" i="1"/>
  <c r="J89" i="4"/>
  <c r="B129" i="4"/>
  <c r="I89" i="3" l="1"/>
  <c r="I130" i="2"/>
  <c r="C130" i="2"/>
  <c r="D130" i="2" s="1"/>
  <c r="E130" i="2" s="1"/>
  <c r="A131" i="2"/>
  <c r="I131" i="1"/>
  <c r="C131" i="1"/>
  <c r="D131" i="1" s="1"/>
  <c r="A132" i="1"/>
  <c r="I129" i="4"/>
  <c r="D129" i="4"/>
  <c r="E129" i="4" s="1"/>
  <c r="A130" i="4"/>
  <c r="M89" i="4"/>
  <c r="N89" i="4"/>
  <c r="J89" i="1"/>
  <c r="J89" i="2"/>
  <c r="M89" i="3" l="1"/>
  <c r="L89" i="3"/>
  <c r="M89" i="2"/>
  <c r="N89" i="2"/>
  <c r="M89" i="1"/>
  <c r="N89" i="1"/>
  <c r="H90" i="4"/>
  <c r="B130" i="4"/>
  <c r="B132" i="1"/>
  <c r="B131" i="2"/>
  <c r="G90" i="3" l="1"/>
  <c r="A132" i="2"/>
  <c r="I131" i="2"/>
  <c r="C131" i="2"/>
  <c r="D131" i="2" s="1"/>
  <c r="E131" i="2" s="1"/>
  <c r="D132" i="1"/>
  <c r="I132" i="1"/>
  <c r="C132" i="1"/>
  <c r="A133" i="1"/>
  <c r="A131" i="4"/>
  <c r="I130" i="4"/>
  <c r="D130" i="4"/>
  <c r="E130" i="4" s="1"/>
  <c r="J90" i="4"/>
  <c r="H90" i="1"/>
  <c r="H90" i="2"/>
  <c r="I90" i="3" l="1"/>
  <c r="J90" i="2"/>
  <c r="J90" i="1"/>
  <c r="M90" i="4"/>
  <c r="N90" i="4"/>
  <c r="B131" i="4"/>
  <c r="B133" i="1"/>
  <c r="B132" i="2"/>
  <c r="M90" i="3" l="1"/>
  <c r="L90" i="3"/>
  <c r="I133" i="1"/>
  <c r="A134" i="1"/>
  <c r="C133" i="1"/>
  <c r="D133" i="1" s="1"/>
  <c r="D131" i="4"/>
  <c r="E131" i="4" s="1"/>
  <c r="I131" i="4"/>
  <c r="A132" i="4"/>
  <c r="C132" i="2"/>
  <c r="D132" i="2" s="1"/>
  <c r="E132" i="2" s="1"/>
  <c r="I132" i="2"/>
  <c r="A133" i="2"/>
  <c r="H91" i="4"/>
  <c r="N90" i="1"/>
  <c r="M90" i="1"/>
  <c r="M90" i="2"/>
  <c r="N90" i="2"/>
  <c r="G91" i="3" l="1"/>
  <c r="B132" i="4"/>
  <c r="H91" i="1"/>
  <c r="B133" i="2"/>
  <c r="B134" i="1"/>
  <c r="H91" i="2"/>
  <c r="J91" i="4"/>
  <c r="I91" i="3" l="1"/>
  <c r="D134" i="1"/>
  <c r="A135" i="1"/>
  <c r="I134" i="1"/>
  <c r="C134" i="1"/>
  <c r="I133" i="2"/>
  <c r="C133" i="2"/>
  <c r="D133" i="2" s="1"/>
  <c r="E133" i="2" s="1"/>
  <c r="A134" i="2"/>
  <c r="M91" i="4"/>
  <c r="N91" i="4"/>
  <c r="J91" i="2"/>
  <c r="J91" i="1"/>
  <c r="A133" i="4"/>
  <c r="I132" i="4"/>
  <c r="D132" i="4"/>
  <c r="E132" i="4" s="1"/>
  <c r="M91" i="3" l="1"/>
  <c r="L91" i="3"/>
  <c r="B133" i="4"/>
  <c r="B134" i="2"/>
  <c r="M91" i="1"/>
  <c r="N91" i="1"/>
  <c r="N91" i="2"/>
  <c r="M91" i="2"/>
  <c r="H92" i="4"/>
  <c r="B135" i="1"/>
  <c r="G92" i="3" l="1"/>
  <c r="J92" i="4"/>
  <c r="H92" i="1"/>
  <c r="I133" i="4"/>
  <c r="A134" i="4"/>
  <c r="D133" i="4"/>
  <c r="E133" i="4" s="1"/>
  <c r="I135" i="1"/>
  <c r="D135" i="1"/>
  <c r="C135" i="1"/>
  <c r="A136" i="1"/>
  <c r="H92" i="2"/>
  <c r="C134" i="2"/>
  <c r="D134" i="2" s="1"/>
  <c r="E134" i="2" s="1"/>
  <c r="I134" i="2"/>
  <c r="A135" i="2"/>
  <c r="I92" i="3" l="1"/>
  <c r="B135" i="2"/>
  <c r="J92" i="2"/>
  <c r="B136" i="1"/>
  <c r="B134" i="4"/>
  <c r="J92" i="1"/>
  <c r="N92" i="4"/>
  <c r="M92" i="4"/>
  <c r="M92" i="3" l="1"/>
  <c r="L92" i="3"/>
  <c r="D136" i="1"/>
  <c r="A137" i="1"/>
  <c r="C136" i="1"/>
  <c r="I136" i="1"/>
  <c r="A136" i="2"/>
  <c r="I135" i="2"/>
  <c r="C135" i="2"/>
  <c r="D135" i="2" s="1"/>
  <c r="E135" i="2" s="1"/>
  <c r="H93" i="4"/>
  <c r="N92" i="1"/>
  <c r="M92" i="1"/>
  <c r="D134" i="4"/>
  <c r="E134" i="4" s="1"/>
  <c r="I134" i="4"/>
  <c r="A135" i="4"/>
  <c r="M92" i="2"/>
  <c r="N92" i="2"/>
  <c r="G93" i="3" l="1"/>
  <c r="H93" i="2"/>
  <c r="B135" i="4"/>
  <c r="H93" i="1"/>
  <c r="J93" i="4"/>
  <c r="B136" i="2"/>
  <c r="B137" i="1"/>
  <c r="I93" i="3" l="1"/>
  <c r="I137" i="1"/>
  <c r="C137" i="1"/>
  <c r="D137" i="1"/>
  <c r="A138" i="1"/>
  <c r="D135" i="4"/>
  <c r="E135" i="4" s="1"/>
  <c r="A136" i="4"/>
  <c r="I135" i="4"/>
  <c r="A137" i="2"/>
  <c r="C136" i="2"/>
  <c r="D136" i="2" s="1"/>
  <c r="E136" i="2" s="1"/>
  <c r="I136" i="2"/>
  <c r="M93" i="4"/>
  <c r="N93" i="4"/>
  <c r="J93" i="1"/>
  <c r="J93" i="2"/>
  <c r="M93" i="3" l="1"/>
  <c r="L93" i="3"/>
  <c r="M93" i="2"/>
  <c r="N93" i="2"/>
  <c r="M93" i="1"/>
  <c r="N93" i="1"/>
  <c r="H94" i="4"/>
  <c r="B136" i="4"/>
  <c r="B137" i="2"/>
  <c r="B138" i="1"/>
  <c r="G94" i="3" l="1"/>
  <c r="A138" i="2"/>
  <c r="I137" i="2"/>
  <c r="C137" i="2"/>
  <c r="D137" i="2" s="1"/>
  <c r="E137" i="2" s="1"/>
  <c r="D136" i="4"/>
  <c r="E136" i="4" s="1"/>
  <c r="A137" i="4"/>
  <c r="I136" i="4"/>
  <c r="I138" i="1"/>
  <c r="D138" i="1"/>
  <c r="A139" i="1"/>
  <c r="C138" i="1"/>
  <c r="J94" i="4"/>
  <c r="H94" i="1"/>
  <c r="H94" i="2"/>
  <c r="I94" i="3" l="1"/>
  <c r="B137" i="4"/>
  <c r="J94" i="2"/>
  <c r="J94" i="1"/>
  <c r="N94" i="4"/>
  <c r="M94" i="4"/>
  <c r="B139" i="1"/>
  <c r="B138" i="2"/>
  <c r="M94" i="3" l="1"/>
  <c r="L94" i="3"/>
  <c r="A140" i="1"/>
  <c r="D139" i="1"/>
  <c r="C139" i="1"/>
  <c r="J139" i="1"/>
  <c r="I139" i="1"/>
  <c r="H95" i="4"/>
  <c r="D137" i="4"/>
  <c r="E137" i="4" s="1"/>
  <c r="A138" i="4"/>
  <c r="I137" i="4"/>
  <c r="C138" i="2"/>
  <c r="D138" i="2" s="1"/>
  <c r="E138" i="2" s="1"/>
  <c r="I138" i="2"/>
  <c r="A139" i="2"/>
  <c r="N94" i="1"/>
  <c r="M94" i="1"/>
  <c r="N94" i="2"/>
  <c r="M94" i="2"/>
  <c r="G95" i="3" l="1"/>
  <c r="B138" i="4"/>
  <c r="J95" i="4"/>
  <c r="B140" i="1"/>
  <c r="H95" i="2"/>
  <c r="H95" i="1"/>
  <c r="B139" i="2"/>
  <c r="I95" i="3" l="1"/>
  <c r="D140" i="1"/>
  <c r="I140" i="1"/>
  <c r="C140" i="1"/>
  <c r="A141" i="1"/>
  <c r="J140" i="1"/>
  <c r="I138" i="4"/>
  <c r="D138" i="4"/>
  <c r="E138" i="4" s="1"/>
  <c r="A139" i="4"/>
  <c r="A140" i="2"/>
  <c r="C139" i="2"/>
  <c r="D139" i="2" s="1"/>
  <c r="E139" i="2" s="1"/>
  <c r="I139" i="2"/>
  <c r="J95" i="1"/>
  <c r="J95" i="2"/>
  <c r="N95" i="4"/>
  <c r="M95" i="4"/>
  <c r="M95" i="3" l="1"/>
  <c r="L95" i="3"/>
  <c r="N95" i="2"/>
  <c r="M95" i="2"/>
  <c r="M95" i="1"/>
  <c r="N95" i="1"/>
  <c r="H96" i="4"/>
  <c r="B140" i="2"/>
  <c r="B139" i="4"/>
  <c r="B141" i="1"/>
  <c r="G96" i="3" l="1"/>
  <c r="J141" i="1"/>
  <c r="I141" i="1"/>
  <c r="A142" i="1"/>
  <c r="C141" i="1"/>
  <c r="D141" i="1"/>
  <c r="A141" i="2"/>
  <c r="C140" i="2"/>
  <c r="D140" i="2" s="1"/>
  <c r="E140" i="2" s="1"/>
  <c r="I140" i="2"/>
  <c r="H96" i="2"/>
  <c r="A140" i="4"/>
  <c r="I139" i="4"/>
  <c r="D139" i="4"/>
  <c r="E139" i="4" s="1"/>
  <c r="J96" i="4"/>
  <c r="H96" i="1"/>
  <c r="I96" i="3" l="1"/>
  <c r="J96" i="1"/>
  <c r="M96" i="4"/>
  <c r="N96" i="4"/>
  <c r="B140" i="4"/>
  <c r="J96" i="2"/>
  <c r="B141" i="2"/>
  <c r="B142" i="1"/>
  <c r="M96" i="3" l="1"/>
  <c r="L96" i="3"/>
  <c r="I141" i="2"/>
  <c r="C141" i="2"/>
  <c r="D141" i="2" s="1"/>
  <c r="E141" i="2" s="1"/>
  <c r="A142" i="2"/>
  <c r="A141" i="4"/>
  <c r="I140" i="4"/>
  <c r="D140" i="4"/>
  <c r="E140" i="4" s="1"/>
  <c r="C142" i="1"/>
  <c r="I142" i="1"/>
  <c r="D142" i="1"/>
  <c r="A143" i="1"/>
  <c r="J142" i="1"/>
  <c r="N96" i="2"/>
  <c r="M96" i="2"/>
  <c r="H97" i="4"/>
  <c r="M96" i="1"/>
  <c r="N96" i="1"/>
  <c r="G97" i="3" l="1"/>
  <c r="H97" i="2"/>
  <c r="B143" i="1"/>
  <c r="H97" i="1"/>
  <c r="J97" i="4"/>
  <c r="B141" i="4"/>
  <c r="B142" i="2"/>
  <c r="I97" i="3" l="1"/>
  <c r="D141" i="4"/>
  <c r="E141" i="4" s="1"/>
  <c r="I141" i="4"/>
  <c r="A142" i="4"/>
  <c r="C142" i="2"/>
  <c r="D142" i="2" s="1"/>
  <c r="E142" i="2" s="1"/>
  <c r="A143" i="2"/>
  <c r="I142" i="2"/>
  <c r="M97" i="4"/>
  <c r="N97" i="4"/>
  <c r="J97" i="1"/>
  <c r="J143" i="1"/>
  <c r="I143" i="1"/>
  <c r="D143" i="1"/>
  <c r="C143" i="1"/>
  <c r="A144" i="1"/>
  <c r="J97" i="2"/>
  <c r="M97" i="3" l="1"/>
  <c r="L97" i="3"/>
  <c r="N97" i="1"/>
  <c r="M97" i="1"/>
  <c r="H98" i="4"/>
  <c r="N97" i="2"/>
  <c r="M97" i="2"/>
  <c r="B144" i="1"/>
  <c r="B143" i="2"/>
  <c r="B142" i="4"/>
  <c r="G98" i="3" l="1"/>
  <c r="D144" i="1"/>
  <c r="A145" i="1"/>
  <c r="I144" i="1"/>
  <c r="J144" i="1"/>
  <c r="C144" i="1"/>
  <c r="H98" i="2"/>
  <c r="H98" i="1"/>
  <c r="I142" i="4"/>
  <c r="D142" i="4"/>
  <c r="E142" i="4" s="1"/>
  <c r="A143" i="4"/>
  <c r="A144" i="2"/>
  <c r="C143" i="2"/>
  <c r="D143" i="2" s="1"/>
  <c r="E143" i="2" s="1"/>
  <c r="I143" i="2"/>
  <c r="J98" i="4"/>
  <c r="I98" i="3" l="1"/>
  <c r="N98" i="4"/>
  <c r="M98" i="4"/>
  <c r="B144" i="2"/>
  <c r="B143" i="4"/>
  <c r="J98" i="1"/>
  <c r="J98" i="2"/>
  <c r="B145" i="1"/>
  <c r="M98" i="3" l="1"/>
  <c r="L98" i="3"/>
  <c r="D145" i="1"/>
  <c r="I145" i="1"/>
  <c r="J145" i="1"/>
  <c r="C145" i="1"/>
  <c r="A146" i="1"/>
  <c r="I144" i="2"/>
  <c r="C144" i="2"/>
  <c r="D144" i="2" s="1"/>
  <c r="E144" i="2" s="1"/>
  <c r="A145" i="2"/>
  <c r="H99" i="4"/>
  <c r="N98" i="2"/>
  <c r="M98" i="2"/>
  <c r="N98" i="1"/>
  <c r="M98" i="1"/>
  <c r="A144" i="4"/>
  <c r="I143" i="4"/>
  <c r="D143" i="4"/>
  <c r="E143" i="4" s="1"/>
  <c r="G99" i="3" l="1"/>
  <c r="B144" i="4"/>
  <c r="J99" i="4"/>
  <c r="H99" i="1"/>
  <c r="H99" i="2"/>
  <c r="B145" i="2"/>
  <c r="B146" i="1"/>
  <c r="I99" i="3" l="1"/>
  <c r="A146" i="2"/>
  <c r="I145" i="2"/>
  <c r="C145" i="2"/>
  <c r="D145" i="2" s="1"/>
  <c r="E145" i="2" s="1"/>
  <c r="I146" i="1"/>
  <c r="D146" i="1"/>
  <c r="C146" i="1"/>
  <c r="J146" i="1"/>
  <c r="A147" i="1"/>
  <c r="J99" i="2"/>
  <c r="J99" i="1"/>
  <c r="N99" i="4"/>
  <c r="M99" i="4"/>
  <c r="A145" i="4"/>
  <c r="I144" i="4"/>
  <c r="D144" i="4"/>
  <c r="E144" i="4" s="1"/>
  <c r="M99" i="3" l="1"/>
  <c r="L99" i="3"/>
  <c r="B145" i="4"/>
  <c r="H100" i="4"/>
  <c r="N99" i="1"/>
  <c r="M99" i="1"/>
  <c r="M99" i="2"/>
  <c r="N99" i="2"/>
  <c r="B147" i="1"/>
  <c r="B146" i="2"/>
  <c r="G100" i="3" l="1"/>
  <c r="D147" i="1"/>
  <c r="C147" i="1"/>
  <c r="I147" i="1"/>
  <c r="A148" i="1"/>
  <c r="J147" i="1"/>
  <c r="H100" i="1"/>
  <c r="I145" i="4"/>
  <c r="A146" i="4"/>
  <c r="D145" i="4"/>
  <c r="E145" i="4" s="1"/>
  <c r="I146" i="2"/>
  <c r="A147" i="2"/>
  <c r="C146" i="2"/>
  <c r="D146" i="2" s="1"/>
  <c r="E146" i="2" s="1"/>
  <c r="H100" i="2"/>
  <c r="J100" i="4"/>
  <c r="I100" i="3" l="1"/>
  <c r="M100" i="4"/>
  <c r="N100" i="4"/>
  <c r="J100" i="2"/>
  <c r="B147" i="2"/>
  <c r="B146" i="4"/>
  <c r="J100" i="1"/>
  <c r="B148" i="1"/>
  <c r="M100" i="3" l="1"/>
  <c r="L100" i="3"/>
  <c r="D146" i="4"/>
  <c r="E146" i="4" s="1"/>
  <c r="A147" i="4"/>
  <c r="I146" i="4"/>
  <c r="A148" i="2"/>
  <c r="C147" i="2"/>
  <c r="D147" i="2" s="1"/>
  <c r="E147" i="2" s="1"/>
  <c r="I147" i="2"/>
  <c r="I148" i="1"/>
  <c r="C148" i="1"/>
  <c r="D148" i="1"/>
  <c r="A149" i="1"/>
  <c r="J148" i="1"/>
  <c r="N100" i="1"/>
  <c r="M100" i="1"/>
  <c r="N100" i="2"/>
  <c r="M100" i="2"/>
  <c r="H101" i="4"/>
  <c r="G101" i="3" l="1"/>
  <c r="H101" i="2"/>
  <c r="H101" i="1"/>
  <c r="B149" i="1"/>
  <c r="J101" i="4"/>
  <c r="B148" i="2"/>
  <c r="B147" i="4"/>
  <c r="I101" i="3" l="1"/>
  <c r="I149" i="1"/>
  <c r="D149" i="1"/>
  <c r="J149" i="1"/>
  <c r="C149" i="1"/>
  <c r="A150" i="1"/>
  <c r="I147" i="4"/>
  <c r="D147" i="4"/>
  <c r="E147" i="4" s="1"/>
  <c r="A148" i="4"/>
  <c r="I148" i="2"/>
  <c r="A149" i="2"/>
  <c r="C148" i="2"/>
  <c r="D148" i="2" s="1"/>
  <c r="E148" i="2" s="1"/>
  <c r="M101" i="4"/>
  <c r="N101" i="4"/>
  <c r="J101" i="1"/>
  <c r="J101" i="2"/>
  <c r="M101" i="3" l="1"/>
  <c r="L101" i="3"/>
  <c r="N101" i="2"/>
  <c r="M101" i="2"/>
  <c r="N101" i="1"/>
  <c r="M101" i="1"/>
  <c r="H102" i="4"/>
  <c r="B148" i="4"/>
  <c r="B150" i="1"/>
  <c r="B149" i="2"/>
  <c r="G102" i="3" l="1"/>
  <c r="D150" i="1"/>
  <c r="I150" i="1"/>
  <c r="J150" i="1"/>
  <c r="C150" i="1"/>
  <c r="A151" i="1"/>
  <c r="D148" i="4"/>
  <c r="E148" i="4" s="1"/>
  <c r="A149" i="4"/>
  <c r="I148" i="4"/>
  <c r="H102" i="1"/>
  <c r="H102" i="2"/>
  <c r="I149" i="2"/>
  <c r="C149" i="2"/>
  <c r="D149" i="2" s="1"/>
  <c r="E149" i="2" s="1"/>
  <c r="A150" i="2"/>
  <c r="J102" i="4"/>
  <c r="I102" i="3" l="1"/>
  <c r="B151" i="1"/>
  <c r="M102" i="4"/>
  <c r="N102" i="4"/>
  <c r="B150" i="2"/>
  <c r="J102" i="2"/>
  <c r="J102" i="1"/>
  <c r="B149" i="4"/>
  <c r="M102" i="3" l="1"/>
  <c r="L102" i="3"/>
  <c r="A151" i="2"/>
  <c r="C150" i="2"/>
  <c r="D150" i="2" s="1"/>
  <c r="E150" i="2" s="1"/>
  <c r="I150" i="2"/>
  <c r="A152" i="1"/>
  <c r="J151" i="1"/>
  <c r="C151" i="1"/>
  <c r="I151" i="1"/>
  <c r="D151" i="1"/>
  <c r="A150" i="4"/>
  <c r="D149" i="4"/>
  <c r="E149" i="4" s="1"/>
  <c r="I149" i="4"/>
  <c r="M102" i="1"/>
  <c r="N102" i="1"/>
  <c r="M102" i="2"/>
  <c r="N102" i="2"/>
  <c r="H103" i="4"/>
  <c r="G103" i="3" l="1"/>
  <c r="J103" i="4"/>
  <c r="H103" i="2"/>
  <c r="H103" i="1"/>
  <c r="B150" i="4"/>
  <c r="B152" i="1"/>
  <c r="B151" i="2"/>
  <c r="I103" i="3" l="1"/>
  <c r="I151" i="2"/>
  <c r="A152" i="2"/>
  <c r="C151" i="2"/>
  <c r="D151" i="2" s="1"/>
  <c r="E151" i="2" s="1"/>
  <c r="D150" i="4"/>
  <c r="E150" i="4" s="1"/>
  <c r="I150" i="4"/>
  <c r="A151" i="4"/>
  <c r="J152" i="1"/>
  <c r="C152" i="1"/>
  <c r="I152" i="1"/>
  <c r="D152" i="1"/>
  <c r="A153" i="1"/>
  <c r="J103" i="1"/>
  <c r="J103" i="2"/>
  <c r="M103" i="4"/>
  <c r="N103" i="4"/>
  <c r="M103" i="3" l="1"/>
  <c r="L103" i="3"/>
  <c r="B151" i="4"/>
  <c r="H104" i="4"/>
  <c r="M103" i="2"/>
  <c r="N103" i="2"/>
  <c r="M103" i="1"/>
  <c r="N103" i="1"/>
  <c r="B153" i="1"/>
  <c r="B152" i="2"/>
  <c r="G104" i="3" l="1"/>
  <c r="D151" i="4"/>
  <c r="E151" i="4" s="1"/>
  <c r="A152" i="4"/>
  <c r="I151" i="4"/>
  <c r="I152" i="2"/>
  <c r="C152" i="2"/>
  <c r="D152" i="2" s="1"/>
  <c r="E152" i="2" s="1"/>
  <c r="A153" i="2"/>
  <c r="A154" i="1"/>
  <c r="C153" i="1"/>
  <c r="I153" i="1"/>
  <c r="J153" i="1"/>
  <c r="D153" i="1"/>
  <c r="H104" i="1"/>
  <c r="H104" i="2"/>
  <c r="J104" i="4"/>
  <c r="I104" i="3" l="1"/>
  <c r="N104" i="4"/>
  <c r="M104" i="4"/>
  <c r="J104" i="2"/>
  <c r="J104" i="1"/>
  <c r="B154" i="1"/>
  <c r="B153" i="2"/>
  <c r="B152" i="4"/>
  <c r="M104" i="3" l="1"/>
  <c r="L104" i="3"/>
  <c r="I153" i="2"/>
  <c r="A154" i="2"/>
  <c r="C153" i="2"/>
  <c r="D153" i="2" s="1"/>
  <c r="E153" i="2" s="1"/>
  <c r="H105" i="4"/>
  <c r="D152" i="4"/>
  <c r="E152" i="4" s="1"/>
  <c r="I152" i="4"/>
  <c r="A153" i="4"/>
  <c r="J154" i="1"/>
  <c r="A155" i="1"/>
  <c r="I154" i="1"/>
  <c r="D154" i="1"/>
  <c r="C154" i="1"/>
  <c r="M104" i="1"/>
  <c r="N104" i="1"/>
  <c r="N104" i="2"/>
  <c r="M104" i="2"/>
  <c r="G105" i="3" l="1"/>
  <c r="H105" i="2"/>
  <c r="B155" i="1"/>
  <c r="B153" i="4"/>
  <c r="H105" i="1"/>
  <c r="J105" i="4"/>
  <c r="B154" i="2"/>
  <c r="I105" i="3" l="1"/>
  <c r="I154" i="2"/>
  <c r="C154" i="2"/>
  <c r="D154" i="2" s="1"/>
  <c r="E154" i="2" s="1"/>
  <c r="A155" i="2"/>
  <c r="D155" i="1"/>
  <c r="J155" i="1"/>
  <c r="C155" i="1"/>
  <c r="I155" i="1"/>
  <c r="A156" i="1"/>
  <c r="N105" i="4"/>
  <c r="M105" i="4"/>
  <c r="J105" i="1"/>
  <c r="A154" i="4"/>
  <c r="I153" i="4"/>
  <c r="D153" i="4"/>
  <c r="E153" i="4" s="1"/>
  <c r="J105" i="2"/>
  <c r="M105" i="3" l="1"/>
  <c r="L105" i="3"/>
  <c r="M105" i="2"/>
  <c r="N105" i="2"/>
  <c r="H106" i="4"/>
  <c r="B154" i="4"/>
  <c r="M105" i="1"/>
  <c r="N105" i="1"/>
  <c r="B156" i="1"/>
  <c r="B155" i="2"/>
  <c r="G106" i="3" l="1"/>
  <c r="A156" i="2"/>
  <c r="I155" i="2"/>
  <c r="C155" i="2"/>
  <c r="D155" i="2" s="1"/>
  <c r="E155" i="2" s="1"/>
  <c r="J156" i="1"/>
  <c r="I156" i="1"/>
  <c r="D156" i="1"/>
  <c r="C156" i="1"/>
  <c r="A157" i="1"/>
  <c r="H106" i="1"/>
  <c r="A155" i="4"/>
  <c r="D154" i="4"/>
  <c r="E154" i="4" s="1"/>
  <c r="I154" i="4"/>
  <c r="J106" i="4"/>
  <c r="H106" i="2"/>
  <c r="I106" i="3" l="1"/>
  <c r="B156" i="2"/>
  <c r="J106" i="2"/>
  <c r="M106" i="4"/>
  <c r="N106" i="4"/>
  <c r="B155" i="4"/>
  <c r="J106" i="1"/>
  <c r="B157" i="1"/>
  <c r="M106" i="3" l="1"/>
  <c r="L106" i="3"/>
  <c r="D157" i="1"/>
  <c r="I157" i="1"/>
  <c r="C157" i="1"/>
  <c r="J157" i="1"/>
  <c r="A158" i="1"/>
  <c r="C156" i="2"/>
  <c r="D156" i="2" s="1"/>
  <c r="E156" i="2" s="1"/>
  <c r="I156" i="2"/>
  <c r="A157" i="2"/>
  <c r="A156" i="4"/>
  <c r="D155" i="4"/>
  <c r="E155" i="4" s="1"/>
  <c r="I155" i="4"/>
  <c r="M106" i="1"/>
  <c r="N106" i="1"/>
  <c r="H107" i="4"/>
  <c r="M106" i="2"/>
  <c r="N106" i="2"/>
  <c r="G107" i="3" l="1"/>
  <c r="H107" i="2"/>
  <c r="J107" i="4"/>
  <c r="H107" i="1"/>
  <c r="B157" i="2"/>
  <c r="B156" i="4"/>
  <c r="B158" i="1"/>
  <c r="I107" i="3" l="1"/>
  <c r="D156" i="4"/>
  <c r="E156" i="4" s="1"/>
  <c r="I156" i="4"/>
  <c r="A157" i="4"/>
  <c r="A158" i="2"/>
  <c r="I157" i="2"/>
  <c r="C157" i="2"/>
  <c r="D157" i="2" s="1"/>
  <c r="E157" i="2" s="1"/>
  <c r="A159" i="1"/>
  <c r="C158" i="1"/>
  <c r="J158" i="1"/>
  <c r="D158" i="1"/>
  <c r="I158" i="1"/>
  <c r="J107" i="1"/>
  <c r="M107" i="4"/>
  <c r="N107" i="4"/>
  <c r="J107" i="2"/>
  <c r="M107" i="3" l="1"/>
  <c r="L107" i="3"/>
  <c r="M107" i="2"/>
  <c r="N107" i="2"/>
  <c r="H108" i="4"/>
  <c r="M107" i="1"/>
  <c r="N107" i="1"/>
  <c r="B159" i="1"/>
  <c r="B158" i="2"/>
  <c r="B157" i="4"/>
  <c r="G108" i="3" l="1"/>
  <c r="A158" i="4"/>
  <c r="D157" i="4"/>
  <c r="E157" i="4" s="1"/>
  <c r="I157" i="4"/>
  <c r="I159" i="1"/>
  <c r="J159" i="1"/>
  <c r="A160" i="1"/>
  <c r="C159" i="1"/>
  <c r="D159" i="1"/>
  <c r="C158" i="2"/>
  <c r="D158" i="2" s="1"/>
  <c r="E158" i="2" s="1"/>
  <c r="I158" i="2"/>
  <c r="A159" i="2"/>
  <c r="H108" i="1"/>
  <c r="J108" i="4"/>
  <c r="H108" i="2"/>
  <c r="I108" i="3" l="1"/>
  <c r="B158" i="4"/>
  <c r="J108" i="2"/>
  <c r="M108" i="4"/>
  <c r="N108" i="4"/>
  <c r="J108" i="1"/>
  <c r="B159" i="2"/>
  <c r="B160" i="1"/>
  <c r="M108" i="3" l="1"/>
  <c r="L108" i="3"/>
  <c r="A160" i="2"/>
  <c r="C159" i="2"/>
  <c r="D159" i="2" s="1"/>
  <c r="E159" i="2" s="1"/>
  <c r="I159" i="2"/>
  <c r="A159" i="4"/>
  <c r="I158" i="4"/>
  <c r="D158" i="4"/>
  <c r="E158" i="4" s="1"/>
  <c r="A161" i="1"/>
  <c r="C160" i="1"/>
  <c r="D160" i="1"/>
  <c r="J160" i="1"/>
  <c r="I160" i="1"/>
  <c r="N108" i="1"/>
  <c r="M108" i="1"/>
  <c r="H109" i="4"/>
  <c r="M108" i="2"/>
  <c r="N108" i="2"/>
  <c r="G109" i="3" l="1"/>
  <c r="H109" i="2"/>
  <c r="J109" i="4"/>
  <c r="B161" i="1"/>
  <c r="B159" i="4"/>
  <c r="H109" i="1"/>
  <c r="B160" i="2"/>
  <c r="I109" i="3" l="1"/>
  <c r="A161" i="2"/>
  <c r="I160" i="2"/>
  <c r="C160" i="2"/>
  <c r="D160" i="2" s="1"/>
  <c r="E160" i="2" s="1"/>
  <c r="A162" i="1"/>
  <c r="I161" i="1"/>
  <c r="D161" i="1"/>
  <c r="J161" i="1"/>
  <c r="C161" i="1"/>
  <c r="J109" i="1"/>
  <c r="I159" i="4"/>
  <c r="A160" i="4"/>
  <c r="D159" i="4"/>
  <c r="E159" i="4" s="1"/>
  <c r="M109" i="4"/>
  <c r="N109" i="4"/>
  <c r="J109" i="2"/>
  <c r="M109" i="3" l="1"/>
  <c r="L109" i="3"/>
  <c r="B161" i="2"/>
  <c r="M109" i="1"/>
  <c r="N109" i="1"/>
  <c r="M109" i="2"/>
  <c r="N109" i="2"/>
  <c r="H110" i="4"/>
  <c r="B160" i="4"/>
  <c r="B162" i="1"/>
  <c r="G110" i="3" l="1"/>
  <c r="C162" i="1"/>
  <c r="D162" i="1"/>
  <c r="J162" i="1"/>
  <c r="A163" i="1"/>
  <c r="I162" i="1"/>
  <c r="A162" i="2"/>
  <c r="I161" i="2"/>
  <c r="C161" i="2"/>
  <c r="D161" i="2" s="1"/>
  <c r="E161" i="2" s="1"/>
  <c r="A161" i="4"/>
  <c r="I160" i="4"/>
  <c r="D160" i="4"/>
  <c r="E160" i="4" s="1"/>
  <c r="J110" i="4"/>
  <c r="H110" i="2"/>
  <c r="H110" i="1"/>
  <c r="I110" i="3" l="1"/>
  <c r="J110" i="1"/>
  <c r="J110" i="2"/>
  <c r="M110" i="4"/>
  <c r="N110" i="4"/>
  <c r="B161" i="4"/>
  <c r="B162" i="2"/>
  <c r="B163" i="1"/>
  <c r="M110" i="3" l="1"/>
  <c r="L110" i="3"/>
  <c r="D163" i="1"/>
  <c r="I163" i="1"/>
  <c r="C163" i="1"/>
  <c r="A164" i="1"/>
  <c r="J163" i="1"/>
  <c r="A162" i="4"/>
  <c r="I161" i="4"/>
  <c r="D161" i="4"/>
  <c r="E161" i="4" s="1"/>
  <c r="A163" i="2"/>
  <c r="I162" i="2"/>
  <c r="C162" i="2"/>
  <c r="D162" i="2" s="1"/>
  <c r="E162" i="2" s="1"/>
  <c r="H111" i="4"/>
  <c r="N110" i="2"/>
  <c r="M110" i="2"/>
  <c r="M110" i="1"/>
  <c r="N110" i="1"/>
  <c r="G111" i="3" l="1"/>
  <c r="H111" i="2"/>
  <c r="H111" i="1"/>
  <c r="J111" i="4"/>
  <c r="B163" i="2"/>
  <c r="B162" i="4"/>
  <c r="B164" i="1"/>
  <c r="I111" i="3" l="1"/>
  <c r="I163" i="2"/>
  <c r="A164" i="2"/>
  <c r="C163" i="2"/>
  <c r="D163" i="2" s="1"/>
  <c r="E163" i="2" s="1"/>
  <c r="A165" i="1"/>
  <c r="C164" i="1"/>
  <c r="I164" i="1"/>
  <c r="D164" i="1"/>
  <c r="J164" i="1"/>
  <c r="A163" i="4"/>
  <c r="I162" i="4"/>
  <c r="D162" i="4"/>
  <c r="E162" i="4" s="1"/>
  <c r="N111" i="4"/>
  <c r="M111" i="4"/>
  <c r="J111" i="1"/>
  <c r="J111" i="2"/>
  <c r="M111" i="3" l="1"/>
  <c r="L111" i="3"/>
  <c r="H112" i="4"/>
  <c r="B165" i="1"/>
  <c r="M111" i="2"/>
  <c r="N111" i="2"/>
  <c r="N111" i="1"/>
  <c r="M111" i="1"/>
  <c r="B163" i="4"/>
  <c r="B164" i="2"/>
  <c r="G112" i="3" l="1"/>
  <c r="H112" i="1"/>
  <c r="I165" i="1"/>
  <c r="D165" i="1"/>
  <c r="J165" i="1"/>
  <c r="C165" i="1"/>
  <c r="A166" i="1"/>
  <c r="C164" i="2"/>
  <c r="D164" i="2" s="1"/>
  <c r="E164" i="2" s="1"/>
  <c r="A165" i="2"/>
  <c r="I164" i="2"/>
  <c r="I163" i="4"/>
  <c r="J163" i="4"/>
  <c r="C163" i="4"/>
  <c r="D163" i="4"/>
  <c r="E163" i="4" s="1"/>
  <c r="A164" i="4"/>
  <c r="H112" i="2"/>
  <c r="J112" i="4"/>
  <c r="I112" i="3" l="1"/>
  <c r="B166" i="1"/>
  <c r="B165" i="2"/>
  <c r="N112" i="4"/>
  <c r="M112" i="4"/>
  <c r="J112" i="2"/>
  <c r="B164" i="4"/>
  <c r="J112" i="1"/>
  <c r="M112" i="3" l="1"/>
  <c r="L112" i="3"/>
  <c r="A166" i="2"/>
  <c r="C165" i="2"/>
  <c r="D165" i="2" s="1"/>
  <c r="E165" i="2" s="1"/>
  <c r="I165" i="2"/>
  <c r="I166" i="1"/>
  <c r="D166" i="1"/>
  <c r="J166" i="1"/>
  <c r="C166" i="1"/>
  <c r="I164" i="4"/>
  <c r="A165" i="4"/>
  <c r="D164" i="4"/>
  <c r="E164" i="4" s="1"/>
  <c r="C164" i="4"/>
  <c r="J164" i="4"/>
  <c r="H113" i="4"/>
  <c r="M112" i="1"/>
  <c r="N112" i="1"/>
  <c r="M112" i="2"/>
  <c r="N112" i="2"/>
  <c r="G113" i="3" l="1"/>
  <c r="B165" i="4"/>
  <c r="H113" i="2"/>
  <c r="H113" i="1"/>
  <c r="J113" i="4"/>
  <c r="B166" i="2"/>
  <c r="I113" i="3" l="1"/>
  <c r="C166" i="2"/>
  <c r="D166" i="2" s="1"/>
  <c r="E166" i="2" s="1"/>
  <c r="I166" i="2"/>
  <c r="C165" i="4"/>
  <c r="D165" i="4"/>
  <c r="E165" i="4" s="1"/>
  <c r="J165" i="4"/>
  <c r="I165" i="4"/>
  <c r="A166" i="4"/>
  <c r="N113" i="4"/>
  <c r="M113" i="4"/>
  <c r="J113" i="1"/>
  <c r="J113" i="2"/>
  <c r="M113" i="3" l="1"/>
  <c r="L113" i="3"/>
  <c r="M113" i="2"/>
  <c r="N113" i="2"/>
  <c r="M113" i="1"/>
  <c r="N113" i="1"/>
  <c r="B166" i="4"/>
  <c r="H114" i="4"/>
  <c r="G114" i="3" l="1"/>
  <c r="J114" i="4"/>
  <c r="I166" i="4"/>
  <c r="C166" i="4"/>
  <c r="D166" i="4"/>
  <c r="E166" i="4" s="1"/>
  <c r="J166" i="4"/>
  <c r="H114" i="1"/>
  <c r="H114" i="2"/>
  <c r="I114" i="3" l="1"/>
  <c r="J114" i="2"/>
  <c r="J114" i="1"/>
  <c r="N114" i="4"/>
  <c r="M114" i="4"/>
  <c r="M114" i="3" l="1"/>
  <c r="L114" i="3"/>
  <c r="M114" i="1"/>
  <c r="N114" i="1"/>
  <c r="M114" i="2"/>
  <c r="N114" i="2"/>
  <c r="H115" i="4"/>
  <c r="G115" i="3" l="1"/>
  <c r="J115" i="4"/>
  <c r="H115" i="2"/>
  <c r="H115" i="1"/>
  <c r="I115" i="3" l="1"/>
  <c r="J115" i="1"/>
  <c r="J115" i="2"/>
  <c r="N115" i="4"/>
  <c r="M115" i="4"/>
  <c r="M115" i="3" l="1"/>
  <c r="L115" i="3"/>
  <c r="H116" i="4"/>
  <c r="J116" i="4" s="1"/>
  <c r="M116" i="4" s="1"/>
  <c r="M115" i="2"/>
  <c r="N115" i="2"/>
  <c r="M115" i="1"/>
  <c r="N115" i="1"/>
  <c r="N116" i="4" l="1"/>
  <c r="H117" i="4" s="1"/>
  <c r="G116" i="3"/>
  <c r="H116" i="1"/>
  <c r="H116" i="2"/>
  <c r="J117" i="4" l="1"/>
  <c r="I116" i="3"/>
  <c r="J116" i="2"/>
  <c r="J116" i="1"/>
  <c r="M117" i="4" l="1"/>
  <c r="N117" i="4"/>
  <c r="M116" i="3"/>
  <c r="L116" i="3"/>
  <c r="M116" i="2"/>
  <c r="N116" i="2"/>
  <c r="N116" i="1"/>
  <c r="M116" i="1"/>
  <c r="H118" i="4" l="1"/>
  <c r="G117" i="3"/>
  <c r="H117" i="1"/>
  <c r="H117" i="2"/>
  <c r="J118" i="4" l="1"/>
  <c r="I117" i="3"/>
  <c r="J117" i="2"/>
  <c r="J117" i="1"/>
  <c r="N118" i="4" l="1"/>
  <c r="M118" i="4"/>
  <c r="M117" i="3"/>
  <c r="L117" i="3"/>
  <c r="M117" i="1"/>
  <c r="N117" i="1"/>
  <c r="M117" i="2"/>
  <c r="N117" i="2"/>
  <c r="H119" i="4" l="1"/>
  <c r="G118" i="3"/>
  <c r="H118" i="2"/>
  <c r="H118" i="1"/>
  <c r="J119" i="4" l="1"/>
  <c r="I118" i="3"/>
  <c r="J118" i="1"/>
  <c r="J118" i="2"/>
  <c r="M119" i="4" l="1"/>
  <c r="N119" i="4"/>
  <c r="M118" i="3"/>
  <c r="L118" i="3"/>
  <c r="N118" i="2"/>
  <c r="M118" i="2"/>
  <c r="M118" i="1"/>
  <c r="N118" i="1"/>
  <c r="H120" i="4" l="1"/>
  <c r="G119" i="3"/>
  <c r="H119" i="1"/>
  <c r="H119" i="2"/>
  <c r="J120" i="4" l="1"/>
  <c r="I119" i="3"/>
  <c r="J119" i="2"/>
  <c r="J119" i="1"/>
  <c r="N120" i="4" l="1"/>
  <c r="M120" i="4"/>
  <c r="M119" i="3"/>
  <c r="L119" i="3"/>
  <c r="N119" i="1"/>
  <c r="M119" i="1"/>
  <c r="M119" i="2"/>
  <c r="N119" i="2"/>
  <c r="H121" i="4" l="1"/>
  <c r="G120" i="3"/>
  <c r="H120" i="1"/>
  <c r="H120" i="2"/>
  <c r="J121" i="4" l="1"/>
  <c r="I120" i="3"/>
  <c r="J120" i="2"/>
  <c r="J120" i="1"/>
  <c r="M121" i="4" l="1"/>
  <c r="N121" i="4"/>
  <c r="M120" i="3"/>
  <c r="L120" i="3"/>
  <c r="N120" i="1"/>
  <c r="M120" i="1"/>
  <c r="N120" i="2"/>
  <c r="M120" i="2"/>
  <c r="H122" i="4" l="1"/>
  <c r="G121" i="3"/>
  <c r="H121" i="2"/>
  <c r="H121" i="1"/>
  <c r="J122" i="4" l="1"/>
  <c r="I121" i="3"/>
  <c r="J121" i="1"/>
  <c r="J121" i="2"/>
  <c r="M122" i="4" l="1"/>
  <c r="N122" i="4"/>
  <c r="M121" i="3"/>
  <c r="L121" i="3"/>
  <c r="N121" i="2"/>
  <c r="M121" i="2"/>
  <c r="M121" i="1"/>
  <c r="N121" i="1"/>
  <c r="H123" i="4" l="1"/>
  <c r="G122" i="3"/>
  <c r="H122" i="2"/>
  <c r="H122" i="1"/>
  <c r="J123" i="4" l="1"/>
  <c r="I122" i="3"/>
  <c r="J122" i="1"/>
  <c r="J122" i="2"/>
  <c r="N123" i="4" l="1"/>
  <c r="M123" i="4"/>
  <c r="M122" i="3"/>
  <c r="L122" i="3"/>
  <c r="M122" i="2"/>
  <c r="N122" i="2"/>
  <c r="N122" i="1"/>
  <c r="M122" i="1"/>
  <c r="H124" i="4" l="1"/>
  <c r="G123" i="3"/>
  <c r="H123" i="1"/>
  <c r="H123" i="2"/>
  <c r="J124" i="4" l="1"/>
  <c r="I123" i="3"/>
  <c r="J123" i="2"/>
  <c r="J123" i="1"/>
  <c r="M124" i="4" l="1"/>
  <c r="N124" i="4"/>
  <c r="M123" i="3"/>
  <c r="L123" i="3"/>
  <c r="N123" i="1"/>
  <c r="M123" i="1"/>
  <c r="M123" i="2"/>
  <c r="N123" i="2"/>
  <c r="H125" i="4" l="1"/>
  <c r="G124" i="3"/>
  <c r="H124" i="1"/>
  <c r="H124" i="2"/>
  <c r="J125" i="4" l="1"/>
  <c r="I124" i="3"/>
  <c r="J124" i="2"/>
  <c r="J124" i="1"/>
  <c r="N125" i="4" l="1"/>
  <c r="M125" i="4"/>
  <c r="M124" i="3"/>
  <c r="L124" i="3"/>
  <c r="M124" i="1"/>
  <c r="N124" i="1"/>
  <c r="N124" i="2"/>
  <c r="M124" i="2"/>
  <c r="H126" i="4" l="1"/>
  <c r="G125" i="3"/>
  <c r="H125" i="2"/>
  <c r="H125" i="1"/>
  <c r="J126" i="4" l="1"/>
  <c r="I125" i="3"/>
  <c r="J125" i="1"/>
  <c r="J125" i="2"/>
  <c r="M126" i="4" l="1"/>
  <c r="N126" i="4"/>
  <c r="M125" i="3"/>
  <c r="L125" i="3"/>
  <c r="N125" i="2"/>
  <c r="M125" i="2"/>
  <c r="M125" i="1"/>
  <c r="N125" i="1"/>
  <c r="H127" i="4" l="1"/>
  <c r="G126" i="3"/>
  <c r="H126" i="2"/>
  <c r="H126" i="1"/>
  <c r="J127" i="4" l="1"/>
  <c r="I126" i="3"/>
  <c r="J126" i="1"/>
  <c r="J126" i="2"/>
  <c r="N127" i="4" l="1"/>
  <c r="M127" i="4"/>
  <c r="M126" i="3"/>
  <c r="L126" i="3"/>
  <c r="N126" i="2"/>
  <c r="M126" i="2"/>
  <c r="N126" i="1"/>
  <c r="M126" i="1"/>
  <c r="H128" i="4" l="1"/>
  <c r="G127" i="3"/>
  <c r="H127" i="1"/>
  <c r="H127" i="2"/>
  <c r="J128" i="4" l="1"/>
  <c r="I127" i="3"/>
  <c r="J127" i="2"/>
  <c r="J127" i="1"/>
  <c r="M128" i="4" l="1"/>
  <c r="N128" i="4"/>
  <c r="M127" i="3"/>
  <c r="L127" i="3"/>
  <c r="N127" i="1"/>
  <c r="M127" i="1"/>
  <c r="N127" i="2"/>
  <c r="M127" i="2"/>
  <c r="H129" i="4" l="1"/>
  <c r="G128" i="3"/>
  <c r="H128" i="2"/>
  <c r="H128" i="1"/>
  <c r="J129" i="4" l="1"/>
  <c r="I128" i="3"/>
  <c r="J128" i="1"/>
  <c r="J128" i="2"/>
  <c r="N129" i="4" l="1"/>
  <c r="M129" i="4"/>
  <c r="M128" i="3"/>
  <c r="L128" i="3"/>
  <c r="N128" i="2"/>
  <c r="M128" i="2"/>
  <c r="N128" i="1"/>
  <c r="M128" i="1"/>
  <c r="H130" i="4" l="1"/>
  <c r="G129" i="3"/>
  <c r="H129" i="1"/>
  <c r="H129" i="2"/>
  <c r="J130" i="4" l="1"/>
  <c r="I129" i="3"/>
  <c r="J129" i="2"/>
  <c r="J129" i="1"/>
  <c r="M130" i="4" l="1"/>
  <c r="N130" i="4"/>
  <c r="M129" i="3"/>
  <c r="L129" i="3"/>
  <c r="N129" i="1"/>
  <c r="M129" i="1"/>
  <c r="N129" i="2"/>
  <c r="M129" i="2"/>
  <c r="H131" i="4" l="1"/>
  <c r="G130" i="3"/>
  <c r="H130" i="2"/>
  <c r="H130" i="1"/>
  <c r="J131" i="4" l="1"/>
  <c r="I130" i="3"/>
  <c r="J130" i="1"/>
  <c r="J130" i="2"/>
  <c r="N131" i="4" l="1"/>
  <c r="M131" i="4"/>
  <c r="M130" i="3"/>
  <c r="L130" i="3"/>
  <c r="N130" i="2"/>
  <c r="M130" i="2"/>
  <c r="M130" i="1"/>
  <c r="N130" i="1"/>
  <c r="H132" i="4" l="1"/>
  <c r="G131" i="3"/>
  <c r="H131" i="2"/>
  <c r="H131" i="1"/>
  <c r="J132" i="4" l="1"/>
  <c r="I131" i="3"/>
  <c r="J131" i="1"/>
  <c r="J131" i="2"/>
  <c r="M132" i="4" l="1"/>
  <c r="N132" i="4"/>
  <c r="M131" i="3"/>
  <c r="L131" i="3"/>
  <c r="N131" i="2"/>
  <c r="M131" i="2"/>
  <c r="N131" i="1"/>
  <c r="M131" i="1"/>
  <c r="H133" i="4" l="1"/>
  <c r="G132" i="3"/>
  <c r="H132" i="1"/>
  <c r="H132" i="2"/>
  <c r="J133" i="4" l="1"/>
  <c r="I132" i="3"/>
  <c r="J132" i="1"/>
  <c r="J132" i="2"/>
  <c r="N133" i="4" l="1"/>
  <c r="M133" i="4"/>
  <c r="M132" i="3"/>
  <c r="L132" i="3"/>
  <c r="N132" i="2"/>
  <c r="M132" i="2"/>
  <c r="N132" i="1"/>
  <c r="M132" i="1"/>
  <c r="H134" i="4" l="1"/>
  <c r="G133" i="3"/>
  <c r="H133" i="1"/>
  <c r="H133" i="2"/>
  <c r="J134" i="4" l="1"/>
  <c r="I133" i="3"/>
  <c r="J133" i="2"/>
  <c r="J133" i="1"/>
  <c r="M134" i="4" l="1"/>
  <c r="N134" i="4"/>
  <c r="M133" i="3"/>
  <c r="L133" i="3"/>
  <c r="N133" i="1"/>
  <c r="M133" i="1"/>
  <c r="N133" i="2"/>
  <c r="M133" i="2"/>
  <c r="H135" i="4" l="1"/>
  <c r="G134" i="3"/>
  <c r="H134" i="2"/>
  <c r="H134" i="1"/>
  <c r="J135" i="4" l="1"/>
  <c r="I134" i="3"/>
  <c r="J134" i="1"/>
  <c r="J134" i="2"/>
  <c r="N135" i="4" l="1"/>
  <c r="M135" i="4"/>
  <c r="M134" i="3"/>
  <c r="L134" i="3"/>
  <c r="N134" i="2"/>
  <c r="M134" i="2"/>
  <c r="M134" i="1"/>
  <c r="N134" i="1"/>
  <c r="H136" i="4" l="1"/>
  <c r="G135" i="3"/>
  <c r="H135" i="2"/>
  <c r="H135" i="1"/>
  <c r="J136" i="4" l="1"/>
  <c r="I135" i="3"/>
  <c r="J135" i="1"/>
  <c r="J135" i="2"/>
  <c r="M136" i="4" l="1"/>
  <c r="N136" i="4"/>
  <c r="M135" i="3"/>
  <c r="L135" i="3"/>
  <c r="N135" i="2"/>
  <c r="M135" i="2"/>
  <c r="N135" i="1"/>
  <c r="M135" i="1"/>
  <c r="H137" i="4" l="1"/>
  <c r="G136" i="3"/>
  <c r="H136" i="1"/>
  <c r="H136" i="2"/>
  <c r="J137" i="4" l="1"/>
  <c r="I136" i="3"/>
  <c r="J136" i="2"/>
  <c r="J136" i="1"/>
  <c r="N137" i="4" l="1"/>
  <c r="M137" i="4"/>
  <c r="M136" i="3"/>
  <c r="L136" i="3"/>
  <c r="M136" i="2"/>
  <c r="N136" i="2"/>
  <c r="N136" i="1"/>
  <c r="M136" i="1"/>
  <c r="H138" i="4" l="1"/>
  <c r="G137" i="3"/>
  <c r="H137" i="1"/>
  <c r="H137" i="2"/>
  <c r="J138" i="4" l="1"/>
  <c r="I137" i="3"/>
  <c r="J137" i="2"/>
  <c r="J137" i="1"/>
  <c r="M138" i="4" l="1"/>
  <c r="N138" i="4"/>
  <c r="M137" i="3"/>
  <c r="L137" i="3"/>
  <c r="M137" i="1"/>
  <c r="N137" i="1"/>
  <c r="N137" i="2"/>
  <c r="M137" i="2"/>
  <c r="H139" i="4" l="1"/>
  <c r="G138" i="3"/>
  <c r="H138" i="2"/>
  <c r="H138" i="1"/>
  <c r="J139" i="4" l="1"/>
  <c r="I138" i="3"/>
  <c r="J138" i="1"/>
  <c r="J138" i="2"/>
  <c r="N139" i="4" l="1"/>
  <c r="M139" i="4"/>
  <c r="M138" i="3"/>
  <c r="L138" i="3"/>
  <c r="N138" i="2"/>
  <c r="M138" i="2"/>
  <c r="M138" i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N138" i="1"/>
  <c r="H140" i="4" l="1"/>
  <c r="G139" i="3"/>
  <c r="H139" i="2"/>
  <c r="N139" i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H139" i="1"/>
  <c r="J140" i="4" l="1"/>
  <c r="I139" i="3"/>
  <c r="H140" i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N170" i="1"/>
  <c r="J139" i="2"/>
  <c r="M140" i="4" l="1"/>
  <c r="N140" i="4"/>
  <c r="M139" i="3"/>
  <c r="L139" i="3"/>
  <c r="M139" i="2"/>
  <c r="N139" i="2"/>
  <c r="N172" i="1"/>
  <c r="H141" i="4" l="1"/>
  <c r="N173" i="1"/>
  <c r="J173" i="1" s="1"/>
  <c r="G140" i="3"/>
  <c r="H140" i="2"/>
  <c r="J141" i="4" l="1"/>
  <c r="I140" i="3"/>
  <c r="J140" i="2"/>
  <c r="N141" i="4" l="1"/>
  <c r="M141" i="4"/>
  <c r="M140" i="3"/>
  <c r="L140" i="3"/>
  <c r="N140" i="2"/>
  <c r="M140" i="2"/>
  <c r="H142" i="4" l="1"/>
  <c r="G141" i="3"/>
  <c r="H141" i="2"/>
  <c r="J142" i="4" l="1"/>
  <c r="I141" i="3"/>
  <c r="J141" i="2"/>
  <c r="M142" i="4" l="1"/>
  <c r="N142" i="4"/>
  <c r="M141" i="3"/>
  <c r="L141" i="3"/>
  <c r="N141" i="2"/>
  <c r="M141" i="2"/>
  <c r="H143" i="4" l="1"/>
  <c r="G142" i="3"/>
  <c r="H142" i="2"/>
  <c r="J143" i="4" l="1"/>
  <c r="I142" i="3"/>
  <c r="J142" i="2"/>
  <c r="N143" i="4" l="1"/>
  <c r="M143" i="4"/>
  <c r="M142" i="3"/>
  <c r="L142" i="3"/>
  <c r="M142" i="2"/>
  <c r="N142" i="2"/>
  <c r="H144" i="4" l="1"/>
  <c r="G143" i="3"/>
  <c r="H143" i="2"/>
  <c r="J144" i="4" l="1"/>
  <c r="I143" i="3"/>
  <c r="J143" i="2"/>
  <c r="M144" i="4" l="1"/>
  <c r="N144" i="4"/>
  <c r="M143" i="3"/>
  <c r="L143" i="3"/>
  <c r="N143" i="2"/>
  <c r="M143" i="2"/>
  <c r="H145" i="4" l="1"/>
  <c r="G144" i="3"/>
  <c r="H144" i="2"/>
  <c r="J145" i="4" l="1"/>
  <c r="I144" i="3"/>
  <c r="J144" i="2"/>
  <c r="N145" i="4" l="1"/>
  <c r="M145" i="4"/>
  <c r="M144" i="3"/>
  <c r="L144" i="3"/>
  <c r="N144" i="2"/>
  <c r="M144" i="2"/>
  <c r="H146" i="4" l="1"/>
  <c r="G145" i="3"/>
  <c r="H145" i="2"/>
  <c r="J146" i="4" l="1"/>
  <c r="I145" i="3"/>
  <c r="J145" i="2"/>
  <c r="M146" i="4" l="1"/>
  <c r="N146" i="4"/>
  <c r="M145" i="3"/>
  <c r="L145" i="3"/>
  <c r="N145" i="2"/>
  <c r="M145" i="2"/>
  <c r="H147" i="4" l="1"/>
  <c r="G146" i="3"/>
  <c r="H146" i="2"/>
  <c r="J147" i="4" l="1"/>
  <c r="I146" i="3"/>
  <c r="J146" i="2"/>
  <c r="N147" i="4" l="1"/>
  <c r="M147" i="4"/>
  <c r="M146" i="3"/>
  <c r="L146" i="3"/>
  <c r="N146" i="2"/>
  <c r="M146" i="2"/>
  <c r="H148" i="4" l="1"/>
  <c r="G147" i="3"/>
  <c r="H147" i="2"/>
  <c r="J148" i="4" l="1"/>
  <c r="I147" i="3"/>
  <c r="J147" i="2"/>
  <c r="M148" i="4" l="1"/>
  <c r="N148" i="4"/>
  <c r="M147" i="3"/>
  <c r="L147" i="3"/>
  <c r="N147" i="2"/>
  <c r="M147" i="2"/>
  <c r="H149" i="4" l="1"/>
  <c r="G148" i="3"/>
  <c r="H148" i="2"/>
  <c r="J149" i="4" l="1"/>
  <c r="I148" i="3"/>
  <c r="J148" i="2"/>
  <c r="N149" i="4" l="1"/>
  <c r="M149" i="4"/>
  <c r="M148" i="3"/>
  <c r="L148" i="3"/>
  <c r="N148" i="2"/>
  <c r="M148" i="2"/>
  <c r="H150" i="4" l="1"/>
  <c r="G149" i="3"/>
  <c r="H149" i="2"/>
  <c r="J150" i="4" l="1"/>
  <c r="I149" i="3"/>
  <c r="J149" i="2"/>
  <c r="M150" i="4" l="1"/>
  <c r="N150" i="4"/>
  <c r="M149" i="3"/>
  <c r="L149" i="3"/>
  <c r="N149" i="2"/>
  <c r="M149" i="2"/>
  <c r="H151" i="4" l="1"/>
  <c r="G150" i="3"/>
  <c r="H150" i="2"/>
  <c r="J151" i="4" l="1"/>
  <c r="I150" i="3"/>
  <c r="J150" i="2"/>
  <c r="N151" i="4" l="1"/>
  <c r="M151" i="4"/>
  <c r="M150" i="3"/>
  <c r="L150" i="3"/>
  <c r="N150" i="2"/>
  <c r="M150" i="2"/>
  <c r="H152" i="4" l="1"/>
  <c r="G151" i="3"/>
  <c r="H151" i="2"/>
  <c r="J152" i="4" l="1"/>
  <c r="I151" i="3"/>
  <c r="J151" i="2"/>
  <c r="M152" i="4" l="1"/>
  <c r="N152" i="4"/>
  <c r="M151" i="3"/>
  <c r="L151" i="3"/>
  <c r="N151" i="2"/>
  <c r="M151" i="2"/>
  <c r="H153" i="4" l="1"/>
  <c r="G152" i="3"/>
  <c r="H152" i="2"/>
  <c r="J153" i="4" l="1"/>
  <c r="I152" i="3"/>
  <c r="J152" i="2"/>
  <c r="N153" i="4" l="1"/>
  <c r="M153" i="4"/>
  <c r="M152" i="3"/>
  <c r="L152" i="3"/>
  <c r="N152" i="2"/>
  <c r="M152" i="2"/>
  <c r="H154" i="4" l="1"/>
  <c r="G153" i="3"/>
  <c r="H153" i="2"/>
  <c r="J154" i="4" l="1"/>
  <c r="I153" i="3"/>
  <c r="J153" i="2"/>
  <c r="M154" i="4" l="1"/>
  <c r="N154" i="4"/>
  <c r="M153" i="3"/>
  <c r="L153" i="3"/>
  <c r="N153" i="2"/>
  <c r="M153" i="2"/>
  <c r="H155" i="4" l="1"/>
  <c r="G154" i="3"/>
  <c r="H154" i="2"/>
  <c r="J155" i="4" l="1"/>
  <c r="I154" i="3"/>
  <c r="J154" i="2"/>
  <c r="N155" i="4" l="1"/>
  <c r="M155" i="4"/>
  <c r="M154" i="3"/>
  <c r="L154" i="3"/>
  <c r="M154" i="2"/>
  <c r="N154" i="2"/>
  <c r="H156" i="4" l="1"/>
  <c r="G155" i="3"/>
  <c r="H155" i="2"/>
  <c r="J156" i="4" l="1"/>
  <c r="I155" i="3"/>
  <c r="J155" i="2"/>
  <c r="M156" i="4" l="1"/>
  <c r="N156" i="4"/>
  <c r="M155" i="3"/>
  <c r="L155" i="3"/>
  <c r="N155" i="2"/>
  <c r="M155" i="2"/>
  <c r="H157" i="4" l="1"/>
  <c r="G156" i="3"/>
  <c r="H156" i="2"/>
  <c r="J157" i="4" l="1"/>
  <c r="I156" i="3"/>
  <c r="J156" i="2"/>
  <c r="N157" i="4" l="1"/>
  <c r="M157" i="4"/>
  <c r="M156" i="3"/>
  <c r="L156" i="3"/>
  <c r="N156" i="2"/>
  <c r="M156" i="2"/>
  <c r="H158" i="4" l="1"/>
  <c r="G157" i="3"/>
  <c r="H157" i="2"/>
  <c r="J158" i="4" l="1"/>
  <c r="I157" i="3"/>
  <c r="J157" i="2"/>
  <c r="M158" i="4" l="1"/>
  <c r="N158" i="4"/>
  <c r="M157" i="3"/>
  <c r="L157" i="3"/>
  <c r="N157" i="2"/>
  <c r="M157" i="2"/>
  <c r="H159" i="4" l="1"/>
  <c r="G158" i="3"/>
  <c r="H158" i="2"/>
  <c r="J159" i="4" l="1"/>
  <c r="I158" i="3"/>
  <c r="J158" i="2"/>
  <c r="N159" i="4" l="1"/>
  <c r="M159" i="4"/>
  <c r="M158" i="3"/>
  <c r="L158" i="3"/>
  <c r="N158" i="2"/>
  <c r="M158" i="2"/>
  <c r="H160" i="4" l="1"/>
  <c r="G159" i="3"/>
  <c r="H159" i="2"/>
  <c r="J160" i="4" l="1"/>
  <c r="I159" i="3"/>
  <c r="J159" i="2"/>
  <c r="M160" i="4" l="1"/>
  <c r="N160" i="4"/>
  <c r="M159" i="3"/>
  <c r="L159" i="3"/>
  <c r="N159" i="2"/>
  <c r="M159" i="2"/>
  <c r="H161" i="4" l="1"/>
  <c r="G160" i="3"/>
  <c r="H160" i="2"/>
  <c r="J161" i="4" l="1"/>
  <c r="I160" i="3"/>
  <c r="J160" i="2"/>
  <c r="N161" i="4" l="1"/>
  <c r="M161" i="4"/>
  <c r="M160" i="3"/>
  <c r="L160" i="3"/>
  <c r="N160" i="2"/>
  <c r="M160" i="2"/>
  <c r="H162" i="4" l="1"/>
  <c r="G161" i="3"/>
  <c r="H161" i="2"/>
  <c r="J162" i="4" l="1"/>
  <c r="I161" i="3"/>
  <c r="J161" i="2"/>
  <c r="M162" i="4" l="1"/>
  <c r="M163" i="4" s="1"/>
  <c r="M164" i="4" s="1"/>
  <c r="M165" i="4" s="1"/>
  <c r="M166" i="4" s="1"/>
  <c r="M167" i="4" s="1"/>
  <c r="N162" i="4"/>
  <c r="M161" i="3"/>
  <c r="L161" i="3"/>
  <c r="N161" i="2"/>
  <c r="M161" i="2"/>
  <c r="N163" i="4" l="1"/>
  <c r="N164" i="4" s="1"/>
  <c r="N165" i="4" s="1"/>
  <c r="N166" i="4" s="1"/>
  <c r="N167" i="4" s="1"/>
  <c r="N170" i="4" s="1"/>
  <c r="N172" i="4" s="1"/>
  <c r="N173" i="4" s="1"/>
  <c r="J173" i="4" s="1"/>
  <c r="H163" i="4"/>
  <c r="H164" i="4" s="1"/>
  <c r="H165" i="4" s="1"/>
  <c r="H166" i="4" s="1"/>
  <c r="G162" i="3"/>
  <c r="H162" i="2"/>
  <c r="I162" i="3" l="1"/>
  <c r="J162" i="2"/>
  <c r="M162" i="3" l="1"/>
  <c r="L162" i="3"/>
  <c r="N162" i="2"/>
  <c r="M162" i="2"/>
  <c r="G163" i="3" l="1"/>
  <c r="H163" i="2"/>
  <c r="I163" i="3" l="1"/>
  <c r="J163" i="2"/>
  <c r="M163" i="3" l="1"/>
  <c r="L163" i="3"/>
  <c r="N163" i="2"/>
  <c r="M163" i="2"/>
  <c r="G164" i="3" l="1"/>
  <c r="H164" i="2"/>
  <c r="I164" i="3" l="1"/>
  <c r="J164" i="2"/>
  <c r="M164" i="3" l="1"/>
  <c r="L164" i="3"/>
  <c r="N164" i="2"/>
  <c r="M164" i="2"/>
  <c r="G165" i="3" l="1"/>
  <c r="H165" i="2"/>
  <c r="I165" i="3" l="1"/>
  <c r="J165" i="2"/>
  <c r="M165" i="3" l="1"/>
  <c r="G166" i="3" s="1"/>
  <c r="I166" i="3" s="1"/>
  <c r="M166" i="3" s="1"/>
  <c r="M167" i="3" s="1"/>
  <c r="L165" i="3"/>
  <c r="M165" i="2"/>
  <c r="N165" i="2"/>
  <c r="L166" i="3" l="1"/>
  <c r="L167" i="3" s="1"/>
  <c r="M170" i="3" s="1"/>
  <c r="M172" i="3" s="1"/>
  <c r="M173" i="3" s="1"/>
  <c r="I173" i="3" s="1"/>
  <c r="H166" i="2"/>
  <c r="J166" i="2" s="1"/>
  <c r="N166" i="2" s="1"/>
  <c r="N167" i="2" s="1"/>
  <c r="M166" i="2" l="1"/>
  <c r="M167" i="2" s="1"/>
  <c r="N170" i="2" s="1"/>
  <c r="N172" i="2" l="1"/>
  <c r="N173" i="2" s="1"/>
  <c r="J17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RAML</author>
    <author>EQUIPO 5</author>
  </authors>
  <commentList>
    <comment ref="E7" authorId="0" shapeId="0" xr:uid="{00000000-0006-0000-0000-000001000000}">
      <text>
        <r>
          <rPr>
            <sz val="9"/>
            <color indexed="81"/>
            <rFont val="Tahoma"/>
            <family val="2"/>
          </rPr>
          <t>Esta fecha puede cambiarse por otra, antarior o posterior, según se requiera.</t>
        </r>
      </text>
    </comment>
    <comment ref="A11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IMPORTANTE: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Si  por algún motivo, en la columna "Hasta", se digita una fecha diferente a la existente, el mes correspondiente se dividirá en dos porciones y la cuota alimentaria se repetirá. Proceda así: seleccione la cuota repetida junto con la siguiente hacia abajo; ordene copiar y luego, sin salirse de la selección, ordene pegar valores (Menú Edición - Pegado Especial - Pegar - Valores). Ahora puede surpimir la cuota repetida. Cuando sierre, hágalo sin cambios para que la tabla no se altere.</t>
        </r>
      </text>
    </comment>
    <comment ref="E11" authorId="0" shapeId="0" xr:uid="{00000000-0006-0000-0000-000003000000}">
      <text>
        <r>
          <rPr>
            <sz val="8"/>
            <color indexed="81"/>
            <rFont val="Tahoma"/>
            <family val="2"/>
          </rPr>
          <t>Importante: Si uno o varios meses deben partirse, la cuota se repite.
Proceda así: Copie y pegue como valor la cuota del mes siguiente o, bien, digítela manualmente. Acto seguido borre la cuota repetida.</t>
        </r>
      </text>
    </comment>
    <comment ref="A13" authorId="0" shapeId="0" xr:uid="{00000000-0006-0000-0000-000004000000}">
      <text>
        <r>
          <rPr>
            <sz val="9"/>
            <color indexed="81"/>
            <rFont val="Tahoma"/>
            <family val="2"/>
          </rPr>
          <t>Digite aquí la fecha inicial de liquidación.</t>
        </r>
      </text>
    </comment>
    <comment ref="E13" authorId="0" shapeId="0" xr:uid="{00000000-0006-0000-0000-000005000000}">
      <text>
        <r>
          <rPr>
            <sz val="9"/>
            <color indexed="81"/>
            <rFont val="Tahoma"/>
            <family val="2"/>
          </rPr>
          <t>Digite aquí el valor de la cuota correspondiente al primer año en liquidación. Si no se conoce, digite la del año anterior y en celda de fecha inicial, digite 1-12-año anterior. Ubique la nueva cuota al frente de enero y digítela en su lugar. Digite ahora la fecha inicial.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RAML</author>
    <author>EQUIPO 5</author>
  </authors>
  <commentList>
    <comment ref="E7" authorId="0" shapeId="0" xr:uid="{00000000-0006-0000-0100-000001000000}">
      <text>
        <r>
          <rPr>
            <sz val="9"/>
            <color indexed="81"/>
            <rFont val="Tahoma"/>
            <family val="2"/>
          </rPr>
          <t>Esta fecha puede cambiarse por otra, antarior o posterior, según se requiera.</t>
        </r>
      </text>
    </comment>
    <comment ref="A11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IMPORTANTE: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Si  por algún motivo, en la columna "Hasta", se digita una fecha diferente a la existente, el mes correspondiente se dividirá en dos porciones y la cuota alimentaria se repetirá. Proceda así: seleccione la cuota repetida junto con la siguiente hacia abajo; ordene copiar y luego, sin salirse de la selección, ordene pegar valores (Menú Edición - Pegado Especial - Pegar - Valores). Ahora puede surpimir la cuota repetida. Cuando sierre, hágalo sin cambios para que la tabla no se altere.</t>
        </r>
      </text>
    </comment>
    <comment ref="A13" authorId="0" shapeId="0" xr:uid="{00000000-0006-0000-0100-000003000000}">
      <text>
        <r>
          <rPr>
            <sz val="9"/>
            <color indexed="81"/>
            <rFont val="Tahoma"/>
            <family val="2"/>
          </rPr>
          <t>Digite aquí la fecha inicial de liquidación.</t>
        </r>
      </text>
    </comment>
    <comment ref="E13" authorId="0" shapeId="0" xr:uid="{00000000-0006-0000-0100-000004000000}">
      <text>
        <r>
          <rPr>
            <sz val="9"/>
            <color indexed="81"/>
            <rFont val="Tahoma"/>
            <family val="2"/>
          </rPr>
          <t>Digite aquí (en su forma decimal) el porcentaje pactado como cuota sobre el salario Mínimo. O bien, el # de salarios acordados como cuota. Ejs.: 0.25 - 1.5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RAML</author>
    <author>EQUIPO 5</author>
  </authors>
  <commentList>
    <comment ref="D7" authorId="0" shapeId="0" xr:uid="{00000000-0006-0000-0200-000001000000}">
      <text>
        <r>
          <rPr>
            <sz val="9"/>
            <color indexed="81"/>
            <rFont val="Tahoma"/>
            <family val="2"/>
          </rPr>
          <t>Esta fecha puede cambiarse por otra, antarior o posterior, según se requiera.</t>
        </r>
      </text>
    </comment>
    <comment ref="A11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IMPORTANTE: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Si  por algún motivo, en la columna "Hasta", se digita una fecha diferente a la existente, el mes correspondiente se dividirá en dos porciones y la cuota alimentaria se repetirá. Proceda así: seleccione la cuota repetida junto con la siguiente hacia abajo; ordene copiar y luego, sin salirse de la selección, ordene pegar valores (Menú Edición - Pegado Especial - Pegar - Valores). Ahora puede surpimir la cuota repetida. Cuando sierre, hágalo sin cambios para que la tabla no se altere.</t>
        </r>
      </text>
    </comment>
    <comment ref="C11" authorId="0" shapeId="0" xr:uid="{00000000-0006-0000-0200-000003000000}">
      <text>
        <r>
          <rPr>
            <sz val="9"/>
            <color indexed="81"/>
            <rFont val="Tahoma"/>
            <family val="2"/>
          </rPr>
          <t>Digite en esta columna el valor del salario del Ddo. Si el mismo se compone de varias partidas, digite =partida+partida… y enter.</t>
        </r>
      </text>
    </comment>
    <comment ref="A13" authorId="0" shapeId="0" xr:uid="{00000000-0006-0000-0200-000004000000}">
      <text>
        <r>
          <rPr>
            <sz val="9"/>
            <color indexed="81"/>
            <rFont val="Tahoma"/>
            <family val="2"/>
          </rPr>
          <t>Digite aquí la fecha inicial de liquidación.</t>
        </r>
      </text>
    </comment>
    <comment ref="D13" authorId="0" shapeId="0" xr:uid="{00000000-0006-0000-0200-000005000000}">
      <text>
        <r>
          <rPr>
            <sz val="9"/>
            <color indexed="81"/>
            <rFont val="Tahoma"/>
            <family val="2"/>
          </rPr>
          <t>Digite aquí el % que, sobre el salario del Ddo., fue pactado como cuota alimentaria.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RAML</author>
    <author>EQUIPO 5</author>
  </authors>
  <commentList>
    <comment ref="E7" authorId="0" shapeId="0" xr:uid="{00000000-0006-0000-0300-000001000000}">
      <text>
        <r>
          <rPr>
            <sz val="9"/>
            <color indexed="81"/>
            <rFont val="Tahoma"/>
            <family val="2"/>
          </rPr>
          <t>Esta fecha puede cambiarse por otra, antarior o posterior, según se requiera.</t>
        </r>
      </text>
    </comment>
    <comment ref="A11" authorId="1" shapeId="0" xr:uid="{00000000-0006-0000-0300-000002000000}">
      <text>
        <r>
          <rPr>
            <b/>
            <sz val="8"/>
            <color indexed="81"/>
            <rFont val="Tahoma"/>
            <family val="2"/>
          </rPr>
          <t>IMPORTANTE: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Si  por algún motivo, en la columna "Hasta", se digita una fecha diferente a la existente, el mes correspondiente se dividirá en dos porciones y la cuota alimentaria se repetirá. Proceda así: seleccione la cuota repetida junto con la siguiente hacia abajo; ordene copiar y luego, sin salirse de la selección, ordene pegar valores (Menú Edición - Pegado Especial - Pegar - Valores). Ahora puede surpimir la cuota repetida. Cuando sierre, hágalo sin cambios para que la tabla no se altere.</t>
        </r>
      </text>
    </comment>
    <comment ref="E11" authorId="0" shapeId="0" xr:uid="{00000000-0006-0000-0300-000003000000}">
      <text>
        <r>
          <rPr>
            <sz val="8"/>
            <color indexed="81"/>
            <rFont val="Tahoma"/>
            <family val="2"/>
          </rPr>
          <t>Importante: Si uno o varios meses deben partirse, la cuota se repite.
Proceda así: Copie y pegue como valor la cuota del mes siguiente o, bien, digítela manualmente. Acto seguido borre la cuota repetida.</t>
        </r>
      </text>
    </comment>
    <comment ref="A13" authorId="0" shapeId="0" xr:uid="{00000000-0006-0000-0300-000004000000}">
      <text>
        <r>
          <rPr>
            <sz val="9"/>
            <color indexed="81"/>
            <rFont val="Tahoma"/>
            <family val="2"/>
          </rPr>
          <t>Digite aquí la fecha inicial de la liquidación.</t>
        </r>
      </text>
    </comment>
    <comment ref="E13" authorId="0" shapeId="0" xr:uid="{00000000-0006-0000-0300-000005000000}">
      <text>
        <r>
          <rPr>
            <sz val="9"/>
            <color indexed="81"/>
            <rFont val="Tahoma"/>
            <family val="2"/>
          </rPr>
          <t>Digite aquí el valor de la cuota correspondiente al primer año en liquidación. Si no se conoce, digite la del año anterior y en celda de fecha inicial, digite 1-12-año anterior. Ubique la nueva cuota al frente de enero y digítela en su lugar. Digite ahora la fecha inicial.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RAML</author>
  </authors>
  <commentList>
    <comment ref="A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Digite aquí la fecha final de la liquidación</t>
        </r>
      </text>
    </comment>
    <comment ref="E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No cambie datos en esta columna. Contiene fórmulas.</t>
        </r>
      </text>
    </comment>
    <comment ref="A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Digite aquí la fecha inicial de la liquidación</t>
        </r>
      </text>
    </comment>
    <comment ref="B4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Para incrementos con base en los del SMM, inserte X aquí.</t>
        </r>
      </text>
    </comment>
    <comment ref="D4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Inserte aquí el valor de la primera cuota.</t>
        </r>
      </text>
    </comment>
    <comment ref="A26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Digite aquí la fecha final de la liquidación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 xml:space="preserve">Inserte aquí el porcentaje </t>
        </r>
        <r>
          <rPr>
            <b/>
            <sz val="8"/>
            <color indexed="10"/>
            <rFont val="Tahoma"/>
            <family val="2"/>
          </rPr>
          <t>(0,00)</t>
        </r>
        <r>
          <rPr>
            <b/>
            <sz val="8"/>
            <color indexed="81"/>
            <rFont val="Tahoma"/>
            <family val="2"/>
          </rPr>
          <t xml:space="preserve"> o las unidades de SMM</t>
        </r>
      </text>
    </comment>
    <comment ref="E27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No cambie datos en esta columna. Contiene fórmulas.</t>
        </r>
      </text>
    </comment>
    <comment ref="A28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Digite aquí la fecha inicial de la liquidación</t>
        </r>
      </text>
    </comment>
  </commentList>
</comments>
</file>

<file path=xl/sharedStrings.xml><?xml version="1.0" encoding="utf-8"?>
<sst xmlns="http://schemas.openxmlformats.org/spreadsheetml/2006/main" count="157" uniqueCount="64">
  <si>
    <t>LIQUIDACIÓN DE CRÉDITO</t>
  </si>
  <si>
    <t>Hasta</t>
  </si>
  <si>
    <t>Cuotas</t>
  </si>
  <si>
    <t>Primas</t>
  </si>
  <si>
    <t>Subsidios</t>
  </si>
  <si>
    <t>Alimentarias</t>
  </si>
  <si>
    <t>Capital Liquidable</t>
  </si>
  <si>
    <t>días</t>
  </si>
  <si>
    <t>Liq Intereses</t>
  </si>
  <si>
    <t>Saldo de Capital más Intereses</t>
  </si>
  <si>
    <t>Valor</t>
  </si>
  <si>
    <t>Folio</t>
  </si>
  <si>
    <t>SALDO DE CAPITAL</t>
  </si>
  <si>
    <t>SALDO DE INTERESES</t>
  </si>
  <si>
    <t>Saldo de Intereses, Fl.   &gt;&gt;</t>
  </si>
  <si>
    <t>Tasa de Ints.</t>
  </si>
  <si>
    <t>Tasa Ints.</t>
  </si>
  <si>
    <t>Saldo Intereses</t>
  </si>
  <si>
    <t>SMMC</t>
  </si>
  <si>
    <t>Resultados &gt;&gt;</t>
  </si>
  <si>
    <t xml:space="preserve">Saldo de Capital, Fl.  &gt;&gt; </t>
  </si>
  <si>
    <t>Saldo de Capital, Fl.  &gt;&gt;</t>
  </si>
  <si>
    <t>Salario Convencional Mensual Vig.</t>
  </si>
  <si>
    <t>Año Actual</t>
  </si>
  <si>
    <t>Mes anterior</t>
  </si>
  <si>
    <t>Vr. % Mes Ant.</t>
  </si>
  <si>
    <t>Vr. % ipc Dic. Año Anterior</t>
  </si>
  <si>
    <t>Variaciones IPC para incremento cuotas</t>
  </si>
  <si>
    <t>No borre datos de esta hoja</t>
  </si>
  <si>
    <t>Vigencia</t>
  </si>
  <si>
    <t>Desde</t>
  </si>
  <si>
    <t>Abonos</t>
  </si>
  <si>
    <t>Incremento</t>
  </si>
  <si>
    <t>LIQUIDACIÓN DEL CRÉDITO</t>
  </si>
  <si>
    <t>% SMM</t>
  </si>
  <si>
    <t>Meses</t>
  </si>
  <si>
    <t>Cuota Mensual</t>
  </si>
  <si>
    <t>Cálculo de Cuotas con base en el SMM</t>
  </si>
  <si>
    <t>TOTALES &gt;</t>
  </si>
  <si>
    <t>Cálculo de Cuotas con base en INCREMENTOS (del IPC o del SMM)</t>
  </si>
  <si>
    <t>Total Cuotas</t>
  </si>
  <si>
    <t>Otros</t>
  </si>
  <si>
    <t>TOTAL MANDAMIENTO DE PAGO</t>
  </si>
  <si>
    <t>Incremento Año Sgte.</t>
  </si>
  <si>
    <t xml:space="preserve">RADICADO: </t>
  </si>
  <si>
    <t>FECHAS</t>
  </si>
  <si>
    <t>Digite el Nro. de mes para incremento &gt;&gt;</t>
  </si>
  <si>
    <t>&lt; Se recomienda liquidar el último mes completo para facilitar la liquidación adicional</t>
  </si>
  <si>
    <t>Ingrese los abonos de un mes antes de ingresar la cuota del siguiente</t>
  </si>
  <si>
    <t>JUZGADO SEGUNDO DE FAMILIA</t>
  </si>
  <si>
    <t xml:space="preserve">Envigado, </t>
  </si>
  <si>
    <t>ANDREA ROLDÁN NOREÑA</t>
  </si>
  <si>
    <t>Secretaria</t>
  </si>
  <si>
    <t xml:space="preserve">MÁS COSTAS LIQUIDADAS, FL.  </t>
  </si>
  <si>
    <t>JUZGADO PROMISCUO DE FAMILIA</t>
  </si>
  <si>
    <t>otros</t>
  </si>
  <si>
    <t>LAURA RODRIGUEZ OCAMPO</t>
  </si>
  <si>
    <t xml:space="preserve">Cuota adicional </t>
  </si>
  <si>
    <t>La Ceja, 12 de Abril de 2019</t>
  </si>
  <si>
    <t>RADICADO: 2017-0126</t>
  </si>
  <si>
    <t>Vr. % IPC DIC. Año anterior</t>
  </si>
  <si>
    <t>Envigado, 24 de mayo de 2021</t>
  </si>
  <si>
    <t>RADICADO: 2013-00216</t>
  </si>
  <si>
    <t>MARÍA MÓNICA MERCADO 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</si>
</sst>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&quot;$&quot;#,##0.00;[Red]&quot;$&quot;#,##0.00"/>
    <numFmt numFmtId="166" formatCode="#,##0.00_);[Red]&quot;Devol&quot;\ \(#,##0.00\)"/>
    <numFmt numFmtId="167" formatCode="0.000%"/>
    <numFmt numFmtId="168" formatCode="0.0000%"/>
    <numFmt numFmtId="169" formatCode="0.000"/>
    <numFmt numFmtId="170" formatCode="#,##0.00_);[Red]&quot;D&quot;\ \(#,##0.00\)"/>
    <numFmt numFmtId="171" formatCode="_(* #,##0_);_(* \(#,##0\);_(* &quot;-&quot;??_);_(@_)"/>
    <numFmt numFmtId="172" formatCode="yyyy"/>
    <numFmt numFmtId="173" formatCode="0.0000000000000000"/>
    <numFmt numFmtId="174" formatCode="_ * #,##0.000_ ;_ * \-#,##0.000_ ;_ * &quot;-&quot;??_ ;_ @_ "/>
  </numFmts>
  <fonts count="41" x14ac:knownFonts="1">
    <font>
      <sz val="10"/>
      <name val="Arial"/>
    </font>
    <font>
      <sz val="10"/>
      <name val="Arial"/>
    </font>
    <font>
      <sz val="13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color indexed="12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7"/>
      <name val="Arial"/>
      <family val="2"/>
    </font>
    <font>
      <b/>
      <sz val="8"/>
      <color indexed="10"/>
      <name val="Tahoma"/>
      <family val="2"/>
    </font>
    <font>
      <i/>
      <sz val="10"/>
      <name val="Arial"/>
      <family val="2"/>
    </font>
    <font>
      <b/>
      <i/>
      <sz val="13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4" tint="0.39997558519241921"/>
      <name val="Times New Roman"/>
      <family val="1"/>
    </font>
    <font>
      <sz val="10"/>
      <color theme="4" tint="0.39997558519241921"/>
      <name val="Arial"/>
      <family val="2"/>
    </font>
    <font>
      <b/>
      <sz val="13"/>
      <name val="Calibri Light"/>
      <family val="2"/>
    </font>
    <font>
      <sz val="13"/>
      <name val="Calibri Light"/>
      <family val="2"/>
    </font>
    <font>
      <b/>
      <sz val="12"/>
      <name val="Calibri Light"/>
      <family val="2"/>
    </font>
    <font>
      <sz val="10"/>
      <name val="Calibri Light"/>
      <family val="2"/>
    </font>
    <font>
      <b/>
      <sz val="9"/>
      <name val="Calibri Light"/>
      <family val="2"/>
    </font>
    <font>
      <sz val="9"/>
      <name val="Calibri Light"/>
      <family val="2"/>
    </font>
    <font>
      <b/>
      <i/>
      <sz val="13"/>
      <name val="Calibri Light"/>
      <family val="2"/>
    </font>
    <font>
      <b/>
      <sz val="10"/>
      <name val="Calibri Light"/>
      <family val="2"/>
    </font>
    <font>
      <sz val="10"/>
      <color theme="4" tint="0.39997558519241921"/>
      <name val="Calibri Light"/>
      <family val="2"/>
    </font>
    <font>
      <b/>
      <i/>
      <sz val="10"/>
      <name val="Calibri Light"/>
      <family val="2"/>
    </font>
    <font>
      <b/>
      <i/>
      <sz val="9"/>
      <name val="Calibri Light"/>
      <family val="2"/>
    </font>
    <font>
      <sz val="9"/>
      <color indexed="12"/>
      <name val="Calibri Light"/>
      <family val="2"/>
    </font>
    <font>
      <i/>
      <sz val="9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5">
    <xf numFmtId="0" fontId="0" fillId="0" borderId="0" xfId="0"/>
    <xf numFmtId="164" fontId="3" fillId="0" borderId="0" xfId="1" applyFont="1" applyFill="1" applyBorder="1" applyAlignment="1">
      <alignment horizontal="right"/>
    </xf>
    <xf numFmtId="164" fontId="3" fillId="0" borderId="0" xfId="1" applyFont="1" applyAlignment="1">
      <alignment horizontal="right"/>
    </xf>
    <xf numFmtId="49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horizontal="justify"/>
    </xf>
    <xf numFmtId="49" fontId="0" fillId="0" borderId="0" xfId="0" applyNumberFormat="1"/>
    <xf numFmtId="164" fontId="1" fillId="0" borderId="0" xfId="1"/>
    <xf numFmtId="164" fontId="1" fillId="0" borderId="0" xfId="1" applyFill="1"/>
    <xf numFmtId="0" fontId="3" fillId="0" borderId="0" xfId="0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0" fillId="0" borderId="0" xfId="0" applyAlignment="1">
      <alignment vertical="center" wrapText="1"/>
    </xf>
    <xf numFmtId="164" fontId="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6" fillId="2" borderId="2" xfId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/>
    </xf>
    <xf numFmtId="164" fontId="6" fillId="0" borderId="3" xfId="1" applyFont="1" applyBorder="1" applyAlignment="1">
      <alignment horizontal="center" vertical="center"/>
    </xf>
    <xf numFmtId="164" fontId="6" fillId="0" borderId="4" xfId="1" applyFont="1" applyBorder="1" applyAlignment="1">
      <alignment horizontal="center" vertical="center"/>
    </xf>
    <xf numFmtId="40" fontId="6" fillId="0" borderId="3" xfId="0" applyNumberFormat="1" applyFont="1" applyBorder="1" applyAlignment="1">
      <alignment horizontal="center" vertical="center" wrapText="1"/>
    </xf>
    <xf numFmtId="166" fontId="11" fillId="0" borderId="5" xfId="0" applyNumberFormat="1" applyFont="1" applyFill="1" applyBorder="1" applyAlignment="1"/>
    <xf numFmtId="164" fontId="4" fillId="0" borderId="0" xfId="1" applyFont="1" applyFill="1" applyBorder="1" applyAlignment="1">
      <alignment horizontal="right"/>
    </xf>
    <xf numFmtId="166" fontId="11" fillId="0" borderId="0" xfId="0" applyNumberFormat="1" applyFont="1" applyFill="1" applyBorder="1" applyAlignment="1"/>
    <xf numFmtId="0" fontId="4" fillId="0" borderId="6" xfId="0" applyFont="1" applyBorder="1"/>
    <xf numFmtId="40" fontId="11" fillId="0" borderId="0" xfId="0" applyNumberFormat="1" applyFont="1" applyFill="1" applyBorder="1" applyAlignment="1">
      <alignment horizontal="right"/>
    </xf>
    <xf numFmtId="0" fontId="11" fillId="0" borderId="3" xfId="1" applyNumberFormat="1" applyFont="1" applyFill="1" applyBorder="1" applyAlignment="1">
      <alignment horizontal="center"/>
    </xf>
    <xf numFmtId="49" fontId="11" fillId="0" borderId="3" xfId="1" applyNumberFormat="1" applyFont="1" applyFill="1" applyBorder="1" applyAlignment="1">
      <alignment horizontal="center"/>
    </xf>
    <xf numFmtId="40" fontId="11" fillId="0" borderId="0" xfId="0" applyNumberFormat="1" applyFont="1" applyBorder="1" applyProtection="1">
      <protection locked="0" hidden="1"/>
    </xf>
    <xf numFmtId="15" fontId="10" fillId="0" borderId="0" xfId="0" applyNumberFormat="1" applyFont="1" applyBorder="1" applyAlignment="1">
      <alignment horizontal="left"/>
    </xf>
    <xf numFmtId="164" fontId="4" fillId="0" borderId="0" xfId="1" applyFont="1" applyBorder="1" applyAlignment="1">
      <alignment horizontal="right"/>
    </xf>
    <xf numFmtId="49" fontId="4" fillId="0" borderId="0" xfId="1" applyNumberFormat="1" applyFont="1" applyFill="1" applyBorder="1" applyAlignment="1">
      <alignment horizontal="right"/>
    </xf>
    <xf numFmtId="40" fontId="4" fillId="0" borderId="0" xfId="1" applyNumberFormat="1" applyFont="1" applyFill="1" applyBorder="1" applyAlignment="1">
      <alignment horizontal="right"/>
    </xf>
    <xf numFmtId="40" fontId="4" fillId="0" borderId="0" xfId="0" applyNumberFormat="1" applyFont="1" applyBorder="1" applyProtection="1">
      <protection locked="0" hidden="1"/>
    </xf>
    <xf numFmtId="164" fontId="7" fillId="0" borderId="0" xfId="1" applyFont="1" applyFill="1"/>
    <xf numFmtId="0" fontId="7" fillId="0" borderId="0" xfId="0" applyFont="1"/>
    <xf numFmtId="164" fontId="7" fillId="0" borderId="0" xfId="1" applyFont="1"/>
    <xf numFmtId="164" fontId="4" fillId="0" borderId="0" xfId="1" applyFont="1" applyAlignment="1">
      <alignment horizontal="right"/>
    </xf>
    <xf numFmtId="49" fontId="4" fillId="0" borderId="0" xfId="1" applyNumberFormat="1" applyFont="1" applyAlignment="1">
      <alignment horizontal="right"/>
    </xf>
    <xf numFmtId="164" fontId="9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49" fontId="7" fillId="0" borderId="0" xfId="0" applyNumberFormat="1" applyFont="1"/>
    <xf numFmtId="0" fontId="4" fillId="0" borderId="0" xfId="0" applyFont="1"/>
    <xf numFmtId="0" fontId="13" fillId="0" borderId="0" xfId="0" applyFont="1"/>
    <xf numFmtId="0" fontId="2" fillId="0" borderId="0" xfId="0" applyFont="1"/>
    <xf numFmtId="164" fontId="2" fillId="0" borderId="0" xfId="1" applyFont="1"/>
    <xf numFmtId="164" fontId="2" fillId="0" borderId="0" xfId="1" applyFont="1" applyFill="1"/>
    <xf numFmtId="164" fontId="6" fillId="2" borderId="7" xfId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/>
    </xf>
    <xf numFmtId="167" fontId="5" fillId="3" borderId="8" xfId="0" applyNumberFormat="1" applyFont="1" applyFill="1" applyBorder="1"/>
    <xf numFmtId="164" fontId="6" fillId="4" borderId="8" xfId="1" applyFont="1" applyFill="1" applyBorder="1" applyAlignment="1">
      <alignment horizontal="center" vertical="center" wrapText="1"/>
    </xf>
    <xf numFmtId="164" fontId="1" fillId="0" borderId="5" xfId="1" applyFill="1" applyBorder="1"/>
    <xf numFmtId="164" fontId="4" fillId="0" borderId="5" xfId="1" applyFont="1" applyFill="1" applyBorder="1" applyAlignment="1">
      <alignment horizontal="right"/>
    </xf>
    <xf numFmtId="15" fontId="9" fillId="5" borderId="8" xfId="0" applyNumberFormat="1" applyFont="1" applyFill="1" applyBorder="1" applyAlignment="1">
      <alignment horizontal="left"/>
    </xf>
    <xf numFmtId="15" fontId="9" fillId="3" borderId="8" xfId="0" applyNumberFormat="1" applyFont="1" applyFill="1" applyBorder="1" applyAlignment="1">
      <alignment horizontal="left"/>
    </xf>
    <xf numFmtId="40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64" fontId="6" fillId="2" borderId="1" xfId="1" applyFont="1" applyFill="1" applyBorder="1" applyAlignment="1">
      <alignment horizontal="center" vertical="center"/>
    </xf>
    <xf numFmtId="40" fontId="14" fillId="0" borderId="3" xfId="0" applyNumberFormat="1" applyFont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/>
    </xf>
    <xf numFmtId="15" fontId="9" fillId="5" borderId="9" xfId="0" applyNumberFormat="1" applyFont="1" applyFill="1" applyBorder="1" applyAlignment="1">
      <alignment horizontal="center" vertical="center"/>
    </xf>
    <xf numFmtId="15" fontId="9" fillId="3" borderId="9" xfId="0" applyNumberFormat="1" applyFont="1" applyFill="1" applyBorder="1" applyAlignment="1">
      <alignment horizontal="center" vertical="center"/>
    </xf>
    <xf numFmtId="40" fontId="6" fillId="0" borderId="8" xfId="1" applyNumberFormat="1" applyFont="1" applyFill="1" applyBorder="1" applyAlignment="1" applyProtection="1">
      <protection locked="0" hidden="1"/>
    </xf>
    <xf numFmtId="49" fontId="4" fillId="0" borderId="8" xfId="1" applyNumberFormat="1" applyFont="1" applyFill="1" applyBorder="1"/>
    <xf numFmtId="0" fontId="7" fillId="0" borderId="0" xfId="0" applyFont="1" applyBorder="1"/>
    <xf numFmtId="164" fontId="7" fillId="0" borderId="0" xfId="1" applyFont="1" applyBorder="1"/>
    <xf numFmtId="15" fontId="10" fillId="0" borderId="10" xfId="0" applyNumberFormat="1" applyFont="1" applyBorder="1" applyAlignment="1">
      <alignment horizontal="left"/>
    </xf>
    <xf numFmtId="164" fontId="1" fillId="0" borderId="10" xfId="1" applyFill="1" applyBorder="1"/>
    <xf numFmtId="164" fontId="4" fillId="0" borderId="10" xfId="1" applyFont="1" applyFill="1" applyBorder="1" applyAlignment="1">
      <alignment horizontal="right"/>
    </xf>
    <xf numFmtId="166" fontId="6" fillId="0" borderId="10" xfId="0" applyNumberFormat="1" applyFont="1" applyFill="1" applyBorder="1" applyAlignment="1" applyProtection="1">
      <protection locked="0" hidden="1"/>
    </xf>
    <xf numFmtId="0" fontId="4" fillId="0" borderId="10" xfId="0" applyFont="1" applyFill="1" applyBorder="1"/>
    <xf numFmtId="164" fontId="6" fillId="0" borderId="8" xfId="1" applyFont="1" applyFill="1" applyBorder="1"/>
    <xf numFmtId="40" fontId="6" fillId="6" borderId="8" xfId="0" applyNumberFormat="1" applyFont="1" applyFill="1" applyBorder="1"/>
    <xf numFmtId="40" fontId="5" fillId="0" borderId="8" xfId="0" applyNumberFormat="1" applyFont="1" applyBorder="1"/>
    <xf numFmtId="40" fontId="6" fillId="0" borderId="8" xfId="1" applyNumberFormat="1" applyFont="1" applyFill="1" applyBorder="1"/>
    <xf numFmtId="40" fontId="4" fillId="0" borderId="0" xfId="0" applyNumberFormat="1" applyFont="1"/>
    <xf numFmtId="40" fontId="4" fillId="0" borderId="0" xfId="1" applyNumberFormat="1" applyFont="1"/>
    <xf numFmtId="40" fontId="6" fillId="0" borderId="8" xfId="1" applyNumberFormat="1" applyFont="1" applyBorder="1"/>
    <xf numFmtId="170" fontId="4" fillId="0" borderId="0" xfId="0" applyNumberFormat="1" applyFont="1" applyBorder="1" applyAlignment="1" applyProtection="1">
      <protection locked="0" hidden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15" fontId="10" fillId="0" borderId="10" xfId="0" applyNumberFormat="1" applyFont="1" applyBorder="1" applyAlignment="1">
      <alignment horizontal="center"/>
    </xf>
    <xf numFmtId="164" fontId="4" fillId="5" borderId="0" xfId="1" applyFont="1" applyFill="1" applyBorder="1" applyAlignment="1">
      <alignment horizontal="right"/>
    </xf>
    <xf numFmtId="164" fontId="3" fillId="5" borderId="8" xfId="1" applyFont="1" applyFill="1" applyBorder="1" applyAlignment="1">
      <alignment horizontal="right"/>
    </xf>
    <xf numFmtId="0" fontId="6" fillId="2" borderId="4" xfId="0" applyFont="1" applyFill="1" applyBorder="1" applyAlignment="1">
      <alignment horizontal="center" vertical="center" wrapText="1"/>
    </xf>
    <xf numFmtId="49" fontId="0" fillId="7" borderId="8" xfId="0" applyNumberFormat="1" applyFill="1" applyBorder="1" applyAlignment="1">
      <alignment horizontal="center"/>
    </xf>
    <xf numFmtId="15" fontId="0" fillId="7" borderId="8" xfId="0" applyNumberFormat="1" applyFill="1" applyBorder="1"/>
    <xf numFmtId="164" fontId="3" fillId="8" borderId="8" xfId="1" applyFont="1" applyFill="1" applyBorder="1" applyAlignment="1">
      <alignment horizontal="right"/>
    </xf>
    <xf numFmtId="49" fontId="0" fillId="7" borderId="12" xfId="0" applyNumberFormat="1" applyFill="1" applyBorder="1" applyAlignment="1">
      <alignment horizontal="right"/>
    </xf>
    <xf numFmtId="15" fontId="9" fillId="0" borderId="5" xfId="0" applyNumberFormat="1" applyFont="1" applyFill="1" applyBorder="1" applyAlignment="1">
      <alignment horizontal="center" vertical="center"/>
    </xf>
    <xf numFmtId="17" fontId="0" fillId="0" borderId="0" xfId="0" applyNumberFormat="1" applyFill="1" applyBorder="1" applyAlignment="1">
      <alignment vertical="center"/>
    </xf>
    <xf numFmtId="168" fontId="3" fillId="0" borderId="0" xfId="2" applyNumberFormat="1" applyFont="1" applyFill="1" applyBorder="1" applyAlignment="1">
      <alignment horizontal="right"/>
    </xf>
    <xf numFmtId="168" fontId="9" fillId="0" borderId="5" xfId="2" applyNumberFormat="1" applyFont="1" applyFill="1" applyBorder="1" applyAlignment="1">
      <alignment horizontal="center" vertical="center"/>
    </xf>
    <xf numFmtId="168" fontId="1" fillId="0" borderId="10" xfId="2" applyNumberFormat="1" applyFill="1" applyBorder="1"/>
    <xf numFmtId="168" fontId="7" fillId="0" borderId="0" xfId="2" applyNumberFormat="1" applyFont="1" applyFill="1"/>
    <xf numFmtId="168" fontId="9" fillId="0" borderId="0" xfId="2" applyNumberFormat="1" applyFont="1" applyFill="1" applyBorder="1" applyAlignment="1">
      <alignment horizontal="right"/>
    </xf>
    <xf numFmtId="168" fontId="2" fillId="0" borderId="0" xfId="2" applyNumberFormat="1" applyFont="1" applyFill="1"/>
    <xf numFmtId="168" fontId="1" fillId="0" borderId="0" xfId="2" applyNumberFormat="1" applyFill="1"/>
    <xf numFmtId="0" fontId="11" fillId="0" borderId="6" xfId="0" applyFont="1" applyBorder="1"/>
    <xf numFmtId="164" fontId="6" fillId="4" borderId="13" xfId="1" applyFont="1" applyFill="1" applyBorder="1" applyAlignment="1">
      <alignment horizontal="right"/>
    </xf>
    <xf numFmtId="10" fontId="5" fillId="4" borderId="8" xfId="2" applyNumberFormat="1" applyFont="1" applyFill="1" applyBorder="1" applyAlignment="1">
      <alignment horizontal="center"/>
    </xf>
    <xf numFmtId="10" fontId="3" fillId="0" borderId="0" xfId="2" applyNumberFormat="1" applyFont="1" applyFill="1" applyBorder="1"/>
    <xf numFmtId="10" fontId="0" fillId="0" borderId="0" xfId="2" applyNumberFormat="1" applyFont="1"/>
    <xf numFmtId="10" fontId="4" fillId="0" borderId="0" xfId="2" applyNumberFormat="1" applyFont="1" applyBorder="1" applyAlignment="1">
      <alignment horizontal="right"/>
    </xf>
    <xf numFmtId="164" fontId="0" fillId="0" borderId="0" xfId="1" applyFont="1"/>
    <xf numFmtId="164" fontId="1" fillId="0" borderId="8" xfId="1" applyFill="1" applyBorder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164" fontId="1" fillId="0" borderId="14" xfId="1" applyFill="1" applyBorder="1"/>
    <xf numFmtId="164" fontId="6" fillId="2" borderId="15" xfId="1" applyFont="1" applyFill="1" applyBorder="1" applyAlignment="1">
      <alignment horizontal="center" vertical="center" wrapText="1"/>
    </xf>
    <xf numFmtId="10" fontId="1" fillId="0" borderId="0" xfId="2" applyNumberFormat="1"/>
    <xf numFmtId="0" fontId="0" fillId="0" borderId="0" xfId="0" applyAlignment="1">
      <alignment vertical="justify" wrapText="1"/>
    </xf>
    <xf numFmtId="164" fontId="0" fillId="0" borderId="3" xfId="1" applyFont="1" applyBorder="1"/>
    <xf numFmtId="164" fontId="0" fillId="0" borderId="2" xfId="1" applyFont="1" applyBorder="1"/>
    <xf numFmtId="0" fontId="0" fillId="0" borderId="16" xfId="0" applyBorder="1"/>
    <xf numFmtId="164" fontId="15" fillId="0" borderId="8" xfId="1" applyFont="1" applyBorder="1"/>
    <xf numFmtId="164" fontId="0" fillId="7" borderId="17" xfId="1" applyFont="1" applyFill="1" applyBorder="1"/>
    <xf numFmtId="0" fontId="0" fillId="7" borderId="17" xfId="0" applyFill="1" applyBorder="1"/>
    <xf numFmtId="164" fontId="15" fillId="0" borderId="9" xfId="1" applyFont="1" applyBorder="1"/>
    <xf numFmtId="10" fontId="1" fillId="7" borderId="17" xfId="2" applyNumberFormat="1" applyFill="1" applyBorder="1"/>
    <xf numFmtId="164" fontId="0" fillId="7" borderId="18" xfId="1" applyFont="1" applyFill="1" applyBorder="1"/>
    <xf numFmtId="0" fontId="5" fillId="9" borderId="8" xfId="0" applyFont="1" applyFill="1" applyBorder="1" applyAlignment="1">
      <alignment vertical="center" wrapText="1"/>
    </xf>
    <xf numFmtId="10" fontId="5" fillId="9" borderId="8" xfId="2" applyNumberFormat="1" applyFont="1" applyFill="1" applyBorder="1" applyAlignment="1">
      <alignment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0" fontId="3" fillId="0" borderId="8" xfId="2" applyNumberFormat="1" applyFont="1" applyFill="1" applyBorder="1" applyAlignment="1">
      <alignment horizontal="center" vertical="center" wrapText="1"/>
    </xf>
    <xf numFmtId="164" fontId="3" fillId="0" borderId="8" xfId="1" applyFont="1" applyFill="1" applyBorder="1" applyAlignment="1">
      <alignment horizontal="center" vertical="center" wrapText="1"/>
    </xf>
    <xf numFmtId="164" fontId="3" fillId="7" borderId="8" xfId="1" applyFont="1" applyFill="1" applyBorder="1" applyAlignment="1">
      <alignment horizontal="center" vertical="center" wrapText="1"/>
    </xf>
    <xf numFmtId="164" fontId="0" fillId="0" borderId="19" xfId="1" applyFont="1" applyBorder="1"/>
    <xf numFmtId="164" fontId="0" fillId="0" borderId="20" xfId="1" applyFont="1" applyBorder="1"/>
    <xf numFmtId="10" fontId="5" fillId="7" borderId="20" xfId="2" applyNumberFormat="1" applyFont="1" applyFill="1" applyBorder="1" applyAlignment="1">
      <alignment horizontal="center" vertical="center" wrapText="1"/>
    </xf>
    <xf numFmtId="164" fontId="5" fillId="2" borderId="20" xfId="1" applyFont="1" applyFill="1" applyBorder="1" applyAlignment="1">
      <alignment horizontal="center" vertical="center" wrapText="1"/>
    </xf>
    <xf numFmtId="164" fontId="0" fillId="7" borderId="20" xfId="1" applyFont="1" applyFill="1" applyBorder="1" applyAlignment="1">
      <alignment vertical="center" wrapText="1"/>
    </xf>
    <xf numFmtId="164" fontId="0" fillId="0" borderId="20" xfId="1" applyFont="1" applyBorder="1" applyAlignment="1">
      <alignment vertical="center" wrapText="1"/>
    </xf>
    <xf numFmtId="164" fontId="1" fillId="0" borderId="2" xfId="2" applyNumberFormat="1" applyBorder="1"/>
    <xf numFmtId="0" fontId="5" fillId="8" borderId="21" xfId="0" applyFont="1" applyFill="1" applyBorder="1" applyAlignment="1">
      <alignment horizontal="right"/>
    </xf>
    <xf numFmtId="0" fontId="5" fillId="5" borderId="21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164" fontId="24" fillId="0" borderId="0" xfId="1" applyFont="1" applyFill="1"/>
    <xf numFmtId="0" fontId="24" fillId="0" borderId="0" xfId="0" applyFont="1" applyBorder="1" applyAlignment="1">
      <alignment horizontal="left"/>
    </xf>
    <xf numFmtId="0" fontId="24" fillId="0" borderId="0" xfId="0" applyFont="1"/>
    <xf numFmtId="164" fontId="24" fillId="0" borderId="0" xfId="1" applyFont="1" applyFill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24" fillId="0" borderId="0" xfId="0" applyFont="1" applyBorder="1"/>
    <xf numFmtId="164" fontId="24" fillId="0" borderId="0" xfId="1" applyFont="1" applyBorder="1" applyAlignment="1">
      <alignment horizontal="right"/>
    </xf>
    <xf numFmtId="164" fontId="24" fillId="0" borderId="0" xfId="1" applyFont="1" applyAlignment="1">
      <alignment horizontal="right"/>
    </xf>
    <xf numFmtId="49" fontId="24" fillId="0" borderId="0" xfId="1" applyNumberFormat="1" applyFont="1" applyAlignment="1">
      <alignment horizontal="right"/>
    </xf>
    <xf numFmtId="168" fontId="24" fillId="0" borderId="0" xfId="2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justify" wrapText="1"/>
    </xf>
    <xf numFmtId="164" fontId="0" fillId="0" borderId="0" xfId="1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15" fontId="10" fillId="7" borderId="17" xfId="0" applyNumberFormat="1" applyFont="1" applyFill="1" applyBorder="1" applyAlignment="1">
      <alignment horizontal="left" vertical="top"/>
    </xf>
    <xf numFmtId="10" fontId="3" fillId="7" borderId="17" xfId="2" applyNumberFormat="1" applyFont="1" applyFill="1" applyBorder="1" applyAlignment="1">
      <alignment vertical="top"/>
    </xf>
    <xf numFmtId="164" fontId="0" fillId="7" borderId="17" xfId="1" applyFont="1" applyFill="1" applyBorder="1" applyAlignment="1">
      <alignment vertical="top"/>
    </xf>
    <xf numFmtId="0" fontId="0" fillId="7" borderId="17" xfId="0" applyFill="1" applyBorder="1" applyAlignment="1">
      <alignment vertical="top"/>
    </xf>
    <xf numFmtId="164" fontId="0" fillId="7" borderId="18" xfId="1" applyFont="1" applyFill="1" applyBorder="1" applyAlignment="1">
      <alignment vertical="top"/>
    </xf>
    <xf numFmtId="0" fontId="5" fillId="0" borderId="10" xfId="0" applyFont="1" applyBorder="1" applyAlignment="1">
      <alignment horizontal="right" vertical="top"/>
    </xf>
    <xf numFmtId="164" fontId="0" fillId="0" borderId="10" xfId="1" applyFont="1" applyBorder="1" applyAlignment="1">
      <alignment vertical="top"/>
    </xf>
    <xf numFmtId="164" fontId="0" fillId="0" borderId="20" xfId="1" applyFont="1" applyBorder="1" applyAlignment="1">
      <alignment vertical="top"/>
    </xf>
    <xf numFmtId="0" fontId="0" fillId="0" borderId="16" xfId="0" applyBorder="1" applyAlignment="1">
      <alignment vertical="top"/>
    </xf>
    <xf numFmtId="164" fontId="15" fillId="0" borderId="8" xfId="1" applyFont="1" applyBorder="1" applyAlignment="1">
      <alignment vertical="top"/>
    </xf>
    <xf numFmtId="10" fontId="1" fillId="0" borderId="0" xfId="2" applyNumberFormat="1" applyAlignment="1">
      <alignment vertical="top"/>
    </xf>
    <xf numFmtId="172" fontId="10" fillId="0" borderId="3" xfId="0" applyNumberFormat="1" applyFont="1" applyBorder="1" applyAlignment="1">
      <alignment horizontal="justify" vertical="justify" wrapText="1"/>
    </xf>
    <xf numFmtId="10" fontId="3" fillId="0" borderId="3" xfId="2" applyNumberFormat="1" applyFont="1" applyFill="1" applyBorder="1" applyAlignment="1">
      <alignment horizontal="justify" vertical="justify" wrapText="1"/>
    </xf>
    <xf numFmtId="164" fontId="0" fillId="0" borderId="3" xfId="1" applyFont="1" applyBorder="1" applyAlignment="1">
      <alignment horizontal="justify" vertical="justify" wrapText="1"/>
    </xf>
    <xf numFmtId="164" fontId="0" fillId="0" borderId="0" xfId="1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173" fontId="0" fillId="0" borderId="0" xfId="0" applyNumberFormat="1" applyAlignment="1">
      <alignment horizontal="justify" vertical="justify" wrapText="1"/>
    </xf>
    <xf numFmtId="169" fontId="0" fillId="0" borderId="0" xfId="0" applyNumberFormat="1" applyAlignment="1">
      <alignment horizontal="justify" vertical="justify" wrapText="1"/>
    </xf>
    <xf numFmtId="171" fontId="0" fillId="0" borderId="0" xfId="1" applyNumberFormat="1" applyFont="1" applyAlignment="1">
      <alignment horizontal="justify" vertical="justify" wrapText="1"/>
    </xf>
    <xf numFmtId="164" fontId="1" fillId="0" borderId="3" xfId="2" applyNumberFormat="1" applyBorder="1" applyAlignment="1">
      <alignment horizontal="justify" vertical="justify" wrapText="1"/>
    </xf>
    <xf numFmtId="169" fontId="0" fillId="0" borderId="3" xfId="0" applyNumberFormat="1" applyBorder="1" applyAlignment="1">
      <alignment vertical="justify" wrapText="1"/>
    </xf>
    <xf numFmtId="164" fontId="0" fillId="0" borderId="3" xfId="1" applyFont="1" applyBorder="1" applyAlignment="1">
      <alignment vertical="justify" wrapText="1"/>
    </xf>
    <xf numFmtId="15" fontId="22" fillId="7" borderId="20" xfId="0" applyNumberFormat="1" applyFont="1" applyFill="1" applyBorder="1" applyAlignment="1">
      <alignment vertical="center" wrapText="1"/>
    </xf>
    <xf numFmtId="174" fontId="0" fillId="4" borderId="0" xfId="1" applyNumberFormat="1" applyFont="1" applyFill="1" applyAlignment="1">
      <alignment vertical="center" wrapText="1"/>
    </xf>
    <xf numFmtId="164" fontId="0" fillId="0" borderId="2" xfId="1" applyFont="1" applyBorder="1" applyAlignment="1">
      <alignment vertical="center" wrapText="1"/>
    </xf>
    <xf numFmtId="164" fontId="24" fillId="0" borderId="0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4" fontId="1" fillId="0" borderId="5" xfId="1" applyFill="1" applyBorder="1" applyAlignment="1">
      <alignment horizontal="center"/>
    </xf>
    <xf numFmtId="166" fontId="20" fillId="0" borderId="0" xfId="0" applyNumberFormat="1" applyFont="1" applyBorder="1" applyAlignment="1" applyProtection="1">
      <alignment horizontal="center"/>
      <protection locked="0" hidden="1"/>
    </xf>
    <xf numFmtId="164" fontId="7" fillId="0" borderId="0" xfId="1" applyFont="1" applyFill="1" applyAlignment="1">
      <alignment horizontal="center"/>
    </xf>
    <xf numFmtId="164" fontId="9" fillId="0" borderId="0" xfId="1" applyFont="1" applyFill="1" applyBorder="1" applyAlignment="1">
      <alignment horizontal="center"/>
    </xf>
    <xf numFmtId="164" fontId="24" fillId="0" borderId="0" xfId="1" applyFont="1" applyFill="1" applyAlignment="1">
      <alignment horizontal="center"/>
    </xf>
    <xf numFmtId="164" fontId="2" fillId="0" borderId="0" xfId="1" applyFont="1" applyFill="1" applyAlignment="1">
      <alignment horizontal="center"/>
    </xf>
    <xf numFmtId="164" fontId="1" fillId="0" borderId="0" xfId="1" applyFill="1" applyAlignment="1">
      <alignment horizontal="center"/>
    </xf>
    <xf numFmtId="0" fontId="0" fillId="0" borderId="0" xfId="0" applyAlignment="1">
      <alignment horizontal="left"/>
    </xf>
    <xf numFmtId="169" fontId="0" fillId="0" borderId="3" xfId="0" applyNumberFormat="1" applyBorder="1" applyAlignment="1">
      <alignment horizontal="center" vertical="justify" wrapText="1"/>
    </xf>
    <xf numFmtId="0" fontId="2" fillId="0" borderId="8" xfId="0" applyFont="1" applyBorder="1" applyAlignment="1">
      <alignment horizontal="justify"/>
    </xf>
    <xf numFmtId="0" fontId="24" fillId="0" borderId="8" xfId="0" applyFont="1" applyBorder="1" applyAlignment="1">
      <alignment horizontal="center"/>
    </xf>
    <xf numFmtId="0" fontId="26" fillId="0" borderId="0" xfId="0" applyFont="1" applyBorder="1" applyAlignment="1">
      <alignment horizontal="justify"/>
    </xf>
    <xf numFmtId="49" fontId="27" fillId="0" borderId="0" xfId="0" applyNumberFormat="1" applyFont="1"/>
    <xf numFmtId="40" fontId="4" fillId="0" borderId="0" xfId="0" applyNumberFormat="1" applyFont="1" applyBorder="1"/>
    <xf numFmtId="0" fontId="0" fillId="0" borderId="0" xfId="0" applyBorder="1"/>
    <xf numFmtId="40" fontId="6" fillId="0" borderId="0" xfId="1" applyNumberFormat="1" applyFont="1" applyBorder="1"/>
    <xf numFmtId="164" fontId="29" fillId="0" borderId="0" xfId="1" applyFont="1" applyFill="1"/>
    <xf numFmtId="0" fontId="29" fillId="0" borderId="0" xfId="0" applyFont="1"/>
    <xf numFmtId="0" fontId="30" fillId="0" borderId="0" xfId="0" applyFont="1"/>
    <xf numFmtId="0" fontId="29" fillId="0" borderId="0" xfId="0" applyFont="1" applyAlignment="1">
      <alignment horizontal="center"/>
    </xf>
    <xf numFmtId="164" fontId="31" fillId="0" borderId="0" xfId="1" applyFont="1"/>
    <xf numFmtId="0" fontId="32" fillId="0" borderId="0" xfId="0" applyFont="1" applyAlignment="1">
      <alignment horizontal="right"/>
    </xf>
    <xf numFmtId="40" fontId="33" fillId="0" borderId="0" xfId="0" applyNumberFormat="1" applyFont="1"/>
    <xf numFmtId="40" fontId="33" fillId="0" borderId="0" xfId="0" applyNumberFormat="1" applyFont="1" applyBorder="1"/>
    <xf numFmtId="40" fontId="33" fillId="0" borderId="0" xfId="1" applyNumberFormat="1" applyFont="1"/>
    <xf numFmtId="40" fontId="32" fillId="0" borderId="0" xfId="0" applyNumberFormat="1" applyFont="1" applyAlignment="1">
      <alignment horizontal="right"/>
    </xf>
    <xf numFmtId="40" fontId="32" fillId="0" borderId="8" xfId="1" applyNumberFormat="1" applyFont="1" applyBorder="1"/>
    <xf numFmtId="164" fontId="29" fillId="0" borderId="0" xfId="1" applyFont="1"/>
    <xf numFmtId="164" fontId="31" fillId="0" borderId="0" xfId="1" applyFont="1" applyAlignment="1">
      <alignment horizontal="right"/>
    </xf>
    <xf numFmtId="49" fontId="31" fillId="0" borderId="0" xfId="1" applyNumberFormat="1" applyFont="1" applyAlignment="1">
      <alignment horizontal="right"/>
    </xf>
    <xf numFmtId="0" fontId="31" fillId="0" borderId="0" xfId="0" applyFont="1"/>
    <xf numFmtId="0" fontId="31" fillId="0" borderId="0" xfId="0" applyFont="1" applyBorder="1" applyAlignment="1">
      <alignment horizontal="left"/>
    </xf>
    <xf numFmtId="0" fontId="31" fillId="0" borderId="0" xfId="0" applyFont="1" applyAlignment="1">
      <alignment horizontal="center"/>
    </xf>
    <xf numFmtId="164" fontId="31" fillId="0" borderId="0" xfId="1" applyFont="1" applyFill="1" applyBorder="1" applyAlignment="1">
      <alignment horizontal="right"/>
    </xf>
    <xf numFmtId="0" fontId="31" fillId="0" borderId="0" xfId="0" applyFont="1" applyBorder="1" applyAlignment="1">
      <alignment horizontal="right"/>
    </xf>
    <xf numFmtId="0" fontId="31" fillId="0" borderId="0" xfId="0" applyFont="1" applyBorder="1"/>
    <xf numFmtId="164" fontId="31" fillId="0" borderId="0" xfId="1" applyFont="1" applyBorder="1" applyAlignment="1">
      <alignment horizontal="right"/>
    </xf>
    <xf numFmtId="0" fontId="29" fillId="0" borderId="8" xfId="0" applyFont="1" applyBorder="1" applyAlignment="1">
      <alignment horizontal="justify"/>
    </xf>
    <xf numFmtId="0" fontId="29" fillId="0" borderId="8" xfId="0" applyFont="1" applyBorder="1" applyAlignment="1">
      <alignment horizontal="center"/>
    </xf>
    <xf numFmtId="0" fontId="29" fillId="0" borderId="0" xfId="0" applyFont="1" applyBorder="1" applyAlignment="1">
      <alignment horizontal="justify"/>
    </xf>
    <xf numFmtId="0" fontId="29" fillId="0" borderId="0" xfId="0" applyFont="1" applyBorder="1" applyAlignment="1">
      <alignment horizontal="center"/>
    </xf>
    <xf numFmtId="0" fontId="35" fillId="3" borderId="8" xfId="0" applyFont="1" applyFill="1" applyBorder="1" applyAlignment="1">
      <alignment horizontal="center"/>
    </xf>
    <xf numFmtId="167" fontId="35" fillId="3" borderId="8" xfId="0" applyNumberFormat="1" applyFont="1" applyFill="1" applyBorder="1"/>
    <xf numFmtId="49" fontId="31" fillId="7" borderId="8" xfId="0" applyNumberFormat="1" applyFont="1" applyFill="1" applyBorder="1" applyAlignment="1">
      <alignment horizontal="center"/>
    </xf>
    <xf numFmtId="164" fontId="31" fillId="0" borderId="8" xfId="1" applyFont="1" applyFill="1" applyBorder="1"/>
    <xf numFmtId="15" fontId="31" fillId="7" borderId="8" xfId="0" applyNumberFormat="1" applyFont="1" applyFill="1" applyBorder="1"/>
    <xf numFmtId="164" fontId="31" fillId="5" borderId="8" xfId="1" applyFont="1" applyFill="1" applyBorder="1" applyAlignment="1">
      <alignment horizontal="right"/>
    </xf>
    <xf numFmtId="164" fontId="31" fillId="0" borderId="0" xfId="1" applyFont="1" applyFill="1"/>
    <xf numFmtId="164" fontId="31" fillId="8" borderId="8" xfId="1" applyFont="1" applyFill="1" applyBorder="1" applyAlignment="1">
      <alignment horizontal="right"/>
    </xf>
    <xf numFmtId="167" fontId="37" fillId="0" borderId="0" xfId="0" applyNumberFormat="1" applyFont="1" applyFill="1" applyBorder="1" applyAlignment="1">
      <alignment horizontal="right"/>
    </xf>
    <xf numFmtId="15" fontId="31" fillId="0" borderId="0" xfId="0" applyNumberFormat="1" applyFont="1" applyFill="1" applyBorder="1"/>
    <xf numFmtId="49" fontId="31" fillId="0" borderId="0" xfId="0" applyNumberFormat="1" applyFont="1"/>
    <xf numFmtId="0" fontId="31" fillId="0" borderId="0" xfId="0" applyFont="1" applyFill="1" applyBorder="1" applyAlignment="1">
      <alignment horizontal="right"/>
    </xf>
    <xf numFmtId="49" fontId="31" fillId="0" borderId="0" xfId="0" applyNumberFormat="1" applyFont="1" applyFill="1" applyBorder="1" applyAlignment="1">
      <alignment horizontal="right"/>
    </xf>
    <xf numFmtId="0" fontId="32" fillId="2" borderId="11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vertical="center" wrapText="1"/>
    </xf>
    <xf numFmtId="164" fontId="32" fillId="2" borderId="1" xfId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164" fontId="32" fillId="2" borderId="1" xfId="1" applyFont="1" applyFill="1" applyBorder="1" applyAlignment="1">
      <alignment horizontal="center" vertical="center"/>
    </xf>
    <xf numFmtId="0" fontId="31" fillId="0" borderId="3" xfId="0" applyFont="1" applyBorder="1" applyAlignment="1">
      <alignment vertical="center"/>
    </xf>
    <xf numFmtId="164" fontId="32" fillId="2" borderId="2" xfId="1" applyFont="1" applyFill="1" applyBorder="1" applyAlignment="1">
      <alignment horizontal="center" vertical="center" wrapText="1"/>
    </xf>
    <xf numFmtId="166" fontId="32" fillId="0" borderId="3" xfId="0" applyNumberFormat="1" applyFont="1" applyBorder="1" applyAlignment="1">
      <alignment horizontal="center" vertical="center" wrapText="1"/>
    </xf>
    <xf numFmtId="166" fontId="32" fillId="0" borderId="3" xfId="0" applyNumberFormat="1" applyFont="1" applyBorder="1" applyAlignment="1">
      <alignment horizontal="center" vertical="center"/>
    </xf>
    <xf numFmtId="164" fontId="32" fillId="0" borderId="3" xfId="1" applyFont="1" applyBorder="1" applyAlignment="1">
      <alignment horizontal="center" vertical="center"/>
    </xf>
    <xf numFmtId="164" fontId="32" fillId="0" borderId="4" xfId="1" applyFont="1" applyBorder="1" applyAlignment="1">
      <alignment horizontal="center" vertical="center"/>
    </xf>
    <xf numFmtId="40" fontId="32" fillId="0" borderId="3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15" fontId="38" fillId="5" borderId="8" xfId="0" applyNumberFormat="1" applyFont="1" applyFill="1" applyBorder="1" applyAlignment="1">
      <alignment horizontal="left"/>
    </xf>
    <xf numFmtId="15" fontId="38" fillId="3" borderId="8" xfId="0" applyNumberFormat="1" applyFont="1" applyFill="1" applyBorder="1" applyAlignment="1">
      <alignment horizontal="left"/>
    </xf>
    <xf numFmtId="0" fontId="31" fillId="0" borderId="5" xfId="0" applyFont="1" applyBorder="1" applyAlignment="1">
      <alignment horizontal="center"/>
    </xf>
    <xf numFmtId="164" fontId="31" fillId="0" borderId="5" xfId="1" applyFont="1" applyFill="1" applyBorder="1"/>
    <xf numFmtId="164" fontId="32" fillId="4" borderId="13" xfId="1" applyFont="1" applyFill="1" applyBorder="1" applyAlignment="1">
      <alignment horizontal="right"/>
    </xf>
    <xf numFmtId="164" fontId="33" fillId="0" borderId="0" xfId="1" applyFont="1" applyFill="1" applyBorder="1" applyAlignment="1">
      <alignment horizontal="right"/>
    </xf>
    <xf numFmtId="166" fontId="39" fillId="0" borderId="0" xfId="0" applyNumberFormat="1" applyFont="1" applyFill="1" applyBorder="1" applyAlignment="1"/>
    <xf numFmtId="0" fontId="33" fillId="0" borderId="6" xfId="0" applyFont="1" applyBorder="1"/>
    <xf numFmtId="40" fontId="39" fillId="0" borderId="0" xfId="0" applyNumberFormat="1" applyFont="1" applyFill="1" applyBorder="1" applyAlignment="1">
      <alignment horizontal="right"/>
    </xf>
    <xf numFmtId="0" fontId="39" fillId="0" borderId="3" xfId="1" applyNumberFormat="1" applyFont="1" applyFill="1" applyBorder="1" applyAlignment="1">
      <alignment horizontal="center"/>
    </xf>
    <xf numFmtId="49" fontId="39" fillId="0" borderId="3" xfId="1" applyNumberFormat="1" applyFont="1" applyFill="1" applyBorder="1" applyAlignment="1">
      <alignment horizontal="center"/>
    </xf>
    <xf numFmtId="40" fontId="39" fillId="0" borderId="0" xfId="0" applyNumberFormat="1" applyFont="1" applyBorder="1" applyProtection="1">
      <protection locked="0" hidden="1"/>
    </xf>
    <xf numFmtId="15" fontId="40" fillId="0" borderId="0" xfId="0" applyNumberFormat="1" applyFont="1" applyBorder="1" applyAlignment="1">
      <alignment horizontal="left"/>
    </xf>
    <xf numFmtId="10" fontId="33" fillId="0" borderId="0" xfId="2" applyNumberFormat="1" applyFont="1" applyBorder="1" applyAlignment="1">
      <alignment horizontal="center"/>
    </xf>
    <xf numFmtId="164" fontId="33" fillId="5" borderId="0" xfId="1" applyFont="1" applyFill="1" applyBorder="1" applyAlignment="1">
      <alignment horizontal="right"/>
    </xf>
    <xf numFmtId="170" fontId="33" fillId="0" borderId="0" xfId="0" applyNumberFormat="1" applyFont="1" applyBorder="1" applyAlignment="1" applyProtection="1">
      <protection locked="0" hidden="1"/>
    </xf>
    <xf numFmtId="164" fontId="33" fillId="0" borderId="0" xfId="1" applyFont="1" applyBorder="1" applyAlignment="1">
      <alignment horizontal="right"/>
    </xf>
    <xf numFmtId="49" fontId="33" fillId="0" borderId="0" xfId="1" applyNumberFormat="1" applyFont="1" applyFill="1" applyBorder="1" applyAlignment="1">
      <alignment horizontal="right"/>
    </xf>
    <xf numFmtId="40" fontId="33" fillId="0" borderId="0" xfId="1" applyNumberFormat="1" applyFont="1" applyFill="1" applyBorder="1" applyAlignment="1">
      <alignment horizontal="right"/>
    </xf>
    <xf numFmtId="40" fontId="33" fillId="0" borderId="0" xfId="0" applyNumberFormat="1" applyFont="1" applyBorder="1" applyProtection="1">
      <protection locked="0" hidden="1"/>
    </xf>
    <xf numFmtId="15" fontId="40" fillId="0" borderId="10" xfId="0" applyNumberFormat="1" applyFont="1" applyBorder="1" applyAlignment="1">
      <alignment horizontal="left"/>
    </xf>
    <xf numFmtId="15" fontId="40" fillId="0" borderId="10" xfId="0" applyNumberFormat="1" applyFont="1" applyBorder="1" applyAlignment="1">
      <alignment horizontal="center"/>
    </xf>
    <xf numFmtId="164" fontId="31" fillId="0" borderId="10" xfId="1" applyFont="1" applyFill="1" applyBorder="1"/>
    <xf numFmtId="164" fontId="33" fillId="0" borderId="10" xfId="1" applyFont="1" applyFill="1" applyBorder="1" applyAlignment="1">
      <alignment horizontal="right"/>
    </xf>
    <xf numFmtId="40" fontId="32" fillId="6" borderId="8" xfId="0" applyNumberFormat="1" applyFont="1" applyFill="1" applyBorder="1"/>
    <xf numFmtId="49" fontId="33" fillId="0" borderId="8" xfId="1" applyNumberFormat="1" applyFont="1" applyFill="1" applyBorder="1"/>
    <xf numFmtId="40" fontId="32" fillId="0" borderId="8" xfId="1" applyNumberFormat="1" applyFont="1" applyFill="1" applyBorder="1"/>
    <xf numFmtId="40" fontId="32" fillId="0" borderId="8" xfId="1" applyNumberFormat="1" applyFont="1" applyFill="1" applyBorder="1" applyAlignment="1" applyProtection="1">
      <protection locked="0" hidden="1"/>
    </xf>
    <xf numFmtId="15" fontId="40" fillId="0" borderId="0" xfId="0" applyNumberFormat="1" applyFont="1" applyBorder="1" applyAlignment="1">
      <alignment horizontal="center"/>
    </xf>
    <xf numFmtId="164" fontId="33" fillId="0" borderId="0" xfId="1" applyFont="1" applyFill="1"/>
    <xf numFmtId="0" fontId="33" fillId="0" borderId="0" xfId="0" applyFont="1" applyBorder="1"/>
    <xf numFmtId="164" fontId="33" fillId="0" borderId="0" xfId="1" applyFont="1" applyBorder="1"/>
    <xf numFmtId="49" fontId="33" fillId="0" borderId="0" xfId="1" applyNumberFormat="1" applyFont="1" applyAlignment="1">
      <alignment horizontal="right"/>
    </xf>
    <xf numFmtId="164" fontId="33" fillId="0" borderId="0" xfId="1" applyFont="1" applyAlignment="1">
      <alignment horizontal="right"/>
    </xf>
    <xf numFmtId="0" fontId="33" fillId="0" borderId="0" xfId="0" applyFont="1"/>
    <xf numFmtId="164" fontId="38" fillId="0" borderId="0" xfId="1" applyFont="1" applyFill="1" applyBorder="1" applyAlignment="1">
      <alignment horizontal="right"/>
    </xf>
    <xf numFmtId="0" fontId="33" fillId="0" borderId="0" xfId="0" applyFont="1" applyAlignment="1">
      <alignment horizontal="right"/>
    </xf>
    <xf numFmtId="165" fontId="33" fillId="0" borderId="0" xfId="0" applyNumberFormat="1" applyFont="1" applyBorder="1"/>
    <xf numFmtId="49" fontId="33" fillId="0" borderId="0" xfId="0" applyNumberFormat="1" applyFont="1"/>
    <xf numFmtId="164" fontId="33" fillId="0" borderId="0" xfId="1" applyFont="1"/>
    <xf numFmtId="0" fontId="33" fillId="0" borderId="0" xfId="0" applyFont="1" applyAlignment="1">
      <alignment horizontal="center"/>
    </xf>
    <xf numFmtId="164" fontId="32" fillId="2" borderId="11" xfId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6" fontId="32" fillId="5" borderId="3" xfId="0" applyNumberFormat="1" applyFont="1" applyFill="1" applyBorder="1" applyAlignment="1">
      <alignment horizontal="center" vertical="center" wrapText="1"/>
    </xf>
    <xf numFmtId="0" fontId="35" fillId="8" borderId="25" xfId="0" applyFont="1" applyFill="1" applyBorder="1" applyAlignment="1">
      <alignment horizontal="right"/>
    </xf>
    <xf numFmtId="0" fontId="35" fillId="8" borderId="21" xfId="0" applyFont="1" applyFill="1" applyBorder="1" applyAlignment="1">
      <alignment horizontal="right"/>
    </xf>
    <xf numFmtId="0" fontId="35" fillId="8" borderId="12" xfId="0" applyFont="1" applyFill="1" applyBorder="1" applyAlignment="1">
      <alignment horizontal="right"/>
    </xf>
    <xf numFmtId="0" fontId="32" fillId="2" borderId="11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5" fillId="5" borderId="26" xfId="0" applyFont="1" applyFill="1" applyBorder="1" applyAlignment="1">
      <alignment horizontal="right"/>
    </xf>
    <xf numFmtId="0" fontId="35" fillId="5" borderId="10" xfId="0" applyFont="1" applyFill="1" applyBorder="1" applyAlignment="1">
      <alignment horizontal="right"/>
    </xf>
    <xf numFmtId="0" fontId="35" fillId="5" borderId="23" xfId="0" applyFont="1" applyFill="1" applyBorder="1" applyAlignment="1">
      <alignment horizontal="right"/>
    </xf>
    <xf numFmtId="0" fontId="29" fillId="0" borderId="0" xfId="0" applyFont="1" applyAlignment="1">
      <alignment horizontal="left"/>
    </xf>
    <xf numFmtId="0" fontId="31" fillId="0" borderId="8" xfId="0" applyFont="1" applyBorder="1" applyAlignment="1">
      <alignment horizontal="justify"/>
    </xf>
    <xf numFmtId="164" fontId="36" fillId="0" borderId="22" xfId="1" applyFont="1" applyFill="1" applyBorder="1"/>
    <xf numFmtId="164" fontId="36" fillId="0" borderId="0" xfId="1" applyFont="1" applyFill="1"/>
    <xf numFmtId="164" fontId="32" fillId="0" borderId="11" xfId="1" applyFont="1" applyBorder="1" applyAlignment="1">
      <alignment horizontal="center" vertical="center"/>
    </xf>
    <xf numFmtId="164" fontId="32" fillId="0" borderId="4" xfId="1" applyFont="1" applyBorder="1" applyAlignment="1">
      <alignment horizontal="center" vertical="center"/>
    </xf>
    <xf numFmtId="0" fontId="32" fillId="0" borderId="10" xfId="0" applyFont="1" applyBorder="1" applyAlignment="1">
      <alignment horizontal="right"/>
    </xf>
    <xf numFmtId="0" fontId="32" fillId="0" borderId="23" xfId="0" applyFont="1" applyBorder="1" applyAlignment="1">
      <alignment horizontal="right"/>
    </xf>
    <xf numFmtId="0" fontId="32" fillId="0" borderId="0" xfId="0" applyFont="1" applyAlignment="1">
      <alignment horizontal="right"/>
    </xf>
    <xf numFmtId="164" fontId="32" fillId="2" borderId="1" xfId="1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center" vertical="center" wrapText="1"/>
    </xf>
    <xf numFmtId="40" fontId="32" fillId="0" borderId="0" xfId="0" applyNumberFormat="1" applyFont="1" applyAlignment="1">
      <alignment horizontal="right"/>
    </xf>
    <xf numFmtId="40" fontId="32" fillId="0" borderId="24" xfId="0" applyNumberFormat="1" applyFont="1" applyBorder="1" applyAlignment="1">
      <alignment horizontal="right"/>
    </xf>
    <xf numFmtId="0" fontId="28" fillId="0" borderId="0" xfId="0" applyFont="1"/>
    <xf numFmtId="40" fontId="32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166" fontId="6" fillId="5" borderId="3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right"/>
    </xf>
    <xf numFmtId="0" fontId="5" fillId="8" borderId="21" xfId="0" applyFont="1" applyFill="1" applyBorder="1" applyAlignment="1">
      <alignment horizontal="right"/>
    </xf>
    <xf numFmtId="0" fontId="5" fillId="8" borderId="12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right"/>
    </xf>
    <xf numFmtId="0" fontId="5" fillId="5" borderId="21" xfId="0" applyFont="1" applyFill="1" applyBorder="1" applyAlignment="1">
      <alignment horizontal="right"/>
    </xf>
    <xf numFmtId="0" fontId="5" fillId="5" borderId="12" xfId="0" applyFont="1" applyFill="1" applyBorder="1" applyAlignme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64" fontId="27" fillId="0" borderId="22" xfId="1" applyFont="1" applyFill="1" applyBorder="1"/>
    <xf numFmtId="164" fontId="27" fillId="0" borderId="0" xfId="1" applyFont="1" applyFill="1"/>
    <xf numFmtId="164" fontId="6" fillId="0" borderId="11" xfId="1" applyFont="1" applyBorder="1" applyAlignment="1">
      <alignment horizontal="center" vertical="center"/>
    </xf>
    <xf numFmtId="164" fontId="6" fillId="0" borderId="4" xfId="1" applyFont="1" applyBorder="1" applyAlignment="1">
      <alignment horizontal="center" vertical="center"/>
    </xf>
    <xf numFmtId="0" fontId="25" fillId="0" borderId="0" xfId="0" applyFont="1"/>
    <xf numFmtId="0" fontId="6" fillId="0" borderId="10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164" fontId="6" fillId="2" borderId="1" xfId="1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6" fillId="0" borderId="24" xfId="0" applyNumberFormat="1" applyFont="1" applyBorder="1" applyAlignment="1">
      <alignment horizontal="right"/>
    </xf>
    <xf numFmtId="40" fontId="6" fillId="0" borderId="0" xfId="0" applyNumberFormat="1" applyFont="1" applyAlignment="1">
      <alignment horizontal="center"/>
    </xf>
    <xf numFmtId="40" fontId="6" fillId="0" borderId="0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3" fillId="0" borderId="8" xfId="0" applyFont="1" applyBorder="1" applyAlignment="1">
      <alignment horizontal="justify"/>
    </xf>
    <xf numFmtId="15" fontId="10" fillId="0" borderId="0" xfId="0" applyNumberFormat="1" applyFont="1" applyBorder="1" applyAlignment="1">
      <alignment horizontal="center"/>
    </xf>
    <xf numFmtId="40" fontId="12" fillId="0" borderId="0" xfId="0" applyNumberFormat="1" applyFont="1" applyAlignment="1">
      <alignment horizontal="right"/>
    </xf>
    <xf numFmtId="168" fontId="5" fillId="2" borderId="1" xfId="2" applyNumberFormat="1" applyFont="1" applyFill="1" applyBorder="1" applyAlignment="1">
      <alignment horizontal="center" vertical="center" wrapText="1"/>
    </xf>
    <xf numFmtId="168" fontId="5" fillId="2" borderId="2" xfId="2" applyNumberFormat="1" applyFont="1" applyFill="1" applyBorder="1" applyAlignment="1">
      <alignment horizontal="center" vertical="center" wrapText="1"/>
    </xf>
    <xf numFmtId="40" fontId="12" fillId="0" borderId="0" xfId="0" applyNumberFormat="1" applyFont="1" applyAlignment="1">
      <alignment horizontal="center"/>
    </xf>
    <xf numFmtId="164" fontId="5" fillId="0" borderId="0" xfId="1" applyFont="1" applyAlignment="1">
      <alignment horizontal="right"/>
    </xf>
    <xf numFmtId="164" fontId="5" fillId="0" borderId="24" xfId="1" applyFont="1" applyBorder="1" applyAlignment="1">
      <alignment horizontal="right"/>
    </xf>
    <xf numFmtId="0" fontId="3" fillId="0" borderId="8" xfId="0" applyFont="1" applyFill="1" applyBorder="1" applyAlignment="1">
      <alignment horizontal="center" vertical="center" wrapText="1"/>
    </xf>
    <xf numFmtId="9" fontId="3" fillId="0" borderId="25" xfId="2" applyFont="1" applyFill="1" applyBorder="1" applyAlignment="1">
      <alignment horizontal="center" vertical="center" wrapText="1"/>
    </xf>
    <xf numFmtId="9" fontId="3" fillId="0" borderId="21" xfId="2" applyFont="1" applyFill="1" applyBorder="1" applyAlignment="1">
      <alignment horizontal="center" vertical="center" wrapText="1"/>
    </xf>
    <xf numFmtId="9" fontId="3" fillId="0" borderId="12" xfId="2" applyFont="1" applyFill="1" applyBorder="1" applyAlignment="1">
      <alignment horizontal="center" vertical="center" wrapText="1"/>
    </xf>
    <xf numFmtId="164" fontId="5" fillId="0" borderId="0" xfId="1" applyFont="1" applyAlignment="1">
      <alignment horizontal="right" vertical="top"/>
    </xf>
    <xf numFmtId="164" fontId="5" fillId="0" borderId="24" xfId="1" applyFont="1" applyBorder="1" applyAlignment="1">
      <alignment horizontal="right" vertical="top"/>
    </xf>
    <xf numFmtId="10" fontId="5" fillId="5" borderId="8" xfId="2" applyNumberFormat="1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8"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167</xdr:row>
      <xdr:rowOff>142875</xdr:rowOff>
    </xdr:from>
    <xdr:to>
      <xdr:col>4</xdr:col>
      <xdr:colOff>390525</xdr:colOff>
      <xdr:row>173</xdr:row>
      <xdr:rowOff>38100</xdr:rowOff>
    </xdr:to>
    <xdr:pic>
      <xdr:nvPicPr>
        <xdr:cNvPr id="2" name="Imagen 1" descr="Imagen que contiene oscuro, noche, iluminado, tabla&#10;&#10;Descripción generada automáticamente">
          <a:extLst>
            <a:ext uri="{FF2B5EF4-FFF2-40B4-BE49-F238E27FC236}">
              <a16:creationId xmlns:a16="http://schemas.microsoft.com/office/drawing/2014/main" id="{61F5B5DF-DE04-430C-9D0D-D969572ACD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48075"/>
          <a:ext cx="288607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%20Liq.%20pesos%2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CT%20HIST&#211;RICO%20SMM%20y%20Cuant&#237;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CT%20HIST&#211;RICO%20IP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 Abonos"/>
      <sheetName val="Con Abonos"/>
      <sheetName val="Cuotas periódicas"/>
    </sheetNames>
    <sheetDataSet>
      <sheetData sheetId="0"/>
      <sheetData sheetId="1">
        <row r="18">
          <cell r="A18">
            <v>37622</v>
          </cell>
          <cell r="B18">
            <v>37652</v>
          </cell>
          <cell r="C18">
            <v>0.19639999999999999</v>
          </cell>
          <cell r="D18">
            <v>2.174996982280808E-2</v>
          </cell>
          <cell r="E18">
            <v>2.174996982280808E-2</v>
          </cell>
          <cell r="F18">
            <v>11</v>
          </cell>
          <cell r="G18">
            <v>11</v>
          </cell>
          <cell r="H18">
            <v>30</v>
          </cell>
          <cell r="I18">
            <v>0.23924966805088888</v>
          </cell>
          <cell r="L18">
            <v>0.23924966805088888</v>
          </cell>
          <cell r="M18">
            <v>11.239249668050888</v>
          </cell>
        </row>
        <row r="19">
          <cell r="H19">
            <v>30</v>
          </cell>
        </row>
        <row r="20">
          <cell r="H20">
            <v>30</v>
          </cell>
        </row>
        <row r="21">
          <cell r="H21">
            <v>30</v>
          </cell>
        </row>
        <row r="22">
          <cell r="H22">
            <v>30</v>
          </cell>
        </row>
        <row r="23">
          <cell r="H23">
            <v>30</v>
          </cell>
        </row>
        <row r="24">
          <cell r="H24">
            <v>30</v>
          </cell>
        </row>
        <row r="25">
          <cell r="H25">
            <v>30</v>
          </cell>
        </row>
        <row r="26">
          <cell r="H26">
            <v>30</v>
          </cell>
        </row>
        <row r="27">
          <cell r="H27">
            <v>30</v>
          </cell>
        </row>
        <row r="28">
          <cell r="H28">
            <v>30</v>
          </cell>
        </row>
        <row r="29">
          <cell r="H29">
            <v>30</v>
          </cell>
        </row>
        <row r="30">
          <cell r="H30">
            <v>30</v>
          </cell>
        </row>
        <row r="31">
          <cell r="H31">
            <v>30</v>
          </cell>
        </row>
        <row r="32">
          <cell r="H32">
            <v>30</v>
          </cell>
        </row>
        <row r="33">
          <cell r="H33">
            <v>30</v>
          </cell>
        </row>
        <row r="34">
          <cell r="H34">
            <v>30</v>
          </cell>
        </row>
        <row r="35">
          <cell r="H35">
            <v>30</v>
          </cell>
        </row>
        <row r="36">
          <cell r="H36">
            <v>30</v>
          </cell>
        </row>
        <row r="37">
          <cell r="H37">
            <v>30</v>
          </cell>
        </row>
        <row r="38">
          <cell r="H38">
            <v>30</v>
          </cell>
        </row>
        <row r="39">
          <cell r="H39">
            <v>30</v>
          </cell>
        </row>
        <row r="40">
          <cell r="H40">
            <v>30</v>
          </cell>
        </row>
        <row r="41">
          <cell r="H41">
            <v>30</v>
          </cell>
        </row>
        <row r="42">
          <cell r="H42">
            <v>30</v>
          </cell>
        </row>
        <row r="43">
          <cell r="H43">
            <v>30</v>
          </cell>
        </row>
        <row r="44">
          <cell r="H44">
            <v>30</v>
          </cell>
        </row>
        <row r="45">
          <cell r="H45">
            <v>30</v>
          </cell>
        </row>
        <row r="46">
          <cell r="H46">
            <v>30</v>
          </cell>
        </row>
        <row r="47">
          <cell r="H47">
            <v>30</v>
          </cell>
        </row>
        <row r="48">
          <cell r="H48">
            <v>30</v>
          </cell>
        </row>
        <row r="49">
          <cell r="H49">
            <v>30</v>
          </cell>
        </row>
        <row r="50">
          <cell r="H50">
            <v>30</v>
          </cell>
        </row>
        <row r="51">
          <cell r="H51">
            <v>30</v>
          </cell>
        </row>
        <row r="52">
          <cell r="H52">
            <v>30</v>
          </cell>
        </row>
        <row r="53">
          <cell r="H53">
            <v>30</v>
          </cell>
        </row>
        <row r="54">
          <cell r="H54">
            <v>30</v>
          </cell>
        </row>
        <row r="55">
          <cell r="H55">
            <v>30</v>
          </cell>
        </row>
        <row r="56">
          <cell r="H56">
            <v>30</v>
          </cell>
        </row>
        <row r="57">
          <cell r="H57">
            <v>30</v>
          </cell>
        </row>
        <row r="58">
          <cell r="H58">
            <v>30</v>
          </cell>
        </row>
        <row r="59">
          <cell r="H59">
            <v>30</v>
          </cell>
        </row>
        <row r="60">
          <cell r="H60">
            <v>30</v>
          </cell>
        </row>
        <row r="61">
          <cell r="H61">
            <v>30</v>
          </cell>
        </row>
        <row r="62">
          <cell r="H62">
            <v>30</v>
          </cell>
        </row>
        <row r="63">
          <cell r="H63">
            <v>30</v>
          </cell>
        </row>
        <row r="64">
          <cell r="H64">
            <v>30</v>
          </cell>
        </row>
        <row r="65">
          <cell r="H65">
            <v>30</v>
          </cell>
        </row>
        <row r="66">
          <cell r="H66">
            <v>4</v>
          </cell>
        </row>
        <row r="67">
          <cell r="H67">
            <v>26</v>
          </cell>
        </row>
        <row r="68">
          <cell r="H68">
            <v>30</v>
          </cell>
        </row>
        <row r="69">
          <cell r="H69">
            <v>30</v>
          </cell>
        </row>
        <row r="70">
          <cell r="H70">
            <v>30</v>
          </cell>
        </row>
        <row r="71">
          <cell r="H71">
            <v>30</v>
          </cell>
        </row>
        <row r="72">
          <cell r="H72">
            <v>30</v>
          </cell>
        </row>
        <row r="73">
          <cell r="H73">
            <v>30</v>
          </cell>
        </row>
        <row r="74">
          <cell r="H74">
            <v>30</v>
          </cell>
        </row>
        <row r="75">
          <cell r="H75">
            <v>30</v>
          </cell>
        </row>
        <row r="76">
          <cell r="H76">
            <v>30</v>
          </cell>
        </row>
        <row r="77">
          <cell r="H77">
            <v>30</v>
          </cell>
        </row>
        <row r="78">
          <cell r="H78">
            <v>30</v>
          </cell>
        </row>
        <row r="79">
          <cell r="H79">
            <v>30</v>
          </cell>
        </row>
        <row r="80">
          <cell r="H80">
            <v>30</v>
          </cell>
        </row>
        <row r="81">
          <cell r="H81">
            <v>30</v>
          </cell>
        </row>
        <row r="82">
          <cell r="H82">
            <v>30</v>
          </cell>
        </row>
        <row r="83">
          <cell r="H83">
            <v>30</v>
          </cell>
        </row>
        <row r="84">
          <cell r="H84">
            <v>30</v>
          </cell>
        </row>
        <row r="85">
          <cell r="H85">
            <v>30</v>
          </cell>
        </row>
        <row r="86">
          <cell r="H86">
            <v>30</v>
          </cell>
        </row>
        <row r="87">
          <cell r="H87">
            <v>30</v>
          </cell>
        </row>
        <row r="88">
          <cell r="H88">
            <v>30</v>
          </cell>
        </row>
        <row r="89">
          <cell r="H89">
            <v>30</v>
          </cell>
        </row>
        <row r="90">
          <cell r="H90">
            <v>30</v>
          </cell>
        </row>
        <row r="91">
          <cell r="H91">
            <v>30</v>
          </cell>
        </row>
        <row r="92">
          <cell r="H92">
            <v>30</v>
          </cell>
        </row>
        <row r="93">
          <cell r="H93">
            <v>30</v>
          </cell>
        </row>
        <row r="94">
          <cell r="H94">
            <v>30</v>
          </cell>
        </row>
        <row r="95">
          <cell r="H95">
            <v>30</v>
          </cell>
        </row>
        <row r="96">
          <cell r="H96">
            <v>30</v>
          </cell>
        </row>
        <row r="97">
          <cell r="H97">
            <v>30</v>
          </cell>
        </row>
        <row r="98">
          <cell r="H98">
            <v>30</v>
          </cell>
        </row>
        <row r="99">
          <cell r="H99">
            <v>30</v>
          </cell>
        </row>
        <row r="100">
          <cell r="H100">
            <v>30</v>
          </cell>
        </row>
        <row r="101">
          <cell r="H101">
            <v>30</v>
          </cell>
        </row>
        <row r="102">
          <cell r="H102">
            <v>30</v>
          </cell>
        </row>
        <row r="103">
          <cell r="H103">
            <v>30</v>
          </cell>
        </row>
        <row r="104">
          <cell r="H104">
            <v>30</v>
          </cell>
        </row>
        <row r="105">
          <cell r="H105">
            <v>30</v>
          </cell>
        </row>
        <row r="106">
          <cell r="H106">
            <v>30</v>
          </cell>
        </row>
        <row r="107">
          <cell r="H107">
            <v>30</v>
          </cell>
        </row>
        <row r="108">
          <cell r="H108">
            <v>30</v>
          </cell>
        </row>
        <row r="109">
          <cell r="H109">
            <v>30</v>
          </cell>
        </row>
        <row r="110">
          <cell r="H110">
            <v>30</v>
          </cell>
        </row>
        <row r="111">
          <cell r="H111">
            <v>30</v>
          </cell>
        </row>
        <row r="112">
          <cell r="H112">
            <v>30</v>
          </cell>
        </row>
        <row r="113">
          <cell r="H113">
            <v>30</v>
          </cell>
        </row>
        <row r="114">
          <cell r="H114">
            <v>30</v>
          </cell>
        </row>
        <row r="115">
          <cell r="H115">
            <v>30</v>
          </cell>
        </row>
        <row r="116">
          <cell r="H116">
            <v>30</v>
          </cell>
        </row>
        <row r="117">
          <cell r="H117">
            <v>30</v>
          </cell>
        </row>
        <row r="118">
          <cell r="H118">
            <v>30</v>
          </cell>
        </row>
        <row r="119">
          <cell r="H119">
            <v>30</v>
          </cell>
        </row>
        <row r="120">
          <cell r="H120">
            <v>30</v>
          </cell>
        </row>
        <row r="121">
          <cell r="H121">
            <v>30</v>
          </cell>
        </row>
        <row r="122">
          <cell r="H122">
            <v>30</v>
          </cell>
        </row>
        <row r="123">
          <cell r="H123">
            <v>30</v>
          </cell>
        </row>
        <row r="124">
          <cell r="H124">
            <v>30</v>
          </cell>
        </row>
        <row r="125">
          <cell r="H125">
            <v>30</v>
          </cell>
        </row>
        <row r="126">
          <cell r="H126">
            <v>30</v>
          </cell>
        </row>
        <row r="127">
          <cell r="H127">
            <v>30</v>
          </cell>
        </row>
        <row r="128">
          <cell r="H128">
            <v>30</v>
          </cell>
        </row>
        <row r="129">
          <cell r="H129">
            <v>30</v>
          </cell>
        </row>
        <row r="130">
          <cell r="H130">
            <v>30</v>
          </cell>
        </row>
        <row r="131">
          <cell r="H131">
            <v>30</v>
          </cell>
        </row>
        <row r="132">
          <cell r="H132">
            <v>30</v>
          </cell>
        </row>
        <row r="133">
          <cell r="H133">
            <v>30</v>
          </cell>
        </row>
        <row r="134">
          <cell r="H134">
            <v>30</v>
          </cell>
        </row>
        <row r="135">
          <cell r="H135">
            <v>30</v>
          </cell>
        </row>
        <row r="136">
          <cell r="H136">
            <v>30</v>
          </cell>
        </row>
        <row r="137">
          <cell r="H137">
            <v>30</v>
          </cell>
        </row>
        <row r="138">
          <cell r="H138">
            <v>30</v>
          </cell>
        </row>
        <row r="139">
          <cell r="H139">
            <v>30</v>
          </cell>
        </row>
        <row r="140">
          <cell r="H140">
            <v>30</v>
          </cell>
        </row>
        <row r="141">
          <cell r="H141">
            <v>30</v>
          </cell>
        </row>
        <row r="142">
          <cell r="H142">
            <v>30</v>
          </cell>
        </row>
        <row r="143">
          <cell r="H143">
            <v>30</v>
          </cell>
        </row>
        <row r="144">
          <cell r="H144">
            <v>30</v>
          </cell>
        </row>
        <row r="145">
          <cell r="H145">
            <v>30</v>
          </cell>
        </row>
        <row r="146">
          <cell r="H146">
            <v>30</v>
          </cell>
        </row>
        <row r="147">
          <cell r="H147">
            <v>30</v>
          </cell>
        </row>
        <row r="148">
          <cell r="H148">
            <v>30</v>
          </cell>
        </row>
        <row r="149">
          <cell r="H149">
            <v>30</v>
          </cell>
        </row>
        <row r="150">
          <cell r="H150">
            <v>30</v>
          </cell>
        </row>
        <row r="151">
          <cell r="H151">
            <v>30</v>
          </cell>
        </row>
        <row r="152">
          <cell r="H152">
            <v>30</v>
          </cell>
        </row>
        <row r="153">
          <cell r="H153">
            <v>30</v>
          </cell>
        </row>
        <row r="154">
          <cell r="H154">
            <v>10</v>
          </cell>
        </row>
        <row r="155">
          <cell r="H155" t="str">
            <v/>
          </cell>
        </row>
        <row r="156">
          <cell r="H156" t="str">
            <v/>
          </cell>
        </row>
        <row r="157">
          <cell r="H157" t="str">
            <v/>
          </cell>
        </row>
        <row r="158">
          <cell r="H158" t="str">
            <v/>
          </cell>
        </row>
        <row r="159">
          <cell r="H159" t="str">
            <v/>
          </cell>
        </row>
        <row r="160">
          <cell r="H160" t="str">
            <v/>
          </cell>
        </row>
        <row r="161">
          <cell r="H161" t="str">
            <v/>
          </cell>
        </row>
        <row r="162">
          <cell r="H162" t="str">
            <v/>
          </cell>
        </row>
        <row r="163">
          <cell r="H163" t="str">
            <v/>
          </cell>
        </row>
        <row r="164">
          <cell r="H164" t="str">
            <v/>
          </cell>
        </row>
        <row r="165">
          <cell r="H165" t="str">
            <v/>
          </cell>
        </row>
        <row r="166">
          <cell r="H166" t="str">
            <v/>
          </cell>
        </row>
        <row r="167">
          <cell r="H167" t="str">
            <v/>
          </cell>
        </row>
        <row r="168">
          <cell r="H168" t="str">
            <v/>
          </cell>
        </row>
        <row r="169">
          <cell r="H169" t="str">
            <v/>
          </cell>
        </row>
        <row r="170">
          <cell r="H170" t="str">
            <v/>
          </cell>
        </row>
        <row r="171">
          <cell r="H171" t="str">
            <v/>
          </cell>
        </row>
        <row r="172">
          <cell r="H172" t="str">
            <v/>
          </cell>
        </row>
        <row r="173">
          <cell r="H173" t="str">
            <v/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ios"/>
      <sheetName val="Cuantías"/>
      <sheetName val="SMM Y SUB TRP"/>
    </sheetNames>
    <sheetDataSet>
      <sheetData sheetId="0">
        <row r="1">
          <cell r="A1" t="str">
            <v>Salario Mínimo Mensual e Incrementos desde 1950</v>
          </cell>
        </row>
        <row r="2">
          <cell r="A2" t="str">
            <v>Rige (F._Copia)</v>
          </cell>
          <cell r="B2" t="str">
            <v xml:space="preserve">Variación % (Formateado) </v>
          </cell>
          <cell r="C2" t="str">
            <v xml:space="preserve">Variación % (Original) </v>
          </cell>
          <cell r="D2" t="str">
            <v xml:space="preserve">Decreto </v>
          </cell>
          <cell r="E2" t="str">
            <v>Rige (F._Original)</v>
          </cell>
          <cell r="F2" t="str">
            <v xml:space="preserve">Sector Urbano </v>
          </cell>
          <cell r="G2" t="str">
            <v xml:space="preserve">Sector Rural </v>
          </cell>
          <cell r="H2" t="str">
            <v>Valor Vivienda Interés Social</v>
          </cell>
          <cell r="I2" t="str">
            <v>Subsidio Transporte</v>
          </cell>
        </row>
        <row r="3">
          <cell r="A3">
            <v>18264</v>
          </cell>
          <cell r="B3">
            <v>0</v>
          </cell>
          <cell r="C3">
            <v>0</v>
          </cell>
          <cell r="D3" t="str">
            <v>3871/DIC/1994</v>
          </cell>
          <cell r="E3">
            <v>18264</v>
          </cell>
          <cell r="F3">
            <v>60</v>
          </cell>
          <cell r="G3">
            <v>60</v>
          </cell>
        </row>
        <row r="4">
          <cell r="A4">
            <v>20729</v>
          </cell>
          <cell r="B4">
            <v>1.25</v>
          </cell>
          <cell r="C4">
            <v>125</v>
          </cell>
          <cell r="D4" t="str">
            <v>2214/SEP/1956</v>
          </cell>
          <cell r="E4">
            <v>20729</v>
          </cell>
          <cell r="F4">
            <v>135</v>
          </cell>
          <cell r="G4">
            <v>96</v>
          </cell>
        </row>
        <row r="5">
          <cell r="A5">
            <v>21002</v>
          </cell>
          <cell r="B5">
            <v>0.15110000000000001</v>
          </cell>
          <cell r="C5" t="str">
            <v>15.11</v>
          </cell>
          <cell r="D5" t="str">
            <v>2214/SEP1956</v>
          </cell>
          <cell r="E5">
            <v>21002</v>
          </cell>
          <cell r="F5">
            <v>155</v>
          </cell>
          <cell r="G5">
            <v>110</v>
          </cell>
        </row>
        <row r="6">
          <cell r="A6">
            <v>22037</v>
          </cell>
          <cell r="B6">
            <v>0.27410000000000001</v>
          </cell>
          <cell r="C6" t="str">
            <v>27.41</v>
          </cell>
          <cell r="D6" t="str">
            <v>1090/ABR/1960</v>
          </cell>
          <cell r="E6">
            <v>22037</v>
          </cell>
          <cell r="F6">
            <v>198</v>
          </cell>
          <cell r="G6">
            <v>132</v>
          </cell>
        </row>
        <row r="7">
          <cell r="A7">
            <v>22647</v>
          </cell>
          <cell r="B7">
            <v>0.1061</v>
          </cell>
          <cell r="C7" t="str">
            <v>10.61</v>
          </cell>
          <cell r="D7" t="str">
            <v>2834/NOV/1961</v>
          </cell>
          <cell r="E7">
            <v>22647</v>
          </cell>
          <cell r="F7">
            <v>219</v>
          </cell>
          <cell r="G7">
            <v>153</v>
          </cell>
        </row>
        <row r="8">
          <cell r="A8">
            <v>22859</v>
          </cell>
          <cell r="B8">
            <v>0.36990000000000001</v>
          </cell>
          <cell r="C8" t="str">
            <v>36.99</v>
          </cell>
          <cell r="D8" t="str">
            <v>1828/JUL/1962</v>
          </cell>
          <cell r="E8">
            <v>22859</v>
          </cell>
          <cell r="F8">
            <v>300</v>
          </cell>
          <cell r="G8">
            <v>210</v>
          </cell>
        </row>
        <row r="9">
          <cell r="A9">
            <v>23012</v>
          </cell>
          <cell r="B9">
            <v>0.4</v>
          </cell>
          <cell r="C9" t="str">
            <v>40.00</v>
          </cell>
          <cell r="D9" t="str">
            <v>236/FEB/1963</v>
          </cell>
          <cell r="E9">
            <v>23012</v>
          </cell>
          <cell r="F9">
            <v>420</v>
          </cell>
          <cell r="G9">
            <v>270</v>
          </cell>
        </row>
        <row r="10">
          <cell r="A10">
            <v>25416</v>
          </cell>
          <cell r="B10">
            <v>0.23569999999999999</v>
          </cell>
          <cell r="C10" t="str">
            <v>23.57</v>
          </cell>
          <cell r="D10" t="str">
            <v>1233/JUL/1969</v>
          </cell>
          <cell r="E10">
            <v>25416</v>
          </cell>
          <cell r="F10">
            <v>519</v>
          </cell>
          <cell r="G10">
            <v>300</v>
          </cell>
        </row>
        <row r="11">
          <cell r="A11">
            <v>26402</v>
          </cell>
          <cell r="B11">
            <v>0.2717</v>
          </cell>
          <cell r="C11" t="str">
            <v>27.17</v>
          </cell>
          <cell r="D11" t="str">
            <v>577/ ABR/1972</v>
          </cell>
          <cell r="E11">
            <v>26402</v>
          </cell>
          <cell r="F11">
            <v>660</v>
          </cell>
          <cell r="G11">
            <v>390</v>
          </cell>
        </row>
        <row r="12">
          <cell r="A12">
            <v>27030</v>
          </cell>
          <cell r="B12">
            <v>0.36359999999999998</v>
          </cell>
          <cell r="C12" t="str">
            <v>36.36</v>
          </cell>
          <cell r="D12" t="str">
            <v>2680/DIC/1973</v>
          </cell>
          <cell r="E12">
            <v>27030</v>
          </cell>
          <cell r="F12">
            <v>900</v>
          </cell>
          <cell r="G12">
            <v>690</v>
          </cell>
        </row>
        <row r="13">
          <cell r="A13">
            <v>27341</v>
          </cell>
          <cell r="B13">
            <v>0.33329999999999999</v>
          </cell>
          <cell r="C13" t="str">
            <v>33.33</v>
          </cell>
          <cell r="D13" t="str">
            <v>2394/NOV/1974</v>
          </cell>
          <cell r="E13">
            <v>27341</v>
          </cell>
          <cell r="F13">
            <v>1200</v>
          </cell>
          <cell r="G13">
            <v>1020</v>
          </cell>
        </row>
        <row r="14">
          <cell r="A14">
            <v>27973</v>
          </cell>
          <cell r="B14">
            <v>0.3</v>
          </cell>
          <cell r="C14" t="str">
            <v>30.00</v>
          </cell>
          <cell r="D14" t="str">
            <v>1623/JUL/1976</v>
          </cell>
          <cell r="E14">
            <v>27973</v>
          </cell>
          <cell r="F14">
            <v>1560</v>
          </cell>
          <cell r="G14">
            <v>1320</v>
          </cell>
        </row>
        <row r="15">
          <cell r="A15">
            <v>28126</v>
          </cell>
          <cell r="B15">
            <v>0.1346</v>
          </cell>
          <cell r="C15" t="str">
            <v>13.46</v>
          </cell>
          <cell r="D15" t="str">
            <v>1623/JUL/1976</v>
          </cell>
          <cell r="E15">
            <v>28126</v>
          </cell>
          <cell r="F15">
            <v>1770</v>
          </cell>
          <cell r="G15">
            <v>1500</v>
          </cell>
        </row>
        <row r="16">
          <cell r="A16">
            <v>28338</v>
          </cell>
          <cell r="B16">
            <v>5.0799999999999998E-2</v>
          </cell>
          <cell r="C16" t="str">
            <v>5.08</v>
          </cell>
          <cell r="D16" t="str">
            <v>1623/JUL/1976</v>
          </cell>
          <cell r="E16">
            <v>28338</v>
          </cell>
          <cell r="F16">
            <v>1860</v>
          </cell>
          <cell r="G16">
            <v>1590</v>
          </cell>
        </row>
        <row r="17">
          <cell r="A17">
            <v>28430</v>
          </cell>
          <cell r="B17">
            <v>0.30649999999999999</v>
          </cell>
          <cell r="C17" t="str">
            <v>30.65</v>
          </cell>
          <cell r="D17" t="str">
            <v>2371/OCT/1977</v>
          </cell>
          <cell r="E17">
            <v>28430</v>
          </cell>
          <cell r="F17">
            <v>2430</v>
          </cell>
          <cell r="G17">
            <v>2010</v>
          </cell>
        </row>
        <row r="18">
          <cell r="A18">
            <v>28611</v>
          </cell>
          <cell r="B18">
            <v>4.9399999999999999E-2</v>
          </cell>
          <cell r="C18" t="str">
            <v>4.94</v>
          </cell>
          <cell r="D18" t="str">
            <v>2371/OCT/1977</v>
          </cell>
          <cell r="E18">
            <v>28611</v>
          </cell>
          <cell r="F18">
            <v>2550</v>
          </cell>
          <cell r="G18">
            <v>2205</v>
          </cell>
        </row>
        <row r="19">
          <cell r="A19">
            <v>28857</v>
          </cell>
          <cell r="B19">
            <v>0.35289999999999999</v>
          </cell>
          <cell r="C19" t="str">
            <v>35.29</v>
          </cell>
          <cell r="D19" t="str">
            <v>2831/DIC/1978</v>
          </cell>
          <cell r="E19">
            <v>28857</v>
          </cell>
          <cell r="F19">
            <v>3450</v>
          </cell>
          <cell r="G19">
            <v>3150</v>
          </cell>
        </row>
        <row r="20">
          <cell r="A20">
            <v>29222</v>
          </cell>
          <cell r="B20">
            <v>0.30430000000000001</v>
          </cell>
          <cell r="C20" t="str">
            <v>30.43</v>
          </cell>
          <cell r="D20" t="str">
            <v>3189/DIC/1979</v>
          </cell>
          <cell r="E20">
            <v>29222</v>
          </cell>
          <cell r="F20">
            <v>4500</v>
          </cell>
          <cell r="G20">
            <v>4200</v>
          </cell>
        </row>
        <row r="21">
          <cell r="A21">
            <v>29588</v>
          </cell>
          <cell r="B21">
            <v>0.26669999999999999</v>
          </cell>
          <cell r="C21" t="str">
            <v>26.67</v>
          </cell>
          <cell r="D21" t="str">
            <v>3463/DIC/1980</v>
          </cell>
          <cell r="E21">
            <v>29588</v>
          </cell>
          <cell r="F21">
            <v>5700</v>
          </cell>
          <cell r="G21">
            <v>5310</v>
          </cell>
        </row>
        <row r="22">
          <cell r="A22">
            <v>29953</v>
          </cell>
          <cell r="B22">
            <v>0.3</v>
          </cell>
          <cell r="C22" t="str">
            <v>30.00</v>
          </cell>
          <cell r="D22" t="str">
            <v>3687/DIC/1981</v>
          </cell>
          <cell r="E22">
            <v>29953</v>
          </cell>
          <cell r="F22">
            <v>7410</v>
          </cell>
          <cell r="G22">
            <v>7020</v>
          </cell>
        </row>
        <row r="23">
          <cell r="A23">
            <v>30318</v>
          </cell>
          <cell r="B23">
            <v>0.24979999999999999</v>
          </cell>
          <cell r="C23" t="str">
            <v>24.98</v>
          </cell>
          <cell r="D23" t="str">
            <v>3713/DIC/1982</v>
          </cell>
          <cell r="E23">
            <v>30318</v>
          </cell>
          <cell r="F23">
            <v>9261</v>
          </cell>
          <cell r="G23">
            <v>8775</v>
          </cell>
        </row>
        <row r="24">
          <cell r="A24">
            <v>30318</v>
          </cell>
          <cell r="B24">
            <v>0.22</v>
          </cell>
          <cell r="C24" t="str">
            <v>22.00</v>
          </cell>
          <cell r="D24" t="str">
            <v>3503/DIC/1983</v>
          </cell>
          <cell r="E24">
            <v>30318</v>
          </cell>
          <cell r="F24">
            <v>11298</v>
          </cell>
          <cell r="G24">
            <v>11298</v>
          </cell>
        </row>
        <row r="25">
          <cell r="A25">
            <v>31049</v>
          </cell>
          <cell r="B25">
            <v>0.2</v>
          </cell>
          <cell r="C25" t="str">
            <v>20.00</v>
          </cell>
          <cell r="D25">
            <v>31048</v>
          </cell>
          <cell r="E25">
            <v>31049</v>
          </cell>
          <cell r="F25">
            <v>13557.6</v>
          </cell>
          <cell r="G25">
            <v>13557.6</v>
          </cell>
        </row>
        <row r="26">
          <cell r="A26">
            <v>31414</v>
          </cell>
          <cell r="B26">
            <v>0.24</v>
          </cell>
          <cell r="C26" t="str">
            <v>24.00</v>
          </cell>
          <cell r="D26" t="str">
            <v>3754/DIC/1985</v>
          </cell>
          <cell r="E26">
            <v>31414</v>
          </cell>
          <cell r="F26">
            <v>16811.400000000001</v>
          </cell>
          <cell r="G26">
            <v>16811.400000000001</v>
          </cell>
        </row>
        <row r="27">
          <cell r="A27">
            <v>31779</v>
          </cell>
          <cell r="B27">
            <v>0.21990000000000001</v>
          </cell>
          <cell r="C27" t="str">
            <v>21.99</v>
          </cell>
          <cell r="D27" t="str">
            <v>3732/DIC/1986</v>
          </cell>
          <cell r="E27">
            <v>31779</v>
          </cell>
          <cell r="F27">
            <v>20509</v>
          </cell>
          <cell r="G27">
            <v>20509</v>
          </cell>
        </row>
        <row r="28">
          <cell r="A28">
            <v>32144</v>
          </cell>
          <cell r="B28">
            <v>0.25</v>
          </cell>
          <cell r="C28" t="str">
            <v>25.00</v>
          </cell>
          <cell r="D28" t="str">
            <v>2545/DIC/1987</v>
          </cell>
          <cell r="E28">
            <v>32144</v>
          </cell>
          <cell r="F28">
            <v>25637</v>
          </cell>
          <cell r="G28">
            <v>25637</v>
          </cell>
        </row>
        <row r="29">
          <cell r="A29">
            <v>32509</v>
          </cell>
          <cell r="B29">
            <v>0.27</v>
          </cell>
          <cell r="C29" t="str">
            <v>27.00</v>
          </cell>
          <cell r="D29" t="str">
            <v>2662/DIC/1988</v>
          </cell>
          <cell r="E29">
            <v>32509</v>
          </cell>
          <cell r="F29">
            <v>32559</v>
          </cell>
          <cell r="G29">
            <v>32559</v>
          </cell>
          <cell r="H29">
            <v>4395465</v>
          </cell>
        </row>
        <row r="30">
          <cell r="A30">
            <v>32874</v>
          </cell>
          <cell r="B30">
            <v>0.26</v>
          </cell>
          <cell r="C30">
            <v>0.26</v>
          </cell>
          <cell r="D30" t="str">
            <v>3000/DIC/1989</v>
          </cell>
          <cell r="E30">
            <v>32874</v>
          </cell>
          <cell r="F30">
            <v>41025</v>
          </cell>
          <cell r="G30">
            <v>41025</v>
          </cell>
          <cell r="H30">
            <v>5538375</v>
          </cell>
          <cell r="I30">
            <v>3798</v>
          </cell>
        </row>
        <row r="31">
          <cell r="A31">
            <v>33239</v>
          </cell>
          <cell r="B31">
            <v>0.26069999999999999</v>
          </cell>
          <cell r="C31">
            <v>0.26069999999999999</v>
          </cell>
          <cell r="D31" t="str">
            <v>3074/DIC/1990</v>
          </cell>
          <cell r="E31">
            <v>33239</v>
          </cell>
          <cell r="F31">
            <v>51720</v>
          </cell>
          <cell r="G31">
            <v>51720</v>
          </cell>
          <cell r="H31">
            <v>6982200</v>
          </cell>
          <cell r="I31">
            <v>4787</v>
          </cell>
        </row>
        <row r="32">
          <cell r="A32">
            <v>33604</v>
          </cell>
          <cell r="B32">
            <v>0.26040000000000002</v>
          </cell>
          <cell r="C32">
            <v>0.26040000000000002</v>
          </cell>
          <cell r="D32" t="str">
            <v>2867/DIC/1991</v>
          </cell>
          <cell r="E32">
            <v>33604</v>
          </cell>
          <cell r="F32">
            <v>65190</v>
          </cell>
          <cell r="G32">
            <v>65190</v>
          </cell>
          <cell r="H32">
            <v>8800650</v>
          </cell>
          <cell r="I32">
            <v>6033</v>
          </cell>
        </row>
        <row r="33">
          <cell r="A33">
            <v>33970</v>
          </cell>
          <cell r="B33">
            <v>0.25030000000000002</v>
          </cell>
          <cell r="C33">
            <v>0.25030000000000002</v>
          </cell>
          <cell r="D33" t="str">
            <v>2061/DIC/1992</v>
          </cell>
          <cell r="E33">
            <v>33970</v>
          </cell>
          <cell r="F33">
            <v>81510</v>
          </cell>
          <cell r="G33">
            <v>81510</v>
          </cell>
          <cell r="H33">
            <v>11003850</v>
          </cell>
          <cell r="I33">
            <v>7542</v>
          </cell>
        </row>
        <row r="34">
          <cell r="A34">
            <v>34335</v>
          </cell>
          <cell r="B34">
            <v>0.2109</v>
          </cell>
          <cell r="C34">
            <v>0.2109</v>
          </cell>
          <cell r="D34" t="str">
            <v>2548/DIC/1993</v>
          </cell>
          <cell r="E34">
            <v>34335</v>
          </cell>
          <cell r="F34">
            <v>98700</v>
          </cell>
          <cell r="G34">
            <v>98700</v>
          </cell>
          <cell r="H34">
            <v>13324500</v>
          </cell>
          <cell r="I34">
            <v>8705</v>
          </cell>
        </row>
        <row r="35">
          <cell r="A35">
            <v>34700</v>
          </cell>
          <cell r="B35">
            <v>0.20499999999999999</v>
          </cell>
          <cell r="C35">
            <v>0.20499999999999999</v>
          </cell>
          <cell r="D35" t="str">
            <v>2872/DIC/1994</v>
          </cell>
          <cell r="E35">
            <v>34700</v>
          </cell>
          <cell r="F35">
            <v>118934</v>
          </cell>
          <cell r="G35">
            <v>118933.5</v>
          </cell>
          <cell r="H35">
            <v>16056090</v>
          </cell>
          <cell r="I35">
            <v>10815</v>
          </cell>
        </row>
        <row r="36">
          <cell r="A36">
            <v>35065</v>
          </cell>
          <cell r="B36">
            <v>0.19500000000000001</v>
          </cell>
          <cell r="C36">
            <v>0.19500000000000001</v>
          </cell>
          <cell r="D36" t="str">
            <v>2310/DIC/1995</v>
          </cell>
          <cell r="E36">
            <v>35065</v>
          </cell>
          <cell r="F36">
            <v>142125</v>
          </cell>
          <cell r="G36">
            <v>142125</v>
          </cell>
          <cell r="H36">
            <v>19186875</v>
          </cell>
          <cell r="I36">
            <v>13567</v>
          </cell>
        </row>
        <row r="37">
          <cell r="A37">
            <v>35431</v>
          </cell>
          <cell r="B37">
            <v>0.2102</v>
          </cell>
          <cell r="C37">
            <v>0.2102</v>
          </cell>
          <cell r="D37" t="str">
            <v>2334/DIC/1996</v>
          </cell>
          <cell r="E37">
            <v>35431</v>
          </cell>
          <cell r="F37">
            <v>172005</v>
          </cell>
          <cell r="G37">
            <v>172005</v>
          </cell>
          <cell r="H37">
            <v>23220675</v>
          </cell>
          <cell r="I37">
            <v>17250</v>
          </cell>
        </row>
        <row r="38">
          <cell r="A38">
            <v>35796</v>
          </cell>
          <cell r="B38">
            <v>0.185</v>
          </cell>
          <cell r="C38">
            <v>0.185</v>
          </cell>
          <cell r="D38" t="str">
            <v>3106/DIC/1997</v>
          </cell>
          <cell r="E38">
            <v>35796</v>
          </cell>
          <cell r="F38">
            <v>203826</v>
          </cell>
          <cell r="G38">
            <v>203826</v>
          </cell>
          <cell r="H38">
            <v>27516510</v>
          </cell>
          <cell r="I38">
            <v>20700</v>
          </cell>
        </row>
        <row r="39">
          <cell r="A39">
            <v>36161</v>
          </cell>
          <cell r="B39">
            <v>0.16009999999999999</v>
          </cell>
          <cell r="C39">
            <v>0.16009999999999999</v>
          </cell>
          <cell r="D39" t="str">
            <v>2560/DIC/1998</v>
          </cell>
          <cell r="E39">
            <v>36161</v>
          </cell>
          <cell r="F39">
            <v>236438</v>
          </cell>
          <cell r="G39">
            <v>236460</v>
          </cell>
          <cell r="H39">
            <v>31919130</v>
          </cell>
          <cell r="I39">
            <v>24012</v>
          </cell>
        </row>
        <row r="40">
          <cell r="A40">
            <v>36526</v>
          </cell>
          <cell r="B40">
            <v>0.1</v>
          </cell>
          <cell r="C40">
            <v>0.1</v>
          </cell>
          <cell r="D40" t="str">
            <v>2647/DIC/1999</v>
          </cell>
          <cell r="E40">
            <v>36526</v>
          </cell>
          <cell r="F40">
            <v>260100</v>
          </cell>
          <cell r="G40">
            <v>260100</v>
          </cell>
          <cell r="H40">
            <v>35113500</v>
          </cell>
          <cell r="I40">
            <v>26413</v>
          </cell>
        </row>
        <row r="41">
          <cell r="A41">
            <v>36892</v>
          </cell>
          <cell r="B41">
            <v>9.9000000000000005E-2</v>
          </cell>
          <cell r="C41">
            <v>9.9000000000000005E-2</v>
          </cell>
          <cell r="D41" t="str">
            <v>2579/DIC/2000</v>
          </cell>
          <cell r="E41">
            <v>36892</v>
          </cell>
          <cell r="F41">
            <v>286000</v>
          </cell>
          <cell r="G41">
            <v>286000</v>
          </cell>
          <cell r="H41">
            <v>38610000</v>
          </cell>
          <cell r="I41">
            <v>30000</v>
          </cell>
        </row>
        <row r="42">
          <cell r="A42">
            <v>37257</v>
          </cell>
          <cell r="B42">
            <v>8.0399999999999999E-2</v>
          </cell>
          <cell r="C42">
            <v>8.0399999999999999E-2</v>
          </cell>
          <cell r="D42" t="str">
            <v>2910/DIC/2001</v>
          </cell>
          <cell r="E42">
            <v>37257</v>
          </cell>
          <cell r="F42">
            <v>309000</v>
          </cell>
          <cell r="G42">
            <v>309000</v>
          </cell>
          <cell r="H42">
            <v>41715000</v>
          </cell>
          <cell r="I42">
            <v>34000</v>
          </cell>
        </row>
        <row r="43">
          <cell r="A43">
            <v>37622</v>
          </cell>
          <cell r="B43">
            <v>7.4399999999999994E-2</v>
          </cell>
          <cell r="C43">
            <v>7.4399999999999994E-2</v>
          </cell>
          <cell r="D43" t="str">
            <v>3232/DIC/2002</v>
          </cell>
          <cell r="E43">
            <v>37622</v>
          </cell>
          <cell r="F43">
            <v>332000</v>
          </cell>
          <cell r="G43">
            <v>332000</v>
          </cell>
          <cell r="H43">
            <v>44820000</v>
          </cell>
          <cell r="I43">
            <v>37500</v>
          </cell>
        </row>
        <row r="44">
          <cell r="A44">
            <v>37987</v>
          </cell>
          <cell r="B44">
            <v>7.8299999999999995E-2</v>
          </cell>
          <cell r="C44">
            <v>7.8299999999999995E-2</v>
          </cell>
          <cell r="D44" t="str">
            <v>3770/DIC/2003</v>
          </cell>
          <cell r="E44">
            <v>37987</v>
          </cell>
          <cell r="F44">
            <v>358000</v>
          </cell>
          <cell r="G44">
            <v>358000</v>
          </cell>
          <cell r="H44">
            <v>48330000</v>
          </cell>
          <cell r="I44">
            <v>41600</v>
          </cell>
        </row>
        <row r="45">
          <cell r="A45">
            <v>38353</v>
          </cell>
          <cell r="B45">
            <v>6.5000000000000002E-2</v>
          </cell>
          <cell r="C45">
            <v>6.5000000000000002E-2</v>
          </cell>
          <cell r="D45" t="str">
            <v>4360/DIC/2004</v>
          </cell>
          <cell r="E45">
            <v>38353</v>
          </cell>
          <cell r="F45">
            <v>381500</v>
          </cell>
          <cell r="G45">
            <v>381500</v>
          </cell>
          <cell r="H45">
            <v>51502500</v>
          </cell>
          <cell r="I45">
            <v>44500</v>
          </cell>
        </row>
        <row r="46">
          <cell r="A46">
            <v>38718</v>
          </cell>
          <cell r="B46">
            <v>6.9400000000000003E-2</v>
          </cell>
          <cell r="C46">
            <v>6.9400000000000003E-2</v>
          </cell>
          <cell r="D46" t="str">
            <v>4686/DIC/2005</v>
          </cell>
          <cell r="E46">
            <v>38718</v>
          </cell>
          <cell r="F46">
            <v>408000</v>
          </cell>
          <cell r="G46">
            <v>408000</v>
          </cell>
          <cell r="H46">
            <v>55080000</v>
          </cell>
          <cell r="I46">
            <v>47700</v>
          </cell>
        </row>
        <row r="47">
          <cell r="A47">
            <v>39083</v>
          </cell>
          <cell r="B47">
            <v>6.3E-2</v>
          </cell>
          <cell r="C47">
            <v>6.3E-2</v>
          </cell>
          <cell r="D47" t="str">
            <v>4580/DIC/2006</v>
          </cell>
          <cell r="E47">
            <v>39083</v>
          </cell>
          <cell r="F47">
            <v>433700</v>
          </cell>
          <cell r="G47">
            <v>433700</v>
          </cell>
          <cell r="H47">
            <v>58549500</v>
          </cell>
          <cell r="I47">
            <v>50800</v>
          </cell>
        </row>
        <row r="48">
          <cell r="A48">
            <v>39448</v>
          </cell>
          <cell r="B48">
            <v>6.4100000000000004E-2</v>
          </cell>
          <cell r="C48">
            <v>6.4100000000000004E-2</v>
          </cell>
          <cell r="D48" t="str">
            <v>4965/DIC/2007</v>
          </cell>
          <cell r="E48">
            <v>39448</v>
          </cell>
          <cell r="F48">
            <v>461500</v>
          </cell>
          <cell r="G48">
            <v>461500</v>
          </cell>
          <cell r="H48">
            <v>62302500</v>
          </cell>
          <cell r="I48">
            <v>55000</v>
          </cell>
        </row>
        <row r="49">
          <cell r="A49">
            <v>39814</v>
          </cell>
          <cell r="B49">
            <v>7.6700000000000004E-2</v>
          </cell>
          <cell r="C49">
            <v>7.6700000000000004E-2</v>
          </cell>
          <cell r="D49" t="str">
            <v>4868/DIC/2008</v>
          </cell>
          <cell r="E49">
            <v>39814</v>
          </cell>
          <cell r="F49">
            <v>496900</v>
          </cell>
          <cell r="G49">
            <v>496900</v>
          </cell>
          <cell r="H49">
            <v>67081500</v>
          </cell>
          <cell r="I49">
            <v>59300</v>
          </cell>
        </row>
        <row r="50">
          <cell r="A50">
            <v>40179</v>
          </cell>
          <cell r="B50">
            <v>3.6424999999999999E-2</v>
          </cell>
          <cell r="C50">
            <v>3.6424999999999999E-2</v>
          </cell>
          <cell r="D50" t="str">
            <v>5053DIC/2009</v>
          </cell>
          <cell r="E50">
            <v>40179</v>
          </cell>
          <cell r="F50">
            <v>515000</v>
          </cell>
          <cell r="G50">
            <v>515000</v>
          </cell>
          <cell r="H50">
            <v>69525000</v>
          </cell>
          <cell r="I50">
            <v>61500</v>
          </cell>
        </row>
        <row r="51">
          <cell r="A51">
            <v>40544</v>
          </cell>
          <cell r="B51">
            <v>0.04</v>
          </cell>
          <cell r="C51">
            <v>0.04</v>
          </cell>
          <cell r="D51" t="str">
            <v>4834/DIC/2010</v>
          </cell>
          <cell r="E51">
            <v>40544</v>
          </cell>
          <cell r="F51">
            <v>535600</v>
          </cell>
          <cell r="G51">
            <v>535600</v>
          </cell>
          <cell r="H51">
            <v>72306000</v>
          </cell>
          <cell r="I51">
            <v>63600</v>
          </cell>
        </row>
        <row r="52">
          <cell r="A52">
            <v>40909</v>
          </cell>
          <cell r="B52">
            <v>5.8000000000000003E-2</v>
          </cell>
          <cell r="C52">
            <v>5.8000000000000003E-2</v>
          </cell>
          <cell r="D52" t="str">
            <v>4919/DIC/2011</v>
          </cell>
          <cell r="E52">
            <v>40909</v>
          </cell>
          <cell r="F52">
            <v>566700</v>
          </cell>
          <cell r="G52">
            <v>566700</v>
          </cell>
          <cell r="H52">
            <v>76504500</v>
          </cell>
          <cell r="I52">
            <v>67800</v>
          </cell>
        </row>
        <row r="53">
          <cell r="A53">
            <v>41275</v>
          </cell>
          <cell r="B53">
            <v>4.02E-2</v>
          </cell>
          <cell r="C53">
            <v>4.02E-2</v>
          </cell>
          <cell r="D53" t="str">
            <v>2739/DIC/2012</v>
          </cell>
          <cell r="E53">
            <v>41275</v>
          </cell>
          <cell r="F53">
            <v>589500</v>
          </cell>
          <cell r="G53">
            <v>589500</v>
          </cell>
          <cell r="H53">
            <v>79582500</v>
          </cell>
          <cell r="I53">
            <v>70500</v>
          </cell>
        </row>
        <row r="54">
          <cell r="A54">
            <v>41640</v>
          </cell>
          <cell r="B54">
            <v>4.4999999999999998E-2</v>
          </cell>
          <cell r="C54">
            <v>4.4999999999999998E-2</v>
          </cell>
          <cell r="D54" t="str">
            <v>3068/DIC/2013</v>
          </cell>
          <cell r="E54">
            <v>41640</v>
          </cell>
          <cell r="F54">
            <v>616000</v>
          </cell>
          <cell r="G54">
            <v>616027</v>
          </cell>
          <cell r="H54">
            <v>83160000</v>
          </cell>
          <cell r="I54">
            <v>72000</v>
          </cell>
        </row>
        <row r="55">
          <cell r="A55">
            <v>42006</v>
          </cell>
          <cell r="B55">
            <v>4.5999999999999999E-2</v>
          </cell>
          <cell r="C55">
            <v>4.5999999999999999E-2</v>
          </cell>
          <cell r="E55">
            <v>42005</v>
          </cell>
          <cell r="F55">
            <v>644350</v>
          </cell>
          <cell r="G55">
            <v>644350</v>
          </cell>
          <cell r="H55">
            <v>86987250</v>
          </cell>
          <cell r="I55">
            <v>74000</v>
          </cell>
        </row>
        <row r="56">
          <cell r="A56">
            <v>42370</v>
          </cell>
          <cell r="B56">
            <v>7.0000000000000007E-2</v>
          </cell>
          <cell r="C56">
            <v>7.0000000000000007E-2</v>
          </cell>
          <cell r="E56">
            <v>42370</v>
          </cell>
          <cell r="F56">
            <v>689454</v>
          </cell>
          <cell r="G56">
            <v>689454</v>
          </cell>
          <cell r="H56">
            <v>93076290</v>
          </cell>
          <cell r="I56">
            <v>77700</v>
          </cell>
        </row>
        <row r="57">
          <cell r="H57" t="str">
            <v/>
          </cell>
        </row>
        <row r="58">
          <cell r="H58" t="str">
            <v/>
          </cell>
        </row>
        <row r="59">
          <cell r="H59" t="str">
            <v/>
          </cell>
        </row>
        <row r="60">
          <cell r="H60" t="str">
            <v/>
          </cell>
        </row>
        <row r="61">
          <cell r="H61" t="str">
            <v/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Acumul. anual"/>
      <sheetName val="VR. IPC"/>
    </sheetNames>
    <sheetDataSet>
      <sheetData sheetId="0">
        <row r="1">
          <cell r="A1" t="str">
            <v>IPC FUENTE DANE (10-04-12)</v>
          </cell>
        </row>
        <row r="2">
          <cell r="A2" t="str">
            <v>Base 2008=100</v>
          </cell>
        </row>
        <row r="3">
          <cell r="A3" t="str">
            <v>Fecha</v>
          </cell>
          <cell r="B3" t="str">
            <v>Indice</v>
          </cell>
          <cell r="C3" t="str">
            <v>Var. 12 meses</v>
          </cell>
        </row>
        <row r="4">
          <cell r="A4">
            <v>19906</v>
          </cell>
          <cell r="B4">
            <v>0.04</v>
          </cell>
        </row>
        <row r="5">
          <cell r="A5">
            <v>19937</v>
          </cell>
          <cell r="B5">
            <v>0.04</v>
          </cell>
        </row>
        <row r="6">
          <cell r="A6">
            <v>19968</v>
          </cell>
          <cell r="B6">
            <v>0.04</v>
          </cell>
        </row>
        <row r="7">
          <cell r="A7">
            <v>19998</v>
          </cell>
          <cell r="B7">
            <v>0.04</v>
          </cell>
        </row>
        <row r="8">
          <cell r="A8">
            <v>20029</v>
          </cell>
          <cell r="B8">
            <v>0.04</v>
          </cell>
        </row>
        <row r="9">
          <cell r="A9">
            <v>20059</v>
          </cell>
          <cell r="B9">
            <v>0.04</v>
          </cell>
        </row>
        <row r="10">
          <cell r="A10">
            <v>20090</v>
          </cell>
          <cell r="B10">
            <v>0.04</v>
          </cell>
        </row>
        <row r="11">
          <cell r="A11">
            <v>20121</v>
          </cell>
          <cell r="B11">
            <v>0.04</v>
          </cell>
        </row>
        <row r="12">
          <cell r="A12">
            <v>20149</v>
          </cell>
          <cell r="B12">
            <v>0.04</v>
          </cell>
        </row>
        <row r="13">
          <cell r="A13">
            <v>20180</v>
          </cell>
          <cell r="B13">
            <v>0.04</v>
          </cell>
        </row>
        <row r="14">
          <cell r="A14">
            <v>20210</v>
          </cell>
          <cell r="B14">
            <v>0.04</v>
          </cell>
        </row>
        <row r="15">
          <cell r="A15">
            <v>20241</v>
          </cell>
          <cell r="B15">
            <v>0.04</v>
          </cell>
        </row>
        <row r="16">
          <cell r="A16">
            <v>20271</v>
          </cell>
          <cell r="B16">
            <v>0.04</v>
          </cell>
          <cell r="C16">
            <v>-8.6999999999999994E-3</v>
          </cell>
        </row>
        <row r="17">
          <cell r="A17">
            <v>20302</v>
          </cell>
          <cell r="B17">
            <v>0.04</v>
          </cell>
          <cell r="C17">
            <v>-1E-4</v>
          </cell>
        </row>
        <row r="18">
          <cell r="A18">
            <v>20333</v>
          </cell>
          <cell r="B18">
            <v>0.04</v>
          </cell>
          <cell r="C18">
            <v>8.3999999999999995E-3</v>
          </cell>
        </row>
        <row r="19">
          <cell r="A19">
            <v>20363</v>
          </cell>
          <cell r="B19">
            <v>0.04</v>
          </cell>
          <cell r="C19">
            <v>7.7000000000000002E-3</v>
          </cell>
        </row>
        <row r="20">
          <cell r="A20">
            <v>20394</v>
          </cell>
          <cell r="B20">
            <v>0.04</v>
          </cell>
          <cell r="C20">
            <v>1.44E-2</v>
          </cell>
        </row>
        <row r="21">
          <cell r="A21">
            <v>20424</v>
          </cell>
          <cell r="B21">
            <v>0.04</v>
          </cell>
          <cell r="C21">
            <v>2.0299999999999999E-2</v>
          </cell>
        </row>
        <row r="22">
          <cell r="A22">
            <v>20455</v>
          </cell>
          <cell r="B22">
            <v>0.04</v>
          </cell>
          <cell r="C22">
            <v>2.1000000000000001E-2</v>
          </cell>
        </row>
        <row r="23">
          <cell r="A23">
            <v>20486</v>
          </cell>
          <cell r="B23">
            <v>0.04</v>
          </cell>
          <cell r="C23">
            <v>2.5699999999999997E-2</v>
          </cell>
        </row>
        <row r="24">
          <cell r="A24">
            <v>20515</v>
          </cell>
          <cell r="B24">
            <v>0.04</v>
          </cell>
          <cell r="C24">
            <v>3.1E-2</v>
          </cell>
        </row>
        <row r="25">
          <cell r="A25">
            <v>20546</v>
          </cell>
          <cell r="B25">
            <v>0.04</v>
          </cell>
          <cell r="C25">
            <v>3.04E-2</v>
          </cell>
        </row>
        <row r="26">
          <cell r="A26">
            <v>20576</v>
          </cell>
          <cell r="B26">
            <v>0.04</v>
          </cell>
          <cell r="C26">
            <v>4.2500000000000003E-2</v>
          </cell>
        </row>
        <row r="27">
          <cell r="A27">
            <v>20607</v>
          </cell>
          <cell r="B27">
            <v>0.04</v>
          </cell>
          <cell r="C27">
            <v>5.28E-2</v>
          </cell>
        </row>
        <row r="28">
          <cell r="A28">
            <v>20637</v>
          </cell>
          <cell r="B28">
            <v>0.04</v>
          </cell>
          <cell r="C28">
            <v>6.3600000000000004E-2</v>
          </cell>
        </row>
        <row r="29">
          <cell r="A29">
            <v>20668</v>
          </cell>
          <cell r="B29">
            <v>0.04</v>
          </cell>
          <cell r="C29">
            <v>5.7599999999999998E-2</v>
          </cell>
        </row>
        <row r="30">
          <cell r="A30">
            <v>20699</v>
          </cell>
          <cell r="B30">
            <v>0.04</v>
          </cell>
          <cell r="C30">
            <v>7.2599999999999998E-2</v>
          </cell>
        </row>
        <row r="31">
          <cell r="A31">
            <v>20729</v>
          </cell>
          <cell r="B31">
            <v>0.04</v>
          </cell>
          <cell r="C31">
            <v>8.3100000000000007E-2</v>
          </cell>
        </row>
        <row r="32">
          <cell r="A32">
            <v>20760</v>
          </cell>
          <cell r="B32">
            <v>0.04</v>
          </cell>
          <cell r="C32">
            <v>8.8300000000000003E-2</v>
          </cell>
        </row>
        <row r="33">
          <cell r="A33">
            <v>20790</v>
          </cell>
          <cell r="B33">
            <v>0.04</v>
          </cell>
          <cell r="C33">
            <v>7.9100000000000004E-2</v>
          </cell>
        </row>
        <row r="34">
          <cell r="A34">
            <v>20821</v>
          </cell>
          <cell r="B34">
            <v>0.04</v>
          </cell>
          <cell r="C34">
            <v>9.3000000000000013E-2</v>
          </cell>
        </row>
        <row r="35">
          <cell r="A35">
            <v>20852</v>
          </cell>
          <cell r="B35">
            <v>0.04</v>
          </cell>
          <cell r="C35">
            <v>0.10300000000000001</v>
          </cell>
        </row>
        <row r="36">
          <cell r="A36">
            <v>20880</v>
          </cell>
          <cell r="B36">
            <v>0.04</v>
          </cell>
          <cell r="C36">
            <v>0.11210000000000001</v>
          </cell>
        </row>
        <row r="37">
          <cell r="A37">
            <v>20911</v>
          </cell>
          <cell r="B37">
            <v>0.04</v>
          </cell>
          <cell r="C37">
            <v>0.12970000000000001</v>
          </cell>
        </row>
        <row r="38">
          <cell r="A38">
            <v>20941</v>
          </cell>
          <cell r="B38">
            <v>0.04</v>
          </cell>
          <cell r="C38">
            <v>0.1358</v>
          </cell>
        </row>
        <row r="39">
          <cell r="A39">
            <v>20972</v>
          </cell>
          <cell r="B39">
            <v>0.05</v>
          </cell>
          <cell r="C39">
            <v>0.17149999999999999</v>
          </cell>
        </row>
        <row r="40">
          <cell r="A40">
            <v>21002</v>
          </cell>
          <cell r="B40">
            <v>0.05</v>
          </cell>
          <cell r="C40">
            <v>0.19390000000000002</v>
          </cell>
        </row>
        <row r="41">
          <cell r="A41">
            <v>21033</v>
          </cell>
          <cell r="B41">
            <v>0.05</v>
          </cell>
          <cell r="C41">
            <v>0.21429999999999999</v>
          </cell>
        </row>
        <row r="42">
          <cell r="A42">
            <v>21064</v>
          </cell>
          <cell r="B42">
            <v>0.05</v>
          </cell>
          <cell r="C42">
            <v>0.20929999999999999</v>
          </cell>
        </row>
        <row r="43">
          <cell r="A43">
            <v>21094</v>
          </cell>
          <cell r="B43">
            <v>0.05</v>
          </cell>
          <cell r="C43">
            <v>0.21170000000000003</v>
          </cell>
        </row>
        <row r="44">
          <cell r="A44">
            <v>21125</v>
          </cell>
          <cell r="B44">
            <v>0.05</v>
          </cell>
          <cell r="C44">
            <v>0.19839999999999999</v>
          </cell>
        </row>
        <row r="45">
          <cell r="A45">
            <v>21155</v>
          </cell>
          <cell r="B45">
            <v>0.05</v>
          </cell>
          <cell r="C45">
            <v>0.2069</v>
          </cell>
        </row>
        <row r="46">
          <cell r="A46">
            <v>21186</v>
          </cell>
          <cell r="B46">
            <v>0.05</v>
          </cell>
          <cell r="C46">
            <v>0.1946</v>
          </cell>
        </row>
        <row r="47">
          <cell r="A47">
            <v>21217</v>
          </cell>
          <cell r="B47">
            <v>0.05</v>
          </cell>
          <cell r="C47">
            <v>0.18049999999999999</v>
          </cell>
        </row>
        <row r="48">
          <cell r="A48">
            <v>21245</v>
          </cell>
          <cell r="B48">
            <v>0.05</v>
          </cell>
          <cell r="C48">
            <v>0.17859999999999998</v>
          </cell>
        </row>
        <row r="49">
          <cell r="A49">
            <v>21276</v>
          </cell>
          <cell r="B49">
            <v>0.05</v>
          </cell>
          <cell r="C49">
            <v>0.1724</v>
          </cell>
        </row>
        <row r="50">
          <cell r="A50">
            <v>21306</v>
          </cell>
          <cell r="B50">
            <v>0.05</v>
          </cell>
          <cell r="C50">
            <v>0.18059999999999998</v>
          </cell>
        </row>
        <row r="51">
          <cell r="A51">
            <v>21337</v>
          </cell>
          <cell r="B51">
            <v>0.05</v>
          </cell>
          <cell r="C51">
            <v>0.13900000000000001</v>
          </cell>
        </row>
        <row r="52">
          <cell r="A52">
            <v>21367</v>
          </cell>
          <cell r="B52">
            <v>0.05</v>
          </cell>
          <cell r="C52">
            <v>0.1099</v>
          </cell>
        </row>
        <row r="53">
          <cell r="A53">
            <v>21398</v>
          </cell>
          <cell r="B53">
            <v>0.05</v>
          </cell>
          <cell r="C53">
            <v>0.1047</v>
          </cell>
        </row>
        <row r="54">
          <cell r="A54">
            <v>21429</v>
          </cell>
          <cell r="B54">
            <v>0.05</v>
          </cell>
          <cell r="C54">
            <v>0.1014</v>
          </cell>
        </row>
        <row r="55">
          <cell r="A55">
            <v>21459</v>
          </cell>
          <cell r="B55">
            <v>0.05</v>
          </cell>
          <cell r="C55">
            <v>8.9200000000000002E-2</v>
          </cell>
        </row>
        <row r="56">
          <cell r="A56">
            <v>21490</v>
          </cell>
          <cell r="B56">
            <v>0.05</v>
          </cell>
          <cell r="C56">
            <v>8.539999999999999E-2</v>
          </cell>
        </row>
        <row r="57">
          <cell r="A57">
            <v>21520</v>
          </cell>
          <cell r="B57">
            <v>0.05</v>
          </cell>
          <cell r="C57">
            <v>7.980000000000001E-2</v>
          </cell>
        </row>
        <row r="58">
          <cell r="A58">
            <v>21551</v>
          </cell>
          <cell r="B58">
            <v>0.05</v>
          </cell>
          <cell r="C58">
            <v>9.4700000000000006E-2</v>
          </cell>
        </row>
        <row r="59">
          <cell r="A59">
            <v>21582</v>
          </cell>
          <cell r="B59">
            <v>0.05</v>
          </cell>
          <cell r="C59">
            <v>0.10339999999999999</v>
          </cell>
        </row>
        <row r="60">
          <cell r="A60">
            <v>21610</v>
          </cell>
          <cell r="B60">
            <v>0.06</v>
          </cell>
          <cell r="C60">
            <v>9.0899999999999995E-2</v>
          </cell>
        </row>
        <row r="61">
          <cell r="A61">
            <v>21641</v>
          </cell>
          <cell r="B61">
            <v>0.06</v>
          </cell>
          <cell r="C61">
            <v>8.9600000000000013E-2</v>
          </cell>
        </row>
        <row r="62">
          <cell r="A62">
            <v>21671</v>
          </cell>
          <cell r="B62">
            <v>0.06</v>
          </cell>
          <cell r="C62">
            <v>7.6200000000000004E-2</v>
          </cell>
        </row>
        <row r="63">
          <cell r="A63">
            <v>21702</v>
          </cell>
          <cell r="B63">
            <v>0.06</v>
          </cell>
          <cell r="C63">
            <v>7.8700000000000006E-2</v>
          </cell>
        </row>
        <row r="64">
          <cell r="A64">
            <v>21732</v>
          </cell>
          <cell r="B64">
            <v>0.06</v>
          </cell>
          <cell r="C64">
            <v>8.4100000000000008E-2</v>
          </cell>
        </row>
        <row r="65">
          <cell r="A65">
            <v>21763</v>
          </cell>
          <cell r="B65">
            <v>0.06</v>
          </cell>
          <cell r="C65">
            <v>7.7800000000000008E-2</v>
          </cell>
        </row>
        <row r="66">
          <cell r="A66">
            <v>21794</v>
          </cell>
          <cell r="B66">
            <v>0.06</v>
          </cell>
          <cell r="C66">
            <v>7.2300000000000003E-2</v>
          </cell>
        </row>
        <row r="67">
          <cell r="A67">
            <v>21824</v>
          </cell>
          <cell r="B67">
            <v>0.06</v>
          </cell>
          <cell r="C67">
            <v>7.1399999999999991E-2</v>
          </cell>
        </row>
        <row r="68">
          <cell r="A68">
            <v>21855</v>
          </cell>
          <cell r="B68">
            <v>0.06</v>
          </cell>
          <cell r="C68">
            <v>7.4200000000000002E-2</v>
          </cell>
        </row>
        <row r="69">
          <cell r="A69">
            <v>21885</v>
          </cell>
          <cell r="B69">
            <v>0.06</v>
          </cell>
          <cell r="C69">
            <v>7.8100000000000003E-2</v>
          </cell>
        </row>
        <row r="70">
          <cell r="A70">
            <v>21916</v>
          </cell>
          <cell r="B70">
            <v>0.06</v>
          </cell>
          <cell r="C70">
            <v>6.5199999999999994E-2</v>
          </cell>
        </row>
        <row r="71">
          <cell r="A71">
            <v>21947</v>
          </cell>
          <cell r="B71">
            <v>0.06</v>
          </cell>
          <cell r="C71">
            <v>5.2400000000000002E-2</v>
          </cell>
        </row>
        <row r="72">
          <cell r="A72">
            <v>21976</v>
          </cell>
          <cell r="B72">
            <v>0.06</v>
          </cell>
          <cell r="C72">
            <v>6.1399999999999996E-2</v>
          </cell>
        </row>
        <row r="73">
          <cell r="A73">
            <v>22007</v>
          </cell>
          <cell r="B73">
            <v>0.06</v>
          </cell>
          <cell r="C73">
            <v>5.4900000000000004E-2</v>
          </cell>
        </row>
        <row r="74">
          <cell r="A74">
            <v>22037</v>
          </cell>
          <cell r="B74">
            <v>0.06</v>
          </cell>
          <cell r="C74">
            <v>5.5199999999999999E-2</v>
          </cell>
        </row>
        <row r="75">
          <cell r="A75">
            <v>22068</v>
          </cell>
          <cell r="B75">
            <v>0.06</v>
          </cell>
          <cell r="C75">
            <v>4.9299999999999997E-2</v>
          </cell>
        </row>
        <row r="76">
          <cell r="A76">
            <v>22098</v>
          </cell>
          <cell r="B76">
            <v>0.06</v>
          </cell>
          <cell r="C76">
            <v>4.7899999999999998E-2</v>
          </cell>
        </row>
        <row r="77">
          <cell r="A77">
            <v>22129</v>
          </cell>
          <cell r="B77">
            <v>0.06</v>
          </cell>
          <cell r="C77">
            <v>4.9599999999999998E-2</v>
          </cell>
        </row>
        <row r="78">
          <cell r="A78">
            <v>22160</v>
          </cell>
          <cell r="B78">
            <v>0.06</v>
          </cell>
          <cell r="C78">
            <v>5.57E-2</v>
          </cell>
        </row>
        <row r="79">
          <cell r="A79">
            <v>22190</v>
          </cell>
          <cell r="B79">
            <v>0.06</v>
          </cell>
          <cell r="C79">
            <v>6.1200000000000004E-2</v>
          </cell>
        </row>
        <row r="80">
          <cell r="A80">
            <v>22221</v>
          </cell>
          <cell r="B80">
            <v>0.06</v>
          </cell>
          <cell r="C80">
            <v>7.1300000000000002E-2</v>
          </cell>
        </row>
        <row r="81">
          <cell r="A81">
            <v>22251</v>
          </cell>
          <cell r="B81">
            <v>0.06</v>
          </cell>
          <cell r="C81">
            <v>7.3499999999999996E-2</v>
          </cell>
        </row>
        <row r="82">
          <cell r="A82">
            <v>22282</v>
          </cell>
          <cell r="B82">
            <v>0.06</v>
          </cell>
          <cell r="C82">
            <v>7.5899999999999995E-2</v>
          </cell>
        </row>
        <row r="83">
          <cell r="A83">
            <v>22313</v>
          </cell>
          <cell r="B83">
            <v>0.06</v>
          </cell>
          <cell r="C83">
            <v>8.3599999999999994E-2</v>
          </cell>
        </row>
        <row r="84">
          <cell r="A84">
            <v>22341</v>
          </cell>
          <cell r="B84">
            <v>0.06</v>
          </cell>
          <cell r="C84">
            <v>8.6999999999999994E-2</v>
          </cell>
        </row>
        <row r="85">
          <cell r="A85">
            <v>22372</v>
          </cell>
          <cell r="B85">
            <v>0.06</v>
          </cell>
          <cell r="C85">
            <v>9.8699999999999996E-2</v>
          </cell>
        </row>
        <row r="86">
          <cell r="A86">
            <v>22402</v>
          </cell>
          <cell r="B86">
            <v>7.0000000000000007E-2</v>
          </cell>
          <cell r="C86">
            <v>0.1023</v>
          </cell>
        </row>
        <row r="87">
          <cell r="A87">
            <v>22433</v>
          </cell>
          <cell r="B87">
            <v>7.0000000000000007E-2</v>
          </cell>
          <cell r="C87">
            <v>0.1027</v>
          </cell>
        </row>
        <row r="88">
          <cell r="A88">
            <v>22463</v>
          </cell>
          <cell r="B88">
            <v>7.0000000000000007E-2</v>
          </cell>
          <cell r="C88">
            <v>0.1003</v>
          </cell>
        </row>
        <row r="89">
          <cell r="A89">
            <v>22494</v>
          </cell>
          <cell r="B89">
            <v>7.0000000000000007E-2</v>
          </cell>
          <cell r="C89">
            <v>8.4000000000000005E-2</v>
          </cell>
        </row>
        <row r="90">
          <cell r="A90">
            <v>22525</v>
          </cell>
          <cell r="B90">
            <v>0.06</v>
          </cell>
          <cell r="C90">
            <v>7.4700000000000003E-2</v>
          </cell>
        </row>
        <row r="91">
          <cell r="A91">
            <v>22555</v>
          </cell>
          <cell r="B91">
            <v>0.06</v>
          </cell>
          <cell r="C91">
            <v>6.8099999999999994E-2</v>
          </cell>
        </row>
        <row r="92">
          <cell r="A92">
            <v>22586</v>
          </cell>
          <cell r="B92">
            <v>7.0000000000000007E-2</v>
          </cell>
          <cell r="C92">
            <v>6.13E-2</v>
          </cell>
        </row>
        <row r="93">
          <cell r="A93">
            <v>22616</v>
          </cell>
          <cell r="B93">
            <v>7.0000000000000007E-2</v>
          </cell>
          <cell r="C93">
            <v>5.74E-2</v>
          </cell>
        </row>
        <row r="94">
          <cell r="A94">
            <v>22647</v>
          </cell>
          <cell r="B94">
            <v>7.0000000000000007E-2</v>
          </cell>
          <cell r="C94">
            <v>5.6299999999999996E-2</v>
          </cell>
        </row>
        <row r="95">
          <cell r="A95">
            <v>22678</v>
          </cell>
          <cell r="B95">
            <v>7.0000000000000007E-2</v>
          </cell>
          <cell r="C95">
            <v>5.2900000000000003E-2</v>
          </cell>
        </row>
        <row r="96">
          <cell r="A96">
            <v>22706</v>
          </cell>
          <cell r="B96">
            <v>7.0000000000000007E-2</v>
          </cell>
          <cell r="C96">
            <v>4.5400000000000003E-2</v>
          </cell>
        </row>
        <row r="97">
          <cell r="A97">
            <v>22737</v>
          </cell>
          <cell r="B97">
            <v>7.0000000000000007E-2</v>
          </cell>
          <cell r="C97">
            <v>3.6600000000000001E-2</v>
          </cell>
        </row>
        <row r="98">
          <cell r="A98">
            <v>22767</v>
          </cell>
          <cell r="B98">
            <v>7.0000000000000007E-2</v>
          </cell>
          <cell r="C98">
            <v>2.63E-2</v>
          </cell>
        </row>
        <row r="99">
          <cell r="A99">
            <v>22798</v>
          </cell>
          <cell r="B99">
            <v>7.0000000000000007E-2</v>
          </cell>
          <cell r="C99">
            <v>2.5699999999999997E-2</v>
          </cell>
        </row>
        <row r="100">
          <cell r="A100">
            <v>22828</v>
          </cell>
          <cell r="B100">
            <v>7.0000000000000007E-2</v>
          </cell>
          <cell r="C100">
            <v>3.3000000000000002E-2</v>
          </cell>
        </row>
        <row r="101">
          <cell r="A101">
            <v>22859</v>
          </cell>
          <cell r="B101">
            <v>7.0000000000000007E-2</v>
          </cell>
          <cell r="C101">
            <v>4.5499999999999999E-2</v>
          </cell>
        </row>
        <row r="102">
          <cell r="A102">
            <v>22890</v>
          </cell>
          <cell r="B102">
            <v>7.0000000000000007E-2</v>
          </cell>
          <cell r="C102">
            <v>5.8499999999999996E-2</v>
          </cell>
        </row>
        <row r="103">
          <cell r="A103">
            <v>22920</v>
          </cell>
          <cell r="B103">
            <v>7.0000000000000007E-2</v>
          </cell>
          <cell r="C103">
            <v>6.0100000000000001E-2</v>
          </cell>
        </row>
        <row r="104">
          <cell r="A104">
            <v>22951</v>
          </cell>
          <cell r="B104">
            <v>7.0000000000000007E-2</v>
          </cell>
          <cell r="C104">
            <v>6.1500000000000006E-2</v>
          </cell>
        </row>
        <row r="105">
          <cell r="A105">
            <v>22981</v>
          </cell>
          <cell r="B105">
            <v>7.0000000000000007E-2</v>
          </cell>
          <cell r="C105">
            <v>6.3E-2</v>
          </cell>
        </row>
        <row r="106">
          <cell r="A106">
            <v>23012</v>
          </cell>
          <cell r="B106">
            <v>7.0000000000000007E-2</v>
          </cell>
          <cell r="C106">
            <v>9.7899999999999987E-2</v>
          </cell>
        </row>
        <row r="107">
          <cell r="A107">
            <v>23043</v>
          </cell>
          <cell r="B107">
            <v>0.08</v>
          </cell>
          <cell r="C107">
            <v>0.16339999999999999</v>
          </cell>
        </row>
        <row r="108">
          <cell r="A108">
            <v>23071</v>
          </cell>
          <cell r="B108">
            <v>0.08</v>
          </cell>
          <cell r="C108">
            <v>0.21289999999999998</v>
          </cell>
        </row>
        <row r="109">
          <cell r="A109">
            <v>23102</v>
          </cell>
          <cell r="B109">
            <v>0.08</v>
          </cell>
          <cell r="C109">
            <v>0.25079999999999997</v>
          </cell>
        </row>
        <row r="110">
          <cell r="A110">
            <v>23132</v>
          </cell>
          <cell r="B110">
            <v>0.09</v>
          </cell>
          <cell r="C110">
            <v>0.26519999999999999</v>
          </cell>
        </row>
        <row r="111">
          <cell r="A111">
            <v>23163</v>
          </cell>
          <cell r="B111">
            <v>0.09</v>
          </cell>
          <cell r="C111">
            <v>0.29239999999999999</v>
          </cell>
        </row>
        <row r="112">
          <cell r="A112">
            <v>23193</v>
          </cell>
          <cell r="B112">
            <v>0.09</v>
          </cell>
          <cell r="C112">
            <v>0.28989999999999999</v>
          </cell>
        </row>
        <row r="113">
          <cell r="A113">
            <v>23224</v>
          </cell>
          <cell r="B113">
            <v>0.09</v>
          </cell>
          <cell r="C113">
            <v>0.2928</v>
          </cell>
        </row>
        <row r="114">
          <cell r="A114">
            <v>23255</v>
          </cell>
          <cell r="B114">
            <v>0.09</v>
          </cell>
          <cell r="C114">
            <v>0.29830000000000001</v>
          </cell>
        </row>
        <row r="115">
          <cell r="A115">
            <v>23285</v>
          </cell>
          <cell r="B115">
            <v>0.09</v>
          </cell>
          <cell r="C115">
            <v>0.3155</v>
          </cell>
        </row>
        <row r="116">
          <cell r="A116">
            <v>23316</v>
          </cell>
          <cell r="B116">
            <v>0.09</v>
          </cell>
          <cell r="C116">
            <v>0.33439999999999998</v>
          </cell>
        </row>
        <row r="117">
          <cell r="A117">
            <v>23346</v>
          </cell>
          <cell r="B117">
            <v>0.09</v>
          </cell>
          <cell r="C117">
            <v>0.33600000000000002</v>
          </cell>
        </row>
        <row r="118">
          <cell r="A118">
            <v>23377</v>
          </cell>
          <cell r="B118">
            <v>0.09</v>
          </cell>
          <cell r="C118">
            <v>0.30670000000000003</v>
          </cell>
        </row>
        <row r="119">
          <cell r="A119">
            <v>23408</v>
          </cell>
          <cell r="B119">
            <v>0.09</v>
          </cell>
          <cell r="C119">
            <v>0.23879999999999998</v>
          </cell>
        </row>
        <row r="120">
          <cell r="A120">
            <v>23437</v>
          </cell>
          <cell r="B120">
            <v>0.1</v>
          </cell>
          <cell r="C120">
            <v>0.2051</v>
          </cell>
        </row>
        <row r="121">
          <cell r="A121">
            <v>23468</v>
          </cell>
          <cell r="B121">
            <v>0.1</v>
          </cell>
          <cell r="C121">
            <v>0.18179999999999999</v>
          </cell>
        </row>
        <row r="122">
          <cell r="A122">
            <v>23498</v>
          </cell>
          <cell r="B122">
            <v>0.1</v>
          </cell>
          <cell r="C122">
            <v>0.20430000000000001</v>
          </cell>
        </row>
        <row r="123">
          <cell r="A123">
            <v>23529</v>
          </cell>
          <cell r="B123">
            <v>0.1</v>
          </cell>
          <cell r="C123">
            <v>0.19579999999999997</v>
          </cell>
        </row>
        <row r="124">
          <cell r="A124">
            <v>23559</v>
          </cell>
          <cell r="B124">
            <v>0.1</v>
          </cell>
          <cell r="C124">
            <v>0.17670000000000002</v>
          </cell>
        </row>
        <row r="125">
          <cell r="A125">
            <v>23590</v>
          </cell>
          <cell r="B125">
            <v>0.1</v>
          </cell>
          <cell r="C125">
            <v>0.15629999999999999</v>
          </cell>
        </row>
        <row r="126">
          <cell r="A126">
            <v>23621</v>
          </cell>
          <cell r="B126">
            <v>0.1</v>
          </cell>
          <cell r="C126">
            <v>0.13699999999999998</v>
          </cell>
        </row>
        <row r="127">
          <cell r="A127">
            <v>23651</v>
          </cell>
          <cell r="B127">
            <v>0.1</v>
          </cell>
          <cell r="C127">
            <v>0.1101</v>
          </cell>
        </row>
        <row r="128">
          <cell r="A128">
            <v>23682</v>
          </cell>
          <cell r="B128">
            <v>0.1</v>
          </cell>
          <cell r="C128">
            <v>9.6199999999999994E-2</v>
          </cell>
        </row>
        <row r="129">
          <cell r="A129">
            <v>23712</v>
          </cell>
          <cell r="B129">
            <v>0.1</v>
          </cell>
          <cell r="C129">
            <v>8.8000000000000009E-2</v>
          </cell>
        </row>
        <row r="130">
          <cell r="A130">
            <v>23743</v>
          </cell>
          <cell r="B130">
            <v>0.1</v>
          </cell>
          <cell r="C130">
            <v>8.7499999999999994E-2</v>
          </cell>
        </row>
        <row r="131">
          <cell r="A131">
            <v>23774</v>
          </cell>
          <cell r="B131">
            <v>0.1</v>
          </cell>
          <cell r="C131">
            <v>7.0999999999999994E-2</v>
          </cell>
        </row>
        <row r="132">
          <cell r="A132">
            <v>23802</v>
          </cell>
          <cell r="B132">
            <v>0.1</v>
          </cell>
          <cell r="C132">
            <v>6.1600000000000002E-2</v>
          </cell>
        </row>
        <row r="133">
          <cell r="A133">
            <v>23833</v>
          </cell>
          <cell r="B133">
            <v>0.1</v>
          </cell>
          <cell r="C133">
            <v>5.57E-2</v>
          </cell>
        </row>
        <row r="134">
          <cell r="A134">
            <v>23863</v>
          </cell>
          <cell r="B134">
            <v>0.11</v>
          </cell>
          <cell r="C134">
            <v>3.6000000000000004E-2</v>
          </cell>
        </row>
        <row r="135">
          <cell r="A135">
            <v>23894</v>
          </cell>
          <cell r="B135">
            <v>0.11</v>
          </cell>
          <cell r="C135">
            <v>3.61E-2</v>
          </cell>
        </row>
        <row r="136">
          <cell r="A136">
            <v>23924</v>
          </cell>
          <cell r="B136">
            <v>0.11</v>
          </cell>
          <cell r="C136">
            <v>4.5700000000000005E-2</v>
          </cell>
        </row>
        <row r="137">
          <cell r="A137">
            <v>23955</v>
          </cell>
          <cell r="B137">
            <v>0.11</v>
          </cell>
          <cell r="C137">
            <v>6.3700000000000007E-2</v>
          </cell>
        </row>
        <row r="138">
          <cell r="A138">
            <v>23986</v>
          </cell>
          <cell r="B138">
            <v>0.11</v>
          </cell>
          <cell r="C138">
            <v>8.0500000000000002E-2</v>
          </cell>
        </row>
        <row r="139">
          <cell r="A139">
            <v>24016</v>
          </cell>
          <cell r="B139">
            <v>0.11</v>
          </cell>
          <cell r="C139">
            <v>0.11230000000000001</v>
          </cell>
        </row>
        <row r="140">
          <cell r="A140">
            <v>24047</v>
          </cell>
          <cell r="B140">
            <v>0.11</v>
          </cell>
          <cell r="C140">
            <v>0.1186</v>
          </cell>
        </row>
        <row r="141">
          <cell r="A141">
            <v>24077</v>
          </cell>
          <cell r="B141">
            <v>0.12</v>
          </cell>
          <cell r="C141">
            <v>0.1444</v>
          </cell>
        </row>
        <row r="142">
          <cell r="A142">
            <v>24108</v>
          </cell>
          <cell r="B142">
            <v>0.12</v>
          </cell>
          <cell r="C142">
            <v>0.14300000000000002</v>
          </cell>
        </row>
        <row r="143">
          <cell r="A143">
            <v>24139</v>
          </cell>
          <cell r="B143">
            <v>0.12</v>
          </cell>
          <cell r="C143">
            <v>0.16899999999999998</v>
          </cell>
        </row>
        <row r="144">
          <cell r="A144">
            <v>24167</v>
          </cell>
          <cell r="B144">
            <v>0.12</v>
          </cell>
          <cell r="C144">
            <v>0.18090000000000001</v>
          </cell>
        </row>
        <row r="145">
          <cell r="A145">
            <v>24198</v>
          </cell>
          <cell r="B145">
            <v>0.13</v>
          </cell>
          <cell r="C145">
            <v>0.19510000000000002</v>
          </cell>
        </row>
        <row r="146">
          <cell r="A146">
            <v>24228</v>
          </cell>
          <cell r="B146">
            <v>0.13</v>
          </cell>
          <cell r="C146">
            <v>0.19420000000000001</v>
          </cell>
        </row>
        <row r="147">
          <cell r="A147">
            <v>24259</v>
          </cell>
          <cell r="B147">
            <v>0.13</v>
          </cell>
          <cell r="C147">
            <v>0.17559999999999998</v>
          </cell>
        </row>
        <row r="148">
          <cell r="A148">
            <v>24289</v>
          </cell>
          <cell r="B148">
            <v>0.13</v>
          </cell>
          <cell r="C148">
            <v>0.17579999999999998</v>
          </cell>
        </row>
        <row r="149">
          <cell r="A149">
            <v>24320</v>
          </cell>
          <cell r="B149">
            <v>0.13</v>
          </cell>
          <cell r="C149">
            <v>0.1704</v>
          </cell>
        </row>
        <row r="150">
          <cell r="A150">
            <v>24351</v>
          </cell>
          <cell r="B150">
            <v>0.13</v>
          </cell>
          <cell r="C150">
            <v>0.1724</v>
          </cell>
        </row>
        <row r="151">
          <cell r="A151">
            <v>24381</v>
          </cell>
          <cell r="B151">
            <v>0.13</v>
          </cell>
          <cell r="C151">
            <v>0.16</v>
          </cell>
        </row>
        <row r="152">
          <cell r="A152">
            <v>24412</v>
          </cell>
          <cell r="B152">
            <v>0.13</v>
          </cell>
          <cell r="C152">
            <v>0.14699999999999999</v>
          </cell>
        </row>
        <row r="153">
          <cell r="A153">
            <v>24442</v>
          </cell>
          <cell r="B153">
            <v>0.13</v>
          </cell>
          <cell r="C153">
            <v>0.12859999999999999</v>
          </cell>
        </row>
        <row r="154">
          <cell r="A154">
            <v>24473</v>
          </cell>
          <cell r="B154">
            <v>0.13</v>
          </cell>
          <cell r="C154">
            <v>0.1201</v>
          </cell>
        </row>
        <row r="155">
          <cell r="A155">
            <v>24504</v>
          </cell>
          <cell r="B155">
            <v>0.13</v>
          </cell>
          <cell r="C155">
            <v>0.1109</v>
          </cell>
        </row>
        <row r="156">
          <cell r="A156">
            <v>24532</v>
          </cell>
          <cell r="B156">
            <v>0.13</v>
          </cell>
          <cell r="C156">
            <v>9.6199999999999994E-2</v>
          </cell>
        </row>
        <row r="157">
          <cell r="A157">
            <v>24563</v>
          </cell>
          <cell r="B157">
            <v>0.13</v>
          </cell>
          <cell r="C157">
            <v>6.8699999999999997E-2</v>
          </cell>
        </row>
        <row r="158">
          <cell r="A158">
            <v>24593</v>
          </cell>
          <cell r="B158">
            <v>0.13</v>
          </cell>
          <cell r="C158">
            <v>6.3E-2</v>
          </cell>
        </row>
        <row r="159">
          <cell r="A159">
            <v>24624</v>
          </cell>
          <cell r="B159">
            <v>0.14000000000000001</v>
          </cell>
          <cell r="C159">
            <v>8.2400000000000001E-2</v>
          </cell>
        </row>
        <row r="160">
          <cell r="A160">
            <v>24654</v>
          </cell>
          <cell r="B160">
            <v>0.14000000000000001</v>
          </cell>
          <cell r="C160">
            <v>8.3000000000000004E-2</v>
          </cell>
        </row>
        <row r="161">
          <cell r="A161">
            <v>24685</v>
          </cell>
          <cell r="B161">
            <v>0.14000000000000001</v>
          </cell>
          <cell r="C161">
            <v>8.4000000000000005E-2</v>
          </cell>
        </row>
        <row r="162">
          <cell r="A162">
            <v>24716</v>
          </cell>
          <cell r="B162">
            <v>0.14000000000000001</v>
          </cell>
          <cell r="C162">
            <v>7.5999999999999998E-2</v>
          </cell>
        </row>
        <row r="163">
          <cell r="A163">
            <v>24746</v>
          </cell>
          <cell r="B163">
            <v>0.14000000000000001</v>
          </cell>
          <cell r="C163">
            <v>7.2800000000000004E-2</v>
          </cell>
        </row>
        <row r="164">
          <cell r="A164">
            <v>24777</v>
          </cell>
          <cell r="B164">
            <v>0.14000000000000001</v>
          </cell>
          <cell r="C164">
            <v>7.5999999999999998E-2</v>
          </cell>
        </row>
        <row r="165">
          <cell r="A165">
            <v>24807</v>
          </cell>
          <cell r="B165">
            <v>0.14000000000000001</v>
          </cell>
          <cell r="C165">
            <v>7.17E-2</v>
          </cell>
        </row>
        <row r="166">
          <cell r="A166">
            <v>24838</v>
          </cell>
          <cell r="B166">
            <v>0.14000000000000001</v>
          </cell>
          <cell r="C166">
            <v>7.6799999999999993E-2</v>
          </cell>
        </row>
        <row r="167">
          <cell r="A167">
            <v>24869</v>
          </cell>
          <cell r="B167">
            <v>0.14000000000000001</v>
          </cell>
          <cell r="C167">
            <v>7.1800000000000003E-2</v>
          </cell>
        </row>
        <row r="168">
          <cell r="A168">
            <v>24898</v>
          </cell>
          <cell r="B168">
            <v>0.14000000000000001</v>
          </cell>
          <cell r="C168">
            <v>7.1399999999999991E-2</v>
          </cell>
        </row>
        <row r="169">
          <cell r="A169">
            <v>24929</v>
          </cell>
          <cell r="B169">
            <v>0.15</v>
          </cell>
          <cell r="C169">
            <v>8.48E-2</v>
          </cell>
        </row>
        <row r="170">
          <cell r="A170">
            <v>24959</v>
          </cell>
          <cell r="B170">
            <v>0.15</v>
          </cell>
          <cell r="C170">
            <v>8.5199999999999998E-2</v>
          </cell>
        </row>
        <row r="171">
          <cell r="A171">
            <v>24990</v>
          </cell>
          <cell r="B171">
            <v>0.15</v>
          </cell>
          <cell r="C171">
            <v>7.0400000000000004E-2</v>
          </cell>
        </row>
        <row r="172">
          <cell r="A172">
            <v>25020</v>
          </cell>
          <cell r="B172">
            <v>0.15</v>
          </cell>
          <cell r="C172">
            <v>7.7300000000000008E-2</v>
          </cell>
        </row>
        <row r="173">
          <cell r="A173">
            <v>25051</v>
          </cell>
          <cell r="B173">
            <v>0.15</v>
          </cell>
          <cell r="C173">
            <v>7.6499999999999999E-2</v>
          </cell>
        </row>
        <row r="174">
          <cell r="A174">
            <v>25082</v>
          </cell>
          <cell r="B174">
            <v>0.15</v>
          </cell>
          <cell r="C174">
            <v>7.4299999999999991E-2</v>
          </cell>
        </row>
        <row r="175">
          <cell r="A175">
            <v>25112</v>
          </cell>
          <cell r="B175">
            <v>0.15</v>
          </cell>
          <cell r="C175">
            <v>6.9699999999999998E-2</v>
          </cell>
        </row>
        <row r="176">
          <cell r="A176">
            <v>25143</v>
          </cell>
          <cell r="B176">
            <v>0.15</v>
          </cell>
          <cell r="C176">
            <v>7.1199999999999999E-2</v>
          </cell>
        </row>
        <row r="177">
          <cell r="A177">
            <v>25173</v>
          </cell>
          <cell r="B177">
            <v>0.15</v>
          </cell>
          <cell r="C177">
            <v>6.5099999999999991E-2</v>
          </cell>
        </row>
        <row r="178">
          <cell r="A178">
            <v>25204</v>
          </cell>
          <cell r="B178">
            <v>0.15</v>
          </cell>
          <cell r="C178">
            <v>6.7099999999999993E-2</v>
          </cell>
        </row>
        <row r="179">
          <cell r="A179">
            <v>25235</v>
          </cell>
          <cell r="B179">
            <v>0.15</v>
          </cell>
          <cell r="C179">
            <v>6.4100000000000004E-2</v>
          </cell>
        </row>
        <row r="180">
          <cell r="A180">
            <v>25263</v>
          </cell>
          <cell r="B180">
            <v>0.15</v>
          </cell>
          <cell r="C180">
            <v>6.1699999999999998E-2</v>
          </cell>
        </row>
        <row r="181">
          <cell r="A181">
            <v>25294</v>
          </cell>
          <cell r="B181">
            <v>0.15</v>
          </cell>
          <cell r="C181">
            <v>6.1799999999999994E-2</v>
          </cell>
        </row>
        <row r="182">
          <cell r="A182">
            <v>25324</v>
          </cell>
          <cell r="B182">
            <v>0.16</v>
          </cell>
          <cell r="C182">
            <v>6.4199999999999993E-2</v>
          </cell>
        </row>
        <row r="183">
          <cell r="A183">
            <v>25355</v>
          </cell>
          <cell r="B183">
            <v>0.16</v>
          </cell>
          <cell r="C183">
            <v>6.5799999999999997E-2</v>
          </cell>
        </row>
        <row r="184">
          <cell r="A184">
            <v>25385</v>
          </cell>
          <cell r="B184">
            <v>0.16</v>
          </cell>
          <cell r="C184">
            <v>6.1600000000000002E-2</v>
          </cell>
        </row>
        <row r="185">
          <cell r="A185">
            <v>25416</v>
          </cell>
          <cell r="B185">
            <v>0.16</v>
          </cell>
          <cell r="C185">
            <v>6.8099999999999994E-2</v>
          </cell>
        </row>
        <row r="186">
          <cell r="A186">
            <v>25447</v>
          </cell>
          <cell r="B186">
            <v>0.16</v>
          </cell>
          <cell r="C186">
            <v>7.3499999999999996E-2</v>
          </cell>
        </row>
        <row r="187">
          <cell r="A187">
            <v>25477</v>
          </cell>
          <cell r="B187">
            <v>0.16</v>
          </cell>
          <cell r="C187">
            <v>8.3699999999999997E-2</v>
          </cell>
        </row>
        <row r="188">
          <cell r="A188">
            <v>25508</v>
          </cell>
          <cell r="B188">
            <v>0.16</v>
          </cell>
          <cell r="C188">
            <v>7.8899999999999998E-2</v>
          </cell>
        </row>
        <row r="189">
          <cell r="A189">
            <v>25538</v>
          </cell>
          <cell r="B189">
            <v>0.16</v>
          </cell>
          <cell r="C189">
            <v>8.6300000000000002E-2</v>
          </cell>
        </row>
        <row r="190">
          <cell r="A190">
            <v>25569</v>
          </cell>
          <cell r="B190">
            <v>0.16</v>
          </cell>
          <cell r="C190">
            <v>7.3599999999999999E-2</v>
          </cell>
        </row>
        <row r="191">
          <cell r="A191">
            <v>25600</v>
          </cell>
          <cell r="B191">
            <v>0.16</v>
          </cell>
          <cell r="C191">
            <v>7.690000000000001E-2</v>
          </cell>
        </row>
        <row r="192">
          <cell r="A192">
            <v>25628</v>
          </cell>
          <cell r="B192">
            <v>0.16</v>
          </cell>
          <cell r="C192">
            <v>7.7199999999999991E-2</v>
          </cell>
        </row>
        <row r="193">
          <cell r="A193">
            <v>25659</v>
          </cell>
          <cell r="B193">
            <v>0.17</v>
          </cell>
          <cell r="C193">
            <v>7.4299999999999991E-2</v>
          </cell>
        </row>
        <row r="194">
          <cell r="A194">
            <v>25689</v>
          </cell>
          <cell r="B194">
            <v>0.17</v>
          </cell>
          <cell r="C194">
            <v>7.0099999999999996E-2</v>
          </cell>
        </row>
        <row r="195">
          <cell r="A195">
            <v>25720</v>
          </cell>
          <cell r="B195">
            <v>0.17</v>
          </cell>
          <cell r="C195">
            <v>7.5600000000000001E-2</v>
          </cell>
        </row>
        <row r="196">
          <cell r="A196">
            <v>25750</v>
          </cell>
          <cell r="B196">
            <v>0.17</v>
          </cell>
          <cell r="C196">
            <v>7.4400000000000008E-2</v>
          </cell>
        </row>
        <row r="197">
          <cell r="A197">
            <v>25781</v>
          </cell>
          <cell r="B197">
            <v>0.17</v>
          </cell>
          <cell r="C197">
            <v>6.4299999999999996E-2</v>
          </cell>
        </row>
        <row r="198">
          <cell r="A198">
            <v>25812</v>
          </cell>
          <cell r="B198">
            <v>0.17</v>
          </cell>
          <cell r="C198">
            <v>6.5099999999999991E-2</v>
          </cell>
        </row>
        <row r="199">
          <cell r="A199">
            <v>25842</v>
          </cell>
          <cell r="B199">
            <v>0.17</v>
          </cell>
          <cell r="C199">
            <v>5.2199999999999996E-2</v>
          </cell>
        </row>
        <row r="200">
          <cell r="A200">
            <v>25873</v>
          </cell>
          <cell r="B200">
            <v>0.17</v>
          </cell>
          <cell r="C200">
            <v>6.1200000000000004E-2</v>
          </cell>
        </row>
        <row r="201">
          <cell r="A201">
            <v>25903</v>
          </cell>
          <cell r="B201">
            <v>0.17</v>
          </cell>
          <cell r="C201">
            <v>6.5799999999999997E-2</v>
          </cell>
        </row>
        <row r="202">
          <cell r="A202">
            <v>25934</v>
          </cell>
          <cell r="B202">
            <v>0.18</v>
          </cell>
          <cell r="C202">
            <v>8.2599999999999993E-2</v>
          </cell>
        </row>
        <row r="203">
          <cell r="A203">
            <v>25965</v>
          </cell>
          <cell r="B203">
            <v>0.18</v>
          </cell>
          <cell r="C203">
            <v>9.1499999999999998E-2</v>
          </cell>
        </row>
        <row r="204">
          <cell r="A204">
            <v>25993</v>
          </cell>
          <cell r="B204">
            <v>0.18</v>
          </cell>
          <cell r="C204">
            <v>9.3000000000000013E-2</v>
          </cell>
        </row>
        <row r="205">
          <cell r="A205">
            <v>26024</v>
          </cell>
          <cell r="B205">
            <v>0.18</v>
          </cell>
          <cell r="C205">
            <v>9.7799999999999998E-2</v>
          </cell>
        </row>
        <row r="206">
          <cell r="A206">
            <v>26054</v>
          </cell>
          <cell r="B206">
            <v>0.18</v>
          </cell>
          <cell r="C206">
            <v>0.10539999999999999</v>
          </cell>
        </row>
        <row r="207">
          <cell r="A207">
            <v>26085</v>
          </cell>
          <cell r="B207">
            <v>0.19</v>
          </cell>
          <cell r="C207">
            <v>0.1</v>
          </cell>
        </row>
        <row r="208">
          <cell r="A208">
            <v>26115</v>
          </cell>
          <cell r="B208">
            <v>0.19</v>
          </cell>
          <cell r="C208">
            <v>0.1119</v>
          </cell>
        </row>
        <row r="209">
          <cell r="A209">
            <v>26146</v>
          </cell>
          <cell r="B209">
            <v>0.19</v>
          </cell>
          <cell r="C209">
            <v>0.1303</v>
          </cell>
        </row>
        <row r="210">
          <cell r="A210">
            <v>26177</v>
          </cell>
          <cell r="B210">
            <v>0.19</v>
          </cell>
          <cell r="C210">
            <v>0.13140000000000002</v>
          </cell>
        </row>
        <row r="211">
          <cell r="A211">
            <v>26207</v>
          </cell>
          <cell r="B211">
            <v>0.19</v>
          </cell>
          <cell r="C211">
            <v>0.14649999999999999</v>
          </cell>
        </row>
        <row r="212">
          <cell r="A212">
            <v>26238</v>
          </cell>
          <cell r="B212">
            <v>0.2</v>
          </cell>
          <cell r="C212">
            <v>0.14599999999999999</v>
          </cell>
        </row>
        <row r="213">
          <cell r="A213">
            <v>26268</v>
          </cell>
          <cell r="B213">
            <v>0.2</v>
          </cell>
          <cell r="C213">
            <v>0.14029999999999998</v>
          </cell>
        </row>
        <row r="214">
          <cell r="A214">
            <v>26299</v>
          </cell>
          <cell r="B214">
            <v>0.2</v>
          </cell>
          <cell r="C214">
            <v>0.13500000000000001</v>
          </cell>
        </row>
        <row r="215">
          <cell r="A215">
            <v>26330</v>
          </cell>
          <cell r="B215">
            <v>0.2</v>
          </cell>
          <cell r="C215">
            <v>0.1384</v>
          </cell>
        </row>
        <row r="216">
          <cell r="A216">
            <v>26359</v>
          </cell>
          <cell r="B216">
            <v>0.2</v>
          </cell>
          <cell r="C216">
            <v>0.13830000000000001</v>
          </cell>
        </row>
        <row r="217">
          <cell r="A217">
            <v>26390</v>
          </cell>
          <cell r="B217">
            <v>0.21</v>
          </cell>
          <cell r="C217">
            <v>0.1346</v>
          </cell>
        </row>
        <row r="218">
          <cell r="A218">
            <v>26420</v>
          </cell>
          <cell r="B218">
            <v>0.21</v>
          </cell>
          <cell r="C218">
            <v>0.13019999999999998</v>
          </cell>
        </row>
        <row r="219">
          <cell r="A219">
            <v>26451</v>
          </cell>
          <cell r="B219">
            <v>0.21</v>
          </cell>
          <cell r="C219">
            <v>0.13570000000000002</v>
          </cell>
        </row>
        <row r="220">
          <cell r="A220">
            <v>26481</v>
          </cell>
          <cell r="B220">
            <v>0.21</v>
          </cell>
          <cell r="C220">
            <v>0.13339999999999999</v>
          </cell>
        </row>
        <row r="221">
          <cell r="A221">
            <v>26512</v>
          </cell>
          <cell r="B221">
            <v>0.21</v>
          </cell>
          <cell r="C221">
            <v>0.129</v>
          </cell>
        </row>
        <row r="222">
          <cell r="A222">
            <v>26543</v>
          </cell>
          <cell r="B222">
            <v>0.22</v>
          </cell>
          <cell r="C222">
            <v>0.13600000000000001</v>
          </cell>
        </row>
        <row r="223">
          <cell r="A223">
            <v>26573</v>
          </cell>
          <cell r="B223">
            <v>0.22</v>
          </cell>
          <cell r="C223">
            <v>0.1424</v>
          </cell>
        </row>
        <row r="224">
          <cell r="A224">
            <v>26604</v>
          </cell>
          <cell r="B224">
            <v>0.22</v>
          </cell>
          <cell r="C224">
            <v>0.1431</v>
          </cell>
        </row>
        <row r="225">
          <cell r="A225">
            <v>26634</v>
          </cell>
          <cell r="B225">
            <v>0.22</v>
          </cell>
          <cell r="C225">
            <v>0.1399</v>
          </cell>
        </row>
        <row r="226">
          <cell r="A226">
            <v>26665</v>
          </cell>
          <cell r="B226">
            <v>0.23</v>
          </cell>
          <cell r="C226">
            <v>0.13949999999999999</v>
          </cell>
        </row>
        <row r="227">
          <cell r="A227">
            <v>26696</v>
          </cell>
          <cell r="B227">
            <v>0.23</v>
          </cell>
          <cell r="C227">
            <v>0.14940000000000001</v>
          </cell>
        </row>
        <row r="228">
          <cell r="A228">
            <v>26724</v>
          </cell>
          <cell r="B228">
            <v>0.24</v>
          </cell>
          <cell r="C228">
            <v>0.17749999999999999</v>
          </cell>
        </row>
        <row r="229">
          <cell r="A229">
            <v>26755</v>
          </cell>
          <cell r="B229">
            <v>0.25</v>
          </cell>
          <cell r="C229">
            <v>0.2009</v>
          </cell>
        </row>
        <row r="230">
          <cell r="A230">
            <v>26785</v>
          </cell>
          <cell r="B230">
            <v>0.26</v>
          </cell>
          <cell r="C230">
            <v>0.22699999999999998</v>
          </cell>
        </row>
        <row r="231">
          <cell r="A231">
            <v>26816</v>
          </cell>
          <cell r="B231">
            <v>0.26</v>
          </cell>
          <cell r="C231">
            <v>0.23769999999999999</v>
          </cell>
        </row>
        <row r="232">
          <cell r="A232">
            <v>26846</v>
          </cell>
          <cell r="B232">
            <v>0.27</v>
          </cell>
          <cell r="C232">
            <v>0.24780000000000002</v>
          </cell>
        </row>
        <row r="233">
          <cell r="A233">
            <v>26877</v>
          </cell>
          <cell r="B233">
            <v>0.26</v>
          </cell>
          <cell r="C233">
            <v>0.23440000000000003</v>
          </cell>
        </row>
        <row r="234">
          <cell r="A234">
            <v>26908</v>
          </cell>
          <cell r="B234">
            <v>0.27</v>
          </cell>
          <cell r="C234">
            <v>0.2336</v>
          </cell>
        </row>
        <row r="235">
          <cell r="A235">
            <v>26938</v>
          </cell>
          <cell r="B235">
            <v>0.27</v>
          </cell>
          <cell r="C235">
            <v>0.21640000000000001</v>
          </cell>
        </row>
        <row r="236">
          <cell r="A236">
            <v>26969</v>
          </cell>
          <cell r="B236">
            <v>0.28000000000000003</v>
          </cell>
          <cell r="C236">
            <v>0.22889999999999999</v>
          </cell>
        </row>
        <row r="237">
          <cell r="A237">
            <v>26999</v>
          </cell>
          <cell r="B237">
            <v>0.28000000000000003</v>
          </cell>
          <cell r="C237">
            <v>0.24079999999999999</v>
          </cell>
        </row>
        <row r="238">
          <cell r="A238">
            <v>27030</v>
          </cell>
          <cell r="B238">
            <v>0.28999999999999998</v>
          </cell>
          <cell r="C238">
            <v>0.26280000000000003</v>
          </cell>
        </row>
        <row r="239">
          <cell r="A239">
            <v>27061</v>
          </cell>
          <cell r="B239">
            <v>0.28999999999999998</v>
          </cell>
          <cell r="C239">
            <v>0.26910000000000001</v>
          </cell>
        </row>
        <row r="240">
          <cell r="A240">
            <v>27089</v>
          </cell>
          <cell r="B240">
            <v>0.3</v>
          </cell>
          <cell r="C240">
            <v>0.26700000000000002</v>
          </cell>
        </row>
        <row r="241">
          <cell r="A241">
            <v>27120</v>
          </cell>
          <cell r="B241">
            <v>0.31</v>
          </cell>
          <cell r="C241">
            <v>0.25730000000000003</v>
          </cell>
        </row>
        <row r="242">
          <cell r="A242">
            <v>27150</v>
          </cell>
          <cell r="B242">
            <v>0.32</v>
          </cell>
          <cell r="C242">
            <v>0.23530000000000001</v>
          </cell>
        </row>
        <row r="243">
          <cell r="A243">
            <v>27181</v>
          </cell>
          <cell r="B243">
            <v>0.32</v>
          </cell>
          <cell r="C243">
            <v>0.22450000000000001</v>
          </cell>
        </row>
        <row r="244">
          <cell r="A244">
            <v>27211</v>
          </cell>
          <cell r="B244">
            <v>0.32</v>
          </cell>
          <cell r="C244">
            <v>0.21199999999999999</v>
          </cell>
        </row>
        <row r="245">
          <cell r="A245">
            <v>27242</v>
          </cell>
          <cell r="B245">
            <v>0.32</v>
          </cell>
          <cell r="C245">
            <v>0.22059999999999999</v>
          </cell>
        </row>
        <row r="246">
          <cell r="A246">
            <v>27273</v>
          </cell>
          <cell r="B246">
            <v>0.33</v>
          </cell>
          <cell r="C246">
            <v>0.22260000000000002</v>
          </cell>
        </row>
        <row r="247">
          <cell r="A247">
            <v>27303</v>
          </cell>
          <cell r="B247">
            <v>0.34</v>
          </cell>
          <cell r="C247">
            <v>0.26700000000000002</v>
          </cell>
        </row>
        <row r="248">
          <cell r="A248">
            <v>27334</v>
          </cell>
          <cell r="B248">
            <v>0.35</v>
          </cell>
          <cell r="C248">
            <v>0.25420000000000004</v>
          </cell>
        </row>
        <row r="249">
          <cell r="A249">
            <v>27364</v>
          </cell>
          <cell r="B249">
            <v>0.35</v>
          </cell>
          <cell r="C249">
            <v>0.26350000000000001</v>
          </cell>
        </row>
        <row r="250">
          <cell r="A250">
            <v>27395</v>
          </cell>
          <cell r="B250">
            <v>0.36</v>
          </cell>
          <cell r="C250">
            <v>0.2636</v>
          </cell>
        </row>
        <row r="251">
          <cell r="A251">
            <v>27426</v>
          </cell>
          <cell r="B251">
            <v>0.37</v>
          </cell>
          <cell r="C251">
            <v>0.25290000000000001</v>
          </cell>
        </row>
        <row r="252">
          <cell r="A252">
            <v>27454</v>
          </cell>
          <cell r="B252">
            <v>0.38</v>
          </cell>
          <cell r="C252">
            <v>0.24629999999999999</v>
          </cell>
        </row>
        <row r="253">
          <cell r="A253">
            <v>27485</v>
          </cell>
          <cell r="B253">
            <v>0.39</v>
          </cell>
          <cell r="C253">
            <v>0.24390000000000001</v>
          </cell>
        </row>
        <row r="254">
          <cell r="A254">
            <v>27515</v>
          </cell>
          <cell r="B254">
            <v>0.4</v>
          </cell>
          <cell r="C254">
            <v>0.25180000000000002</v>
          </cell>
        </row>
        <row r="255">
          <cell r="A255">
            <v>27546</v>
          </cell>
          <cell r="B255">
            <v>0.4</v>
          </cell>
          <cell r="C255">
            <v>0.248</v>
          </cell>
        </row>
        <row r="256">
          <cell r="A256">
            <v>27576</v>
          </cell>
          <cell r="B256">
            <v>0.4</v>
          </cell>
          <cell r="C256">
            <v>0.24359999999999998</v>
          </cell>
        </row>
        <row r="257">
          <cell r="A257">
            <v>27607</v>
          </cell>
          <cell r="B257">
            <v>0.4</v>
          </cell>
          <cell r="C257">
            <v>0.23989999999999997</v>
          </cell>
        </row>
        <row r="258">
          <cell r="A258">
            <v>27638</v>
          </cell>
          <cell r="B258">
            <v>0.41</v>
          </cell>
          <cell r="C258">
            <v>0.23749999999999999</v>
          </cell>
        </row>
        <row r="259">
          <cell r="A259">
            <v>27668</v>
          </cell>
          <cell r="B259">
            <v>0.41</v>
          </cell>
          <cell r="C259">
            <v>0.1991</v>
          </cell>
        </row>
        <row r="260">
          <cell r="A260">
            <v>27699</v>
          </cell>
          <cell r="B260">
            <v>0.41</v>
          </cell>
          <cell r="C260">
            <v>0.1925</v>
          </cell>
        </row>
        <row r="261">
          <cell r="A261">
            <v>27729</v>
          </cell>
          <cell r="B261">
            <v>0.41</v>
          </cell>
          <cell r="C261">
            <v>0.1777</v>
          </cell>
        </row>
        <row r="262">
          <cell r="A262">
            <v>27760</v>
          </cell>
          <cell r="B262">
            <v>0.42</v>
          </cell>
          <cell r="C262">
            <v>0.1711</v>
          </cell>
        </row>
        <row r="263">
          <cell r="A263">
            <v>27791</v>
          </cell>
          <cell r="B263">
            <v>0.43</v>
          </cell>
          <cell r="C263">
            <v>0.17859999999999998</v>
          </cell>
        </row>
        <row r="264">
          <cell r="A264">
            <v>27820</v>
          </cell>
          <cell r="B264">
            <v>0.44</v>
          </cell>
          <cell r="C264">
            <v>0.17120000000000002</v>
          </cell>
        </row>
        <row r="265">
          <cell r="A265">
            <v>27851</v>
          </cell>
          <cell r="B265">
            <v>0.45</v>
          </cell>
          <cell r="C265">
            <v>0.16350000000000001</v>
          </cell>
        </row>
        <row r="266">
          <cell r="A266">
            <v>27881</v>
          </cell>
          <cell r="B266">
            <v>0.46</v>
          </cell>
          <cell r="C266">
            <v>0.15689999999999998</v>
          </cell>
        </row>
        <row r="267">
          <cell r="A267">
            <v>27912</v>
          </cell>
          <cell r="B267">
            <v>0.47</v>
          </cell>
          <cell r="C267">
            <v>0.17730000000000001</v>
          </cell>
        </row>
        <row r="268">
          <cell r="A268">
            <v>27942</v>
          </cell>
          <cell r="B268">
            <v>0.48</v>
          </cell>
          <cell r="C268">
            <v>0.20079999999999998</v>
          </cell>
        </row>
        <row r="269">
          <cell r="A269">
            <v>27973</v>
          </cell>
          <cell r="B269">
            <v>0.49</v>
          </cell>
          <cell r="C269">
            <v>0.21820000000000001</v>
          </cell>
        </row>
        <row r="270">
          <cell r="A270">
            <v>28004</v>
          </cell>
          <cell r="B270">
            <v>0.5</v>
          </cell>
          <cell r="C270">
            <v>0.22270000000000001</v>
          </cell>
        </row>
        <row r="271">
          <cell r="A271">
            <v>28034</v>
          </cell>
          <cell r="B271">
            <v>0.5</v>
          </cell>
          <cell r="C271">
            <v>0.23039999999999999</v>
          </cell>
        </row>
        <row r="272">
          <cell r="A272">
            <v>28065</v>
          </cell>
          <cell r="B272">
            <v>0.52</v>
          </cell>
          <cell r="C272">
            <v>0.25309999999999999</v>
          </cell>
        </row>
        <row r="273">
          <cell r="A273">
            <v>28095</v>
          </cell>
          <cell r="B273">
            <v>0.52</v>
          </cell>
          <cell r="C273">
            <v>0.2576</v>
          </cell>
        </row>
        <row r="274">
          <cell r="A274">
            <v>28126</v>
          </cell>
          <cell r="B274">
            <v>0.53</v>
          </cell>
          <cell r="C274">
            <v>0.25719999999999998</v>
          </cell>
        </row>
        <row r="275">
          <cell r="A275">
            <v>28157</v>
          </cell>
          <cell r="B275">
            <v>0.55000000000000004</v>
          </cell>
          <cell r="C275">
            <v>0.27529999999999999</v>
          </cell>
        </row>
        <row r="276">
          <cell r="A276">
            <v>28185</v>
          </cell>
          <cell r="B276">
            <v>0.57999999999999996</v>
          </cell>
          <cell r="C276">
            <v>0.29909999999999998</v>
          </cell>
        </row>
        <row r="277">
          <cell r="A277">
            <v>28216</v>
          </cell>
          <cell r="B277">
            <v>0.62</v>
          </cell>
          <cell r="C277">
            <v>0.36630000000000001</v>
          </cell>
        </row>
        <row r="278">
          <cell r="A278">
            <v>28246</v>
          </cell>
          <cell r="B278">
            <v>0.64</v>
          </cell>
          <cell r="C278">
            <v>0.40850000000000003</v>
          </cell>
        </row>
        <row r="279">
          <cell r="A279">
            <v>28277</v>
          </cell>
          <cell r="B279">
            <v>0.66</v>
          </cell>
          <cell r="C279">
            <v>0.41649999999999998</v>
          </cell>
        </row>
        <row r="280">
          <cell r="A280">
            <v>28307</v>
          </cell>
          <cell r="B280">
            <v>0.67</v>
          </cell>
          <cell r="C280">
            <v>0.39450000000000002</v>
          </cell>
        </row>
        <row r="281">
          <cell r="A281">
            <v>28338</v>
          </cell>
          <cell r="B281">
            <v>0.67</v>
          </cell>
          <cell r="C281">
            <v>0.37009999999999998</v>
          </cell>
        </row>
        <row r="282">
          <cell r="A282">
            <v>28369</v>
          </cell>
          <cell r="B282">
            <v>0.67</v>
          </cell>
          <cell r="C282">
            <v>0.34869999999999995</v>
          </cell>
        </row>
        <row r="283">
          <cell r="A283">
            <v>28399</v>
          </cell>
          <cell r="B283">
            <v>0.67</v>
          </cell>
          <cell r="C283">
            <v>0.32400000000000001</v>
          </cell>
        </row>
        <row r="284">
          <cell r="A284">
            <v>28430</v>
          </cell>
          <cell r="B284">
            <v>0.67</v>
          </cell>
          <cell r="C284">
            <v>0.2944</v>
          </cell>
        </row>
        <row r="285">
          <cell r="A285">
            <v>28460</v>
          </cell>
          <cell r="B285">
            <v>0.67</v>
          </cell>
          <cell r="C285">
            <v>0.28710000000000002</v>
          </cell>
        </row>
        <row r="286">
          <cell r="A286">
            <v>28491</v>
          </cell>
          <cell r="B286">
            <v>0.68</v>
          </cell>
          <cell r="C286">
            <v>0.2722</v>
          </cell>
        </row>
        <row r="287">
          <cell r="A287">
            <v>28522</v>
          </cell>
          <cell r="B287">
            <v>0.69</v>
          </cell>
          <cell r="C287">
            <v>0.24359999999999998</v>
          </cell>
        </row>
        <row r="288">
          <cell r="A288">
            <v>28550</v>
          </cell>
          <cell r="B288">
            <v>0.71</v>
          </cell>
          <cell r="C288">
            <v>0.23399999999999999</v>
          </cell>
        </row>
        <row r="289">
          <cell r="A289">
            <v>28581</v>
          </cell>
          <cell r="B289">
            <v>0.72</v>
          </cell>
          <cell r="C289">
            <v>0.17079999999999998</v>
          </cell>
        </row>
        <row r="290">
          <cell r="A290">
            <v>28611</v>
          </cell>
          <cell r="B290">
            <v>0.74</v>
          </cell>
          <cell r="C290">
            <v>0.14749999999999999</v>
          </cell>
        </row>
        <row r="291">
          <cell r="A291">
            <v>28642</v>
          </cell>
          <cell r="B291">
            <v>0.76</v>
          </cell>
          <cell r="C291">
            <v>0.14130000000000001</v>
          </cell>
        </row>
        <row r="292">
          <cell r="A292">
            <v>28672</v>
          </cell>
          <cell r="B292">
            <v>0.76</v>
          </cell>
          <cell r="C292">
            <v>0.12689999999999999</v>
          </cell>
        </row>
        <row r="293">
          <cell r="A293">
            <v>28703</v>
          </cell>
          <cell r="B293">
            <v>0.76</v>
          </cell>
          <cell r="C293">
            <v>0.1321</v>
          </cell>
        </row>
        <row r="294">
          <cell r="A294">
            <v>28734</v>
          </cell>
          <cell r="B294">
            <v>0.76</v>
          </cell>
          <cell r="C294">
            <v>0.1353</v>
          </cell>
        </row>
        <row r="295">
          <cell r="A295">
            <v>28764</v>
          </cell>
          <cell r="B295">
            <v>0.78</v>
          </cell>
          <cell r="C295">
            <v>0.16159999999999999</v>
          </cell>
        </row>
        <row r="296">
          <cell r="A296">
            <v>28795</v>
          </cell>
          <cell r="B296">
            <v>0.79</v>
          </cell>
          <cell r="C296">
            <v>0.17620000000000002</v>
          </cell>
        </row>
        <row r="297">
          <cell r="A297">
            <v>28825</v>
          </cell>
          <cell r="B297">
            <v>0.8</v>
          </cell>
          <cell r="C297">
            <v>0.18420000000000003</v>
          </cell>
        </row>
        <row r="298">
          <cell r="A298">
            <v>28856</v>
          </cell>
          <cell r="B298">
            <v>0.82</v>
          </cell>
          <cell r="C298">
            <v>0.2104</v>
          </cell>
        </row>
        <row r="299">
          <cell r="A299">
            <v>28887</v>
          </cell>
          <cell r="B299">
            <v>0.84</v>
          </cell>
          <cell r="C299">
            <v>0.21489999999999998</v>
          </cell>
        </row>
        <row r="300">
          <cell r="A300">
            <v>28915</v>
          </cell>
          <cell r="B300">
            <v>0.87</v>
          </cell>
          <cell r="C300">
            <v>0.2253</v>
          </cell>
        </row>
        <row r="301">
          <cell r="A301">
            <v>28946</v>
          </cell>
          <cell r="B301">
            <v>0.89</v>
          </cell>
          <cell r="C301">
            <v>0.22789999999999999</v>
          </cell>
        </row>
        <row r="302">
          <cell r="A302">
            <v>28976</v>
          </cell>
          <cell r="B302">
            <v>0.91</v>
          </cell>
          <cell r="C302">
            <v>0.2261</v>
          </cell>
        </row>
        <row r="303">
          <cell r="A303">
            <v>29007</v>
          </cell>
          <cell r="B303">
            <v>0.92</v>
          </cell>
          <cell r="C303">
            <v>0.2157</v>
          </cell>
        </row>
        <row r="304">
          <cell r="A304">
            <v>29037</v>
          </cell>
          <cell r="B304">
            <v>0.93</v>
          </cell>
          <cell r="C304">
            <v>0.23469999999999999</v>
          </cell>
        </row>
        <row r="305">
          <cell r="A305">
            <v>29068</v>
          </cell>
          <cell r="B305">
            <v>0.95</v>
          </cell>
          <cell r="C305">
            <v>0.25509999999999999</v>
          </cell>
        </row>
        <row r="306">
          <cell r="A306">
            <v>29099</v>
          </cell>
          <cell r="B306">
            <v>0.97</v>
          </cell>
          <cell r="C306">
            <v>0.27710000000000001</v>
          </cell>
        </row>
        <row r="307">
          <cell r="A307">
            <v>29129</v>
          </cell>
          <cell r="B307">
            <v>0.98</v>
          </cell>
          <cell r="C307">
            <v>0.26869999999999999</v>
          </cell>
        </row>
        <row r="308">
          <cell r="A308">
            <v>29160</v>
          </cell>
          <cell r="B308">
            <v>1.01</v>
          </cell>
          <cell r="C308">
            <v>0.28149999999999997</v>
          </cell>
        </row>
        <row r="309">
          <cell r="A309">
            <v>29190</v>
          </cell>
          <cell r="B309">
            <v>1.02</v>
          </cell>
          <cell r="C309">
            <v>0.28800000000000003</v>
          </cell>
        </row>
        <row r="310">
          <cell r="A310">
            <v>29221</v>
          </cell>
          <cell r="B310">
            <v>1.05</v>
          </cell>
          <cell r="C310">
            <v>0.27589999999999998</v>
          </cell>
        </row>
        <row r="311">
          <cell r="A311">
            <v>29252</v>
          </cell>
          <cell r="B311">
            <v>1.06</v>
          </cell>
          <cell r="C311">
            <v>0.26619999999999999</v>
          </cell>
        </row>
        <row r="312">
          <cell r="A312">
            <v>29281</v>
          </cell>
          <cell r="B312">
            <v>1.08</v>
          </cell>
          <cell r="C312">
            <v>0.24199999999999999</v>
          </cell>
        </row>
        <row r="313">
          <cell r="A313">
            <v>29312</v>
          </cell>
          <cell r="B313">
            <v>1.1200000000000001</v>
          </cell>
          <cell r="C313">
            <v>0.26640000000000003</v>
          </cell>
        </row>
        <row r="314">
          <cell r="A314">
            <v>29342</v>
          </cell>
          <cell r="B314">
            <v>1.1599999999999999</v>
          </cell>
          <cell r="C314">
            <v>0.28270000000000001</v>
          </cell>
        </row>
        <row r="315">
          <cell r="A315">
            <v>29373</v>
          </cell>
          <cell r="B315">
            <v>1.18</v>
          </cell>
          <cell r="C315">
            <v>0.2772</v>
          </cell>
        </row>
        <row r="316">
          <cell r="A316">
            <v>29403</v>
          </cell>
          <cell r="B316">
            <v>1.19</v>
          </cell>
          <cell r="C316">
            <v>0.2737</v>
          </cell>
        </row>
        <row r="317">
          <cell r="A317">
            <v>29434</v>
          </cell>
          <cell r="B317">
            <v>1.2</v>
          </cell>
          <cell r="C317">
            <v>0.26129999999999998</v>
          </cell>
        </row>
        <row r="318">
          <cell r="A318">
            <v>29465</v>
          </cell>
          <cell r="B318">
            <v>1.22</v>
          </cell>
          <cell r="C318">
            <v>0.25489999999999996</v>
          </cell>
        </row>
        <row r="319">
          <cell r="A319">
            <v>29495</v>
          </cell>
          <cell r="B319">
            <v>1.24</v>
          </cell>
          <cell r="C319">
            <v>0.26519999999999999</v>
          </cell>
        </row>
        <row r="320">
          <cell r="A320">
            <v>29526</v>
          </cell>
          <cell r="B320">
            <v>1.27</v>
          </cell>
          <cell r="C320">
            <v>0.26200000000000001</v>
          </cell>
        </row>
        <row r="321">
          <cell r="A321">
            <v>29556</v>
          </cell>
          <cell r="B321">
            <v>1.29</v>
          </cell>
          <cell r="C321">
            <v>0.25850000000000001</v>
          </cell>
        </row>
        <row r="322">
          <cell r="A322">
            <v>29587</v>
          </cell>
          <cell r="B322">
            <v>1.32</v>
          </cell>
          <cell r="C322">
            <v>0.25670000000000004</v>
          </cell>
        </row>
        <row r="323">
          <cell r="A323">
            <v>29618</v>
          </cell>
          <cell r="B323">
            <v>1.36</v>
          </cell>
          <cell r="C323">
            <v>0.28000000000000003</v>
          </cell>
        </row>
        <row r="324">
          <cell r="A324">
            <v>29646</v>
          </cell>
          <cell r="B324">
            <v>1.39</v>
          </cell>
          <cell r="C324">
            <v>0.28820000000000001</v>
          </cell>
        </row>
        <row r="325">
          <cell r="A325">
            <v>29677</v>
          </cell>
          <cell r="B325">
            <v>1.43</v>
          </cell>
          <cell r="C325">
            <v>0.27050000000000002</v>
          </cell>
        </row>
        <row r="326">
          <cell r="A326">
            <v>29707</v>
          </cell>
          <cell r="B326">
            <v>1.46</v>
          </cell>
          <cell r="C326">
            <v>0.26019999999999999</v>
          </cell>
        </row>
        <row r="327">
          <cell r="A327">
            <v>29738</v>
          </cell>
          <cell r="B327">
            <v>1.5</v>
          </cell>
          <cell r="C327">
            <v>0.2787</v>
          </cell>
        </row>
        <row r="328">
          <cell r="A328">
            <v>29768</v>
          </cell>
          <cell r="B328">
            <v>1.53</v>
          </cell>
          <cell r="C328">
            <v>0.2893</v>
          </cell>
        </row>
        <row r="329">
          <cell r="A329">
            <v>29799</v>
          </cell>
          <cell r="B329">
            <v>1.55</v>
          </cell>
          <cell r="C329">
            <v>0.29520000000000002</v>
          </cell>
        </row>
        <row r="330">
          <cell r="A330">
            <v>29830</v>
          </cell>
          <cell r="B330">
            <v>1.56</v>
          </cell>
          <cell r="C330">
            <v>0.2833</v>
          </cell>
        </row>
        <row r="331">
          <cell r="A331">
            <v>29860</v>
          </cell>
          <cell r="B331">
            <v>1.58</v>
          </cell>
          <cell r="C331">
            <v>0.27100000000000002</v>
          </cell>
        </row>
        <row r="332">
          <cell r="A332">
            <v>29891</v>
          </cell>
          <cell r="B332">
            <v>1.61</v>
          </cell>
          <cell r="C332">
            <v>0.26350000000000001</v>
          </cell>
        </row>
        <row r="333">
          <cell r="A333">
            <v>29921</v>
          </cell>
          <cell r="B333">
            <v>1.63</v>
          </cell>
          <cell r="C333">
            <v>0.2636</v>
          </cell>
        </row>
        <row r="334">
          <cell r="A334">
            <v>29952</v>
          </cell>
          <cell r="B334">
            <v>1.66</v>
          </cell>
          <cell r="C334">
            <v>0.26030000000000003</v>
          </cell>
        </row>
        <row r="335">
          <cell r="A335">
            <v>29983</v>
          </cell>
          <cell r="B335">
            <v>1.7</v>
          </cell>
          <cell r="C335">
            <v>0.251</v>
          </cell>
        </row>
        <row r="336">
          <cell r="A336">
            <v>30011</v>
          </cell>
          <cell r="B336">
            <v>1.74</v>
          </cell>
          <cell r="C336">
            <v>0.2455</v>
          </cell>
        </row>
        <row r="337">
          <cell r="A337">
            <v>30042</v>
          </cell>
          <cell r="B337">
            <v>1.78</v>
          </cell>
          <cell r="C337">
            <v>0.2477</v>
          </cell>
        </row>
        <row r="338">
          <cell r="A338">
            <v>30072</v>
          </cell>
          <cell r="B338">
            <v>1.83</v>
          </cell>
          <cell r="C338">
            <v>0.24780000000000002</v>
          </cell>
        </row>
        <row r="339">
          <cell r="A339">
            <v>30103</v>
          </cell>
          <cell r="B339">
            <v>1.87</v>
          </cell>
          <cell r="C339">
            <v>0.2419</v>
          </cell>
        </row>
        <row r="340">
          <cell r="A340">
            <v>30133</v>
          </cell>
          <cell r="B340">
            <v>1.89</v>
          </cell>
          <cell r="C340">
            <v>0.2354</v>
          </cell>
        </row>
        <row r="341">
          <cell r="A341">
            <v>30164</v>
          </cell>
          <cell r="B341">
            <v>1.92</v>
          </cell>
          <cell r="C341">
            <v>0.2346</v>
          </cell>
        </row>
        <row r="342">
          <cell r="A342">
            <v>30195</v>
          </cell>
          <cell r="B342">
            <v>1.95</v>
          </cell>
          <cell r="C342">
            <v>0.2452</v>
          </cell>
        </row>
        <row r="343">
          <cell r="A343">
            <v>30225</v>
          </cell>
          <cell r="B343">
            <v>1.98</v>
          </cell>
          <cell r="C343">
            <v>0.25259999999999999</v>
          </cell>
        </row>
        <row r="344">
          <cell r="A344">
            <v>30256</v>
          </cell>
          <cell r="B344">
            <v>2.0099999999999998</v>
          </cell>
          <cell r="C344">
            <v>0.24789999999999998</v>
          </cell>
        </row>
        <row r="345">
          <cell r="A345">
            <v>30286</v>
          </cell>
          <cell r="B345">
            <v>2.02</v>
          </cell>
          <cell r="C345">
            <v>0.24030000000000001</v>
          </cell>
        </row>
        <row r="346">
          <cell r="A346">
            <v>30317</v>
          </cell>
          <cell r="B346">
            <v>2.04</v>
          </cell>
          <cell r="C346">
            <v>0.23079999999999998</v>
          </cell>
        </row>
        <row r="347">
          <cell r="A347">
            <v>30348</v>
          </cell>
          <cell r="B347">
            <v>2.0699999999999998</v>
          </cell>
          <cell r="C347">
            <v>0.21879999999999999</v>
          </cell>
        </row>
        <row r="348">
          <cell r="A348">
            <v>30376</v>
          </cell>
          <cell r="B348">
            <v>2.11</v>
          </cell>
          <cell r="C348">
            <v>0.21850000000000003</v>
          </cell>
        </row>
        <row r="349">
          <cell r="A349">
            <v>30407</v>
          </cell>
          <cell r="B349">
            <v>2.1800000000000002</v>
          </cell>
          <cell r="C349">
            <v>0.22420000000000001</v>
          </cell>
        </row>
        <row r="350">
          <cell r="A350">
            <v>30437</v>
          </cell>
          <cell r="B350">
            <v>2.23</v>
          </cell>
          <cell r="C350">
            <v>0.2228</v>
          </cell>
        </row>
        <row r="351">
          <cell r="A351">
            <v>30468</v>
          </cell>
          <cell r="B351">
            <v>2.25</v>
          </cell>
          <cell r="C351">
            <v>0.2046</v>
          </cell>
        </row>
        <row r="352">
          <cell r="A352">
            <v>30498</v>
          </cell>
          <cell r="B352">
            <v>2.27</v>
          </cell>
          <cell r="C352">
            <v>0.19820000000000002</v>
          </cell>
        </row>
        <row r="353">
          <cell r="A353">
            <v>30529</v>
          </cell>
          <cell r="B353">
            <v>2.27</v>
          </cell>
          <cell r="C353">
            <v>0.1832</v>
          </cell>
        </row>
        <row r="354">
          <cell r="A354">
            <v>30560</v>
          </cell>
          <cell r="B354">
            <v>2.2799999999999998</v>
          </cell>
          <cell r="C354">
            <v>0.17420000000000002</v>
          </cell>
        </row>
        <row r="355">
          <cell r="A355">
            <v>30590</v>
          </cell>
          <cell r="B355">
            <v>2.3199999999999998</v>
          </cell>
          <cell r="C355">
            <v>0.17199999999999999</v>
          </cell>
        </row>
        <row r="356">
          <cell r="A356">
            <v>30621</v>
          </cell>
          <cell r="B356">
            <v>2.35</v>
          </cell>
          <cell r="C356">
            <v>0.1704</v>
          </cell>
        </row>
        <row r="357">
          <cell r="A357">
            <v>30651</v>
          </cell>
          <cell r="B357">
            <v>2.36</v>
          </cell>
          <cell r="C357">
            <v>0.16639999999999999</v>
          </cell>
        </row>
        <row r="358">
          <cell r="A358">
            <v>30682</v>
          </cell>
          <cell r="B358">
            <v>2.39</v>
          </cell>
          <cell r="C358">
            <v>0.17019999999999999</v>
          </cell>
        </row>
        <row r="359">
          <cell r="A359">
            <v>30713</v>
          </cell>
          <cell r="B359">
            <v>2.42</v>
          </cell>
          <cell r="C359">
            <v>0.17199999999999999</v>
          </cell>
        </row>
        <row r="360">
          <cell r="A360">
            <v>30742</v>
          </cell>
          <cell r="B360">
            <v>2.4700000000000002</v>
          </cell>
          <cell r="C360">
            <v>0.16639999999999999</v>
          </cell>
        </row>
        <row r="361">
          <cell r="A361">
            <v>30773</v>
          </cell>
          <cell r="B361">
            <v>2.52</v>
          </cell>
          <cell r="C361">
            <v>0.1542</v>
          </cell>
        </row>
        <row r="362">
          <cell r="A362">
            <v>30803</v>
          </cell>
          <cell r="B362">
            <v>2.5499999999999998</v>
          </cell>
          <cell r="C362">
            <v>0.1416</v>
          </cell>
        </row>
        <row r="363">
          <cell r="A363">
            <v>30834</v>
          </cell>
          <cell r="B363">
            <v>2.59</v>
          </cell>
          <cell r="C363">
            <v>0.1517</v>
          </cell>
        </row>
        <row r="364">
          <cell r="A364">
            <v>30864</v>
          </cell>
          <cell r="B364">
            <v>2.62</v>
          </cell>
          <cell r="C364">
            <v>0.15670000000000001</v>
          </cell>
        </row>
        <row r="365">
          <cell r="A365">
            <v>30895</v>
          </cell>
          <cell r="B365">
            <v>2.63</v>
          </cell>
          <cell r="C365">
            <v>0.16190000000000002</v>
          </cell>
        </row>
        <row r="366">
          <cell r="A366">
            <v>30926</v>
          </cell>
          <cell r="B366">
            <v>2.66</v>
          </cell>
          <cell r="C366">
            <v>0.16510000000000002</v>
          </cell>
        </row>
        <row r="367">
          <cell r="A367">
            <v>30956</v>
          </cell>
          <cell r="B367">
            <v>2.68</v>
          </cell>
          <cell r="C367">
            <v>0.1527</v>
          </cell>
        </row>
        <row r="368">
          <cell r="A368">
            <v>30987</v>
          </cell>
          <cell r="B368">
            <v>2.73</v>
          </cell>
          <cell r="C368">
            <v>0.16390000000000002</v>
          </cell>
        </row>
        <row r="369">
          <cell r="A369">
            <v>31017</v>
          </cell>
          <cell r="B369">
            <v>2.79</v>
          </cell>
          <cell r="C369">
            <v>0.18280000000000002</v>
          </cell>
        </row>
        <row r="370">
          <cell r="A370">
            <v>31048</v>
          </cell>
          <cell r="B370">
            <v>2.85</v>
          </cell>
          <cell r="C370">
            <v>0.19269999999999998</v>
          </cell>
        </row>
        <row r="371">
          <cell r="A371">
            <v>31079</v>
          </cell>
          <cell r="B371">
            <v>2.94</v>
          </cell>
          <cell r="C371">
            <v>0.21239999999999998</v>
          </cell>
        </row>
        <row r="372">
          <cell r="A372">
            <v>31107</v>
          </cell>
          <cell r="B372">
            <v>3.03</v>
          </cell>
          <cell r="C372">
            <v>0.22820000000000001</v>
          </cell>
        </row>
        <row r="373">
          <cell r="A373">
            <v>31138</v>
          </cell>
          <cell r="B373">
            <v>3.11</v>
          </cell>
          <cell r="C373">
            <v>0.23809999999999998</v>
          </cell>
        </row>
        <row r="374">
          <cell r="A374">
            <v>31168</v>
          </cell>
          <cell r="B374">
            <v>3.26</v>
          </cell>
          <cell r="C374">
            <v>0.27610000000000001</v>
          </cell>
        </row>
        <row r="375">
          <cell r="A375">
            <v>31199</v>
          </cell>
          <cell r="B375">
            <v>3.32</v>
          </cell>
          <cell r="C375">
            <v>0.27910000000000001</v>
          </cell>
        </row>
        <row r="376">
          <cell r="A376">
            <v>31229</v>
          </cell>
          <cell r="B376">
            <v>3.3</v>
          </cell>
          <cell r="C376">
            <v>0.25640000000000002</v>
          </cell>
        </row>
        <row r="377">
          <cell r="A377">
            <v>31260</v>
          </cell>
          <cell r="B377">
            <v>3.28</v>
          </cell>
          <cell r="C377">
            <v>0.24670000000000003</v>
          </cell>
        </row>
        <row r="378">
          <cell r="A378">
            <v>31291</v>
          </cell>
          <cell r="B378">
            <v>3.31</v>
          </cell>
          <cell r="C378">
            <v>0.24399999999999999</v>
          </cell>
        </row>
        <row r="379">
          <cell r="A379">
            <v>31321</v>
          </cell>
          <cell r="B379">
            <v>3.34</v>
          </cell>
          <cell r="C379">
            <v>0.2477</v>
          </cell>
        </row>
        <row r="380">
          <cell r="A380">
            <v>31352</v>
          </cell>
          <cell r="B380">
            <v>3.37</v>
          </cell>
          <cell r="C380">
            <v>0.2349</v>
          </cell>
        </row>
        <row r="381">
          <cell r="A381">
            <v>31382</v>
          </cell>
          <cell r="B381">
            <v>3.42</v>
          </cell>
          <cell r="C381">
            <v>0.22450000000000001</v>
          </cell>
        </row>
        <row r="382">
          <cell r="A382">
            <v>31413</v>
          </cell>
          <cell r="B382">
            <v>3.52</v>
          </cell>
          <cell r="C382">
            <v>0.23550000000000001</v>
          </cell>
        </row>
        <row r="383">
          <cell r="A383">
            <v>31444</v>
          </cell>
          <cell r="B383">
            <v>3.63</v>
          </cell>
          <cell r="C383">
            <v>0.23719999999999999</v>
          </cell>
        </row>
        <row r="384">
          <cell r="A384">
            <v>31472</v>
          </cell>
          <cell r="B384">
            <v>3.72</v>
          </cell>
          <cell r="C384">
            <v>0.22649999999999998</v>
          </cell>
        </row>
        <row r="385">
          <cell r="A385">
            <v>31503</v>
          </cell>
          <cell r="B385">
            <v>3.82</v>
          </cell>
          <cell r="C385">
            <v>0.22539999999999999</v>
          </cell>
        </row>
        <row r="386">
          <cell r="A386">
            <v>31533</v>
          </cell>
          <cell r="B386">
            <v>3.79</v>
          </cell>
          <cell r="C386">
            <v>0.16399999999999998</v>
          </cell>
        </row>
        <row r="387">
          <cell r="A387">
            <v>31564</v>
          </cell>
          <cell r="B387">
            <v>3.76</v>
          </cell>
          <cell r="C387">
            <v>0.1346</v>
          </cell>
        </row>
        <row r="388">
          <cell r="A388">
            <v>31594</v>
          </cell>
          <cell r="B388">
            <v>3.76</v>
          </cell>
          <cell r="C388">
            <v>0.1411</v>
          </cell>
        </row>
        <row r="389">
          <cell r="A389">
            <v>31625</v>
          </cell>
          <cell r="B389">
            <v>3.81</v>
          </cell>
          <cell r="C389">
            <v>0.16170000000000001</v>
          </cell>
        </row>
        <row r="390">
          <cell r="A390">
            <v>31656</v>
          </cell>
          <cell r="B390">
            <v>3.87</v>
          </cell>
          <cell r="C390">
            <v>0.16789999999999999</v>
          </cell>
        </row>
        <row r="391">
          <cell r="A391">
            <v>31686</v>
          </cell>
          <cell r="B391">
            <v>3.95</v>
          </cell>
          <cell r="C391">
            <v>0.18170000000000003</v>
          </cell>
        </row>
        <row r="392">
          <cell r="A392">
            <v>31717</v>
          </cell>
          <cell r="B392">
            <v>4.03</v>
          </cell>
          <cell r="C392">
            <v>0.19539999999999999</v>
          </cell>
        </row>
        <row r="393">
          <cell r="A393">
            <v>31747</v>
          </cell>
          <cell r="B393">
            <v>4.13</v>
          </cell>
          <cell r="C393">
            <v>0.20949999999999999</v>
          </cell>
        </row>
        <row r="394">
          <cell r="A394">
            <v>31778</v>
          </cell>
          <cell r="B394">
            <v>4.2699999999999996</v>
          </cell>
          <cell r="C394">
            <v>0.2109</v>
          </cell>
        </row>
        <row r="395">
          <cell r="A395">
            <v>31809</v>
          </cell>
          <cell r="B395">
            <v>4.3499999999999996</v>
          </cell>
          <cell r="C395">
            <v>0.19769999999999999</v>
          </cell>
        </row>
        <row r="396">
          <cell r="A396">
            <v>31837</v>
          </cell>
          <cell r="B396">
            <v>4.47</v>
          </cell>
          <cell r="C396">
            <v>0.2036</v>
          </cell>
        </row>
        <row r="397">
          <cell r="A397">
            <v>31868</v>
          </cell>
          <cell r="B397">
            <v>4.57</v>
          </cell>
          <cell r="C397">
            <v>0.19800000000000001</v>
          </cell>
        </row>
        <row r="398">
          <cell r="A398">
            <v>31898</v>
          </cell>
          <cell r="B398">
            <v>4.6500000000000004</v>
          </cell>
          <cell r="C398">
            <v>0.2273</v>
          </cell>
        </row>
        <row r="399">
          <cell r="A399">
            <v>31929</v>
          </cell>
          <cell r="B399">
            <v>4.6900000000000004</v>
          </cell>
          <cell r="C399">
            <v>0.24809999999999999</v>
          </cell>
        </row>
        <row r="400">
          <cell r="A400">
            <v>31959</v>
          </cell>
          <cell r="B400">
            <v>4.76</v>
          </cell>
          <cell r="C400">
            <v>0.26649999999999996</v>
          </cell>
        </row>
        <row r="401">
          <cell r="A401">
            <v>31990</v>
          </cell>
          <cell r="B401">
            <v>4.78</v>
          </cell>
          <cell r="C401">
            <v>0.25269999999999998</v>
          </cell>
        </row>
        <row r="402">
          <cell r="A402">
            <v>32021</v>
          </cell>
          <cell r="B402">
            <v>4.84</v>
          </cell>
          <cell r="C402">
            <v>0.25009999999999999</v>
          </cell>
        </row>
        <row r="403">
          <cell r="A403">
            <v>32051</v>
          </cell>
          <cell r="B403">
            <v>4.93</v>
          </cell>
          <cell r="C403">
            <v>0.248</v>
          </cell>
        </row>
        <row r="404">
          <cell r="A404">
            <v>32082</v>
          </cell>
          <cell r="B404">
            <v>5.03</v>
          </cell>
          <cell r="C404">
            <v>0.24729999999999999</v>
          </cell>
        </row>
        <row r="405">
          <cell r="A405">
            <v>32112</v>
          </cell>
          <cell r="B405">
            <v>5.12</v>
          </cell>
          <cell r="C405">
            <v>0.2402</v>
          </cell>
        </row>
        <row r="406">
          <cell r="A406">
            <v>32143</v>
          </cell>
          <cell r="B406">
            <v>5.28</v>
          </cell>
          <cell r="C406">
            <v>0.23699999999999999</v>
          </cell>
        </row>
        <row r="407">
          <cell r="A407">
            <v>32174</v>
          </cell>
          <cell r="B407">
            <v>5.49</v>
          </cell>
          <cell r="C407">
            <v>0.26129999999999998</v>
          </cell>
        </row>
        <row r="408">
          <cell r="A408">
            <v>32203</v>
          </cell>
          <cell r="B408">
            <v>5.65</v>
          </cell>
          <cell r="C408">
            <v>0.2636</v>
          </cell>
        </row>
        <row r="409">
          <cell r="A409">
            <v>32234</v>
          </cell>
          <cell r="B409">
            <v>5.87</v>
          </cell>
          <cell r="C409">
            <v>0.28410000000000002</v>
          </cell>
        </row>
        <row r="410">
          <cell r="A410">
            <v>32264</v>
          </cell>
          <cell r="B410">
            <v>5.97</v>
          </cell>
          <cell r="C410">
            <v>0.28439999999999999</v>
          </cell>
        </row>
        <row r="411">
          <cell r="A411">
            <v>32295</v>
          </cell>
          <cell r="B411">
            <v>6.12</v>
          </cell>
          <cell r="C411">
            <v>0.30269999999999997</v>
          </cell>
        </row>
        <row r="412">
          <cell r="A412">
            <v>32325</v>
          </cell>
          <cell r="B412">
            <v>6.2</v>
          </cell>
          <cell r="C412">
            <v>0.30260000000000004</v>
          </cell>
        </row>
        <row r="413">
          <cell r="A413">
            <v>32356</v>
          </cell>
          <cell r="B413">
            <v>6.19</v>
          </cell>
          <cell r="C413">
            <v>0.29649999999999999</v>
          </cell>
        </row>
        <row r="414">
          <cell r="A414">
            <v>32387</v>
          </cell>
          <cell r="B414">
            <v>6.24</v>
          </cell>
          <cell r="C414">
            <v>0.28999999999999998</v>
          </cell>
        </row>
        <row r="415">
          <cell r="A415">
            <v>32417</v>
          </cell>
          <cell r="B415">
            <v>6.33</v>
          </cell>
          <cell r="C415">
            <v>0.28589999999999999</v>
          </cell>
        </row>
        <row r="416">
          <cell r="A416">
            <v>32448</v>
          </cell>
          <cell r="B416">
            <v>6.42</v>
          </cell>
          <cell r="C416">
            <v>0.27679999999999999</v>
          </cell>
        </row>
        <row r="417">
          <cell r="A417">
            <v>32478</v>
          </cell>
          <cell r="B417">
            <v>6.57</v>
          </cell>
          <cell r="C417">
            <v>0.28120000000000001</v>
          </cell>
        </row>
        <row r="418">
          <cell r="A418">
            <v>32509</v>
          </cell>
          <cell r="B418">
            <v>6.75</v>
          </cell>
          <cell r="C418">
            <v>0.27910000000000001</v>
          </cell>
        </row>
        <row r="419">
          <cell r="A419">
            <v>32540</v>
          </cell>
          <cell r="B419">
            <v>6.98</v>
          </cell>
          <cell r="C419">
            <v>0.27029999999999998</v>
          </cell>
        </row>
        <row r="420">
          <cell r="A420">
            <v>32568</v>
          </cell>
          <cell r="B420">
            <v>7.15</v>
          </cell>
          <cell r="C420">
            <v>0.26530000000000004</v>
          </cell>
        </row>
        <row r="421">
          <cell r="A421">
            <v>32599</v>
          </cell>
          <cell r="B421">
            <v>7.33</v>
          </cell>
          <cell r="C421">
            <v>0.24850000000000003</v>
          </cell>
        </row>
        <row r="422">
          <cell r="A422">
            <v>32629</v>
          </cell>
          <cell r="B422">
            <v>7.46</v>
          </cell>
          <cell r="C422">
            <v>0.24879999999999999</v>
          </cell>
        </row>
        <row r="423">
          <cell r="A423">
            <v>32660</v>
          </cell>
          <cell r="B423">
            <v>7.56</v>
          </cell>
          <cell r="C423">
            <v>0.23629999999999998</v>
          </cell>
        </row>
        <row r="424">
          <cell r="A424">
            <v>32690</v>
          </cell>
          <cell r="B424">
            <v>7.68</v>
          </cell>
          <cell r="C424">
            <v>0.23760000000000001</v>
          </cell>
        </row>
        <row r="425">
          <cell r="A425">
            <v>32721</v>
          </cell>
          <cell r="B425">
            <v>7.78</v>
          </cell>
          <cell r="C425">
            <v>0.25690000000000002</v>
          </cell>
        </row>
        <row r="426">
          <cell r="A426">
            <v>32752</v>
          </cell>
          <cell r="B426">
            <v>7.89</v>
          </cell>
          <cell r="C426">
            <v>0.26550000000000001</v>
          </cell>
        </row>
        <row r="427">
          <cell r="A427">
            <v>32782</v>
          </cell>
          <cell r="B427">
            <v>8.02</v>
          </cell>
          <cell r="C427">
            <v>0.2661</v>
          </cell>
        </row>
        <row r="428">
          <cell r="A428">
            <v>32813</v>
          </cell>
          <cell r="B428">
            <v>8.16</v>
          </cell>
          <cell r="C428">
            <v>0.27089999999999997</v>
          </cell>
        </row>
        <row r="429">
          <cell r="A429">
            <v>32843</v>
          </cell>
          <cell r="B429">
            <v>8.2799999999999994</v>
          </cell>
          <cell r="C429">
            <v>0.26119999999999999</v>
          </cell>
        </row>
        <row r="430">
          <cell r="A430">
            <v>32874</v>
          </cell>
          <cell r="B430">
            <v>8.5500000000000007</v>
          </cell>
          <cell r="C430">
            <v>0.26690000000000003</v>
          </cell>
        </row>
        <row r="431">
          <cell r="A431">
            <v>32905</v>
          </cell>
          <cell r="B431">
            <v>8.8699999999999992</v>
          </cell>
          <cell r="C431">
            <v>0.2712</v>
          </cell>
        </row>
        <row r="432">
          <cell r="A432">
            <v>32933</v>
          </cell>
          <cell r="B432">
            <v>9.1300000000000008</v>
          </cell>
          <cell r="C432">
            <v>0.27629999999999999</v>
          </cell>
        </row>
        <row r="433">
          <cell r="A433">
            <v>32964</v>
          </cell>
          <cell r="B433">
            <v>9.3800000000000008</v>
          </cell>
          <cell r="C433">
            <v>0.27979999999999999</v>
          </cell>
        </row>
        <row r="434">
          <cell r="A434">
            <v>32994</v>
          </cell>
          <cell r="B434">
            <v>9.57</v>
          </cell>
          <cell r="C434">
            <v>0.28239999999999998</v>
          </cell>
        </row>
        <row r="435">
          <cell r="A435">
            <v>33025</v>
          </cell>
          <cell r="B435">
            <v>9.75</v>
          </cell>
          <cell r="C435">
            <v>0.28970000000000001</v>
          </cell>
        </row>
        <row r="436">
          <cell r="A436">
            <v>33055</v>
          </cell>
          <cell r="B436">
            <v>9.8800000000000008</v>
          </cell>
          <cell r="C436">
            <v>0.28720000000000001</v>
          </cell>
        </row>
        <row r="437">
          <cell r="A437">
            <v>33086</v>
          </cell>
          <cell r="B437">
            <v>10.039999999999999</v>
          </cell>
          <cell r="C437">
            <v>0.2898</v>
          </cell>
        </row>
        <row r="438">
          <cell r="A438">
            <v>33117</v>
          </cell>
          <cell r="B438">
            <v>10.28</v>
          </cell>
          <cell r="C438">
            <v>0.3024</v>
          </cell>
        </row>
        <row r="439">
          <cell r="A439">
            <v>33147</v>
          </cell>
          <cell r="B439">
            <v>10.48</v>
          </cell>
          <cell r="C439">
            <v>0.30649999999999999</v>
          </cell>
        </row>
        <row r="440">
          <cell r="A440">
            <v>33178</v>
          </cell>
          <cell r="B440">
            <v>10.69</v>
          </cell>
          <cell r="C440">
            <v>0.30969999999999998</v>
          </cell>
        </row>
        <row r="441">
          <cell r="A441">
            <v>33208</v>
          </cell>
          <cell r="B441">
            <v>10.96</v>
          </cell>
          <cell r="C441">
            <v>0.3236</v>
          </cell>
        </row>
        <row r="442">
          <cell r="A442">
            <v>33239</v>
          </cell>
          <cell r="B442">
            <v>11.29</v>
          </cell>
          <cell r="C442">
            <v>0.31980000000000003</v>
          </cell>
        </row>
        <row r="443">
          <cell r="A443">
            <v>33270</v>
          </cell>
          <cell r="B443">
            <v>11.68</v>
          </cell>
          <cell r="C443">
            <v>0.3165</v>
          </cell>
        </row>
        <row r="444">
          <cell r="A444">
            <v>33298</v>
          </cell>
          <cell r="B444">
            <v>11.97</v>
          </cell>
          <cell r="C444">
            <v>0.31180000000000002</v>
          </cell>
        </row>
        <row r="445">
          <cell r="A445">
            <v>33329</v>
          </cell>
          <cell r="B445">
            <v>12.31</v>
          </cell>
          <cell r="C445">
            <v>0.31159999999999999</v>
          </cell>
        </row>
        <row r="446">
          <cell r="A446">
            <v>33359</v>
          </cell>
          <cell r="B446">
            <v>12.58</v>
          </cell>
          <cell r="C446">
            <v>0.31489999999999996</v>
          </cell>
        </row>
        <row r="447">
          <cell r="A447">
            <v>33390</v>
          </cell>
          <cell r="B447">
            <v>12.78</v>
          </cell>
          <cell r="C447">
            <v>0.31</v>
          </cell>
        </row>
        <row r="448">
          <cell r="A448">
            <v>33420</v>
          </cell>
          <cell r="B448">
            <v>13.01</v>
          </cell>
          <cell r="C448">
            <v>0.316</v>
          </cell>
        </row>
        <row r="449">
          <cell r="A449">
            <v>33451</v>
          </cell>
          <cell r="B449">
            <v>13.17</v>
          </cell>
          <cell r="C449">
            <v>0.312</v>
          </cell>
        </row>
        <row r="450">
          <cell r="A450">
            <v>33482</v>
          </cell>
          <cell r="B450">
            <v>13.37</v>
          </cell>
          <cell r="C450">
            <v>0.30010000000000003</v>
          </cell>
        </row>
        <row r="451">
          <cell r="A451">
            <v>33512</v>
          </cell>
          <cell r="B451">
            <v>13.54</v>
          </cell>
          <cell r="C451">
            <v>0.29249999999999998</v>
          </cell>
        </row>
        <row r="452">
          <cell r="A452">
            <v>33543</v>
          </cell>
          <cell r="B452">
            <v>13.71</v>
          </cell>
          <cell r="C452">
            <v>0.28220000000000001</v>
          </cell>
        </row>
        <row r="453">
          <cell r="A453">
            <v>33573</v>
          </cell>
          <cell r="B453">
            <v>13.9</v>
          </cell>
          <cell r="C453">
            <v>0.26819999999999999</v>
          </cell>
        </row>
        <row r="454">
          <cell r="A454">
            <v>33604</v>
          </cell>
          <cell r="B454">
            <v>14.39</v>
          </cell>
          <cell r="C454">
            <v>0.27429999999999999</v>
          </cell>
        </row>
        <row r="455">
          <cell r="A455">
            <v>33635</v>
          </cell>
          <cell r="B455">
            <v>14.87</v>
          </cell>
          <cell r="C455">
            <v>0.27350000000000002</v>
          </cell>
        </row>
        <row r="456">
          <cell r="A456">
            <v>33664</v>
          </cell>
          <cell r="B456">
            <v>15.21</v>
          </cell>
          <cell r="C456">
            <v>0.27079999999999999</v>
          </cell>
        </row>
        <row r="457">
          <cell r="A457">
            <v>33695</v>
          </cell>
          <cell r="B457">
            <v>15.65</v>
          </cell>
          <cell r="C457">
            <v>0.27149999999999996</v>
          </cell>
        </row>
        <row r="458">
          <cell r="A458">
            <v>33725</v>
          </cell>
          <cell r="B458">
            <v>16.010000000000002</v>
          </cell>
          <cell r="C458">
            <v>0.27300000000000002</v>
          </cell>
        </row>
        <row r="459">
          <cell r="A459">
            <v>33756</v>
          </cell>
          <cell r="B459">
            <v>16.37</v>
          </cell>
          <cell r="C459">
            <v>0.28129999999999999</v>
          </cell>
        </row>
        <row r="460">
          <cell r="A460">
            <v>33786</v>
          </cell>
          <cell r="B460">
            <v>16.7</v>
          </cell>
          <cell r="C460">
            <v>0.28360000000000002</v>
          </cell>
        </row>
        <row r="461">
          <cell r="A461">
            <v>33817</v>
          </cell>
          <cell r="B461">
            <v>16.82</v>
          </cell>
          <cell r="C461">
            <v>0.27699999999999997</v>
          </cell>
        </row>
        <row r="462">
          <cell r="A462">
            <v>33848</v>
          </cell>
          <cell r="B462">
            <v>16.96</v>
          </cell>
          <cell r="C462">
            <v>0.26919999999999999</v>
          </cell>
        </row>
        <row r="463">
          <cell r="A463">
            <v>33878</v>
          </cell>
          <cell r="B463">
            <v>17.11</v>
          </cell>
          <cell r="C463">
            <v>0.26319999999999999</v>
          </cell>
        </row>
        <row r="464">
          <cell r="A464">
            <v>33909</v>
          </cell>
          <cell r="B464">
            <v>17.23</v>
          </cell>
          <cell r="C464">
            <v>0.25700000000000001</v>
          </cell>
        </row>
        <row r="465">
          <cell r="A465">
            <v>33939</v>
          </cell>
          <cell r="B465">
            <v>17.399999999999999</v>
          </cell>
          <cell r="C465">
            <v>0.25129999999999997</v>
          </cell>
        </row>
        <row r="466">
          <cell r="A466">
            <v>33970</v>
          </cell>
          <cell r="B466">
            <v>17.96</v>
          </cell>
          <cell r="C466">
            <v>0.2482</v>
          </cell>
        </row>
        <row r="467">
          <cell r="A467">
            <v>34001</v>
          </cell>
          <cell r="B467">
            <v>18.54</v>
          </cell>
          <cell r="C467">
            <v>0.24710000000000001</v>
          </cell>
        </row>
        <row r="468">
          <cell r="A468">
            <v>34029</v>
          </cell>
          <cell r="B468">
            <v>18.89</v>
          </cell>
          <cell r="C468">
            <v>0.24179999999999999</v>
          </cell>
        </row>
        <row r="469">
          <cell r="A469">
            <v>34060</v>
          </cell>
          <cell r="B469">
            <v>19.260000000000002</v>
          </cell>
          <cell r="C469">
            <v>0.23079999999999998</v>
          </cell>
        </row>
        <row r="470">
          <cell r="A470">
            <v>34090</v>
          </cell>
          <cell r="B470">
            <v>19.57</v>
          </cell>
          <cell r="C470">
            <v>0.22210000000000002</v>
          </cell>
        </row>
        <row r="471">
          <cell r="A471">
            <v>34121</v>
          </cell>
          <cell r="B471">
            <v>19.87</v>
          </cell>
          <cell r="C471">
            <v>0.21379999999999999</v>
          </cell>
        </row>
        <row r="472">
          <cell r="A472">
            <v>34151</v>
          </cell>
          <cell r="B472">
            <v>20.12</v>
          </cell>
          <cell r="C472">
            <v>0.2046</v>
          </cell>
        </row>
        <row r="473">
          <cell r="A473">
            <v>34182</v>
          </cell>
          <cell r="B473">
            <v>20.37</v>
          </cell>
          <cell r="C473">
            <v>0.2107</v>
          </cell>
        </row>
        <row r="474">
          <cell r="A474">
            <v>34213</v>
          </cell>
          <cell r="B474">
            <v>20.6</v>
          </cell>
          <cell r="C474">
            <v>0.21429999999999999</v>
          </cell>
        </row>
        <row r="475">
          <cell r="A475">
            <v>34243</v>
          </cell>
          <cell r="B475">
            <v>20.82</v>
          </cell>
          <cell r="C475">
            <v>0.21690000000000001</v>
          </cell>
        </row>
        <row r="476">
          <cell r="A476">
            <v>34274</v>
          </cell>
          <cell r="B476">
            <v>21.09</v>
          </cell>
          <cell r="C476">
            <v>0.22370000000000001</v>
          </cell>
        </row>
        <row r="477">
          <cell r="A477">
            <v>34304</v>
          </cell>
          <cell r="B477">
            <v>21.33</v>
          </cell>
          <cell r="C477">
            <v>0.22600000000000001</v>
          </cell>
        </row>
        <row r="478">
          <cell r="A478">
            <v>34335</v>
          </cell>
          <cell r="B478">
            <v>22</v>
          </cell>
          <cell r="C478">
            <v>0.22500000000000001</v>
          </cell>
        </row>
        <row r="479">
          <cell r="A479">
            <v>34366</v>
          </cell>
          <cell r="B479">
            <v>22.81</v>
          </cell>
          <cell r="C479">
            <v>0.23010000000000003</v>
          </cell>
        </row>
        <row r="480">
          <cell r="A480">
            <v>34394</v>
          </cell>
          <cell r="B480">
            <v>23.32</v>
          </cell>
          <cell r="C480">
            <v>0.2341</v>
          </cell>
        </row>
        <row r="481">
          <cell r="A481">
            <v>34425</v>
          </cell>
          <cell r="B481">
            <v>23.87</v>
          </cell>
          <cell r="C481">
            <v>0.2394</v>
          </cell>
        </row>
        <row r="482">
          <cell r="A482">
            <v>34455</v>
          </cell>
          <cell r="B482">
            <v>24.24</v>
          </cell>
          <cell r="C482">
            <v>0.23860000000000001</v>
          </cell>
        </row>
        <row r="483">
          <cell r="A483">
            <v>34486</v>
          </cell>
          <cell r="B483">
            <v>24.46</v>
          </cell>
          <cell r="C483">
            <v>0.23079999999999998</v>
          </cell>
        </row>
        <row r="484">
          <cell r="A484">
            <v>34516</v>
          </cell>
          <cell r="B484">
            <v>24.68</v>
          </cell>
          <cell r="C484">
            <v>0.22690000000000002</v>
          </cell>
        </row>
        <row r="485">
          <cell r="A485">
            <v>34547</v>
          </cell>
          <cell r="B485">
            <v>24.92</v>
          </cell>
          <cell r="C485">
            <v>0.2235</v>
          </cell>
        </row>
        <row r="486">
          <cell r="A486">
            <v>34578</v>
          </cell>
          <cell r="B486">
            <v>25.2</v>
          </cell>
          <cell r="C486">
            <v>0.22309999999999999</v>
          </cell>
        </row>
        <row r="487">
          <cell r="A487">
            <v>34608</v>
          </cell>
          <cell r="B487">
            <v>25.48</v>
          </cell>
          <cell r="C487">
            <v>0.22370000000000001</v>
          </cell>
        </row>
        <row r="488">
          <cell r="A488">
            <v>34639</v>
          </cell>
          <cell r="B488">
            <v>25.76</v>
          </cell>
          <cell r="C488">
            <v>0.22159999999999999</v>
          </cell>
        </row>
        <row r="489">
          <cell r="A489">
            <v>34669</v>
          </cell>
          <cell r="B489">
            <v>26.15</v>
          </cell>
          <cell r="C489">
            <v>0.22589999999999999</v>
          </cell>
        </row>
        <row r="490">
          <cell r="A490">
            <v>34700</v>
          </cell>
          <cell r="B490">
            <v>26.63</v>
          </cell>
          <cell r="C490">
            <v>0.2104</v>
          </cell>
        </row>
        <row r="491">
          <cell r="A491">
            <v>34731</v>
          </cell>
          <cell r="B491">
            <v>27.57</v>
          </cell>
          <cell r="C491">
            <v>0.20860000000000001</v>
          </cell>
        </row>
        <row r="492">
          <cell r="A492">
            <v>34759</v>
          </cell>
          <cell r="B492">
            <v>28.29</v>
          </cell>
          <cell r="C492">
            <v>0.21329999999999999</v>
          </cell>
        </row>
        <row r="493">
          <cell r="A493">
            <v>34790</v>
          </cell>
          <cell r="B493">
            <v>28.92</v>
          </cell>
          <cell r="C493">
            <v>0.21170000000000003</v>
          </cell>
        </row>
        <row r="494">
          <cell r="A494">
            <v>34820</v>
          </cell>
          <cell r="B494">
            <v>29.4</v>
          </cell>
          <cell r="C494">
            <v>0.21299999999999999</v>
          </cell>
        </row>
        <row r="495">
          <cell r="A495">
            <v>34851</v>
          </cell>
          <cell r="B495">
            <v>29.76</v>
          </cell>
          <cell r="C495">
            <v>0.21660000000000001</v>
          </cell>
        </row>
        <row r="496">
          <cell r="A496">
            <v>34881</v>
          </cell>
          <cell r="B496">
            <v>29.99</v>
          </cell>
          <cell r="C496">
            <v>0.215</v>
          </cell>
        </row>
        <row r="497">
          <cell r="A497">
            <v>34912</v>
          </cell>
          <cell r="B497">
            <v>30.18</v>
          </cell>
          <cell r="C497">
            <v>0.2109</v>
          </cell>
        </row>
        <row r="498">
          <cell r="A498">
            <v>34943</v>
          </cell>
          <cell r="B498">
            <v>30.44</v>
          </cell>
          <cell r="C498">
            <v>0.2079</v>
          </cell>
        </row>
        <row r="499">
          <cell r="A499">
            <v>34973</v>
          </cell>
          <cell r="B499">
            <v>30.71</v>
          </cell>
          <cell r="C499">
            <v>0.20519999999999999</v>
          </cell>
        </row>
        <row r="500">
          <cell r="A500">
            <v>35004</v>
          </cell>
          <cell r="B500">
            <v>30.95</v>
          </cell>
          <cell r="C500">
            <v>0.20129999999999998</v>
          </cell>
        </row>
        <row r="501">
          <cell r="A501">
            <v>35034</v>
          </cell>
          <cell r="B501">
            <v>31.24</v>
          </cell>
          <cell r="C501">
            <v>0.1946</v>
          </cell>
        </row>
        <row r="502">
          <cell r="A502">
            <v>35065</v>
          </cell>
          <cell r="B502">
            <v>32.020000000000003</v>
          </cell>
          <cell r="C502">
            <v>0.2024</v>
          </cell>
        </row>
        <row r="503">
          <cell r="A503">
            <v>35096</v>
          </cell>
          <cell r="B503">
            <v>33.31</v>
          </cell>
          <cell r="C503">
            <v>0.20809999999999998</v>
          </cell>
        </row>
        <row r="504">
          <cell r="A504">
            <v>35125</v>
          </cell>
          <cell r="B504">
            <v>34.01</v>
          </cell>
          <cell r="C504">
            <v>0.20199999999999999</v>
          </cell>
        </row>
        <row r="505">
          <cell r="A505">
            <v>35156</v>
          </cell>
          <cell r="B505">
            <v>34.68</v>
          </cell>
          <cell r="C505">
            <v>0.19899999999999998</v>
          </cell>
        </row>
        <row r="506">
          <cell r="A506">
            <v>35186</v>
          </cell>
          <cell r="B506">
            <v>35.22</v>
          </cell>
          <cell r="C506">
            <v>0.1978</v>
          </cell>
        </row>
        <row r="507">
          <cell r="A507">
            <v>35217</v>
          </cell>
          <cell r="B507">
            <v>35.619999999999997</v>
          </cell>
          <cell r="C507">
            <v>0.19699999999999998</v>
          </cell>
        </row>
        <row r="508">
          <cell r="A508">
            <v>35247</v>
          </cell>
          <cell r="B508">
            <v>36.159999999999997</v>
          </cell>
          <cell r="C508">
            <v>0.20569999999999999</v>
          </cell>
        </row>
        <row r="509">
          <cell r="A509">
            <v>35278</v>
          </cell>
          <cell r="B509">
            <v>36.56</v>
          </cell>
          <cell r="C509">
            <v>0.21129999999999999</v>
          </cell>
        </row>
        <row r="510">
          <cell r="A510">
            <v>35309</v>
          </cell>
          <cell r="B510">
            <v>37</v>
          </cell>
          <cell r="C510">
            <v>0.2155</v>
          </cell>
        </row>
        <row r="511">
          <cell r="A511">
            <v>35339</v>
          </cell>
          <cell r="B511">
            <v>37.42</v>
          </cell>
          <cell r="C511">
            <v>0.21870000000000001</v>
          </cell>
        </row>
        <row r="512">
          <cell r="A512">
            <v>35370</v>
          </cell>
          <cell r="B512">
            <v>37.72</v>
          </cell>
          <cell r="C512">
            <v>0.21879999999999999</v>
          </cell>
        </row>
        <row r="513">
          <cell r="A513">
            <v>35400</v>
          </cell>
          <cell r="B513">
            <v>38</v>
          </cell>
          <cell r="C513">
            <v>0.21629999999999999</v>
          </cell>
        </row>
        <row r="514">
          <cell r="A514">
            <v>35431</v>
          </cell>
          <cell r="B514">
            <v>38.630000000000003</v>
          </cell>
          <cell r="C514">
            <v>0.20620000000000002</v>
          </cell>
        </row>
        <row r="515">
          <cell r="A515">
            <v>35462</v>
          </cell>
          <cell r="B515">
            <v>39.83</v>
          </cell>
          <cell r="C515">
            <v>0.19579999999999997</v>
          </cell>
        </row>
        <row r="516">
          <cell r="A516">
            <v>35490</v>
          </cell>
          <cell r="B516">
            <v>40.450000000000003</v>
          </cell>
          <cell r="C516">
            <v>0.1893</v>
          </cell>
        </row>
        <row r="517">
          <cell r="A517">
            <v>35521</v>
          </cell>
          <cell r="B517">
            <v>41.11</v>
          </cell>
          <cell r="C517">
            <v>0.1852</v>
          </cell>
        </row>
        <row r="518">
          <cell r="A518">
            <v>35551</v>
          </cell>
          <cell r="B518">
            <v>41.77</v>
          </cell>
          <cell r="C518">
            <v>0.18600000000000003</v>
          </cell>
        </row>
        <row r="519">
          <cell r="A519">
            <v>35582</v>
          </cell>
          <cell r="B519">
            <v>42.28</v>
          </cell>
          <cell r="C519">
            <v>0.1867</v>
          </cell>
        </row>
        <row r="520">
          <cell r="A520">
            <v>35612</v>
          </cell>
          <cell r="B520">
            <v>42.63</v>
          </cell>
          <cell r="C520">
            <v>0.17879999999999999</v>
          </cell>
        </row>
        <row r="521">
          <cell r="A521">
            <v>35643</v>
          </cell>
          <cell r="B521">
            <v>43.12</v>
          </cell>
          <cell r="C521">
            <v>0.17929999999999999</v>
          </cell>
        </row>
        <row r="522">
          <cell r="A522">
            <v>35674</v>
          </cell>
          <cell r="B522">
            <v>43.66</v>
          </cell>
          <cell r="C522">
            <v>0.18010000000000001</v>
          </cell>
        </row>
        <row r="523">
          <cell r="A523">
            <v>35704</v>
          </cell>
          <cell r="B523">
            <v>44.08</v>
          </cell>
          <cell r="C523">
            <v>0.17800000000000002</v>
          </cell>
        </row>
        <row r="524">
          <cell r="A524">
            <v>35735</v>
          </cell>
          <cell r="B524">
            <v>44.44</v>
          </cell>
          <cell r="C524">
            <v>0.17809999999999998</v>
          </cell>
        </row>
        <row r="525">
          <cell r="A525">
            <v>35765</v>
          </cell>
          <cell r="B525">
            <v>44.72</v>
          </cell>
          <cell r="C525">
            <v>0.17679999999999998</v>
          </cell>
        </row>
        <row r="526">
          <cell r="A526">
            <v>35796</v>
          </cell>
          <cell r="B526">
            <v>45.52</v>
          </cell>
          <cell r="C526">
            <v>0.1784</v>
          </cell>
        </row>
        <row r="527">
          <cell r="A527">
            <v>35827</v>
          </cell>
          <cell r="B527">
            <v>47.01</v>
          </cell>
          <cell r="C527">
            <v>0.18030000000000002</v>
          </cell>
        </row>
        <row r="528">
          <cell r="A528">
            <v>35855</v>
          </cell>
          <cell r="B528">
            <v>48.24</v>
          </cell>
          <cell r="C528">
            <v>0.19239999999999999</v>
          </cell>
        </row>
        <row r="529">
          <cell r="A529">
            <v>35886</v>
          </cell>
          <cell r="B529">
            <v>49.64</v>
          </cell>
          <cell r="C529">
            <v>0.20739999999999997</v>
          </cell>
        </row>
        <row r="530">
          <cell r="A530">
            <v>35916</v>
          </cell>
          <cell r="B530">
            <v>50.41</v>
          </cell>
          <cell r="C530">
            <v>0.20670000000000002</v>
          </cell>
        </row>
        <row r="531">
          <cell r="A531">
            <v>35947</v>
          </cell>
          <cell r="B531">
            <v>51.03</v>
          </cell>
          <cell r="C531">
            <v>0.2069</v>
          </cell>
        </row>
        <row r="532">
          <cell r="A532">
            <v>35977</v>
          </cell>
          <cell r="B532">
            <v>51.27</v>
          </cell>
          <cell r="C532">
            <v>0.20269999999999999</v>
          </cell>
        </row>
        <row r="533">
          <cell r="A533">
            <v>36008</v>
          </cell>
          <cell r="B533">
            <v>51.29</v>
          </cell>
          <cell r="C533">
            <v>0.18940000000000001</v>
          </cell>
        </row>
        <row r="534">
          <cell r="A534">
            <v>36039</v>
          </cell>
          <cell r="B534">
            <v>51.44</v>
          </cell>
          <cell r="C534">
            <v>0.17800000000000002</v>
          </cell>
        </row>
        <row r="535">
          <cell r="A535">
            <v>36069</v>
          </cell>
          <cell r="B535">
            <v>51.62</v>
          </cell>
          <cell r="C535">
            <v>0.1709</v>
          </cell>
        </row>
        <row r="536">
          <cell r="A536">
            <v>36100</v>
          </cell>
          <cell r="B536">
            <v>51.71</v>
          </cell>
          <cell r="C536">
            <v>0.16350000000000001</v>
          </cell>
        </row>
        <row r="537">
          <cell r="A537">
            <v>36130</v>
          </cell>
          <cell r="B537">
            <v>52.18</v>
          </cell>
          <cell r="C537">
            <v>0.16699999999999998</v>
          </cell>
        </row>
        <row r="538">
          <cell r="A538">
            <v>36161</v>
          </cell>
          <cell r="B538">
            <v>53.34</v>
          </cell>
          <cell r="C538">
            <v>0.17180000000000001</v>
          </cell>
        </row>
        <row r="539">
          <cell r="A539">
            <v>36192</v>
          </cell>
          <cell r="B539">
            <v>54.24</v>
          </cell>
          <cell r="C539">
            <v>0.15380000000000002</v>
          </cell>
        </row>
        <row r="540">
          <cell r="A540">
            <v>36220</v>
          </cell>
          <cell r="B540">
            <v>54.75</v>
          </cell>
          <cell r="C540">
            <v>0.1351</v>
          </cell>
        </row>
        <row r="541">
          <cell r="A541">
            <v>36251</v>
          </cell>
          <cell r="B541">
            <v>55.18</v>
          </cell>
          <cell r="C541">
            <v>0.11169999999999999</v>
          </cell>
        </row>
        <row r="542">
          <cell r="A542">
            <v>36281</v>
          </cell>
          <cell r="B542">
            <v>55.45</v>
          </cell>
          <cell r="C542">
            <v>9.98E-2</v>
          </cell>
        </row>
        <row r="543">
          <cell r="A543">
            <v>36312</v>
          </cell>
          <cell r="B543">
            <v>55.6</v>
          </cell>
          <cell r="C543">
            <v>8.9600000000000013E-2</v>
          </cell>
        </row>
        <row r="544">
          <cell r="A544">
            <v>36342</v>
          </cell>
          <cell r="B544">
            <v>55.77</v>
          </cell>
          <cell r="C544">
            <v>8.7799999999999989E-2</v>
          </cell>
        </row>
        <row r="545">
          <cell r="A545">
            <v>36373</v>
          </cell>
          <cell r="B545">
            <v>56.05</v>
          </cell>
          <cell r="C545">
            <v>9.2799999999999994E-2</v>
          </cell>
        </row>
        <row r="546">
          <cell r="A546">
            <v>36404</v>
          </cell>
          <cell r="B546">
            <v>56.24</v>
          </cell>
          <cell r="C546">
            <v>9.3299999999999994E-2</v>
          </cell>
        </row>
        <row r="547">
          <cell r="A547">
            <v>36434</v>
          </cell>
          <cell r="B547">
            <v>56.43</v>
          </cell>
          <cell r="C547">
            <v>9.3200000000000005E-2</v>
          </cell>
        </row>
        <row r="548">
          <cell r="A548">
            <v>36465</v>
          </cell>
          <cell r="B548">
            <v>56.7</v>
          </cell>
          <cell r="C548">
            <v>9.6500000000000002E-2</v>
          </cell>
        </row>
        <row r="549">
          <cell r="A549">
            <v>36495</v>
          </cell>
          <cell r="B549">
            <v>57</v>
          </cell>
          <cell r="C549">
            <v>9.2300000000000007E-2</v>
          </cell>
        </row>
        <row r="550">
          <cell r="A550">
            <v>36526</v>
          </cell>
          <cell r="B550">
            <v>57.74</v>
          </cell>
          <cell r="C550">
            <v>8.2500000000000004E-2</v>
          </cell>
        </row>
        <row r="551">
          <cell r="A551">
            <v>36557</v>
          </cell>
          <cell r="B551">
            <v>59.07</v>
          </cell>
          <cell r="C551">
            <v>8.8900000000000007E-2</v>
          </cell>
        </row>
        <row r="552">
          <cell r="A552">
            <v>36586</v>
          </cell>
          <cell r="B552">
            <v>60.08</v>
          </cell>
          <cell r="C552">
            <v>9.7299999999999998E-2</v>
          </cell>
        </row>
        <row r="553">
          <cell r="A553">
            <v>36617</v>
          </cell>
          <cell r="B553">
            <v>60.68</v>
          </cell>
          <cell r="C553">
            <v>9.9600000000000008E-2</v>
          </cell>
        </row>
        <row r="554">
          <cell r="A554">
            <v>36647</v>
          </cell>
          <cell r="B554">
            <v>60.99</v>
          </cell>
          <cell r="C554">
            <v>0.1</v>
          </cell>
        </row>
        <row r="555">
          <cell r="A555">
            <v>36678</v>
          </cell>
          <cell r="B555">
            <v>60.98</v>
          </cell>
          <cell r="C555">
            <v>9.6799999999999997E-2</v>
          </cell>
        </row>
        <row r="556">
          <cell r="A556">
            <v>36708</v>
          </cell>
          <cell r="B556">
            <v>60.96</v>
          </cell>
          <cell r="C556">
            <v>9.2899999999999996E-2</v>
          </cell>
        </row>
        <row r="557">
          <cell r="A557">
            <v>36739</v>
          </cell>
          <cell r="B557">
            <v>61.15</v>
          </cell>
          <cell r="C557">
            <v>9.0999999999999998E-2</v>
          </cell>
        </row>
        <row r="558">
          <cell r="A558">
            <v>36770</v>
          </cell>
          <cell r="B558">
            <v>61.41</v>
          </cell>
          <cell r="C558">
            <v>9.1999999999999998E-2</v>
          </cell>
        </row>
        <row r="559">
          <cell r="A559">
            <v>36800</v>
          </cell>
          <cell r="B559">
            <v>61.5</v>
          </cell>
          <cell r="C559">
            <v>8.9900000000000008E-2</v>
          </cell>
        </row>
        <row r="560">
          <cell r="A560">
            <v>36831</v>
          </cell>
          <cell r="B560">
            <v>61.71</v>
          </cell>
          <cell r="C560">
            <v>8.8200000000000001E-2</v>
          </cell>
        </row>
        <row r="561">
          <cell r="A561">
            <v>36861</v>
          </cell>
          <cell r="B561">
            <v>61.99</v>
          </cell>
          <cell r="C561">
            <v>8.7499999999999994E-2</v>
          </cell>
        </row>
        <row r="562">
          <cell r="A562">
            <v>36892</v>
          </cell>
          <cell r="B562">
            <v>62.64</v>
          </cell>
          <cell r="C562">
            <v>8.4900000000000003E-2</v>
          </cell>
        </row>
        <row r="563">
          <cell r="A563">
            <v>36923</v>
          </cell>
          <cell r="B563">
            <v>63.83</v>
          </cell>
          <cell r="C563">
            <v>8.0600000000000005E-2</v>
          </cell>
        </row>
        <row r="564">
          <cell r="A564">
            <v>36951</v>
          </cell>
          <cell r="B564">
            <v>64.77</v>
          </cell>
          <cell r="C564">
            <v>7.8100000000000003E-2</v>
          </cell>
        </row>
        <row r="565">
          <cell r="A565">
            <v>36982</v>
          </cell>
          <cell r="B565">
            <v>65.510000000000005</v>
          </cell>
          <cell r="C565">
            <v>7.980000000000001E-2</v>
          </cell>
        </row>
        <row r="566">
          <cell r="A566">
            <v>37012</v>
          </cell>
          <cell r="B566">
            <v>65.790000000000006</v>
          </cell>
          <cell r="C566">
            <v>7.8700000000000006E-2</v>
          </cell>
        </row>
        <row r="567">
          <cell r="A567">
            <v>37043</v>
          </cell>
          <cell r="B567">
            <v>65.819999999999993</v>
          </cell>
          <cell r="C567">
            <v>7.9299999999999995E-2</v>
          </cell>
        </row>
        <row r="568">
          <cell r="A568">
            <v>37073</v>
          </cell>
          <cell r="B568">
            <v>65.89</v>
          </cell>
          <cell r="C568">
            <v>8.09E-2</v>
          </cell>
        </row>
        <row r="569">
          <cell r="A569">
            <v>37104</v>
          </cell>
          <cell r="B569">
            <v>66.06</v>
          </cell>
          <cell r="C569">
            <v>8.0299999999999996E-2</v>
          </cell>
        </row>
        <row r="570">
          <cell r="A570">
            <v>37135</v>
          </cell>
          <cell r="B570">
            <v>66.3</v>
          </cell>
          <cell r="C570">
            <v>7.9699999999999993E-2</v>
          </cell>
        </row>
        <row r="571">
          <cell r="A571">
            <v>37165</v>
          </cell>
          <cell r="B571">
            <v>66.430000000000007</v>
          </cell>
          <cell r="C571">
            <v>8.0100000000000005E-2</v>
          </cell>
        </row>
        <row r="572">
          <cell r="A572">
            <v>37196</v>
          </cell>
          <cell r="B572">
            <v>66.5</v>
          </cell>
          <cell r="C572">
            <v>7.7800000000000008E-2</v>
          </cell>
        </row>
        <row r="573">
          <cell r="A573">
            <v>37226</v>
          </cell>
          <cell r="B573">
            <v>66.73</v>
          </cell>
          <cell r="C573">
            <v>7.6499999999999999E-2</v>
          </cell>
        </row>
        <row r="574">
          <cell r="A574">
            <v>37257</v>
          </cell>
          <cell r="B574">
            <v>67.260000000000005</v>
          </cell>
          <cell r="C574">
            <v>7.3700000000000002E-2</v>
          </cell>
        </row>
        <row r="575">
          <cell r="A575">
            <v>37288</v>
          </cell>
          <cell r="B575">
            <v>68.11</v>
          </cell>
          <cell r="C575">
            <v>6.7000000000000004E-2</v>
          </cell>
        </row>
        <row r="576">
          <cell r="A576">
            <v>37316</v>
          </cell>
          <cell r="B576">
            <v>68.59</v>
          </cell>
          <cell r="C576">
            <v>5.8899999999999994E-2</v>
          </cell>
        </row>
        <row r="577">
          <cell r="A577">
            <v>37347</v>
          </cell>
          <cell r="B577">
            <v>69.22</v>
          </cell>
          <cell r="C577">
            <v>5.6500000000000002E-2</v>
          </cell>
        </row>
        <row r="578">
          <cell r="A578">
            <v>37377</v>
          </cell>
          <cell r="B578">
            <v>69.63</v>
          </cell>
          <cell r="C578">
            <v>5.8400000000000001E-2</v>
          </cell>
        </row>
        <row r="579">
          <cell r="A579">
            <v>37408</v>
          </cell>
          <cell r="B579">
            <v>69.930000000000007</v>
          </cell>
          <cell r="C579">
            <v>6.25E-2</v>
          </cell>
        </row>
        <row r="580">
          <cell r="A580">
            <v>37438</v>
          </cell>
          <cell r="B580">
            <v>69.94</v>
          </cell>
          <cell r="C580">
            <v>6.1600000000000002E-2</v>
          </cell>
        </row>
        <row r="581">
          <cell r="A581">
            <v>37469</v>
          </cell>
          <cell r="B581">
            <v>70.010000000000005</v>
          </cell>
          <cell r="C581">
            <v>5.9800000000000006E-2</v>
          </cell>
        </row>
        <row r="582">
          <cell r="A582">
            <v>37500</v>
          </cell>
          <cell r="B582">
            <v>70.260000000000005</v>
          </cell>
          <cell r="C582">
            <v>5.9699999999999996E-2</v>
          </cell>
        </row>
        <row r="583">
          <cell r="A583">
            <v>37530</v>
          </cell>
          <cell r="B583">
            <v>70.66</v>
          </cell>
          <cell r="C583">
            <v>6.3700000000000007E-2</v>
          </cell>
        </row>
        <row r="584">
          <cell r="A584">
            <v>37561</v>
          </cell>
          <cell r="B584">
            <v>71.2</v>
          </cell>
          <cell r="C584">
            <v>7.0699999999999999E-2</v>
          </cell>
        </row>
        <row r="585">
          <cell r="A585">
            <v>37591</v>
          </cell>
          <cell r="B585">
            <v>71.400000000000006</v>
          </cell>
          <cell r="C585">
            <v>6.9900000000000004E-2</v>
          </cell>
        </row>
        <row r="586">
          <cell r="A586">
            <v>37622</v>
          </cell>
          <cell r="B586">
            <v>72.23</v>
          </cell>
          <cell r="C586">
            <v>7.3899999999999993E-2</v>
          </cell>
        </row>
        <row r="587">
          <cell r="A587">
            <v>37653</v>
          </cell>
          <cell r="B587">
            <v>73.040000000000006</v>
          </cell>
          <cell r="C587">
            <v>7.2400000000000006E-2</v>
          </cell>
        </row>
        <row r="588">
          <cell r="A588">
            <v>37681</v>
          </cell>
          <cell r="B588">
            <v>73.8</v>
          </cell>
          <cell r="C588">
            <v>7.5999999999999998E-2</v>
          </cell>
        </row>
        <row r="589">
          <cell r="A589">
            <v>37712</v>
          </cell>
          <cell r="B589">
            <v>74.650000000000006</v>
          </cell>
          <cell r="C589">
            <v>7.85E-2</v>
          </cell>
        </row>
        <row r="590">
          <cell r="A590">
            <v>37742</v>
          </cell>
          <cell r="B590">
            <v>75.010000000000005</v>
          </cell>
          <cell r="C590">
            <v>7.7300000000000008E-2</v>
          </cell>
        </row>
        <row r="591">
          <cell r="A591">
            <v>37773</v>
          </cell>
          <cell r="B591">
            <v>74.97</v>
          </cell>
          <cell r="C591">
            <v>7.2099999999999997E-2</v>
          </cell>
        </row>
        <row r="592">
          <cell r="A592">
            <v>37803</v>
          </cell>
          <cell r="B592">
            <v>74.86</v>
          </cell>
          <cell r="C592">
            <v>7.0400000000000004E-2</v>
          </cell>
        </row>
        <row r="593">
          <cell r="A593">
            <v>37834</v>
          </cell>
          <cell r="B593">
            <v>75.099999999999994</v>
          </cell>
          <cell r="C593">
            <v>7.2599999999999998E-2</v>
          </cell>
        </row>
        <row r="594">
          <cell r="A594">
            <v>37865</v>
          </cell>
          <cell r="B594">
            <v>75.260000000000005</v>
          </cell>
          <cell r="C594">
            <v>7.1099999999999997E-2</v>
          </cell>
        </row>
        <row r="595">
          <cell r="A595">
            <v>37895</v>
          </cell>
          <cell r="B595">
            <v>75.31</v>
          </cell>
          <cell r="C595">
            <v>6.5799999999999997E-2</v>
          </cell>
        </row>
        <row r="596">
          <cell r="A596">
            <v>37926</v>
          </cell>
          <cell r="B596">
            <v>75.569999999999993</v>
          </cell>
          <cell r="C596">
            <v>6.13E-2</v>
          </cell>
        </row>
        <row r="597">
          <cell r="A597">
            <v>37956</v>
          </cell>
          <cell r="B597">
            <v>76.03</v>
          </cell>
          <cell r="C597">
            <v>6.4899999999999999E-2</v>
          </cell>
        </row>
        <row r="598">
          <cell r="A598">
            <v>37987</v>
          </cell>
          <cell r="B598">
            <v>76.7</v>
          </cell>
          <cell r="C598">
            <v>6.1900000000000004E-2</v>
          </cell>
        </row>
        <row r="599">
          <cell r="A599">
            <v>38018</v>
          </cell>
          <cell r="B599">
            <v>77.62</v>
          </cell>
          <cell r="C599">
            <v>6.2800000000000009E-2</v>
          </cell>
        </row>
        <row r="600">
          <cell r="A600">
            <v>38047</v>
          </cell>
          <cell r="B600">
            <v>78.39</v>
          </cell>
          <cell r="C600">
            <v>6.2100000000000002E-2</v>
          </cell>
        </row>
        <row r="601">
          <cell r="A601">
            <v>38078</v>
          </cell>
          <cell r="B601">
            <v>78.739999999999995</v>
          </cell>
          <cell r="C601">
            <v>5.4900000000000004E-2</v>
          </cell>
        </row>
        <row r="602">
          <cell r="A602">
            <v>38108</v>
          </cell>
          <cell r="B602">
            <v>79.040000000000006</v>
          </cell>
          <cell r="C602">
            <v>5.3699999999999998E-2</v>
          </cell>
        </row>
        <row r="603">
          <cell r="A603">
            <v>38139</v>
          </cell>
          <cell r="B603">
            <v>79.52</v>
          </cell>
          <cell r="C603">
            <v>6.0700000000000004E-2</v>
          </cell>
        </row>
        <row r="604">
          <cell r="A604">
            <v>38169</v>
          </cell>
          <cell r="B604">
            <v>79.5</v>
          </cell>
          <cell r="C604">
            <v>6.1900000000000004E-2</v>
          </cell>
        </row>
        <row r="605">
          <cell r="A605">
            <v>38200</v>
          </cell>
          <cell r="B605">
            <v>79.52</v>
          </cell>
          <cell r="C605">
            <v>5.8899999999999994E-2</v>
          </cell>
        </row>
        <row r="606">
          <cell r="A606">
            <v>38231</v>
          </cell>
          <cell r="B606">
            <v>79.760000000000005</v>
          </cell>
          <cell r="C606">
            <v>5.9699999999999996E-2</v>
          </cell>
        </row>
        <row r="607">
          <cell r="A607">
            <v>38261</v>
          </cell>
          <cell r="B607">
            <v>79.75</v>
          </cell>
          <cell r="C607">
            <v>5.9000000000000004E-2</v>
          </cell>
        </row>
        <row r="608">
          <cell r="A608">
            <v>38292</v>
          </cell>
          <cell r="B608">
            <v>79.97</v>
          </cell>
          <cell r="C608">
            <v>5.8200000000000002E-2</v>
          </cell>
        </row>
        <row r="609">
          <cell r="A609">
            <v>38322</v>
          </cell>
          <cell r="B609">
            <v>80.209999999999994</v>
          </cell>
          <cell r="C609">
            <v>5.5E-2</v>
          </cell>
        </row>
        <row r="610">
          <cell r="A610">
            <v>38353</v>
          </cell>
          <cell r="B610">
            <v>80.87</v>
          </cell>
          <cell r="C610">
            <v>5.4299999999999994E-2</v>
          </cell>
        </row>
        <row r="611">
          <cell r="A611">
            <v>38384</v>
          </cell>
          <cell r="B611">
            <v>81.7</v>
          </cell>
          <cell r="C611">
            <v>5.2499999999999998E-2</v>
          </cell>
        </row>
        <row r="612">
          <cell r="A612">
            <v>38412</v>
          </cell>
          <cell r="B612">
            <v>82.33</v>
          </cell>
          <cell r="C612">
            <v>5.0300000000000004E-2</v>
          </cell>
        </row>
        <row r="613">
          <cell r="A613">
            <v>38443</v>
          </cell>
          <cell r="B613">
            <v>82.69</v>
          </cell>
          <cell r="C613">
            <v>5.0099999999999999E-2</v>
          </cell>
        </row>
        <row r="614">
          <cell r="A614">
            <v>38473</v>
          </cell>
          <cell r="B614">
            <v>83.03</v>
          </cell>
          <cell r="C614">
            <v>5.04E-2</v>
          </cell>
        </row>
        <row r="615">
          <cell r="A615">
            <v>38504</v>
          </cell>
          <cell r="B615">
            <v>83.36</v>
          </cell>
          <cell r="C615">
            <v>4.8300000000000003E-2</v>
          </cell>
        </row>
        <row r="616">
          <cell r="A616">
            <v>38534</v>
          </cell>
          <cell r="B616">
            <v>83.4</v>
          </cell>
          <cell r="C616">
            <v>4.9100000000000005E-2</v>
          </cell>
        </row>
        <row r="617">
          <cell r="A617">
            <v>38565</v>
          </cell>
          <cell r="B617">
            <v>83.4</v>
          </cell>
          <cell r="C617">
            <v>4.8799999999999996E-2</v>
          </cell>
        </row>
        <row r="618">
          <cell r="A618">
            <v>38596</v>
          </cell>
          <cell r="B618">
            <v>83.76</v>
          </cell>
          <cell r="C618">
            <v>5.0199999999999995E-2</v>
          </cell>
        </row>
        <row r="619">
          <cell r="A619">
            <v>38626</v>
          </cell>
          <cell r="B619">
            <v>83.95</v>
          </cell>
          <cell r="C619">
            <v>5.2699999999999997E-2</v>
          </cell>
        </row>
        <row r="620">
          <cell r="A620">
            <v>38657</v>
          </cell>
          <cell r="B620">
            <v>84.05</v>
          </cell>
          <cell r="C620">
            <v>5.0999999999999997E-2</v>
          </cell>
        </row>
        <row r="621">
          <cell r="A621">
            <v>38687</v>
          </cell>
          <cell r="B621">
            <v>84.1</v>
          </cell>
          <cell r="C621">
            <v>4.8499999999999995E-2</v>
          </cell>
        </row>
        <row r="622">
          <cell r="A622">
            <v>38718</v>
          </cell>
          <cell r="B622">
            <v>84.56</v>
          </cell>
          <cell r="C622">
            <v>4.5599999999999995E-2</v>
          </cell>
        </row>
        <row r="623">
          <cell r="A623">
            <v>38749</v>
          </cell>
          <cell r="B623">
            <v>85.11</v>
          </cell>
          <cell r="C623">
            <v>4.1900000000000007E-2</v>
          </cell>
        </row>
        <row r="624">
          <cell r="A624">
            <v>38777</v>
          </cell>
          <cell r="B624">
            <v>85.71</v>
          </cell>
          <cell r="C624">
            <v>4.1100000000000005E-2</v>
          </cell>
        </row>
        <row r="625">
          <cell r="A625">
            <v>38808</v>
          </cell>
          <cell r="B625">
            <v>86.1</v>
          </cell>
          <cell r="C625">
            <v>4.1200000000000001E-2</v>
          </cell>
        </row>
        <row r="626">
          <cell r="A626">
            <v>38838</v>
          </cell>
          <cell r="B626">
            <v>86.38</v>
          </cell>
          <cell r="C626">
            <v>4.0399999999999998E-2</v>
          </cell>
        </row>
        <row r="627">
          <cell r="A627">
            <v>38869</v>
          </cell>
          <cell r="B627">
            <v>86.64</v>
          </cell>
          <cell r="C627">
            <v>3.9399999999999998E-2</v>
          </cell>
        </row>
        <row r="628">
          <cell r="A628">
            <v>38899</v>
          </cell>
          <cell r="B628">
            <v>87</v>
          </cell>
          <cell r="C628">
            <v>4.3200000000000002E-2</v>
          </cell>
        </row>
        <row r="629">
          <cell r="A629">
            <v>38930</v>
          </cell>
          <cell r="B629">
            <v>87.34</v>
          </cell>
          <cell r="C629">
            <v>4.7199999999999999E-2</v>
          </cell>
        </row>
        <row r="630">
          <cell r="A630">
            <v>38961</v>
          </cell>
          <cell r="B630">
            <v>87.59</v>
          </cell>
          <cell r="C630">
            <v>4.58E-2</v>
          </cell>
        </row>
        <row r="631">
          <cell r="A631">
            <v>38991</v>
          </cell>
          <cell r="B631">
            <v>87.46</v>
          </cell>
          <cell r="C631">
            <v>4.1900000000000007E-2</v>
          </cell>
        </row>
        <row r="632">
          <cell r="A632">
            <v>39022</v>
          </cell>
          <cell r="B632">
            <v>87.67</v>
          </cell>
          <cell r="C632">
            <v>4.3099999999999999E-2</v>
          </cell>
        </row>
        <row r="633">
          <cell r="A633">
            <v>39052</v>
          </cell>
          <cell r="B633">
            <v>87.87</v>
          </cell>
          <cell r="C633">
            <v>4.4800000000000006E-2</v>
          </cell>
        </row>
        <row r="634">
          <cell r="A634">
            <v>39083</v>
          </cell>
          <cell r="B634">
            <v>88.54</v>
          </cell>
          <cell r="C634">
            <v>4.7100000000000003E-2</v>
          </cell>
        </row>
        <row r="635">
          <cell r="A635">
            <v>39114</v>
          </cell>
          <cell r="B635">
            <v>89.58</v>
          </cell>
          <cell r="C635">
            <v>5.2499999999999998E-2</v>
          </cell>
        </row>
        <row r="636">
          <cell r="A636">
            <v>39142</v>
          </cell>
          <cell r="B636">
            <v>90.67</v>
          </cell>
          <cell r="C636">
            <v>5.7800000000000004E-2</v>
          </cell>
        </row>
        <row r="637">
          <cell r="A637">
            <v>39173</v>
          </cell>
          <cell r="B637">
            <v>91.48</v>
          </cell>
          <cell r="C637">
            <v>6.2600000000000003E-2</v>
          </cell>
        </row>
        <row r="638">
          <cell r="A638">
            <v>39203</v>
          </cell>
          <cell r="B638">
            <v>91.76</v>
          </cell>
          <cell r="C638">
            <v>6.2300000000000001E-2</v>
          </cell>
        </row>
        <row r="639">
          <cell r="A639">
            <v>39234</v>
          </cell>
          <cell r="B639">
            <v>91.87</v>
          </cell>
          <cell r="C639">
            <v>6.0299999999999999E-2</v>
          </cell>
        </row>
        <row r="640">
          <cell r="A640">
            <v>39264</v>
          </cell>
          <cell r="B640">
            <v>92.02</v>
          </cell>
          <cell r="C640">
            <v>5.7699999999999994E-2</v>
          </cell>
        </row>
        <row r="641">
          <cell r="A641">
            <v>39295</v>
          </cell>
          <cell r="B641">
            <v>91.9</v>
          </cell>
          <cell r="C641">
            <v>5.2199999999999996E-2</v>
          </cell>
        </row>
        <row r="642">
          <cell r="A642">
            <v>39326</v>
          </cell>
          <cell r="B642">
            <v>91.97</v>
          </cell>
          <cell r="C642">
            <v>5.0099999999999999E-2</v>
          </cell>
        </row>
        <row r="643">
          <cell r="A643">
            <v>39356</v>
          </cell>
          <cell r="B643">
            <v>91.98</v>
          </cell>
          <cell r="C643">
            <v>5.16E-2</v>
          </cell>
        </row>
        <row r="644">
          <cell r="A644">
            <v>39387</v>
          </cell>
          <cell r="B644">
            <v>92.42</v>
          </cell>
          <cell r="C644">
            <v>5.4100000000000002E-2</v>
          </cell>
        </row>
        <row r="645">
          <cell r="A645">
            <v>39417</v>
          </cell>
          <cell r="B645">
            <v>92.87</v>
          </cell>
          <cell r="C645">
            <v>5.6900000000000006E-2</v>
          </cell>
        </row>
        <row r="646">
          <cell r="A646">
            <v>39448</v>
          </cell>
          <cell r="B646">
            <v>93.85</v>
          </cell>
          <cell r="C646">
            <v>0.06</v>
          </cell>
        </row>
        <row r="647">
          <cell r="A647">
            <v>39479</v>
          </cell>
          <cell r="B647">
            <v>95.27</v>
          </cell>
          <cell r="C647">
            <v>6.3500000000000001E-2</v>
          </cell>
        </row>
        <row r="648">
          <cell r="A648">
            <v>39508</v>
          </cell>
          <cell r="B648">
            <v>96.04</v>
          </cell>
          <cell r="C648">
            <v>5.9299999999999999E-2</v>
          </cell>
        </row>
        <row r="649">
          <cell r="A649">
            <v>39539</v>
          </cell>
          <cell r="B649">
            <v>96.72</v>
          </cell>
          <cell r="C649">
            <v>5.7300000000000004E-2</v>
          </cell>
        </row>
        <row r="650">
          <cell r="A650">
            <v>39569</v>
          </cell>
          <cell r="B650">
            <v>97.62</v>
          </cell>
          <cell r="C650">
            <v>6.3899999999999998E-2</v>
          </cell>
        </row>
        <row r="651">
          <cell r="A651">
            <v>39600</v>
          </cell>
          <cell r="B651">
            <v>98.47</v>
          </cell>
          <cell r="C651">
            <v>7.1800000000000003E-2</v>
          </cell>
        </row>
        <row r="652">
          <cell r="A652">
            <v>39630</v>
          </cell>
          <cell r="B652">
            <v>98.94</v>
          </cell>
          <cell r="C652">
            <v>7.5199999999999989E-2</v>
          </cell>
        </row>
        <row r="653">
          <cell r="A653">
            <v>39661</v>
          </cell>
          <cell r="B653">
            <v>99.13</v>
          </cell>
          <cell r="C653">
            <v>7.8700000000000006E-2</v>
          </cell>
        </row>
        <row r="654">
          <cell r="A654">
            <v>39692</v>
          </cell>
          <cell r="B654">
            <v>98.94</v>
          </cell>
          <cell r="C654">
            <v>7.5700000000000003E-2</v>
          </cell>
        </row>
        <row r="655">
          <cell r="A655">
            <v>39722</v>
          </cell>
          <cell r="B655">
            <v>99.28</v>
          </cell>
          <cell r="C655">
            <v>7.9399999999999998E-2</v>
          </cell>
        </row>
        <row r="656">
          <cell r="A656">
            <v>39753</v>
          </cell>
          <cell r="B656">
            <v>99.56</v>
          </cell>
          <cell r="C656">
            <v>7.7300000000000008E-2</v>
          </cell>
        </row>
        <row r="657">
          <cell r="A657">
            <v>39783</v>
          </cell>
          <cell r="B657">
            <v>100</v>
          </cell>
          <cell r="C657">
            <v>7.6700000000000004E-2</v>
          </cell>
        </row>
        <row r="658">
          <cell r="A658">
            <v>39814</v>
          </cell>
          <cell r="B658">
            <v>100.59</v>
          </cell>
          <cell r="C658">
            <v>7.1800000000000003E-2</v>
          </cell>
        </row>
        <row r="659">
          <cell r="A659">
            <v>39845</v>
          </cell>
          <cell r="B659">
            <v>101.43</v>
          </cell>
          <cell r="C659">
            <v>6.4699999999999994E-2</v>
          </cell>
        </row>
        <row r="660">
          <cell r="A660">
            <v>39873</v>
          </cell>
          <cell r="B660">
            <v>101.94</v>
          </cell>
          <cell r="C660">
            <v>6.1399999999999996E-2</v>
          </cell>
        </row>
        <row r="661">
          <cell r="A661">
            <v>39904</v>
          </cell>
          <cell r="B661">
            <v>102.26</v>
          </cell>
          <cell r="C661">
            <v>5.7300000000000004E-2</v>
          </cell>
        </row>
        <row r="662">
          <cell r="A662">
            <v>39934</v>
          </cell>
          <cell r="B662">
            <v>102.28</v>
          </cell>
          <cell r="C662">
            <v>4.7699999999999992E-2</v>
          </cell>
        </row>
        <row r="663">
          <cell r="A663">
            <v>39965</v>
          </cell>
          <cell r="B663">
            <v>102.22</v>
          </cell>
          <cell r="C663">
            <v>3.8100000000000002E-2</v>
          </cell>
        </row>
        <row r="664">
          <cell r="A664">
            <v>39995</v>
          </cell>
          <cell r="B664">
            <v>102.18</v>
          </cell>
          <cell r="C664">
            <v>3.2799999999999996E-2</v>
          </cell>
        </row>
        <row r="665">
          <cell r="A665">
            <v>40026</v>
          </cell>
          <cell r="B665">
            <v>102.23</v>
          </cell>
          <cell r="C665">
            <v>3.1300000000000001E-2</v>
          </cell>
        </row>
        <row r="666">
          <cell r="A666">
            <v>40057</v>
          </cell>
          <cell r="B666">
            <v>102.12</v>
          </cell>
          <cell r="C666">
            <v>3.2099999999999997E-2</v>
          </cell>
        </row>
        <row r="667">
          <cell r="A667">
            <v>40087</v>
          </cell>
          <cell r="B667">
            <v>101.98</v>
          </cell>
          <cell r="C667">
            <v>2.7200000000000002E-2</v>
          </cell>
        </row>
        <row r="668">
          <cell r="A668">
            <v>40118</v>
          </cell>
          <cell r="B668">
            <v>101.92</v>
          </cell>
          <cell r="C668">
            <v>2.3700000000000002E-2</v>
          </cell>
        </row>
        <row r="669">
          <cell r="A669">
            <v>40148</v>
          </cell>
          <cell r="B669">
            <v>102</v>
          </cell>
          <cell r="C669">
            <v>0.02</v>
          </cell>
        </row>
        <row r="670">
          <cell r="A670">
            <v>40179</v>
          </cell>
          <cell r="B670">
            <v>102.7</v>
          </cell>
          <cell r="C670">
            <v>2.1000000000000001E-2</v>
          </cell>
        </row>
        <row r="671">
          <cell r="A671">
            <v>40210</v>
          </cell>
          <cell r="B671">
            <v>103.55</v>
          </cell>
          <cell r="C671">
            <v>2.0899999999999998E-2</v>
          </cell>
        </row>
        <row r="672">
          <cell r="A672">
            <v>40238</v>
          </cell>
          <cell r="B672">
            <v>103.81</v>
          </cell>
          <cell r="C672">
            <v>1.84E-2</v>
          </cell>
        </row>
        <row r="673">
          <cell r="A673">
            <v>40269</v>
          </cell>
          <cell r="B673">
            <v>104.29</v>
          </cell>
          <cell r="C673">
            <v>1.9799999999999998E-2</v>
          </cell>
        </row>
        <row r="674">
          <cell r="A674">
            <v>40299</v>
          </cell>
          <cell r="B674">
            <v>104.4</v>
          </cell>
          <cell r="C674">
            <v>2.07E-2</v>
          </cell>
        </row>
        <row r="675">
          <cell r="A675">
            <v>40330</v>
          </cell>
          <cell r="B675">
            <v>104.52</v>
          </cell>
          <cell r="C675">
            <v>2.2499999999999999E-2</v>
          </cell>
        </row>
        <row r="676">
          <cell r="A676">
            <v>40360</v>
          </cell>
          <cell r="B676">
            <v>104.47</v>
          </cell>
          <cell r="C676">
            <v>2.2400000000000003E-2</v>
          </cell>
        </row>
        <row r="677">
          <cell r="A677">
            <v>40391</v>
          </cell>
          <cell r="B677">
            <v>104.59</v>
          </cell>
          <cell r="C677">
            <v>2.3099999999999999E-2</v>
          </cell>
        </row>
        <row r="678">
          <cell r="A678">
            <v>40422</v>
          </cell>
          <cell r="B678">
            <v>104.45</v>
          </cell>
          <cell r="C678">
            <v>2.2799999999999997E-2</v>
          </cell>
        </row>
        <row r="679">
          <cell r="A679">
            <v>40452</v>
          </cell>
          <cell r="B679">
            <v>104.36</v>
          </cell>
          <cell r="C679">
            <v>2.3300000000000001E-2</v>
          </cell>
        </row>
        <row r="680">
          <cell r="A680">
            <v>40483</v>
          </cell>
          <cell r="B680">
            <v>104.56</v>
          </cell>
          <cell r="C680">
            <v>2.5899999999999999E-2</v>
          </cell>
        </row>
        <row r="681">
          <cell r="A681">
            <v>40513</v>
          </cell>
          <cell r="B681">
            <v>105.24</v>
          </cell>
          <cell r="C681">
            <v>3.1699999999999999E-2</v>
          </cell>
        </row>
        <row r="682">
          <cell r="A682">
            <v>40544</v>
          </cell>
          <cell r="B682">
            <v>106.19</v>
          </cell>
          <cell r="C682">
            <v>3.4000000000000002E-2</v>
          </cell>
        </row>
        <row r="683">
          <cell r="A683">
            <v>40575</v>
          </cell>
          <cell r="B683">
            <v>106.83</v>
          </cell>
          <cell r="C683">
            <v>3.1699999999999999E-2</v>
          </cell>
        </row>
        <row r="684">
          <cell r="A684">
            <v>40603</v>
          </cell>
          <cell r="B684">
            <v>107.12</v>
          </cell>
          <cell r="C684">
            <v>3.1899999999999998E-2</v>
          </cell>
        </row>
        <row r="685">
          <cell r="A685">
            <v>40634</v>
          </cell>
          <cell r="B685">
            <v>107.25</v>
          </cell>
          <cell r="C685">
            <v>2.8399999999999998E-2</v>
          </cell>
        </row>
        <row r="686">
          <cell r="A686">
            <v>40664</v>
          </cell>
          <cell r="B686">
            <v>107.55</v>
          </cell>
          <cell r="C686">
            <v>3.0200000000000001E-2</v>
          </cell>
        </row>
        <row r="687">
          <cell r="A687">
            <v>40695</v>
          </cell>
          <cell r="B687">
            <v>107.9</v>
          </cell>
          <cell r="C687">
            <v>3.2300000000000002E-2</v>
          </cell>
        </row>
        <row r="688">
          <cell r="A688">
            <v>40725</v>
          </cell>
          <cell r="B688">
            <v>108.05</v>
          </cell>
          <cell r="C688">
            <v>3.4200000000000001E-2</v>
          </cell>
        </row>
        <row r="689">
          <cell r="A689">
            <v>40756</v>
          </cell>
          <cell r="B689">
            <v>108.01</v>
          </cell>
          <cell r="C689">
            <v>3.27E-2</v>
          </cell>
        </row>
        <row r="690">
          <cell r="A690">
            <v>40787</v>
          </cell>
          <cell r="B690">
            <v>108.35</v>
          </cell>
          <cell r="C690">
            <v>3.73E-2</v>
          </cell>
        </row>
        <row r="691">
          <cell r="A691">
            <v>40817</v>
          </cell>
          <cell r="B691">
            <v>108.55</v>
          </cell>
          <cell r="C691">
            <v>4.0199999999999993E-2</v>
          </cell>
        </row>
        <row r="692">
          <cell r="A692">
            <v>40848</v>
          </cell>
          <cell r="B692">
            <v>108.7</v>
          </cell>
          <cell r="C692">
            <v>3.9599999999999996E-2</v>
          </cell>
        </row>
        <row r="693">
          <cell r="A693">
            <v>40878</v>
          </cell>
          <cell r="B693">
            <v>109.16</v>
          </cell>
          <cell r="C693">
            <v>3.73E-2</v>
          </cell>
        </row>
        <row r="694">
          <cell r="A694">
            <v>40909</v>
          </cell>
          <cell r="B694">
            <v>109.96</v>
          </cell>
          <cell r="C694">
            <v>3.5400000000000001E-2</v>
          </cell>
        </row>
        <row r="695">
          <cell r="A695">
            <v>40940</v>
          </cell>
          <cell r="B695">
            <v>110.63</v>
          </cell>
          <cell r="C695">
            <v>3.5499999999999997E-2</v>
          </cell>
        </row>
        <row r="696">
          <cell r="A696">
            <v>40969</v>
          </cell>
          <cell r="B696">
            <v>110.76</v>
          </cell>
          <cell r="C696">
            <v>3.4000000000000002E-2</v>
          </cell>
        </row>
        <row r="697">
          <cell r="A697">
            <v>41000</v>
          </cell>
          <cell r="B697">
            <v>110.92</v>
          </cell>
          <cell r="C697">
            <v>3.4300000000000004E-2</v>
          </cell>
        </row>
        <row r="698">
          <cell r="A698">
            <v>41030</v>
          </cell>
          <cell r="B698">
            <v>111.25</v>
          </cell>
          <cell r="C698">
            <v>3.44E-2</v>
          </cell>
        </row>
        <row r="699">
          <cell r="A699">
            <v>41061</v>
          </cell>
          <cell r="B699">
            <v>111.35</v>
          </cell>
          <cell r="C699">
            <v>3.2000000000000001E-2</v>
          </cell>
        </row>
        <row r="700">
          <cell r="A700">
            <v>41091</v>
          </cell>
          <cell r="B700">
            <v>111.32</v>
          </cell>
          <cell r="C700">
            <v>3.0300000000000001E-2</v>
          </cell>
        </row>
        <row r="701">
          <cell r="A701">
            <v>41122</v>
          </cell>
          <cell r="B701">
            <v>111.37</v>
          </cell>
          <cell r="C701">
            <v>3.1099999999999999E-2</v>
          </cell>
        </row>
        <row r="702">
          <cell r="A702">
            <v>41153</v>
          </cell>
          <cell r="B702">
            <v>111.69</v>
          </cell>
          <cell r="C702">
            <v>3.0800000000000001E-2</v>
          </cell>
        </row>
        <row r="703">
          <cell r="A703">
            <v>41183</v>
          </cell>
          <cell r="B703">
            <v>111.87</v>
          </cell>
          <cell r="C703">
            <v>3.0599999999999999E-2</v>
          </cell>
        </row>
        <row r="704">
          <cell r="A704">
            <v>41214</v>
          </cell>
          <cell r="B704">
            <v>111.72</v>
          </cell>
          <cell r="C704">
            <v>2.7699999999999999E-2</v>
          </cell>
        </row>
        <row r="705">
          <cell r="A705">
            <v>41244</v>
          </cell>
          <cell r="B705">
            <v>111.82</v>
          </cell>
          <cell r="C705">
            <v>2.4399999999999998E-2</v>
          </cell>
        </row>
        <row r="706">
          <cell r="A706">
            <v>41275</v>
          </cell>
          <cell r="B706">
            <v>112.15</v>
          </cell>
          <cell r="C706">
            <v>0.02</v>
          </cell>
        </row>
        <row r="707">
          <cell r="A707">
            <v>41306</v>
          </cell>
          <cell r="B707">
            <v>112.65</v>
          </cell>
          <cell r="C707">
            <v>1.83E-2</v>
          </cell>
        </row>
        <row r="708">
          <cell r="A708">
            <v>41334</v>
          </cell>
          <cell r="B708">
            <v>112.88</v>
          </cell>
          <cell r="C708">
            <v>1.9099999999999999E-2</v>
          </cell>
        </row>
        <row r="709">
          <cell r="A709">
            <v>41365</v>
          </cell>
          <cell r="B709">
            <v>113.16</v>
          </cell>
          <cell r="C709">
            <v>2.0199999999999999E-2</v>
          </cell>
        </row>
        <row r="710">
          <cell r="A710">
            <v>41395</v>
          </cell>
          <cell r="B710">
            <v>113.48</v>
          </cell>
          <cell r="C710">
            <v>0.02</v>
          </cell>
        </row>
        <row r="711">
          <cell r="A711">
            <v>41426</v>
          </cell>
          <cell r="B711">
            <v>113.75</v>
          </cell>
          <cell r="C711">
            <v>2.1600000000000001E-2</v>
          </cell>
        </row>
        <row r="712">
          <cell r="A712">
            <v>41456</v>
          </cell>
          <cell r="B712">
            <v>113.8</v>
          </cell>
          <cell r="C712">
            <v>2.2200000000000001E-2</v>
          </cell>
        </row>
        <row r="713">
          <cell r="A713">
            <v>41487</v>
          </cell>
          <cell r="B713">
            <v>113.89</v>
          </cell>
          <cell r="C713">
            <v>2.2700000000000001E-2</v>
          </cell>
        </row>
        <row r="714">
          <cell r="A714">
            <v>41518</v>
          </cell>
          <cell r="B714">
            <v>114.23</v>
          </cell>
          <cell r="C714">
            <v>2.2700000000000001E-2</v>
          </cell>
        </row>
        <row r="715">
          <cell r="A715">
            <v>41548</v>
          </cell>
          <cell r="B715">
            <v>113.93</v>
          </cell>
          <cell r="C715">
            <v>1.84E-2</v>
          </cell>
        </row>
        <row r="716">
          <cell r="A716">
            <v>41579</v>
          </cell>
          <cell r="B716">
            <v>113.68</v>
          </cell>
          <cell r="C716">
            <v>1.7600000000000001E-2</v>
          </cell>
        </row>
        <row r="717">
          <cell r="A717">
            <v>41609</v>
          </cell>
          <cell r="B717">
            <v>113.98</v>
          </cell>
          <cell r="C717">
            <v>1.9400000000000001E-2</v>
          </cell>
        </row>
        <row r="718">
          <cell r="A718">
            <v>41640</v>
          </cell>
          <cell r="B718">
            <v>114.54</v>
          </cell>
          <cell r="C718">
            <v>2.1299999999999999E-2</v>
          </cell>
        </row>
        <row r="719">
          <cell r="A719">
            <v>41671</v>
          </cell>
          <cell r="B719">
            <v>115.26</v>
          </cell>
          <cell r="C719">
            <v>2.3199999999999998E-2</v>
          </cell>
        </row>
        <row r="720">
          <cell r="A720">
            <v>41699</v>
          </cell>
          <cell r="B720">
            <v>115.71</v>
          </cell>
          <cell r="C720">
            <v>2.5099999999999997E-2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opLeftCell="A4" workbookViewId="0">
      <selection activeCell="J21" sqref="J21"/>
    </sheetView>
  </sheetViews>
  <sheetFormatPr baseColWidth="10" defaultRowHeight="12.75" x14ac:dyDescent="0.2"/>
  <cols>
    <col min="1" max="1" width="11.5703125" style="211" customWidth="1"/>
    <col min="2" max="2" width="11.42578125" style="211"/>
    <col min="3" max="3" width="12.28515625" style="213" customWidth="1"/>
    <col min="4" max="4" width="1.140625" style="228" customWidth="1"/>
    <col min="5" max="6" width="13.7109375" style="228" customWidth="1"/>
    <col min="7" max="7" width="8.28515625" style="228" customWidth="1"/>
    <col min="8" max="8" width="15" style="211" customWidth="1"/>
    <col min="9" max="9" width="4.5703125" style="211" customWidth="1"/>
    <col min="10" max="10" width="12.42578125" style="201" customWidth="1"/>
    <col min="11" max="11" width="13.28515625" style="209" customWidth="1"/>
    <col min="12" max="12" width="5.140625" style="210" customWidth="1"/>
    <col min="13" max="13" width="12.5703125" style="209" customWidth="1"/>
    <col min="14" max="14" width="16.28515625" style="211" customWidth="1"/>
    <col min="15" max="15" width="14.85546875" style="211" customWidth="1"/>
    <col min="16" max="16384" width="11.42578125" style="211"/>
  </cols>
  <sheetData>
    <row r="1" spans="1:14" ht="17.25" x14ac:dyDescent="0.3">
      <c r="A1" s="290" t="s">
        <v>54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14" ht="17.25" x14ac:dyDescent="0.3">
      <c r="A2" s="291" t="s">
        <v>0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</row>
    <row r="3" spans="1:14" ht="17.25" x14ac:dyDescent="0.3">
      <c r="A3" s="292" t="s">
        <v>58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</row>
    <row r="4" spans="1:14" x14ac:dyDescent="0.2">
      <c r="A4" s="212"/>
      <c r="D4" s="214"/>
      <c r="E4" s="214"/>
      <c r="F4" s="214"/>
      <c r="G4" s="214"/>
      <c r="H4" s="215"/>
      <c r="I4" s="216"/>
      <c r="J4" s="217"/>
    </row>
    <row r="5" spans="1:14" ht="17.25" x14ac:dyDescent="0.3">
      <c r="A5" s="302" t="s">
        <v>59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</row>
    <row r="6" spans="1:14" ht="17.25" x14ac:dyDescent="0.3">
      <c r="A6" s="303" t="s">
        <v>46</v>
      </c>
      <c r="B6" s="303"/>
      <c r="C6" s="303"/>
      <c r="D6" s="218"/>
      <c r="E6" s="219">
        <v>1</v>
      </c>
      <c r="F6" s="220"/>
      <c r="G6" s="220"/>
      <c r="H6" s="220"/>
      <c r="I6" s="220"/>
      <c r="J6" s="221"/>
      <c r="K6" s="221"/>
      <c r="L6" s="221"/>
      <c r="M6" s="221"/>
      <c r="N6" s="221"/>
    </row>
    <row r="7" spans="1:14" ht="13.5" customHeight="1" x14ac:dyDescent="0.2">
      <c r="A7" s="222" t="s">
        <v>16</v>
      </c>
      <c r="B7" s="223">
        <v>5.0000000000000001E-3</v>
      </c>
      <c r="C7" s="224" t="s">
        <v>1</v>
      </c>
      <c r="D7" s="225"/>
      <c r="E7" s="226">
        <f ca="1">TODAY()</f>
        <v>44340</v>
      </c>
      <c r="F7" s="304" t="s">
        <v>47</v>
      </c>
      <c r="G7" s="305"/>
      <c r="H7" s="305"/>
      <c r="I7" s="305"/>
      <c r="J7" s="305"/>
      <c r="K7" s="305"/>
    </row>
    <row r="8" spans="1:14" x14ac:dyDescent="0.2">
      <c r="A8" s="299" t="s">
        <v>20</v>
      </c>
      <c r="B8" s="300"/>
      <c r="C8" s="301"/>
      <c r="D8" s="225"/>
      <c r="E8" s="227">
        <v>2194025.91</v>
      </c>
      <c r="F8" s="214"/>
    </row>
    <row r="9" spans="1:14" x14ac:dyDescent="0.2">
      <c r="A9" s="294" t="s">
        <v>14</v>
      </c>
      <c r="B9" s="295"/>
      <c r="C9" s="296"/>
      <c r="D9" s="225"/>
      <c r="E9" s="229">
        <v>19560.48</v>
      </c>
      <c r="G9" s="214"/>
      <c r="H9" s="214"/>
      <c r="I9" s="230"/>
      <c r="J9" s="230"/>
      <c r="K9" s="231"/>
      <c r="L9" s="232"/>
      <c r="M9" s="201"/>
    </row>
    <row r="10" spans="1:14" x14ac:dyDescent="0.2">
      <c r="G10" s="212"/>
      <c r="I10" s="233"/>
      <c r="J10" s="233"/>
      <c r="K10" s="233"/>
      <c r="L10" s="234"/>
      <c r="M10" s="214"/>
      <c r="N10" s="233"/>
    </row>
    <row r="11" spans="1:14" s="238" customFormat="1" x14ac:dyDescent="0.2">
      <c r="A11" s="297" t="s">
        <v>29</v>
      </c>
      <c r="B11" s="298"/>
      <c r="C11" s="235" t="s">
        <v>32</v>
      </c>
      <c r="D11" s="236"/>
      <c r="E11" s="237" t="s">
        <v>2</v>
      </c>
      <c r="F11" s="311" t="s">
        <v>57</v>
      </c>
      <c r="G11" s="311" t="s">
        <v>55</v>
      </c>
      <c r="H11" s="293" t="s">
        <v>33</v>
      </c>
      <c r="I11" s="293"/>
      <c r="J11" s="293"/>
      <c r="K11" s="293"/>
      <c r="L11" s="293"/>
      <c r="M11" s="293"/>
      <c r="N11" s="293"/>
    </row>
    <row r="12" spans="1:14" s="247" customFormat="1" ht="23.25" customHeight="1" x14ac:dyDescent="0.2">
      <c r="A12" s="239" t="s">
        <v>30</v>
      </c>
      <c r="B12" s="239" t="s">
        <v>1</v>
      </c>
      <c r="C12" s="289" t="s">
        <v>60</v>
      </c>
      <c r="D12" s="240"/>
      <c r="E12" s="241" t="s">
        <v>5</v>
      </c>
      <c r="F12" s="312"/>
      <c r="G12" s="312"/>
      <c r="H12" s="242" t="s">
        <v>6</v>
      </c>
      <c r="I12" s="243" t="s">
        <v>7</v>
      </c>
      <c r="J12" s="244" t="s">
        <v>8</v>
      </c>
      <c r="K12" s="306" t="s">
        <v>31</v>
      </c>
      <c r="L12" s="307"/>
      <c r="M12" s="245" t="s">
        <v>17</v>
      </c>
      <c r="N12" s="246" t="s">
        <v>9</v>
      </c>
    </row>
    <row r="13" spans="1:14" x14ac:dyDescent="0.2">
      <c r="A13" s="248">
        <v>44197</v>
      </c>
      <c r="B13" s="249">
        <f>DATE(YEAR(Fam_Desde),MONTH(Fam_Desde)+1,)</f>
        <v>44227</v>
      </c>
      <c r="C13" s="250"/>
      <c r="D13" s="251"/>
      <c r="E13" s="252"/>
      <c r="F13" s="253"/>
      <c r="G13" s="253"/>
      <c r="H13" s="254">
        <f>E8</f>
        <v>2194025.91</v>
      </c>
      <c r="I13" s="255"/>
      <c r="J13" s="256">
        <f>E9</f>
        <v>19560.48</v>
      </c>
      <c r="K13" s="257" t="s">
        <v>10</v>
      </c>
      <c r="L13" s="258" t="s">
        <v>11</v>
      </c>
      <c r="M13" s="256">
        <f>J13</f>
        <v>19560.48</v>
      </c>
      <c r="N13" s="259">
        <f>SUM(H13,M13)</f>
        <v>2213586.39</v>
      </c>
    </row>
    <row r="14" spans="1:14" x14ac:dyDescent="0.2">
      <c r="A14" s="260">
        <f>Fam_Desde</f>
        <v>44197</v>
      </c>
      <c r="B14" s="260">
        <f>Fam_Hasta</f>
        <v>44227</v>
      </c>
      <c r="C14" s="261">
        <v>1.61E-2</v>
      </c>
      <c r="D14" s="262">
        <f>Primera_Cuota</f>
        <v>0</v>
      </c>
      <c r="E14" s="262">
        <v>181356.26</v>
      </c>
      <c r="F14" s="253"/>
      <c r="G14" s="253"/>
      <c r="H14" s="263">
        <f>MIN(H13,N13)+SUM(E14:G14)</f>
        <v>2375382.17</v>
      </c>
      <c r="I14" s="255">
        <f t="shared" ref="I14:I45" ca="1" si="0">IF(B14&gt;Int_Has,"0",DAYS360(A14,B14+(1)))</f>
        <v>30</v>
      </c>
      <c r="J14" s="264">
        <f t="shared" ref="J14:J45" ca="1" si="1">IF(B14&gt;Int_Has,"0",IF(A14="","",IF(H14&lt;0,"0",((H14*B$7)/30)*I14)))</f>
        <v>11876.91085</v>
      </c>
      <c r="K14" s="253">
        <v>991175</v>
      </c>
      <c r="L14" s="265"/>
      <c r="M14" s="266">
        <f t="shared" ref="M14:M45" ca="1" si="2">IF(M13&lt;0,J14-K14,M13+J14-K14)</f>
        <v>-959737.60915000003</v>
      </c>
      <c r="N14" s="267">
        <f ca="1">SUM(N13,(E14:G14),J14)-K14</f>
        <v>1415644.5608500005</v>
      </c>
    </row>
    <row r="15" spans="1:14" x14ac:dyDescent="0.2">
      <c r="A15" s="260">
        <f>DATE(YEAR(B14),MONTH(B14),DAY(B14)+1)</f>
        <v>44228</v>
      </c>
      <c r="B15" s="260">
        <f ca="1">IF(A15=DATE(YEAR(Int_Has),MONTH(Int_Has),DAY(1)),DATE(YEAR(Int_Has),MONTH(Int_Has),DAY(Int_Has)),DATE(YEAR(A15),MONTH(A15)+1,))</f>
        <v>44255</v>
      </c>
      <c r="C15" s="261">
        <v>1.61E-2</v>
      </c>
      <c r="D15" s="262">
        <f t="shared" ref="D15:D46" ca="1" si="3">IF(B15&gt;Int_Has,"0",IF(AND(MONTH(A15)=E$6,DAY(A15)=1),(D14*C15)+D14,D14))</f>
        <v>0</v>
      </c>
      <c r="E15" s="262">
        <v>181356.26</v>
      </c>
      <c r="F15" s="253"/>
      <c r="G15" s="253"/>
      <c r="H15" s="263">
        <f t="shared" ref="H15:H78" ca="1" si="4">MIN(H14,N14)+SUM(E15:G15)</f>
        <v>1597000.8208500005</v>
      </c>
      <c r="I15" s="255">
        <f t="shared" ca="1" si="0"/>
        <v>30</v>
      </c>
      <c r="J15" s="264">
        <f t="shared" ca="1" si="1"/>
        <v>7985.0041042500034</v>
      </c>
      <c r="K15" s="253">
        <v>122519</v>
      </c>
      <c r="L15" s="265"/>
      <c r="M15" s="266">
        <f t="shared" ca="1" si="2"/>
        <v>-114533.99589574999</v>
      </c>
      <c r="N15" s="267">
        <f t="shared" ref="N15:N78" ca="1" si="5">SUM(N14,(E15:G15),J15)-K15</f>
        <v>1482466.8249542506</v>
      </c>
    </row>
    <row r="16" spans="1:14" x14ac:dyDescent="0.2">
      <c r="A16" s="260">
        <f t="shared" ref="A16:A79" ca="1" si="6">DATE(YEAR(B15),MONTH(B15),DAY(B15)+1)</f>
        <v>44256</v>
      </c>
      <c r="B16" s="260">
        <f t="shared" ref="B16:B79" ca="1" si="7">IF(A16=DATE(YEAR(Int_Has),MONTH(Int_Has),DAY(1)),DATE(YEAR(Int_Has),MONTH(Int_Has),DAY(Int_Has)),DATE(YEAR(A16),MONTH(A16)+1,))</f>
        <v>44286</v>
      </c>
      <c r="C16" s="261">
        <v>1.61E-2</v>
      </c>
      <c r="D16" s="262">
        <f t="shared" ca="1" si="3"/>
        <v>0</v>
      </c>
      <c r="E16" s="262">
        <v>181356.26</v>
      </c>
      <c r="F16" s="253"/>
      <c r="G16" s="253"/>
      <c r="H16" s="263">
        <f t="shared" ca="1" si="4"/>
        <v>1663823.0849542506</v>
      </c>
      <c r="I16" s="255">
        <f t="shared" ca="1" si="0"/>
        <v>30</v>
      </c>
      <c r="J16" s="264">
        <f t="shared" ca="1" si="1"/>
        <v>8319.1154247712529</v>
      </c>
      <c r="K16" s="253">
        <v>245038</v>
      </c>
      <c r="L16" s="265"/>
      <c r="M16" s="266">
        <f t="shared" ca="1" si="2"/>
        <v>-236718.88457522876</v>
      </c>
      <c r="N16" s="267">
        <f t="shared" ca="1" si="5"/>
        <v>1427104.2003790219</v>
      </c>
    </row>
    <row r="17" spans="1:14" x14ac:dyDescent="0.2">
      <c r="A17" s="260">
        <f t="shared" ca="1" si="6"/>
        <v>44287</v>
      </c>
      <c r="B17" s="260">
        <f t="shared" ca="1" si="7"/>
        <v>44316</v>
      </c>
      <c r="C17" s="261">
        <v>1.61E-2</v>
      </c>
      <c r="D17" s="262">
        <f t="shared" ca="1" si="3"/>
        <v>0</v>
      </c>
      <c r="E17" s="262">
        <v>181356.26</v>
      </c>
      <c r="F17" s="253"/>
      <c r="G17" s="253"/>
      <c r="H17" s="263">
        <f t="shared" ca="1" si="4"/>
        <v>1608460.4603790219</v>
      </c>
      <c r="I17" s="255">
        <f t="shared" ca="1" si="0"/>
        <v>30</v>
      </c>
      <c r="J17" s="264">
        <f t="shared" ca="1" si="1"/>
        <v>8042.3023018951098</v>
      </c>
      <c r="K17" s="253">
        <v>122519</v>
      </c>
      <c r="L17" s="265"/>
      <c r="M17" s="266">
        <f t="shared" ca="1" si="2"/>
        <v>-114476.69769810489</v>
      </c>
      <c r="N17" s="267">
        <f t="shared" ca="1" si="5"/>
        <v>1493983.762680917</v>
      </c>
    </row>
    <row r="18" spans="1:14" x14ac:dyDescent="0.2">
      <c r="A18" s="260">
        <f t="shared" ca="1" si="6"/>
        <v>44317</v>
      </c>
      <c r="B18" s="260">
        <f t="shared" ca="1" si="7"/>
        <v>44340</v>
      </c>
      <c r="C18" s="261">
        <v>1.61E-2</v>
      </c>
      <c r="D18" s="262">
        <f t="shared" ca="1" si="3"/>
        <v>0</v>
      </c>
      <c r="E18" s="262">
        <v>181356.26</v>
      </c>
      <c r="F18" s="253"/>
      <c r="G18" s="253"/>
      <c r="H18" s="263">
        <f t="shared" ca="1" si="4"/>
        <v>1675340.0226809171</v>
      </c>
      <c r="I18" s="255">
        <f t="shared" ca="1" si="0"/>
        <v>24</v>
      </c>
      <c r="J18" s="264">
        <f t="shared" ca="1" si="1"/>
        <v>6701.3600907236687</v>
      </c>
      <c r="K18" s="253">
        <v>245000</v>
      </c>
      <c r="L18" s="265"/>
      <c r="M18" s="266">
        <f t="shared" ca="1" si="2"/>
        <v>-238298.63990927633</v>
      </c>
      <c r="N18" s="267">
        <f t="shared" ca="1" si="5"/>
        <v>1437041.3827716408</v>
      </c>
    </row>
    <row r="19" spans="1:14" x14ac:dyDescent="0.2">
      <c r="A19" s="260">
        <f t="shared" ca="1" si="6"/>
        <v>44341</v>
      </c>
      <c r="B19" s="260">
        <f t="shared" ca="1" si="7"/>
        <v>44347</v>
      </c>
      <c r="C19" s="261"/>
      <c r="D19" s="262" t="str">
        <f t="shared" ca="1" si="3"/>
        <v>0</v>
      </c>
      <c r="E19" s="262">
        <v>1002045</v>
      </c>
      <c r="F19" s="253"/>
      <c r="G19" s="253"/>
      <c r="H19" s="263">
        <f t="shared" ca="1" si="4"/>
        <v>2439086.382771641</v>
      </c>
      <c r="I19" s="255" t="str">
        <f t="shared" ca="1" si="0"/>
        <v>0</v>
      </c>
      <c r="J19" s="264" t="str">
        <f t="shared" ca="1" si="1"/>
        <v>0</v>
      </c>
      <c r="K19" s="253">
        <v>753190</v>
      </c>
      <c r="L19" s="265"/>
      <c r="M19" s="266">
        <f t="shared" ca="1" si="2"/>
        <v>-753190</v>
      </c>
      <c r="N19" s="267">
        <f t="shared" ca="1" si="5"/>
        <v>1685896.382771641</v>
      </c>
    </row>
    <row r="20" spans="1:14" x14ac:dyDescent="0.2">
      <c r="A20" s="260">
        <f t="shared" ca="1" si="6"/>
        <v>44348</v>
      </c>
      <c r="B20" s="260">
        <f t="shared" ca="1" si="7"/>
        <v>44377</v>
      </c>
      <c r="C20" s="261"/>
      <c r="D20" s="262" t="str">
        <f t="shared" ca="1" si="3"/>
        <v>0</v>
      </c>
      <c r="E20" s="262">
        <v>1002045</v>
      </c>
      <c r="F20" s="253"/>
      <c r="G20" s="253"/>
      <c r="H20" s="263">
        <f t="shared" ca="1" si="4"/>
        <v>2687941.382771641</v>
      </c>
      <c r="I20" s="255" t="str">
        <f t="shared" ca="1" si="0"/>
        <v>0</v>
      </c>
      <c r="J20" s="264" t="str">
        <f t="shared" ca="1" si="1"/>
        <v>0</v>
      </c>
      <c r="K20" s="253">
        <v>753190</v>
      </c>
      <c r="L20" s="265"/>
      <c r="M20" s="266">
        <f t="shared" ca="1" si="2"/>
        <v>-753190</v>
      </c>
      <c r="N20" s="267">
        <f t="shared" ca="1" si="5"/>
        <v>1934751.382771641</v>
      </c>
    </row>
    <row r="21" spans="1:14" x14ac:dyDescent="0.2">
      <c r="A21" s="260">
        <f t="shared" ca="1" si="6"/>
        <v>44378</v>
      </c>
      <c r="B21" s="260">
        <f t="shared" ca="1" si="7"/>
        <v>44408</v>
      </c>
      <c r="C21" s="261"/>
      <c r="D21" s="262" t="str">
        <f t="shared" ca="1" si="3"/>
        <v>0</v>
      </c>
      <c r="E21" s="262">
        <v>1002045</v>
      </c>
      <c r="F21" s="253">
        <v>1002045</v>
      </c>
      <c r="G21" s="253"/>
      <c r="H21" s="263">
        <f t="shared" ca="1" si="4"/>
        <v>3938841.382771641</v>
      </c>
      <c r="I21" s="255" t="str">
        <f t="shared" ca="1" si="0"/>
        <v>0</v>
      </c>
      <c r="J21" s="264" t="str">
        <f t="shared" ca="1" si="1"/>
        <v>0</v>
      </c>
      <c r="K21" s="253"/>
      <c r="L21" s="265"/>
      <c r="M21" s="266">
        <f t="shared" ca="1" si="2"/>
        <v>0</v>
      </c>
      <c r="N21" s="267">
        <f t="shared" ca="1" si="5"/>
        <v>3938841.382771641</v>
      </c>
    </row>
    <row r="22" spans="1:14" x14ac:dyDescent="0.2">
      <c r="A22" s="260">
        <f t="shared" ca="1" si="6"/>
        <v>44409</v>
      </c>
      <c r="B22" s="260">
        <f t="shared" ca="1" si="7"/>
        <v>44439</v>
      </c>
      <c r="C22" s="261"/>
      <c r="D22" s="262" t="str">
        <f t="shared" ca="1" si="3"/>
        <v>0</v>
      </c>
      <c r="E22" s="262">
        <v>1062168</v>
      </c>
      <c r="F22" s="253"/>
      <c r="G22" s="253"/>
      <c r="H22" s="263">
        <f t="shared" ca="1" si="4"/>
        <v>5001009.382771641</v>
      </c>
      <c r="I22" s="255" t="str">
        <f t="shared" ca="1" si="0"/>
        <v>0</v>
      </c>
      <c r="J22" s="264" t="str">
        <f t="shared" ca="1" si="1"/>
        <v>0</v>
      </c>
      <c r="K22" s="253">
        <f>753190+914129+753190</f>
        <v>2420509</v>
      </c>
      <c r="L22" s="265"/>
      <c r="M22" s="266">
        <f t="shared" ca="1" si="2"/>
        <v>-2420509</v>
      </c>
      <c r="N22" s="267">
        <f t="shared" ca="1" si="5"/>
        <v>2580500.382771641</v>
      </c>
    </row>
    <row r="23" spans="1:14" x14ac:dyDescent="0.2">
      <c r="A23" s="260">
        <f t="shared" ca="1" si="6"/>
        <v>44440</v>
      </c>
      <c r="B23" s="260">
        <f t="shared" ca="1" si="7"/>
        <v>44469</v>
      </c>
      <c r="C23" s="261"/>
      <c r="D23" s="262" t="str">
        <f t="shared" ca="1" si="3"/>
        <v>0</v>
      </c>
      <c r="E23" s="262">
        <v>1062168</v>
      </c>
      <c r="F23" s="253"/>
      <c r="G23" s="253"/>
      <c r="H23" s="263">
        <f t="shared" ca="1" si="4"/>
        <v>3642668.382771641</v>
      </c>
      <c r="I23" s="255" t="str">
        <f t="shared" ca="1" si="0"/>
        <v>0</v>
      </c>
      <c r="J23" s="264" t="str">
        <f t="shared" ca="1" si="1"/>
        <v>0</v>
      </c>
      <c r="K23" s="253">
        <v>872495</v>
      </c>
      <c r="L23" s="265"/>
      <c r="M23" s="266">
        <f t="shared" ca="1" si="2"/>
        <v>-872495</v>
      </c>
      <c r="N23" s="267">
        <f t="shared" ca="1" si="5"/>
        <v>2770173.382771641</v>
      </c>
    </row>
    <row r="24" spans="1:14" x14ac:dyDescent="0.2">
      <c r="A24" s="260">
        <f t="shared" ca="1" si="6"/>
        <v>44470</v>
      </c>
      <c r="B24" s="260">
        <f t="shared" ca="1" si="7"/>
        <v>44500</v>
      </c>
      <c r="C24" s="261"/>
      <c r="D24" s="262" t="str">
        <f t="shared" ca="1" si="3"/>
        <v>0</v>
      </c>
      <c r="E24" s="262">
        <v>1062168</v>
      </c>
      <c r="F24" s="253"/>
      <c r="G24" s="253"/>
      <c r="H24" s="263">
        <f t="shared" ca="1" si="4"/>
        <v>3832341.382771641</v>
      </c>
      <c r="I24" s="255" t="str">
        <f t="shared" ca="1" si="0"/>
        <v>0</v>
      </c>
      <c r="J24" s="264" t="str">
        <f t="shared" ca="1" si="1"/>
        <v>0</v>
      </c>
      <c r="K24" s="253">
        <v>753190</v>
      </c>
      <c r="L24" s="265"/>
      <c r="M24" s="266">
        <f t="shared" ca="1" si="2"/>
        <v>-753190</v>
      </c>
      <c r="N24" s="267">
        <f t="shared" ca="1" si="5"/>
        <v>3079151.382771641</v>
      </c>
    </row>
    <row r="25" spans="1:14" x14ac:dyDescent="0.2">
      <c r="A25" s="260">
        <f t="shared" ca="1" si="6"/>
        <v>44501</v>
      </c>
      <c r="B25" s="260">
        <f t="shared" ca="1" si="7"/>
        <v>44530</v>
      </c>
      <c r="C25" s="261"/>
      <c r="D25" s="262" t="str">
        <f t="shared" ca="1" si="3"/>
        <v>0</v>
      </c>
      <c r="E25" s="262">
        <v>1062168</v>
      </c>
      <c r="F25" s="253"/>
      <c r="G25" s="253"/>
      <c r="H25" s="263">
        <f t="shared" ca="1" si="4"/>
        <v>4141319.382771641</v>
      </c>
      <c r="I25" s="255" t="str">
        <f t="shared" ca="1" si="0"/>
        <v>0</v>
      </c>
      <c r="J25" s="264" t="str">
        <f t="shared" ca="1" si="1"/>
        <v>0</v>
      </c>
      <c r="K25" s="253">
        <v>753190</v>
      </c>
      <c r="L25" s="265"/>
      <c r="M25" s="266">
        <f t="shared" ca="1" si="2"/>
        <v>-753190</v>
      </c>
      <c r="N25" s="267">
        <f t="shared" ca="1" si="5"/>
        <v>3388129.382771641</v>
      </c>
    </row>
    <row r="26" spans="1:14" hidden="1" x14ac:dyDescent="0.2">
      <c r="A26" s="260">
        <f t="shared" ca="1" si="6"/>
        <v>44531</v>
      </c>
      <c r="B26" s="260">
        <f t="shared" ca="1" si="7"/>
        <v>44561</v>
      </c>
      <c r="C26" s="261"/>
      <c r="D26" s="262" t="str">
        <f t="shared" ca="1" si="3"/>
        <v>0</v>
      </c>
      <c r="E26" s="262"/>
      <c r="F26" s="253"/>
      <c r="G26" s="253"/>
      <c r="H26" s="263">
        <f t="shared" ca="1" si="4"/>
        <v>3388129.382771641</v>
      </c>
      <c r="I26" s="255" t="str">
        <f t="shared" ca="1" si="0"/>
        <v>0</v>
      </c>
      <c r="J26" s="264" t="str">
        <f t="shared" ca="1" si="1"/>
        <v>0</v>
      </c>
      <c r="K26" s="253"/>
      <c r="L26" s="265"/>
      <c r="M26" s="266">
        <f t="shared" ca="1" si="2"/>
        <v>0</v>
      </c>
      <c r="N26" s="267">
        <f t="shared" ca="1" si="5"/>
        <v>3388129.382771641</v>
      </c>
    </row>
    <row r="27" spans="1:14" hidden="1" x14ac:dyDescent="0.2">
      <c r="A27" s="260">
        <f t="shared" ca="1" si="6"/>
        <v>44562</v>
      </c>
      <c r="B27" s="260">
        <f t="shared" ca="1" si="7"/>
        <v>44592</v>
      </c>
      <c r="C27" s="261"/>
      <c r="D27" s="262" t="str">
        <f t="shared" ca="1" si="3"/>
        <v>0</v>
      </c>
      <c r="E27" s="262"/>
      <c r="F27" s="253"/>
      <c r="G27" s="253"/>
      <c r="H27" s="263">
        <f t="shared" ca="1" si="4"/>
        <v>3388129.382771641</v>
      </c>
      <c r="I27" s="255" t="str">
        <f t="shared" ca="1" si="0"/>
        <v>0</v>
      </c>
      <c r="J27" s="264" t="str">
        <f t="shared" ca="1" si="1"/>
        <v>0</v>
      </c>
      <c r="K27" s="253"/>
      <c r="L27" s="265"/>
      <c r="M27" s="266">
        <f t="shared" ca="1" si="2"/>
        <v>0</v>
      </c>
      <c r="N27" s="267">
        <f t="shared" ca="1" si="5"/>
        <v>3388129.382771641</v>
      </c>
    </row>
    <row r="28" spans="1:14" hidden="1" x14ac:dyDescent="0.2">
      <c r="A28" s="260">
        <f t="shared" ca="1" si="6"/>
        <v>44593</v>
      </c>
      <c r="B28" s="260">
        <f t="shared" ca="1" si="7"/>
        <v>44620</v>
      </c>
      <c r="C28" s="261"/>
      <c r="D28" s="262" t="str">
        <f t="shared" ca="1" si="3"/>
        <v>0</v>
      </c>
      <c r="E28" s="262"/>
      <c r="F28" s="253"/>
      <c r="G28" s="253"/>
      <c r="H28" s="263">
        <f t="shared" ca="1" si="4"/>
        <v>3388129.382771641</v>
      </c>
      <c r="I28" s="255" t="str">
        <f t="shared" ca="1" si="0"/>
        <v>0</v>
      </c>
      <c r="J28" s="264" t="str">
        <f t="shared" ca="1" si="1"/>
        <v>0</v>
      </c>
      <c r="K28" s="253"/>
      <c r="L28" s="265"/>
      <c r="M28" s="266">
        <f t="shared" ca="1" si="2"/>
        <v>0</v>
      </c>
      <c r="N28" s="267">
        <f t="shared" ca="1" si="5"/>
        <v>3388129.382771641</v>
      </c>
    </row>
    <row r="29" spans="1:14" hidden="1" x14ac:dyDescent="0.2">
      <c r="A29" s="260">
        <f t="shared" ca="1" si="6"/>
        <v>44621</v>
      </c>
      <c r="B29" s="260">
        <f t="shared" ca="1" si="7"/>
        <v>44651</v>
      </c>
      <c r="C29" s="261"/>
      <c r="D29" s="262" t="str">
        <f t="shared" ca="1" si="3"/>
        <v>0</v>
      </c>
      <c r="E29" s="262"/>
      <c r="F29" s="253"/>
      <c r="G29" s="253"/>
      <c r="H29" s="263">
        <f t="shared" ca="1" si="4"/>
        <v>3388129.382771641</v>
      </c>
      <c r="I29" s="255" t="str">
        <f t="shared" ca="1" si="0"/>
        <v>0</v>
      </c>
      <c r="J29" s="264" t="str">
        <f t="shared" ca="1" si="1"/>
        <v>0</v>
      </c>
      <c r="K29" s="253"/>
      <c r="L29" s="265"/>
      <c r="M29" s="266">
        <f t="shared" ca="1" si="2"/>
        <v>0</v>
      </c>
      <c r="N29" s="267">
        <f t="shared" ca="1" si="5"/>
        <v>3388129.382771641</v>
      </c>
    </row>
    <row r="30" spans="1:14" hidden="1" x14ac:dyDescent="0.2">
      <c r="A30" s="260">
        <f t="shared" ca="1" si="6"/>
        <v>44652</v>
      </c>
      <c r="B30" s="260">
        <f t="shared" ca="1" si="7"/>
        <v>44681</v>
      </c>
      <c r="C30" s="261"/>
      <c r="D30" s="262" t="str">
        <f t="shared" ca="1" si="3"/>
        <v>0</v>
      </c>
      <c r="E30" s="262"/>
      <c r="F30" s="253"/>
      <c r="G30" s="253"/>
      <c r="H30" s="263">
        <f t="shared" ca="1" si="4"/>
        <v>3388129.382771641</v>
      </c>
      <c r="I30" s="255" t="str">
        <f t="shared" ca="1" si="0"/>
        <v>0</v>
      </c>
      <c r="J30" s="264" t="str">
        <f t="shared" ca="1" si="1"/>
        <v>0</v>
      </c>
      <c r="K30" s="253"/>
      <c r="L30" s="265"/>
      <c r="M30" s="266">
        <f t="shared" ca="1" si="2"/>
        <v>0</v>
      </c>
      <c r="N30" s="267">
        <f t="shared" ca="1" si="5"/>
        <v>3388129.382771641</v>
      </c>
    </row>
    <row r="31" spans="1:14" hidden="1" x14ac:dyDescent="0.2">
      <c r="A31" s="260">
        <f t="shared" ca="1" si="6"/>
        <v>44682</v>
      </c>
      <c r="B31" s="260">
        <f t="shared" ca="1" si="7"/>
        <v>44712</v>
      </c>
      <c r="C31" s="261"/>
      <c r="D31" s="262" t="str">
        <f t="shared" ca="1" si="3"/>
        <v>0</v>
      </c>
      <c r="E31" s="262"/>
      <c r="F31" s="253"/>
      <c r="G31" s="253"/>
      <c r="H31" s="263">
        <f t="shared" ca="1" si="4"/>
        <v>3388129.382771641</v>
      </c>
      <c r="I31" s="255" t="str">
        <f t="shared" ca="1" si="0"/>
        <v>0</v>
      </c>
      <c r="J31" s="264" t="str">
        <f t="shared" ca="1" si="1"/>
        <v>0</v>
      </c>
      <c r="K31" s="253"/>
      <c r="L31" s="265"/>
      <c r="M31" s="266">
        <f t="shared" ca="1" si="2"/>
        <v>0</v>
      </c>
      <c r="N31" s="267">
        <f t="shared" ca="1" si="5"/>
        <v>3388129.382771641</v>
      </c>
    </row>
    <row r="32" spans="1:14" hidden="1" x14ac:dyDescent="0.2">
      <c r="A32" s="260">
        <f t="shared" ca="1" si="6"/>
        <v>44713</v>
      </c>
      <c r="B32" s="260">
        <f t="shared" ca="1" si="7"/>
        <v>44742</v>
      </c>
      <c r="C32" s="261"/>
      <c r="D32" s="262" t="str">
        <f t="shared" ca="1" si="3"/>
        <v>0</v>
      </c>
      <c r="E32" s="262"/>
      <c r="F32" s="253"/>
      <c r="G32" s="253"/>
      <c r="H32" s="263">
        <f t="shared" ca="1" si="4"/>
        <v>3388129.382771641</v>
      </c>
      <c r="I32" s="255" t="str">
        <f t="shared" ca="1" si="0"/>
        <v>0</v>
      </c>
      <c r="J32" s="264" t="str">
        <f t="shared" ca="1" si="1"/>
        <v>0</v>
      </c>
      <c r="K32" s="253"/>
      <c r="L32" s="265"/>
      <c r="M32" s="266">
        <f t="shared" ca="1" si="2"/>
        <v>0</v>
      </c>
      <c r="N32" s="267">
        <f t="shared" ca="1" si="5"/>
        <v>3388129.382771641</v>
      </c>
    </row>
    <row r="33" spans="1:14" hidden="1" x14ac:dyDescent="0.2">
      <c r="A33" s="260">
        <f t="shared" ca="1" si="6"/>
        <v>44743</v>
      </c>
      <c r="B33" s="260">
        <f t="shared" ca="1" si="7"/>
        <v>44773</v>
      </c>
      <c r="C33" s="261"/>
      <c r="D33" s="262" t="str">
        <f t="shared" ca="1" si="3"/>
        <v>0</v>
      </c>
      <c r="E33" s="262"/>
      <c r="F33" s="253"/>
      <c r="G33" s="253"/>
      <c r="H33" s="263">
        <f t="shared" ca="1" si="4"/>
        <v>3388129.382771641</v>
      </c>
      <c r="I33" s="255" t="str">
        <f t="shared" ca="1" si="0"/>
        <v>0</v>
      </c>
      <c r="J33" s="264" t="str">
        <f t="shared" ca="1" si="1"/>
        <v>0</v>
      </c>
      <c r="K33" s="253"/>
      <c r="L33" s="265"/>
      <c r="M33" s="266">
        <f t="shared" ca="1" si="2"/>
        <v>0</v>
      </c>
      <c r="N33" s="267">
        <f t="shared" ca="1" si="5"/>
        <v>3388129.382771641</v>
      </c>
    </row>
    <row r="34" spans="1:14" hidden="1" x14ac:dyDescent="0.2">
      <c r="A34" s="260">
        <f t="shared" ca="1" si="6"/>
        <v>44774</v>
      </c>
      <c r="B34" s="260">
        <f t="shared" ca="1" si="7"/>
        <v>44804</v>
      </c>
      <c r="C34" s="261"/>
      <c r="D34" s="262" t="str">
        <f t="shared" ca="1" si="3"/>
        <v>0</v>
      </c>
      <c r="E34" s="262"/>
      <c r="F34" s="253"/>
      <c r="G34" s="253"/>
      <c r="H34" s="263">
        <f t="shared" ca="1" si="4"/>
        <v>3388129.382771641</v>
      </c>
      <c r="I34" s="255" t="str">
        <f t="shared" ca="1" si="0"/>
        <v>0</v>
      </c>
      <c r="J34" s="264" t="str">
        <f t="shared" ca="1" si="1"/>
        <v>0</v>
      </c>
      <c r="K34" s="253"/>
      <c r="L34" s="265"/>
      <c r="M34" s="266">
        <f t="shared" ca="1" si="2"/>
        <v>0</v>
      </c>
      <c r="N34" s="267">
        <f t="shared" ca="1" si="5"/>
        <v>3388129.382771641</v>
      </c>
    </row>
    <row r="35" spans="1:14" hidden="1" x14ac:dyDescent="0.2">
      <c r="A35" s="260">
        <f t="shared" ca="1" si="6"/>
        <v>44805</v>
      </c>
      <c r="B35" s="260">
        <f t="shared" ca="1" si="7"/>
        <v>44834</v>
      </c>
      <c r="C35" s="261"/>
      <c r="D35" s="262" t="str">
        <f t="shared" ca="1" si="3"/>
        <v>0</v>
      </c>
      <c r="E35" s="262"/>
      <c r="F35" s="253"/>
      <c r="G35" s="253"/>
      <c r="H35" s="263">
        <f t="shared" ca="1" si="4"/>
        <v>3388129.382771641</v>
      </c>
      <c r="I35" s="255" t="str">
        <f t="shared" ca="1" si="0"/>
        <v>0</v>
      </c>
      <c r="J35" s="264" t="str">
        <f t="shared" ca="1" si="1"/>
        <v>0</v>
      </c>
      <c r="K35" s="253"/>
      <c r="L35" s="265"/>
      <c r="M35" s="266">
        <f t="shared" ca="1" si="2"/>
        <v>0</v>
      </c>
      <c r="N35" s="267">
        <f t="shared" ca="1" si="5"/>
        <v>3388129.382771641</v>
      </c>
    </row>
    <row r="36" spans="1:14" hidden="1" x14ac:dyDescent="0.2">
      <c r="A36" s="260">
        <f t="shared" ca="1" si="6"/>
        <v>44835</v>
      </c>
      <c r="B36" s="260">
        <f t="shared" ca="1" si="7"/>
        <v>44865</v>
      </c>
      <c r="C36" s="261"/>
      <c r="D36" s="262" t="str">
        <f t="shared" ca="1" si="3"/>
        <v>0</v>
      </c>
      <c r="E36" s="262"/>
      <c r="F36" s="253"/>
      <c r="G36" s="253"/>
      <c r="H36" s="263">
        <f t="shared" ca="1" si="4"/>
        <v>3388129.382771641</v>
      </c>
      <c r="I36" s="255" t="str">
        <f t="shared" ca="1" si="0"/>
        <v>0</v>
      </c>
      <c r="J36" s="264" t="str">
        <f t="shared" ca="1" si="1"/>
        <v>0</v>
      </c>
      <c r="K36" s="253"/>
      <c r="L36" s="265"/>
      <c r="M36" s="266">
        <f t="shared" ca="1" si="2"/>
        <v>0</v>
      </c>
      <c r="N36" s="267">
        <f t="shared" ca="1" si="5"/>
        <v>3388129.382771641</v>
      </c>
    </row>
    <row r="37" spans="1:14" hidden="1" x14ac:dyDescent="0.2">
      <c r="A37" s="260">
        <f t="shared" ca="1" si="6"/>
        <v>44866</v>
      </c>
      <c r="B37" s="260">
        <f t="shared" ca="1" si="7"/>
        <v>44895</v>
      </c>
      <c r="C37" s="261"/>
      <c r="D37" s="262" t="str">
        <f t="shared" ca="1" si="3"/>
        <v>0</v>
      </c>
      <c r="E37" s="262"/>
      <c r="F37" s="253"/>
      <c r="G37" s="253"/>
      <c r="H37" s="263">
        <f t="shared" ca="1" si="4"/>
        <v>3388129.382771641</v>
      </c>
      <c r="I37" s="255" t="str">
        <f t="shared" ca="1" si="0"/>
        <v>0</v>
      </c>
      <c r="J37" s="264" t="str">
        <f t="shared" ca="1" si="1"/>
        <v>0</v>
      </c>
      <c r="K37" s="253"/>
      <c r="L37" s="265"/>
      <c r="M37" s="266">
        <f t="shared" ca="1" si="2"/>
        <v>0</v>
      </c>
      <c r="N37" s="267">
        <f t="shared" ca="1" si="5"/>
        <v>3388129.382771641</v>
      </c>
    </row>
    <row r="38" spans="1:14" hidden="1" x14ac:dyDescent="0.2">
      <c r="A38" s="260">
        <f t="shared" ca="1" si="6"/>
        <v>44896</v>
      </c>
      <c r="B38" s="260">
        <f t="shared" ca="1" si="7"/>
        <v>44926</v>
      </c>
      <c r="C38" s="261"/>
      <c r="D38" s="262" t="str">
        <f t="shared" ca="1" si="3"/>
        <v>0</v>
      </c>
      <c r="E38" s="262"/>
      <c r="F38" s="253"/>
      <c r="G38" s="253"/>
      <c r="H38" s="263">
        <f t="shared" ca="1" si="4"/>
        <v>3388129.382771641</v>
      </c>
      <c r="I38" s="255" t="str">
        <f t="shared" ca="1" si="0"/>
        <v>0</v>
      </c>
      <c r="J38" s="264" t="str">
        <f t="shared" ca="1" si="1"/>
        <v>0</v>
      </c>
      <c r="K38" s="253"/>
      <c r="L38" s="265"/>
      <c r="M38" s="266">
        <f t="shared" ca="1" si="2"/>
        <v>0</v>
      </c>
      <c r="N38" s="267">
        <f t="shared" ca="1" si="5"/>
        <v>3388129.382771641</v>
      </c>
    </row>
    <row r="39" spans="1:14" hidden="1" x14ac:dyDescent="0.2">
      <c r="A39" s="260">
        <f t="shared" ca="1" si="6"/>
        <v>44927</v>
      </c>
      <c r="B39" s="260">
        <f t="shared" ca="1" si="7"/>
        <v>44957</v>
      </c>
      <c r="C39" s="261" t="str">
        <f ca="1">IF(B39&gt;Int_Has,"0",VLOOKUP(A39,[2]Salarios!$A:$IV,2))</f>
        <v>0</v>
      </c>
      <c r="D39" s="262" t="str">
        <f t="shared" ca="1" si="3"/>
        <v>0</v>
      </c>
      <c r="E39" s="262"/>
      <c r="F39" s="253"/>
      <c r="G39" s="253"/>
      <c r="H39" s="263">
        <f t="shared" ca="1" si="4"/>
        <v>3388129.382771641</v>
      </c>
      <c r="I39" s="255" t="str">
        <f t="shared" ca="1" si="0"/>
        <v>0</v>
      </c>
      <c r="J39" s="264" t="str">
        <f t="shared" ca="1" si="1"/>
        <v>0</v>
      </c>
      <c r="K39" s="253"/>
      <c r="L39" s="265"/>
      <c r="M39" s="266">
        <f t="shared" ca="1" si="2"/>
        <v>0</v>
      </c>
      <c r="N39" s="267">
        <f t="shared" ca="1" si="5"/>
        <v>3388129.382771641</v>
      </c>
    </row>
    <row r="40" spans="1:14" hidden="1" x14ac:dyDescent="0.2">
      <c r="A40" s="260">
        <f t="shared" ca="1" si="6"/>
        <v>44958</v>
      </c>
      <c r="B40" s="260">
        <f t="shared" ca="1" si="7"/>
        <v>44985</v>
      </c>
      <c r="C40" s="261" t="str">
        <f ca="1">IF(B40&gt;Int_Has,"0",VLOOKUP(A40,[2]Salarios!$A:$IV,2))</f>
        <v>0</v>
      </c>
      <c r="D40" s="262" t="str">
        <f t="shared" ca="1" si="3"/>
        <v>0</v>
      </c>
      <c r="E40" s="262"/>
      <c r="F40" s="253"/>
      <c r="G40" s="253"/>
      <c r="H40" s="263">
        <f t="shared" ca="1" si="4"/>
        <v>3388129.382771641</v>
      </c>
      <c r="I40" s="255" t="str">
        <f t="shared" ca="1" si="0"/>
        <v>0</v>
      </c>
      <c r="J40" s="264" t="str">
        <f t="shared" ca="1" si="1"/>
        <v>0</v>
      </c>
      <c r="K40" s="253"/>
      <c r="L40" s="265"/>
      <c r="M40" s="266">
        <f t="shared" ca="1" si="2"/>
        <v>0</v>
      </c>
      <c r="N40" s="267">
        <f t="shared" ca="1" si="5"/>
        <v>3388129.382771641</v>
      </c>
    </row>
    <row r="41" spans="1:14" hidden="1" x14ac:dyDescent="0.2">
      <c r="A41" s="260">
        <f t="shared" ca="1" si="6"/>
        <v>44986</v>
      </c>
      <c r="B41" s="260">
        <f t="shared" ca="1" si="7"/>
        <v>45016</v>
      </c>
      <c r="C41" s="261" t="str">
        <f ca="1">IF(B41&gt;Int_Has,"0",VLOOKUP(A41,[2]Salarios!$A:$IV,2))</f>
        <v>0</v>
      </c>
      <c r="D41" s="262" t="str">
        <f t="shared" ca="1" si="3"/>
        <v>0</v>
      </c>
      <c r="E41" s="262"/>
      <c r="F41" s="253"/>
      <c r="G41" s="253"/>
      <c r="H41" s="263">
        <f t="shared" ca="1" si="4"/>
        <v>3388129.382771641</v>
      </c>
      <c r="I41" s="255" t="str">
        <f t="shared" ca="1" si="0"/>
        <v>0</v>
      </c>
      <c r="J41" s="264" t="str">
        <f t="shared" ca="1" si="1"/>
        <v>0</v>
      </c>
      <c r="K41" s="253"/>
      <c r="L41" s="265"/>
      <c r="M41" s="266">
        <f t="shared" ca="1" si="2"/>
        <v>0</v>
      </c>
      <c r="N41" s="267">
        <f t="shared" ca="1" si="5"/>
        <v>3388129.382771641</v>
      </c>
    </row>
    <row r="42" spans="1:14" hidden="1" x14ac:dyDescent="0.2">
      <c r="A42" s="260">
        <f t="shared" ca="1" si="6"/>
        <v>45017</v>
      </c>
      <c r="B42" s="260">
        <f t="shared" ca="1" si="7"/>
        <v>45046</v>
      </c>
      <c r="C42" s="261" t="str">
        <f ca="1">IF(B42&gt;Int_Has,"0",VLOOKUP(A42,[2]Salarios!$A:$IV,2))</f>
        <v>0</v>
      </c>
      <c r="D42" s="262" t="str">
        <f t="shared" ca="1" si="3"/>
        <v>0</v>
      </c>
      <c r="E42" s="262"/>
      <c r="F42" s="253"/>
      <c r="G42" s="253"/>
      <c r="H42" s="263">
        <f t="shared" ca="1" si="4"/>
        <v>3388129.382771641</v>
      </c>
      <c r="I42" s="255" t="str">
        <f t="shared" ca="1" si="0"/>
        <v>0</v>
      </c>
      <c r="J42" s="264" t="str">
        <f t="shared" ca="1" si="1"/>
        <v>0</v>
      </c>
      <c r="K42" s="253"/>
      <c r="L42" s="265"/>
      <c r="M42" s="266">
        <f t="shared" ca="1" si="2"/>
        <v>0</v>
      </c>
      <c r="N42" s="267">
        <f t="shared" ca="1" si="5"/>
        <v>3388129.382771641</v>
      </c>
    </row>
    <row r="43" spans="1:14" hidden="1" x14ac:dyDescent="0.2">
      <c r="A43" s="260">
        <f t="shared" ca="1" si="6"/>
        <v>45047</v>
      </c>
      <c r="B43" s="260">
        <f t="shared" ca="1" si="7"/>
        <v>45077</v>
      </c>
      <c r="C43" s="261" t="str">
        <f ca="1">IF(B43&gt;Int_Has,"0",VLOOKUP(A43,[2]Salarios!$A:$IV,2))</f>
        <v>0</v>
      </c>
      <c r="D43" s="262" t="str">
        <f t="shared" ca="1" si="3"/>
        <v>0</v>
      </c>
      <c r="E43" s="262"/>
      <c r="F43" s="253"/>
      <c r="G43" s="253"/>
      <c r="H43" s="263">
        <f t="shared" ca="1" si="4"/>
        <v>3388129.382771641</v>
      </c>
      <c r="I43" s="255" t="str">
        <f t="shared" ca="1" si="0"/>
        <v>0</v>
      </c>
      <c r="J43" s="264" t="str">
        <f t="shared" ca="1" si="1"/>
        <v>0</v>
      </c>
      <c r="K43" s="253"/>
      <c r="L43" s="265"/>
      <c r="M43" s="266">
        <f t="shared" ca="1" si="2"/>
        <v>0</v>
      </c>
      <c r="N43" s="267">
        <f t="shared" ca="1" si="5"/>
        <v>3388129.382771641</v>
      </c>
    </row>
    <row r="44" spans="1:14" hidden="1" x14ac:dyDescent="0.2">
      <c r="A44" s="260">
        <f t="shared" ca="1" si="6"/>
        <v>45078</v>
      </c>
      <c r="B44" s="260">
        <f t="shared" ca="1" si="7"/>
        <v>45107</v>
      </c>
      <c r="C44" s="261" t="str">
        <f ca="1">IF(B44&gt;Int_Has,"0",VLOOKUP(A44,[2]Salarios!$A:$IV,2))</f>
        <v>0</v>
      </c>
      <c r="D44" s="262" t="str">
        <f t="shared" ca="1" si="3"/>
        <v>0</v>
      </c>
      <c r="E44" s="262"/>
      <c r="F44" s="253"/>
      <c r="G44" s="253"/>
      <c r="H44" s="263">
        <f t="shared" ca="1" si="4"/>
        <v>3388129.382771641</v>
      </c>
      <c r="I44" s="255" t="str">
        <f t="shared" ca="1" si="0"/>
        <v>0</v>
      </c>
      <c r="J44" s="264" t="str">
        <f t="shared" ca="1" si="1"/>
        <v>0</v>
      </c>
      <c r="K44" s="253"/>
      <c r="L44" s="265"/>
      <c r="M44" s="266">
        <f t="shared" ca="1" si="2"/>
        <v>0</v>
      </c>
      <c r="N44" s="267">
        <f t="shared" ca="1" si="5"/>
        <v>3388129.382771641</v>
      </c>
    </row>
    <row r="45" spans="1:14" hidden="1" x14ac:dyDescent="0.2">
      <c r="A45" s="260">
        <f t="shared" ca="1" si="6"/>
        <v>45108</v>
      </c>
      <c r="B45" s="260">
        <f t="shared" ca="1" si="7"/>
        <v>45138</v>
      </c>
      <c r="C45" s="261" t="str">
        <f ca="1">IF(B45&gt;Int_Has,"0",VLOOKUP(A45,[2]Salarios!$A:$IV,2))</f>
        <v>0</v>
      </c>
      <c r="D45" s="262" t="str">
        <f t="shared" ca="1" si="3"/>
        <v>0</v>
      </c>
      <c r="E45" s="262"/>
      <c r="F45" s="253"/>
      <c r="G45" s="253"/>
      <c r="H45" s="263">
        <f t="shared" ca="1" si="4"/>
        <v>3388129.382771641</v>
      </c>
      <c r="I45" s="255" t="str">
        <f t="shared" ca="1" si="0"/>
        <v>0</v>
      </c>
      <c r="J45" s="264" t="str">
        <f t="shared" ca="1" si="1"/>
        <v>0</v>
      </c>
      <c r="K45" s="253"/>
      <c r="L45" s="265"/>
      <c r="M45" s="266">
        <f t="shared" ca="1" si="2"/>
        <v>0</v>
      </c>
      <c r="N45" s="267">
        <f t="shared" ca="1" si="5"/>
        <v>3388129.382771641</v>
      </c>
    </row>
    <row r="46" spans="1:14" hidden="1" x14ac:dyDescent="0.2">
      <c r="A46" s="260">
        <f t="shared" ca="1" si="6"/>
        <v>45139</v>
      </c>
      <c r="B46" s="260">
        <f t="shared" ca="1" si="7"/>
        <v>45169</v>
      </c>
      <c r="C46" s="261" t="str">
        <f ca="1">IF(B46&gt;Int_Has,"0",VLOOKUP(A46,[2]Salarios!$A:$IV,2))</f>
        <v>0</v>
      </c>
      <c r="D46" s="262" t="str">
        <f t="shared" ca="1" si="3"/>
        <v>0</v>
      </c>
      <c r="E46" s="262"/>
      <c r="F46" s="253"/>
      <c r="G46" s="253"/>
      <c r="H46" s="263">
        <f t="shared" ca="1" si="4"/>
        <v>3388129.382771641</v>
      </c>
      <c r="I46" s="255" t="str">
        <f t="shared" ref="I46:I77" ca="1" si="8">IF(B46&gt;Int_Has,"0",DAYS360(A46,B46+(1)))</f>
        <v>0</v>
      </c>
      <c r="J46" s="264" t="str">
        <f t="shared" ref="J46:J77" ca="1" si="9">IF(B46&gt;Int_Has,"0",IF(A46="","",IF(H46&lt;0,"0",((H46*B$7)/30)*I46)))</f>
        <v>0</v>
      </c>
      <c r="K46" s="253"/>
      <c r="L46" s="265"/>
      <c r="M46" s="266">
        <f t="shared" ref="M46:M77" ca="1" si="10">IF(M45&lt;0,J46-K46,M45+J46-K46)</f>
        <v>0</v>
      </c>
      <c r="N46" s="267">
        <f t="shared" ca="1" si="5"/>
        <v>3388129.382771641</v>
      </c>
    </row>
    <row r="47" spans="1:14" hidden="1" x14ac:dyDescent="0.2">
      <c r="A47" s="260">
        <f t="shared" ca="1" si="6"/>
        <v>45170</v>
      </c>
      <c r="B47" s="260">
        <f t="shared" ca="1" si="7"/>
        <v>45199</v>
      </c>
      <c r="C47" s="261" t="str">
        <f ca="1">IF(B47&gt;Int_Has,"0",VLOOKUP(A47,[2]Salarios!$A:$IV,2))</f>
        <v>0</v>
      </c>
      <c r="D47" s="262" t="str">
        <f t="shared" ref="D47:D78" ca="1" si="11">IF(B47&gt;Int_Has,"0",IF(AND(MONTH(A47)=E$6,DAY(A47)=1),(D46*C47)+D46,D46))</f>
        <v>0</v>
      </c>
      <c r="E47" s="262"/>
      <c r="F47" s="253"/>
      <c r="G47" s="253"/>
      <c r="H47" s="263">
        <f t="shared" ca="1" si="4"/>
        <v>3388129.382771641</v>
      </c>
      <c r="I47" s="255" t="str">
        <f t="shared" ca="1" si="8"/>
        <v>0</v>
      </c>
      <c r="J47" s="264" t="str">
        <f t="shared" ca="1" si="9"/>
        <v>0</v>
      </c>
      <c r="K47" s="253"/>
      <c r="L47" s="265"/>
      <c r="M47" s="266">
        <f t="shared" ca="1" si="10"/>
        <v>0</v>
      </c>
      <c r="N47" s="267">
        <f t="shared" ca="1" si="5"/>
        <v>3388129.382771641</v>
      </c>
    </row>
    <row r="48" spans="1:14" hidden="1" x14ac:dyDescent="0.2">
      <c r="A48" s="260">
        <f t="shared" ca="1" si="6"/>
        <v>45200</v>
      </c>
      <c r="B48" s="260">
        <f t="shared" ca="1" si="7"/>
        <v>45230</v>
      </c>
      <c r="C48" s="261" t="str">
        <f ca="1">IF(B48&gt;Int_Has,"0",VLOOKUP(A48,[2]Salarios!$A:$IV,2))</f>
        <v>0</v>
      </c>
      <c r="D48" s="262" t="str">
        <f t="shared" ca="1" si="11"/>
        <v>0</v>
      </c>
      <c r="E48" s="262"/>
      <c r="F48" s="253"/>
      <c r="G48" s="253"/>
      <c r="H48" s="263">
        <f t="shared" ca="1" si="4"/>
        <v>3388129.382771641</v>
      </c>
      <c r="I48" s="255" t="str">
        <f t="shared" ca="1" si="8"/>
        <v>0</v>
      </c>
      <c r="J48" s="264" t="str">
        <f t="shared" ca="1" si="9"/>
        <v>0</v>
      </c>
      <c r="K48" s="253"/>
      <c r="L48" s="265"/>
      <c r="M48" s="266">
        <f t="shared" ca="1" si="10"/>
        <v>0</v>
      </c>
      <c r="N48" s="267">
        <f t="shared" ca="1" si="5"/>
        <v>3388129.382771641</v>
      </c>
    </row>
    <row r="49" spans="1:14" hidden="1" x14ac:dyDescent="0.2">
      <c r="A49" s="260">
        <f t="shared" ca="1" si="6"/>
        <v>45231</v>
      </c>
      <c r="B49" s="260">
        <f t="shared" ca="1" si="7"/>
        <v>45260</v>
      </c>
      <c r="C49" s="261" t="str">
        <f ca="1">IF(B49&gt;Int_Has,"0",VLOOKUP(A49,[2]Salarios!$A:$IV,2))</f>
        <v>0</v>
      </c>
      <c r="D49" s="262" t="str">
        <f t="shared" ca="1" si="11"/>
        <v>0</v>
      </c>
      <c r="E49" s="262"/>
      <c r="F49" s="253"/>
      <c r="G49" s="253"/>
      <c r="H49" s="263">
        <f t="shared" ca="1" si="4"/>
        <v>3388129.382771641</v>
      </c>
      <c r="I49" s="255" t="str">
        <f t="shared" ca="1" si="8"/>
        <v>0</v>
      </c>
      <c r="J49" s="264" t="str">
        <f t="shared" ca="1" si="9"/>
        <v>0</v>
      </c>
      <c r="K49" s="253"/>
      <c r="L49" s="265"/>
      <c r="M49" s="266">
        <f t="shared" ca="1" si="10"/>
        <v>0</v>
      </c>
      <c r="N49" s="267">
        <f t="shared" ca="1" si="5"/>
        <v>3388129.382771641</v>
      </c>
    </row>
    <row r="50" spans="1:14" hidden="1" x14ac:dyDescent="0.2">
      <c r="A50" s="260">
        <f t="shared" ca="1" si="6"/>
        <v>45261</v>
      </c>
      <c r="B50" s="260">
        <f t="shared" ca="1" si="7"/>
        <v>45291</v>
      </c>
      <c r="C50" s="261" t="str">
        <f ca="1">IF(B50&gt;Int_Has,"0",VLOOKUP(A50,[2]Salarios!$A:$IV,2))</f>
        <v>0</v>
      </c>
      <c r="D50" s="262" t="str">
        <f t="shared" ca="1" si="11"/>
        <v>0</v>
      </c>
      <c r="E50" s="262"/>
      <c r="F50" s="253"/>
      <c r="G50" s="253"/>
      <c r="H50" s="263">
        <f t="shared" ca="1" si="4"/>
        <v>3388129.382771641</v>
      </c>
      <c r="I50" s="255" t="str">
        <f t="shared" ca="1" si="8"/>
        <v>0</v>
      </c>
      <c r="J50" s="264" t="str">
        <f t="shared" ca="1" si="9"/>
        <v>0</v>
      </c>
      <c r="K50" s="253"/>
      <c r="L50" s="265"/>
      <c r="M50" s="266">
        <f t="shared" ca="1" si="10"/>
        <v>0</v>
      </c>
      <c r="N50" s="267">
        <f t="shared" ca="1" si="5"/>
        <v>3388129.382771641</v>
      </c>
    </row>
    <row r="51" spans="1:14" hidden="1" x14ac:dyDescent="0.2">
      <c r="A51" s="260">
        <f t="shared" ca="1" si="6"/>
        <v>45292</v>
      </c>
      <c r="B51" s="260">
        <f t="shared" ca="1" si="7"/>
        <v>45322</v>
      </c>
      <c r="C51" s="261" t="str">
        <f ca="1">IF(B51&gt;Int_Has,"0",VLOOKUP(A51,[2]Salarios!$A:$IV,2))</f>
        <v>0</v>
      </c>
      <c r="D51" s="262" t="str">
        <f t="shared" ca="1" si="11"/>
        <v>0</v>
      </c>
      <c r="E51" s="262"/>
      <c r="F51" s="253"/>
      <c r="G51" s="253"/>
      <c r="H51" s="263">
        <f t="shared" ca="1" si="4"/>
        <v>3388129.382771641</v>
      </c>
      <c r="I51" s="255" t="str">
        <f t="shared" ca="1" si="8"/>
        <v>0</v>
      </c>
      <c r="J51" s="264" t="str">
        <f t="shared" ca="1" si="9"/>
        <v>0</v>
      </c>
      <c r="K51" s="253"/>
      <c r="L51" s="265"/>
      <c r="M51" s="266">
        <f t="shared" ca="1" si="10"/>
        <v>0</v>
      </c>
      <c r="N51" s="267">
        <f t="shared" ca="1" si="5"/>
        <v>3388129.382771641</v>
      </c>
    </row>
    <row r="52" spans="1:14" hidden="1" x14ac:dyDescent="0.2">
      <c r="A52" s="260">
        <f t="shared" ca="1" si="6"/>
        <v>45323</v>
      </c>
      <c r="B52" s="260">
        <f t="shared" ca="1" si="7"/>
        <v>45351</v>
      </c>
      <c r="C52" s="261" t="str">
        <f ca="1">IF(B52&gt;Int_Has,"0",VLOOKUP(A52,[2]Salarios!$A:$IV,2))</f>
        <v>0</v>
      </c>
      <c r="D52" s="262" t="str">
        <f t="shared" ca="1" si="11"/>
        <v>0</v>
      </c>
      <c r="E52" s="262"/>
      <c r="F52" s="253"/>
      <c r="G52" s="253"/>
      <c r="H52" s="263">
        <f t="shared" ca="1" si="4"/>
        <v>3388129.382771641</v>
      </c>
      <c r="I52" s="255" t="str">
        <f t="shared" ca="1" si="8"/>
        <v>0</v>
      </c>
      <c r="J52" s="264" t="str">
        <f t="shared" ca="1" si="9"/>
        <v>0</v>
      </c>
      <c r="K52" s="253"/>
      <c r="L52" s="265"/>
      <c r="M52" s="266">
        <f t="shared" ca="1" si="10"/>
        <v>0</v>
      </c>
      <c r="N52" s="267">
        <f t="shared" ca="1" si="5"/>
        <v>3388129.382771641</v>
      </c>
    </row>
    <row r="53" spans="1:14" hidden="1" x14ac:dyDescent="0.2">
      <c r="A53" s="260">
        <f t="shared" ca="1" si="6"/>
        <v>45352</v>
      </c>
      <c r="B53" s="260">
        <f t="shared" ca="1" si="7"/>
        <v>45382</v>
      </c>
      <c r="C53" s="261" t="str">
        <f ca="1">IF(B53&gt;Int_Has,"0",VLOOKUP(A53,[2]Salarios!$A:$IV,2))</f>
        <v>0</v>
      </c>
      <c r="D53" s="262" t="str">
        <f t="shared" ca="1" si="11"/>
        <v>0</v>
      </c>
      <c r="E53" s="262"/>
      <c r="F53" s="253"/>
      <c r="G53" s="253"/>
      <c r="H53" s="263">
        <f t="shared" ca="1" si="4"/>
        <v>3388129.382771641</v>
      </c>
      <c r="I53" s="255" t="str">
        <f t="shared" ca="1" si="8"/>
        <v>0</v>
      </c>
      <c r="J53" s="264" t="str">
        <f t="shared" ca="1" si="9"/>
        <v>0</v>
      </c>
      <c r="K53" s="253"/>
      <c r="L53" s="265"/>
      <c r="M53" s="266">
        <f t="shared" ca="1" si="10"/>
        <v>0</v>
      </c>
      <c r="N53" s="267">
        <f t="shared" ca="1" si="5"/>
        <v>3388129.382771641</v>
      </c>
    </row>
    <row r="54" spans="1:14" hidden="1" x14ac:dyDescent="0.2">
      <c r="A54" s="260">
        <f t="shared" ca="1" si="6"/>
        <v>45383</v>
      </c>
      <c r="B54" s="260">
        <f t="shared" ca="1" si="7"/>
        <v>45412</v>
      </c>
      <c r="C54" s="261" t="str">
        <f ca="1">IF(B54&gt;Int_Has,"0",VLOOKUP(A54,[2]Salarios!$A:$IV,2))</f>
        <v>0</v>
      </c>
      <c r="D54" s="262" t="str">
        <f t="shared" ca="1" si="11"/>
        <v>0</v>
      </c>
      <c r="E54" s="262"/>
      <c r="F54" s="253"/>
      <c r="G54" s="253"/>
      <c r="H54" s="263">
        <f t="shared" ca="1" si="4"/>
        <v>3388129.382771641</v>
      </c>
      <c r="I54" s="255" t="str">
        <f t="shared" ca="1" si="8"/>
        <v>0</v>
      </c>
      <c r="J54" s="264" t="str">
        <f t="shared" ca="1" si="9"/>
        <v>0</v>
      </c>
      <c r="K54" s="253"/>
      <c r="L54" s="265"/>
      <c r="M54" s="266">
        <f t="shared" ca="1" si="10"/>
        <v>0</v>
      </c>
      <c r="N54" s="267">
        <f t="shared" ca="1" si="5"/>
        <v>3388129.382771641</v>
      </c>
    </row>
    <row r="55" spans="1:14" hidden="1" x14ac:dyDescent="0.2">
      <c r="A55" s="260">
        <f t="shared" ca="1" si="6"/>
        <v>45413</v>
      </c>
      <c r="B55" s="260">
        <f t="shared" ca="1" si="7"/>
        <v>45443</v>
      </c>
      <c r="C55" s="261" t="str">
        <f ca="1">IF(B55&gt;Int_Has,"0",VLOOKUP(A55,[2]Salarios!$A:$IV,2))</f>
        <v>0</v>
      </c>
      <c r="D55" s="262" t="str">
        <f t="shared" ca="1" si="11"/>
        <v>0</v>
      </c>
      <c r="E55" s="262"/>
      <c r="F55" s="253"/>
      <c r="G55" s="253"/>
      <c r="H55" s="263">
        <f t="shared" ca="1" si="4"/>
        <v>3388129.382771641</v>
      </c>
      <c r="I55" s="255" t="str">
        <f t="shared" ca="1" si="8"/>
        <v>0</v>
      </c>
      <c r="J55" s="264" t="str">
        <f t="shared" ca="1" si="9"/>
        <v>0</v>
      </c>
      <c r="K55" s="253"/>
      <c r="L55" s="265"/>
      <c r="M55" s="266">
        <f t="shared" ca="1" si="10"/>
        <v>0</v>
      </c>
      <c r="N55" s="267">
        <f t="shared" ca="1" si="5"/>
        <v>3388129.382771641</v>
      </c>
    </row>
    <row r="56" spans="1:14" hidden="1" x14ac:dyDescent="0.2">
      <c r="A56" s="260">
        <f t="shared" ca="1" si="6"/>
        <v>45444</v>
      </c>
      <c r="B56" s="260">
        <f t="shared" ca="1" si="7"/>
        <v>45473</v>
      </c>
      <c r="C56" s="261" t="str">
        <f ca="1">IF(B56&gt;Int_Has,"0",VLOOKUP(A56,[2]Salarios!$A:$IV,2))</f>
        <v>0</v>
      </c>
      <c r="D56" s="262" t="str">
        <f t="shared" ca="1" si="11"/>
        <v>0</v>
      </c>
      <c r="E56" s="262"/>
      <c r="F56" s="253"/>
      <c r="G56" s="253"/>
      <c r="H56" s="263">
        <f t="shared" ca="1" si="4"/>
        <v>3388129.382771641</v>
      </c>
      <c r="I56" s="255" t="str">
        <f t="shared" ca="1" si="8"/>
        <v>0</v>
      </c>
      <c r="J56" s="264" t="str">
        <f t="shared" ca="1" si="9"/>
        <v>0</v>
      </c>
      <c r="K56" s="253"/>
      <c r="L56" s="265"/>
      <c r="M56" s="266">
        <f t="shared" ca="1" si="10"/>
        <v>0</v>
      </c>
      <c r="N56" s="267">
        <f t="shared" ca="1" si="5"/>
        <v>3388129.382771641</v>
      </c>
    </row>
    <row r="57" spans="1:14" hidden="1" x14ac:dyDescent="0.2">
      <c r="A57" s="260">
        <f t="shared" ca="1" si="6"/>
        <v>45474</v>
      </c>
      <c r="B57" s="260">
        <f t="shared" ca="1" si="7"/>
        <v>45504</v>
      </c>
      <c r="C57" s="261" t="str">
        <f ca="1">IF(B57&gt;Int_Has,"0",VLOOKUP(A57,[2]Salarios!$A:$IV,2))</f>
        <v>0</v>
      </c>
      <c r="D57" s="262" t="str">
        <f t="shared" ca="1" si="11"/>
        <v>0</v>
      </c>
      <c r="E57" s="262"/>
      <c r="F57" s="253"/>
      <c r="G57" s="253"/>
      <c r="H57" s="263">
        <f t="shared" ca="1" si="4"/>
        <v>3388129.382771641</v>
      </c>
      <c r="I57" s="255" t="str">
        <f t="shared" ca="1" si="8"/>
        <v>0</v>
      </c>
      <c r="J57" s="264" t="str">
        <f t="shared" ca="1" si="9"/>
        <v>0</v>
      </c>
      <c r="K57" s="253"/>
      <c r="L57" s="265"/>
      <c r="M57" s="266">
        <f t="shared" ca="1" si="10"/>
        <v>0</v>
      </c>
      <c r="N57" s="267">
        <f t="shared" ca="1" si="5"/>
        <v>3388129.382771641</v>
      </c>
    </row>
    <row r="58" spans="1:14" hidden="1" x14ac:dyDescent="0.2">
      <c r="A58" s="260">
        <f t="shared" ca="1" si="6"/>
        <v>45505</v>
      </c>
      <c r="B58" s="260">
        <f t="shared" ca="1" si="7"/>
        <v>45535</v>
      </c>
      <c r="C58" s="261" t="str">
        <f ca="1">IF(B58&gt;Int_Has,"0",VLOOKUP(A58,[2]Salarios!$A:$IV,2))</f>
        <v>0</v>
      </c>
      <c r="D58" s="262" t="str">
        <f t="shared" ca="1" si="11"/>
        <v>0</v>
      </c>
      <c r="E58" s="262"/>
      <c r="F58" s="253"/>
      <c r="G58" s="253"/>
      <c r="H58" s="263">
        <f t="shared" ca="1" si="4"/>
        <v>3388129.382771641</v>
      </c>
      <c r="I58" s="255" t="str">
        <f t="shared" ca="1" si="8"/>
        <v>0</v>
      </c>
      <c r="J58" s="264" t="str">
        <f t="shared" ca="1" si="9"/>
        <v>0</v>
      </c>
      <c r="K58" s="253"/>
      <c r="L58" s="265"/>
      <c r="M58" s="266">
        <f t="shared" ca="1" si="10"/>
        <v>0</v>
      </c>
      <c r="N58" s="267">
        <f t="shared" ca="1" si="5"/>
        <v>3388129.382771641</v>
      </c>
    </row>
    <row r="59" spans="1:14" hidden="1" x14ac:dyDescent="0.2">
      <c r="A59" s="260">
        <f t="shared" ca="1" si="6"/>
        <v>45536</v>
      </c>
      <c r="B59" s="260">
        <f t="shared" ca="1" si="7"/>
        <v>45565</v>
      </c>
      <c r="C59" s="261" t="str">
        <f ca="1">IF(B59&gt;Int_Has,"0",VLOOKUP(A59,[2]Salarios!$A:$IV,2))</f>
        <v>0</v>
      </c>
      <c r="D59" s="262" t="str">
        <f t="shared" ca="1" si="11"/>
        <v>0</v>
      </c>
      <c r="E59" s="262"/>
      <c r="F59" s="253"/>
      <c r="G59" s="253"/>
      <c r="H59" s="263">
        <f t="shared" ca="1" si="4"/>
        <v>3388129.382771641</v>
      </c>
      <c r="I59" s="255" t="str">
        <f t="shared" ca="1" si="8"/>
        <v>0</v>
      </c>
      <c r="J59" s="264" t="str">
        <f t="shared" ca="1" si="9"/>
        <v>0</v>
      </c>
      <c r="K59" s="253"/>
      <c r="L59" s="265"/>
      <c r="M59" s="266">
        <f t="shared" ca="1" si="10"/>
        <v>0</v>
      </c>
      <c r="N59" s="267">
        <f t="shared" ca="1" si="5"/>
        <v>3388129.382771641</v>
      </c>
    </row>
    <row r="60" spans="1:14" hidden="1" x14ac:dyDescent="0.2">
      <c r="A60" s="260">
        <f t="shared" ca="1" si="6"/>
        <v>45566</v>
      </c>
      <c r="B60" s="260">
        <f t="shared" ca="1" si="7"/>
        <v>45596</v>
      </c>
      <c r="C60" s="261" t="str">
        <f ca="1">IF(B60&gt;Int_Has,"0",VLOOKUP(A60,[2]Salarios!$A:$IV,2))</f>
        <v>0</v>
      </c>
      <c r="D60" s="262" t="str">
        <f t="shared" ca="1" si="11"/>
        <v>0</v>
      </c>
      <c r="E60" s="262"/>
      <c r="F60" s="253"/>
      <c r="G60" s="253"/>
      <c r="H60" s="263">
        <f t="shared" ca="1" si="4"/>
        <v>3388129.382771641</v>
      </c>
      <c r="I60" s="255" t="str">
        <f t="shared" ca="1" si="8"/>
        <v>0</v>
      </c>
      <c r="J60" s="264" t="str">
        <f t="shared" ca="1" si="9"/>
        <v>0</v>
      </c>
      <c r="K60" s="253"/>
      <c r="L60" s="265"/>
      <c r="M60" s="266">
        <f t="shared" ca="1" si="10"/>
        <v>0</v>
      </c>
      <c r="N60" s="267">
        <f t="shared" ca="1" si="5"/>
        <v>3388129.382771641</v>
      </c>
    </row>
    <row r="61" spans="1:14" hidden="1" x14ac:dyDescent="0.2">
      <c r="A61" s="260">
        <f t="shared" ca="1" si="6"/>
        <v>45597</v>
      </c>
      <c r="B61" s="260">
        <f t="shared" ca="1" si="7"/>
        <v>45626</v>
      </c>
      <c r="C61" s="261" t="str">
        <f ca="1">IF(B61&gt;Int_Has,"0",VLOOKUP(A61,[2]Salarios!$A:$IV,2))</f>
        <v>0</v>
      </c>
      <c r="D61" s="262" t="str">
        <f t="shared" ca="1" si="11"/>
        <v>0</v>
      </c>
      <c r="E61" s="262"/>
      <c r="F61" s="253"/>
      <c r="G61" s="253"/>
      <c r="H61" s="263">
        <f t="shared" ca="1" si="4"/>
        <v>3388129.382771641</v>
      </c>
      <c r="I61" s="255" t="str">
        <f t="shared" ca="1" si="8"/>
        <v>0</v>
      </c>
      <c r="J61" s="264" t="str">
        <f t="shared" ca="1" si="9"/>
        <v>0</v>
      </c>
      <c r="K61" s="253"/>
      <c r="L61" s="265"/>
      <c r="M61" s="266">
        <f t="shared" ca="1" si="10"/>
        <v>0</v>
      </c>
      <c r="N61" s="267">
        <f t="shared" ca="1" si="5"/>
        <v>3388129.382771641</v>
      </c>
    </row>
    <row r="62" spans="1:14" hidden="1" x14ac:dyDescent="0.2">
      <c r="A62" s="260">
        <f t="shared" ca="1" si="6"/>
        <v>45627</v>
      </c>
      <c r="B62" s="260">
        <f t="shared" ca="1" si="7"/>
        <v>45657</v>
      </c>
      <c r="C62" s="261" t="str">
        <f ca="1">IF(B62&gt;Int_Has,"0",VLOOKUP(A62,[2]Salarios!$A:$IV,2))</f>
        <v>0</v>
      </c>
      <c r="D62" s="262" t="str">
        <f t="shared" ca="1" si="11"/>
        <v>0</v>
      </c>
      <c r="E62" s="262"/>
      <c r="F62" s="253"/>
      <c r="G62" s="253"/>
      <c r="H62" s="263">
        <f t="shared" ca="1" si="4"/>
        <v>3388129.382771641</v>
      </c>
      <c r="I62" s="255" t="str">
        <f t="shared" ca="1" si="8"/>
        <v>0</v>
      </c>
      <c r="J62" s="264" t="str">
        <f t="shared" ca="1" si="9"/>
        <v>0</v>
      </c>
      <c r="K62" s="253"/>
      <c r="L62" s="265"/>
      <c r="M62" s="266">
        <f t="shared" ca="1" si="10"/>
        <v>0</v>
      </c>
      <c r="N62" s="267">
        <f t="shared" ca="1" si="5"/>
        <v>3388129.382771641</v>
      </c>
    </row>
    <row r="63" spans="1:14" hidden="1" x14ac:dyDescent="0.2">
      <c r="A63" s="260">
        <f t="shared" ca="1" si="6"/>
        <v>45658</v>
      </c>
      <c r="B63" s="260">
        <f t="shared" ca="1" si="7"/>
        <v>45688</v>
      </c>
      <c r="C63" s="261" t="str">
        <f ca="1">IF(B63&gt;Int_Has,"0",VLOOKUP(A63,[2]Salarios!$A:$IV,2))</f>
        <v>0</v>
      </c>
      <c r="D63" s="262" t="str">
        <f t="shared" ca="1" si="11"/>
        <v>0</v>
      </c>
      <c r="E63" s="262"/>
      <c r="F63" s="253"/>
      <c r="G63" s="253"/>
      <c r="H63" s="263">
        <f t="shared" ca="1" si="4"/>
        <v>3388129.382771641</v>
      </c>
      <c r="I63" s="255" t="str">
        <f t="shared" ca="1" si="8"/>
        <v>0</v>
      </c>
      <c r="J63" s="264" t="str">
        <f t="shared" ca="1" si="9"/>
        <v>0</v>
      </c>
      <c r="K63" s="253"/>
      <c r="L63" s="265"/>
      <c r="M63" s="266">
        <f t="shared" ca="1" si="10"/>
        <v>0</v>
      </c>
      <c r="N63" s="267">
        <f t="shared" ca="1" si="5"/>
        <v>3388129.382771641</v>
      </c>
    </row>
    <row r="64" spans="1:14" hidden="1" x14ac:dyDescent="0.2">
      <c r="A64" s="260">
        <f t="shared" ca="1" si="6"/>
        <v>45689</v>
      </c>
      <c r="B64" s="260">
        <f t="shared" ca="1" si="7"/>
        <v>45716</v>
      </c>
      <c r="C64" s="261" t="str">
        <f ca="1">IF(B64&gt;Int_Has,"0",VLOOKUP(A64,[2]Salarios!$A:$IV,2))</f>
        <v>0</v>
      </c>
      <c r="D64" s="262" t="str">
        <f t="shared" ca="1" si="11"/>
        <v>0</v>
      </c>
      <c r="E64" s="262"/>
      <c r="F64" s="253"/>
      <c r="G64" s="253"/>
      <c r="H64" s="263">
        <f t="shared" ca="1" si="4"/>
        <v>3388129.382771641</v>
      </c>
      <c r="I64" s="255" t="str">
        <f t="shared" ca="1" si="8"/>
        <v>0</v>
      </c>
      <c r="J64" s="264" t="str">
        <f t="shared" ca="1" si="9"/>
        <v>0</v>
      </c>
      <c r="K64" s="253"/>
      <c r="L64" s="265"/>
      <c r="M64" s="266">
        <f t="shared" ca="1" si="10"/>
        <v>0</v>
      </c>
      <c r="N64" s="267">
        <f t="shared" ca="1" si="5"/>
        <v>3388129.382771641</v>
      </c>
    </row>
    <row r="65" spans="1:14" hidden="1" x14ac:dyDescent="0.2">
      <c r="A65" s="260">
        <f t="shared" ca="1" si="6"/>
        <v>45717</v>
      </c>
      <c r="B65" s="260">
        <f t="shared" ca="1" si="7"/>
        <v>45747</v>
      </c>
      <c r="C65" s="261" t="str">
        <f ca="1">IF(B65&gt;Int_Has,"0",VLOOKUP(A65,[2]Salarios!$A:$IV,2))</f>
        <v>0</v>
      </c>
      <c r="D65" s="262" t="str">
        <f t="shared" ca="1" si="11"/>
        <v>0</v>
      </c>
      <c r="E65" s="262"/>
      <c r="F65" s="253"/>
      <c r="G65" s="253"/>
      <c r="H65" s="263">
        <f t="shared" ca="1" si="4"/>
        <v>3388129.382771641</v>
      </c>
      <c r="I65" s="255" t="str">
        <f t="shared" ca="1" si="8"/>
        <v>0</v>
      </c>
      <c r="J65" s="264" t="str">
        <f t="shared" ca="1" si="9"/>
        <v>0</v>
      </c>
      <c r="K65" s="253"/>
      <c r="L65" s="265"/>
      <c r="M65" s="266">
        <f t="shared" ca="1" si="10"/>
        <v>0</v>
      </c>
      <c r="N65" s="267">
        <f t="shared" ca="1" si="5"/>
        <v>3388129.382771641</v>
      </c>
    </row>
    <row r="66" spans="1:14" hidden="1" x14ac:dyDescent="0.2">
      <c r="A66" s="260">
        <f t="shared" ca="1" si="6"/>
        <v>45748</v>
      </c>
      <c r="B66" s="260">
        <f t="shared" ca="1" si="7"/>
        <v>45777</v>
      </c>
      <c r="C66" s="261" t="str">
        <f ca="1">IF(B66&gt;Int_Has,"0",VLOOKUP(A66,[2]Salarios!$A:$IV,2))</f>
        <v>0</v>
      </c>
      <c r="D66" s="262" t="str">
        <f t="shared" ca="1" si="11"/>
        <v>0</v>
      </c>
      <c r="E66" s="262"/>
      <c r="F66" s="253"/>
      <c r="G66" s="253"/>
      <c r="H66" s="263">
        <f t="shared" ca="1" si="4"/>
        <v>3388129.382771641</v>
      </c>
      <c r="I66" s="255" t="str">
        <f t="shared" ca="1" si="8"/>
        <v>0</v>
      </c>
      <c r="J66" s="264" t="str">
        <f t="shared" ca="1" si="9"/>
        <v>0</v>
      </c>
      <c r="K66" s="253"/>
      <c r="L66" s="265"/>
      <c r="M66" s="266">
        <f t="shared" ca="1" si="10"/>
        <v>0</v>
      </c>
      <c r="N66" s="267">
        <f t="shared" ca="1" si="5"/>
        <v>3388129.382771641</v>
      </c>
    </row>
    <row r="67" spans="1:14" hidden="1" x14ac:dyDescent="0.2">
      <c r="A67" s="260">
        <f t="shared" ca="1" si="6"/>
        <v>45778</v>
      </c>
      <c r="B67" s="260">
        <f t="shared" ca="1" si="7"/>
        <v>45808</v>
      </c>
      <c r="C67" s="261" t="str">
        <f ca="1">IF(B67&gt;Int_Has,"0",VLOOKUP(A67,[2]Salarios!$A:$IV,2))</f>
        <v>0</v>
      </c>
      <c r="D67" s="262" t="str">
        <f t="shared" ca="1" si="11"/>
        <v>0</v>
      </c>
      <c r="E67" s="262"/>
      <c r="F67" s="253"/>
      <c r="G67" s="253"/>
      <c r="H67" s="263">
        <f t="shared" ca="1" si="4"/>
        <v>3388129.382771641</v>
      </c>
      <c r="I67" s="255" t="str">
        <f t="shared" ca="1" si="8"/>
        <v>0</v>
      </c>
      <c r="J67" s="264" t="str">
        <f t="shared" ca="1" si="9"/>
        <v>0</v>
      </c>
      <c r="K67" s="253"/>
      <c r="L67" s="265"/>
      <c r="M67" s="266">
        <f t="shared" ca="1" si="10"/>
        <v>0</v>
      </c>
      <c r="N67" s="267">
        <f t="shared" ca="1" si="5"/>
        <v>3388129.382771641</v>
      </c>
    </row>
    <row r="68" spans="1:14" hidden="1" x14ac:dyDescent="0.2">
      <c r="A68" s="260">
        <f t="shared" ca="1" si="6"/>
        <v>45809</v>
      </c>
      <c r="B68" s="260">
        <f t="shared" ca="1" si="7"/>
        <v>45838</v>
      </c>
      <c r="C68" s="261" t="str">
        <f ca="1">IF(B68&gt;Int_Has,"0",VLOOKUP(A68,[2]Salarios!$A:$IV,2))</f>
        <v>0</v>
      </c>
      <c r="D68" s="262" t="str">
        <f t="shared" ca="1" si="11"/>
        <v>0</v>
      </c>
      <c r="E68" s="262"/>
      <c r="F68" s="253"/>
      <c r="G68" s="253"/>
      <c r="H68" s="263">
        <f t="shared" ca="1" si="4"/>
        <v>3388129.382771641</v>
      </c>
      <c r="I68" s="255" t="str">
        <f t="shared" ca="1" si="8"/>
        <v>0</v>
      </c>
      <c r="J68" s="264" t="str">
        <f t="shared" ca="1" si="9"/>
        <v>0</v>
      </c>
      <c r="K68" s="253"/>
      <c r="L68" s="265"/>
      <c r="M68" s="266">
        <f t="shared" ca="1" si="10"/>
        <v>0</v>
      </c>
      <c r="N68" s="267">
        <f t="shared" ca="1" si="5"/>
        <v>3388129.382771641</v>
      </c>
    </row>
    <row r="69" spans="1:14" hidden="1" x14ac:dyDescent="0.2">
      <c r="A69" s="260">
        <f t="shared" ca="1" si="6"/>
        <v>45839</v>
      </c>
      <c r="B69" s="260">
        <f t="shared" ca="1" si="7"/>
        <v>45869</v>
      </c>
      <c r="C69" s="261" t="str">
        <f ca="1">IF(B69&gt;Int_Has,"0",VLOOKUP(A69,[2]Salarios!$A:$IV,2))</f>
        <v>0</v>
      </c>
      <c r="D69" s="262" t="str">
        <f t="shared" ca="1" si="11"/>
        <v>0</v>
      </c>
      <c r="E69" s="262"/>
      <c r="F69" s="253"/>
      <c r="G69" s="253"/>
      <c r="H69" s="263">
        <f t="shared" ca="1" si="4"/>
        <v>3388129.382771641</v>
      </c>
      <c r="I69" s="255" t="str">
        <f t="shared" ca="1" si="8"/>
        <v>0</v>
      </c>
      <c r="J69" s="264" t="str">
        <f t="shared" ca="1" si="9"/>
        <v>0</v>
      </c>
      <c r="K69" s="253"/>
      <c r="L69" s="265"/>
      <c r="M69" s="266">
        <f t="shared" ca="1" si="10"/>
        <v>0</v>
      </c>
      <c r="N69" s="267">
        <f t="shared" ca="1" si="5"/>
        <v>3388129.382771641</v>
      </c>
    </row>
    <row r="70" spans="1:14" hidden="1" x14ac:dyDescent="0.2">
      <c r="A70" s="260">
        <f t="shared" ca="1" si="6"/>
        <v>45870</v>
      </c>
      <c r="B70" s="260">
        <f t="shared" ca="1" si="7"/>
        <v>45900</v>
      </c>
      <c r="C70" s="261" t="str">
        <f ca="1">IF(B70&gt;Int_Has,"0",VLOOKUP(A70,[2]Salarios!$A:$IV,2))</f>
        <v>0</v>
      </c>
      <c r="D70" s="262" t="str">
        <f t="shared" ca="1" si="11"/>
        <v>0</v>
      </c>
      <c r="E70" s="262"/>
      <c r="F70" s="253"/>
      <c r="G70" s="253"/>
      <c r="H70" s="263">
        <f t="shared" ca="1" si="4"/>
        <v>3388129.382771641</v>
      </c>
      <c r="I70" s="255" t="str">
        <f t="shared" ca="1" si="8"/>
        <v>0</v>
      </c>
      <c r="J70" s="264" t="str">
        <f t="shared" ca="1" si="9"/>
        <v>0</v>
      </c>
      <c r="K70" s="253"/>
      <c r="L70" s="265"/>
      <c r="M70" s="266">
        <f t="shared" ca="1" si="10"/>
        <v>0</v>
      </c>
      <c r="N70" s="267">
        <f t="shared" ca="1" si="5"/>
        <v>3388129.382771641</v>
      </c>
    </row>
    <row r="71" spans="1:14" hidden="1" x14ac:dyDescent="0.2">
      <c r="A71" s="260">
        <f t="shared" ca="1" si="6"/>
        <v>45901</v>
      </c>
      <c r="B71" s="260">
        <f t="shared" ca="1" si="7"/>
        <v>45930</v>
      </c>
      <c r="C71" s="261" t="str">
        <f ca="1">IF(B71&gt;Int_Has,"0",VLOOKUP(A71,[2]Salarios!$A:$IV,2))</f>
        <v>0</v>
      </c>
      <c r="D71" s="262" t="str">
        <f t="shared" ca="1" si="11"/>
        <v>0</v>
      </c>
      <c r="E71" s="262"/>
      <c r="F71" s="253"/>
      <c r="G71" s="253"/>
      <c r="H71" s="263">
        <f t="shared" ca="1" si="4"/>
        <v>3388129.382771641</v>
      </c>
      <c r="I71" s="255" t="str">
        <f t="shared" ca="1" si="8"/>
        <v>0</v>
      </c>
      <c r="J71" s="264" t="str">
        <f t="shared" ca="1" si="9"/>
        <v>0</v>
      </c>
      <c r="K71" s="253"/>
      <c r="L71" s="265"/>
      <c r="M71" s="266">
        <f t="shared" ca="1" si="10"/>
        <v>0</v>
      </c>
      <c r="N71" s="267">
        <f t="shared" ca="1" si="5"/>
        <v>3388129.382771641</v>
      </c>
    </row>
    <row r="72" spans="1:14" hidden="1" x14ac:dyDescent="0.2">
      <c r="A72" s="260">
        <f t="shared" ca="1" si="6"/>
        <v>45931</v>
      </c>
      <c r="B72" s="260">
        <f t="shared" ca="1" si="7"/>
        <v>45961</v>
      </c>
      <c r="C72" s="261" t="str">
        <f ca="1">IF(B72&gt;Int_Has,"0",VLOOKUP(A72,[2]Salarios!$A:$IV,2))</f>
        <v>0</v>
      </c>
      <c r="D72" s="262" t="str">
        <f t="shared" ca="1" si="11"/>
        <v>0</v>
      </c>
      <c r="E72" s="262"/>
      <c r="F72" s="253"/>
      <c r="G72" s="253"/>
      <c r="H72" s="263">
        <f t="shared" ca="1" si="4"/>
        <v>3388129.382771641</v>
      </c>
      <c r="I72" s="255" t="str">
        <f t="shared" ca="1" si="8"/>
        <v>0</v>
      </c>
      <c r="J72" s="264" t="str">
        <f t="shared" ca="1" si="9"/>
        <v>0</v>
      </c>
      <c r="K72" s="253"/>
      <c r="L72" s="265"/>
      <c r="M72" s="266">
        <f t="shared" ca="1" si="10"/>
        <v>0</v>
      </c>
      <c r="N72" s="267">
        <f t="shared" ca="1" si="5"/>
        <v>3388129.382771641</v>
      </c>
    </row>
    <row r="73" spans="1:14" hidden="1" x14ac:dyDescent="0.2">
      <c r="A73" s="260">
        <f t="shared" ca="1" si="6"/>
        <v>45962</v>
      </c>
      <c r="B73" s="260">
        <f t="shared" ca="1" si="7"/>
        <v>45991</v>
      </c>
      <c r="C73" s="261" t="str">
        <f ca="1">IF(B73&gt;Int_Has,"0",VLOOKUP(A73,[2]Salarios!$A:$IV,2))</f>
        <v>0</v>
      </c>
      <c r="D73" s="262" t="str">
        <f t="shared" ca="1" si="11"/>
        <v>0</v>
      </c>
      <c r="E73" s="262"/>
      <c r="F73" s="253"/>
      <c r="G73" s="253"/>
      <c r="H73" s="263">
        <f t="shared" ca="1" si="4"/>
        <v>3388129.382771641</v>
      </c>
      <c r="I73" s="255" t="str">
        <f t="shared" ca="1" si="8"/>
        <v>0</v>
      </c>
      <c r="J73" s="264" t="str">
        <f t="shared" ca="1" si="9"/>
        <v>0</v>
      </c>
      <c r="K73" s="253"/>
      <c r="L73" s="265"/>
      <c r="M73" s="266">
        <f t="shared" ca="1" si="10"/>
        <v>0</v>
      </c>
      <c r="N73" s="267">
        <f t="shared" ca="1" si="5"/>
        <v>3388129.382771641</v>
      </c>
    </row>
    <row r="74" spans="1:14" hidden="1" x14ac:dyDescent="0.2">
      <c r="A74" s="260">
        <f t="shared" ca="1" si="6"/>
        <v>45992</v>
      </c>
      <c r="B74" s="260">
        <f t="shared" ca="1" si="7"/>
        <v>46022</v>
      </c>
      <c r="C74" s="261" t="str">
        <f ca="1">IF(B74&gt;Int_Has,"0",VLOOKUP(A74,[2]Salarios!$A:$IV,2))</f>
        <v>0</v>
      </c>
      <c r="D74" s="262" t="str">
        <f t="shared" ca="1" si="11"/>
        <v>0</v>
      </c>
      <c r="E74" s="262"/>
      <c r="F74" s="253"/>
      <c r="G74" s="253"/>
      <c r="H74" s="263">
        <f t="shared" ca="1" si="4"/>
        <v>3388129.382771641</v>
      </c>
      <c r="I74" s="255" t="str">
        <f t="shared" ca="1" si="8"/>
        <v>0</v>
      </c>
      <c r="J74" s="264" t="str">
        <f t="shared" ca="1" si="9"/>
        <v>0</v>
      </c>
      <c r="K74" s="253"/>
      <c r="L74" s="265"/>
      <c r="M74" s="266">
        <f t="shared" ca="1" si="10"/>
        <v>0</v>
      </c>
      <c r="N74" s="267">
        <f t="shared" ca="1" si="5"/>
        <v>3388129.382771641</v>
      </c>
    </row>
    <row r="75" spans="1:14" hidden="1" x14ac:dyDescent="0.2">
      <c r="A75" s="260">
        <f t="shared" ca="1" si="6"/>
        <v>46023</v>
      </c>
      <c r="B75" s="260">
        <f t="shared" ca="1" si="7"/>
        <v>46053</v>
      </c>
      <c r="C75" s="261" t="str">
        <f ca="1">IF(B75&gt;Int_Has,"0",VLOOKUP(A75,[2]Salarios!$A:$IV,2))</f>
        <v>0</v>
      </c>
      <c r="D75" s="262" t="str">
        <f t="shared" ca="1" si="11"/>
        <v>0</v>
      </c>
      <c r="E75" s="262"/>
      <c r="F75" s="253"/>
      <c r="G75" s="253"/>
      <c r="H75" s="263">
        <f t="shared" ca="1" si="4"/>
        <v>3388129.382771641</v>
      </c>
      <c r="I75" s="255" t="str">
        <f t="shared" ca="1" si="8"/>
        <v>0</v>
      </c>
      <c r="J75" s="264" t="str">
        <f t="shared" ca="1" si="9"/>
        <v>0</v>
      </c>
      <c r="K75" s="253"/>
      <c r="L75" s="265"/>
      <c r="M75" s="266">
        <f t="shared" ca="1" si="10"/>
        <v>0</v>
      </c>
      <c r="N75" s="267">
        <f t="shared" ca="1" si="5"/>
        <v>3388129.382771641</v>
      </c>
    </row>
    <row r="76" spans="1:14" hidden="1" x14ac:dyDescent="0.2">
      <c r="A76" s="260">
        <f t="shared" ca="1" si="6"/>
        <v>46054</v>
      </c>
      <c r="B76" s="260">
        <f t="shared" ca="1" si="7"/>
        <v>46081</v>
      </c>
      <c r="C76" s="261" t="str">
        <f ca="1">IF(B76&gt;Int_Has,"0",VLOOKUP(A76,[2]Salarios!$A:$IV,2))</f>
        <v>0</v>
      </c>
      <c r="D76" s="262" t="str">
        <f t="shared" ca="1" si="11"/>
        <v>0</v>
      </c>
      <c r="E76" s="262"/>
      <c r="F76" s="253"/>
      <c r="G76" s="253"/>
      <c r="H76" s="263">
        <f t="shared" ca="1" si="4"/>
        <v>3388129.382771641</v>
      </c>
      <c r="I76" s="255" t="str">
        <f t="shared" ca="1" si="8"/>
        <v>0</v>
      </c>
      <c r="J76" s="264" t="str">
        <f t="shared" ca="1" si="9"/>
        <v>0</v>
      </c>
      <c r="K76" s="253"/>
      <c r="L76" s="265"/>
      <c r="M76" s="266">
        <f t="shared" ca="1" si="10"/>
        <v>0</v>
      </c>
      <c r="N76" s="267">
        <f t="shared" ca="1" si="5"/>
        <v>3388129.382771641</v>
      </c>
    </row>
    <row r="77" spans="1:14" hidden="1" x14ac:dyDescent="0.2">
      <c r="A77" s="260">
        <f t="shared" ca="1" si="6"/>
        <v>46082</v>
      </c>
      <c r="B77" s="260">
        <f t="shared" ca="1" si="7"/>
        <v>46112</v>
      </c>
      <c r="C77" s="261" t="str">
        <f ca="1">IF(B77&gt;Int_Has,"0",VLOOKUP(A77,[2]Salarios!$A:$IV,2))</f>
        <v>0</v>
      </c>
      <c r="D77" s="262" t="str">
        <f t="shared" ca="1" si="11"/>
        <v>0</v>
      </c>
      <c r="E77" s="262"/>
      <c r="F77" s="253"/>
      <c r="G77" s="253"/>
      <c r="H77" s="263">
        <f t="shared" ca="1" si="4"/>
        <v>3388129.382771641</v>
      </c>
      <c r="I77" s="255" t="str">
        <f t="shared" ca="1" si="8"/>
        <v>0</v>
      </c>
      <c r="J77" s="264" t="str">
        <f t="shared" ca="1" si="9"/>
        <v>0</v>
      </c>
      <c r="K77" s="253"/>
      <c r="L77" s="265"/>
      <c r="M77" s="266">
        <f t="shared" ca="1" si="10"/>
        <v>0</v>
      </c>
      <c r="N77" s="267">
        <f t="shared" ca="1" si="5"/>
        <v>3388129.382771641</v>
      </c>
    </row>
    <row r="78" spans="1:14" hidden="1" x14ac:dyDescent="0.2">
      <c r="A78" s="260">
        <f t="shared" ca="1" si="6"/>
        <v>46113</v>
      </c>
      <c r="B78" s="260">
        <f t="shared" ca="1" si="7"/>
        <v>46142</v>
      </c>
      <c r="C78" s="261" t="str">
        <f ca="1">IF(B78&gt;Int_Has,"0",VLOOKUP(A78,[2]Salarios!$A:$IV,2))</f>
        <v>0</v>
      </c>
      <c r="D78" s="262" t="str">
        <f t="shared" ca="1" si="11"/>
        <v>0</v>
      </c>
      <c r="E78" s="262"/>
      <c r="F78" s="253"/>
      <c r="G78" s="253"/>
      <c r="H78" s="263">
        <f t="shared" ca="1" si="4"/>
        <v>3388129.382771641</v>
      </c>
      <c r="I78" s="255" t="str">
        <f t="shared" ref="I78:I109" ca="1" si="12">IF(B78&gt;Int_Has,"0",DAYS360(A78,B78+(1)))</f>
        <v>0</v>
      </c>
      <c r="J78" s="264" t="str">
        <f t="shared" ref="J78:J109" ca="1" si="13">IF(B78&gt;Int_Has,"0",IF(A78="","",IF(H78&lt;0,"0",((H78*B$7)/30)*I78)))</f>
        <v>0</v>
      </c>
      <c r="K78" s="253"/>
      <c r="L78" s="265"/>
      <c r="M78" s="266">
        <f t="shared" ref="M78:M109" ca="1" si="14">IF(M77&lt;0,J78-K78,M77+J78-K78)</f>
        <v>0</v>
      </c>
      <c r="N78" s="267">
        <f t="shared" ca="1" si="5"/>
        <v>3388129.382771641</v>
      </c>
    </row>
    <row r="79" spans="1:14" hidden="1" x14ac:dyDescent="0.2">
      <c r="A79" s="260">
        <f t="shared" ca="1" si="6"/>
        <v>46143</v>
      </c>
      <c r="B79" s="260">
        <f t="shared" ca="1" si="7"/>
        <v>46173</v>
      </c>
      <c r="C79" s="261" t="str">
        <f ca="1">IF(B79&gt;Int_Has,"0",VLOOKUP(A79,[2]Salarios!$A:$IV,2))</f>
        <v>0</v>
      </c>
      <c r="D79" s="262" t="str">
        <f t="shared" ref="D79:D110" ca="1" si="15">IF(B79&gt;Int_Has,"0",IF(AND(MONTH(A79)=E$6,DAY(A79)=1),(D78*C79)+D78,D78))</f>
        <v>0</v>
      </c>
      <c r="E79" s="262"/>
      <c r="F79" s="253"/>
      <c r="G79" s="253"/>
      <c r="H79" s="263">
        <f t="shared" ref="H79:H142" ca="1" si="16">MIN(H78,N78)+SUM(E79:G79)</f>
        <v>3388129.382771641</v>
      </c>
      <c r="I79" s="255" t="str">
        <f t="shared" ca="1" si="12"/>
        <v>0</v>
      </c>
      <c r="J79" s="264" t="str">
        <f t="shared" ca="1" si="13"/>
        <v>0</v>
      </c>
      <c r="K79" s="253"/>
      <c r="L79" s="265"/>
      <c r="M79" s="266">
        <f t="shared" ca="1" si="14"/>
        <v>0</v>
      </c>
      <c r="N79" s="267">
        <f t="shared" ref="N79:N142" ca="1" si="17">SUM(N78,(E79:G79),J79)-K79</f>
        <v>3388129.382771641</v>
      </c>
    </row>
    <row r="80" spans="1:14" hidden="1" x14ac:dyDescent="0.2">
      <c r="A80" s="260">
        <f t="shared" ref="A80:A143" ca="1" si="18">DATE(YEAR(B79),MONTH(B79),DAY(B79)+1)</f>
        <v>46174</v>
      </c>
      <c r="B80" s="260">
        <f t="shared" ref="B80:B143" ca="1" si="19">IF(A80=DATE(YEAR(Int_Has),MONTH(Int_Has),DAY(1)),DATE(YEAR(Int_Has),MONTH(Int_Has),DAY(Int_Has)),DATE(YEAR(A80),MONTH(A80)+1,))</f>
        <v>46203</v>
      </c>
      <c r="C80" s="261" t="str">
        <f ca="1">IF(B80&gt;Int_Has,"0",VLOOKUP(A80,[2]Salarios!$A:$IV,2))</f>
        <v>0</v>
      </c>
      <c r="D80" s="262" t="str">
        <f t="shared" ca="1" si="15"/>
        <v>0</v>
      </c>
      <c r="E80" s="262"/>
      <c r="F80" s="253"/>
      <c r="G80" s="253"/>
      <c r="H80" s="263">
        <f t="shared" ca="1" si="16"/>
        <v>3388129.382771641</v>
      </c>
      <c r="I80" s="255" t="str">
        <f t="shared" ca="1" si="12"/>
        <v>0</v>
      </c>
      <c r="J80" s="264" t="str">
        <f t="shared" ca="1" si="13"/>
        <v>0</v>
      </c>
      <c r="K80" s="253"/>
      <c r="L80" s="265"/>
      <c r="M80" s="266">
        <f t="shared" ca="1" si="14"/>
        <v>0</v>
      </c>
      <c r="N80" s="267">
        <f t="shared" ca="1" si="17"/>
        <v>3388129.382771641</v>
      </c>
    </row>
    <row r="81" spans="1:14" hidden="1" x14ac:dyDescent="0.2">
      <c r="A81" s="260">
        <f t="shared" ca="1" si="18"/>
        <v>46204</v>
      </c>
      <c r="B81" s="260">
        <f t="shared" ca="1" si="19"/>
        <v>46234</v>
      </c>
      <c r="C81" s="261" t="str">
        <f ca="1">IF(B81&gt;Int_Has,"0",VLOOKUP(A81,[2]Salarios!$A:$IV,2))</f>
        <v>0</v>
      </c>
      <c r="D81" s="262" t="str">
        <f t="shared" ca="1" si="15"/>
        <v>0</v>
      </c>
      <c r="E81" s="262"/>
      <c r="F81" s="253"/>
      <c r="G81" s="253"/>
      <c r="H81" s="263">
        <f t="shared" ca="1" si="16"/>
        <v>3388129.382771641</v>
      </c>
      <c r="I81" s="255" t="str">
        <f t="shared" ca="1" si="12"/>
        <v>0</v>
      </c>
      <c r="J81" s="264" t="str">
        <f t="shared" ca="1" si="13"/>
        <v>0</v>
      </c>
      <c r="K81" s="253"/>
      <c r="L81" s="265"/>
      <c r="M81" s="266">
        <f t="shared" ca="1" si="14"/>
        <v>0</v>
      </c>
      <c r="N81" s="267">
        <f t="shared" ca="1" si="17"/>
        <v>3388129.382771641</v>
      </c>
    </row>
    <row r="82" spans="1:14" hidden="1" x14ac:dyDescent="0.2">
      <c r="A82" s="260">
        <f t="shared" ca="1" si="18"/>
        <v>46235</v>
      </c>
      <c r="B82" s="260">
        <f t="shared" ca="1" si="19"/>
        <v>46265</v>
      </c>
      <c r="C82" s="261" t="str">
        <f ca="1">IF(B82&gt;Int_Has,"0",VLOOKUP(A82,[2]Salarios!$A:$IV,2))</f>
        <v>0</v>
      </c>
      <c r="D82" s="262" t="str">
        <f t="shared" ca="1" si="15"/>
        <v>0</v>
      </c>
      <c r="E82" s="262"/>
      <c r="F82" s="253"/>
      <c r="G82" s="253"/>
      <c r="H82" s="263">
        <f t="shared" ca="1" si="16"/>
        <v>3388129.382771641</v>
      </c>
      <c r="I82" s="255" t="str">
        <f t="shared" ca="1" si="12"/>
        <v>0</v>
      </c>
      <c r="J82" s="264" t="str">
        <f t="shared" ca="1" si="13"/>
        <v>0</v>
      </c>
      <c r="K82" s="253"/>
      <c r="L82" s="265"/>
      <c r="M82" s="266">
        <f t="shared" ca="1" si="14"/>
        <v>0</v>
      </c>
      <c r="N82" s="267">
        <f t="shared" ca="1" si="17"/>
        <v>3388129.382771641</v>
      </c>
    </row>
    <row r="83" spans="1:14" hidden="1" x14ac:dyDescent="0.2">
      <c r="A83" s="260">
        <f t="shared" ca="1" si="18"/>
        <v>46266</v>
      </c>
      <c r="B83" s="260">
        <f t="shared" ca="1" si="19"/>
        <v>46295</v>
      </c>
      <c r="C83" s="261" t="str">
        <f ca="1">IF(B83&gt;Int_Has,"0",VLOOKUP(A83,[2]Salarios!$A:$IV,2))</f>
        <v>0</v>
      </c>
      <c r="D83" s="262" t="str">
        <f t="shared" ca="1" si="15"/>
        <v>0</v>
      </c>
      <c r="E83" s="262"/>
      <c r="F83" s="253"/>
      <c r="G83" s="253"/>
      <c r="H83" s="263">
        <f t="shared" ca="1" si="16"/>
        <v>3388129.382771641</v>
      </c>
      <c r="I83" s="255" t="str">
        <f t="shared" ca="1" si="12"/>
        <v>0</v>
      </c>
      <c r="J83" s="264" t="str">
        <f t="shared" ca="1" si="13"/>
        <v>0</v>
      </c>
      <c r="K83" s="253"/>
      <c r="L83" s="265"/>
      <c r="M83" s="266">
        <f t="shared" ca="1" si="14"/>
        <v>0</v>
      </c>
      <c r="N83" s="267">
        <f t="shared" ca="1" si="17"/>
        <v>3388129.382771641</v>
      </c>
    </row>
    <row r="84" spans="1:14" hidden="1" x14ac:dyDescent="0.2">
      <c r="A84" s="260">
        <f t="shared" ca="1" si="18"/>
        <v>46296</v>
      </c>
      <c r="B84" s="260">
        <f t="shared" ca="1" si="19"/>
        <v>46326</v>
      </c>
      <c r="C84" s="261" t="str">
        <f ca="1">IF(B84&gt;Int_Has,"0",VLOOKUP(A84,[2]Salarios!$A:$IV,2))</f>
        <v>0</v>
      </c>
      <c r="D84" s="262" t="str">
        <f t="shared" ca="1" si="15"/>
        <v>0</v>
      </c>
      <c r="E84" s="262"/>
      <c r="F84" s="253"/>
      <c r="G84" s="253"/>
      <c r="H84" s="263">
        <f t="shared" ca="1" si="16"/>
        <v>3388129.382771641</v>
      </c>
      <c r="I84" s="255" t="str">
        <f t="shared" ca="1" si="12"/>
        <v>0</v>
      </c>
      <c r="J84" s="264" t="str">
        <f t="shared" ca="1" si="13"/>
        <v>0</v>
      </c>
      <c r="K84" s="253"/>
      <c r="L84" s="265"/>
      <c r="M84" s="266">
        <f t="shared" ca="1" si="14"/>
        <v>0</v>
      </c>
      <c r="N84" s="267">
        <f t="shared" ca="1" si="17"/>
        <v>3388129.382771641</v>
      </c>
    </row>
    <row r="85" spans="1:14" hidden="1" x14ac:dyDescent="0.2">
      <c r="A85" s="260">
        <f t="shared" ca="1" si="18"/>
        <v>46327</v>
      </c>
      <c r="B85" s="260">
        <f t="shared" ca="1" si="19"/>
        <v>46356</v>
      </c>
      <c r="C85" s="261" t="str">
        <f ca="1">IF(B85&gt;Int_Has,"0",VLOOKUP(A85,[2]Salarios!$A:$IV,2))</f>
        <v>0</v>
      </c>
      <c r="D85" s="262" t="str">
        <f t="shared" ca="1" si="15"/>
        <v>0</v>
      </c>
      <c r="E85" s="262"/>
      <c r="F85" s="253"/>
      <c r="G85" s="253"/>
      <c r="H85" s="263">
        <f t="shared" ca="1" si="16"/>
        <v>3388129.382771641</v>
      </c>
      <c r="I85" s="255" t="str">
        <f t="shared" ca="1" si="12"/>
        <v>0</v>
      </c>
      <c r="J85" s="264" t="str">
        <f t="shared" ca="1" si="13"/>
        <v>0</v>
      </c>
      <c r="K85" s="253"/>
      <c r="L85" s="265"/>
      <c r="M85" s="266">
        <f t="shared" ca="1" si="14"/>
        <v>0</v>
      </c>
      <c r="N85" s="267">
        <f t="shared" ca="1" si="17"/>
        <v>3388129.382771641</v>
      </c>
    </row>
    <row r="86" spans="1:14" hidden="1" x14ac:dyDescent="0.2">
      <c r="A86" s="260">
        <f t="shared" ca="1" si="18"/>
        <v>46357</v>
      </c>
      <c r="B86" s="260">
        <f t="shared" ca="1" si="19"/>
        <v>46387</v>
      </c>
      <c r="C86" s="261" t="str">
        <f ca="1">IF(B86&gt;Int_Has,"0",VLOOKUP(A86,[2]Salarios!$A:$IV,2))</f>
        <v>0</v>
      </c>
      <c r="D86" s="262" t="str">
        <f t="shared" ca="1" si="15"/>
        <v>0</v>
      </c>
      <c r="E86" s="262"/>
      <c r="F86" s="253"/>
      <c r="G86" s="253"/>
      <c r="H86" s="263">
        <f t="shared" ca="1" si="16"/>
        <v>3388129.382771641</v>
      </c>
      <c r="I86" s="255" t="str">
        <f t="shared" ca="1" si="12"/>
        <v>0</v>
      </c>
      <c r="J86" s="264" t="str">
        <f t="shared" ca="1" si="13"/>
        <v>0</v>
      </c>
      <c r="K86" s="253"/>
      <c r="L86" s="265"/>
      <c r="M86" s="266">
        <f t="shared" ca="1" si="14"/>
        <v>0</v>
      </c>
      <c r="N86" s="267">
        <f t="shared" ca="1" si="17"/>
        <v>3388129.382771641</v>
      </c>
    </row>
    <row r="87" spans="1:14" hidden="1" x14ac:dyDescent="0.2">
      <c r="A87" s="260">
        <f t="shared" ca="1" si="18"/>
        <v>46388</v>
      </c>
      <c r="B87" s="260">
        <f t="shared" ca="1" si="19"/>
        <v>46418</v>
      </c>
      <c r="C87" s="261" t="str">
        <f ca="1">IF(B87&gt;Int_Has,"0",VLOOKUP(A87,[2]Salarios!$A:$IV,2))</f>
        <v>0</v>
      </c>
      <c r="D87" s="262" t="str">
        <f t="shared" ca="1" si="15"/>
        <v>0</v>
      </c>
      <c r="E87" s="262"/>
      <c r="F87" s="253"/>
      <c r="G87" s="253"/>
      <c r="H87" s="263">
        <f t="shared" ca="1" si="16"/>
        <v>3388129.382771641</v>
      </c>
      <c r="I87" s="255" t="str">
        <f t="shared" ca="1" si="12"/>
        <v>0</v>
      </c>
      <c r="J87" s="264" t="str">
        <f t="shared" ca="1" si="13"/>
        <v>0</v>
      </c>
      <c r="K87" s="253"/>
      <c r="L87" s="265"/>
      <c r="M87" s="266">
        <f t="shared" ca="1" si="14"/>
        <v>0</v>
      </c>
      <c r="N87" s="267">
        <f t="shared" ca="1" si="17"/>
        <v>3388129.382771641</v>
      </c>
    </row>
    <row r="88" spans="1:14" hidden="1" x14ac:dyDescent="0.2">
      <c r="A88" s="260">
        <f t="shared" ca="1" si="18"/>
        <v>46419</v>
      </c>
      <c r="B88" s="260">
        <f t="shared" ca="1" si="19"/>
        <v>46446</v>
      </c>
      <c r="C88" s="261" t="str">
        <f ca="1">IF(B88&gt;Int_Has,"0",VLOOKUP(A88,[2]Salarios!$A:$IV,2))</f>
        <v>0</v>
      </c>
      <c r="D88" s="262" t="str">
        <f t="shared" ca="1" si="15"/>
        <v>0</v>
      </c>
      <c r="E88" s="262"/>
      <c r="F88" s="253"/>
      <c r="G88" s="253"/>
      <c r="H88" s="263">
        <f t="shared" ca="1" si="16"/>
        <v>3388129.382771641</v>
      </c>
      <c r="I88" s="255" t="str">
        <f t="shared" ca="1" si="12"/>
        <v>0</v>
      </c>
      <c r="J88" s="264" t="str">
        <f t="shared" ca="1" si="13"/>
        <v>0</v>
      </c>
      <c r="K88" s="253"/>
      <c r="L88" s="265"/>
      <c r="M88" s="266">
        <f t="shared" ca="1" si="14"/>
        <v>0</v>
      </c>
      <c r="N88" s="267">
        <f t="shared" ca="1" si="17"/>
        <v>3388129.382771641</v>
      </c>
    </row>
    <row r="89" spans="1:14" hidden="1" x14ac:dyDescent="0.2">
      <c r="A89" s="260">
        <f t="shared" ca="1" si="18"/>
        <v>46447</v>
      </c>
      <c r="B89" s="260">
        <f t="shared" ca="1" si="19"/>
        <v>46477</v>
      </c>
      <c r="C89" s="261" t="str">
        <f ca="1">IF(B89&gt;Int_Has,"0",VLOOKUP(A89,[2]Salarios!$A:$IV,2))</f>
        <v>0</v>
      </c>
      <c r="D89" s="262" t="str">
        <f t="shared" ca="1" si="15"/>
        <v>0</v>
      </c>
      <c r="E89" s="262"/>
      <c r="F89" s="253"/>
      <c r="G89" s="253"/>
      <c r="H89" s="263">
        <f t="shared" ca="1" si="16"/>
        <v>3388129.382771641</v>
      </c>
      <c r="I89" s="255" t="str">
        <f t="shared" ca="1" si="12"/>
        <v>0</v>
      </c>
      <c r="J89" s="264" t="str">
        <f t="shared" ca="1" si="13"/>
        <v>0</v>
      </c>
      <c r="K89" s="253"/>
      <c r="L89" s="265"/>
      <c r="M89" s="266">
        <f t="shared" ca="1" si="14"/>
        <v>0</v>
      </c>
      <c r="N89" s="267">
        <f t="shared" ca="1" si="17"/>
        <v>3388129.382771641</v>
      </c>
    </row>
    <row r="90" spans="1:14" hidden="1" x14ac:dyDescent="0.2">
      <c r="A90" s="260">
        <f t="shared" ca="1" si="18"/>
        <v>46478</v>
      </c>
      <c r="B90" s="260">
        <f t="shared" ca="1" si="19"/>
        <v>46507</v>
      </c>
      <c r="C90" s="261" t="str">
        <f ca="1">IF(B90&gt;Int_Has,"0",VLOOKUP(A90,[2]Salarios!$A:$IV,2))</f>
        <v>0</v>
      </c>
      <c r="D90" s="262" t="str">
        <f t="shared" ca="1" si="15"/>
        <v>0</v>
      </c>
      <c r="E90" s="262"/>
      <c r="F90" s="253"/>
      <c r="G90" s="253"/>
      <c r="H90" s="263">
        <f t="shared" ca="1" si="16"/>
        <v>3388129.382771641</v>
      </c>
      <c r="I90" s="255" t="str">
        <f t="shared" ca="1" si="12"/>
        <v>0</v>
      </c>
      <c r="J90" s="264" t="str">
        <f t="shared" ca="1" si="13"/>
        <v>0</v>
      </c>
      <c r="K90" s="253"/>
      <c r="L90" s="265"/>
      <c r="M90" s="266">
        <f t="shared" ca="1" si="14"/>
        <v>0</v>
      </c>
      <c r="N90" s="267">
        <f t="shared" ca="1" si="17"/>
        <v>3388129.382771641</v>
      </c>
    </row>
    <row r="91" spans="1:14" hidden="1" x14ac:dyDescent="0.2">
      <c r="A91" s="260">
        <f t="shared" ca="1" si="18"/>
        <v>46508</v>
      </c>
      <c r="B91" s="260">
        <f t="shared" ca="1" si="19"/>
        <v>46538</v>
      </c>
      <c r="C91" s="261" t="str">
        <f ca="1">IF(B91&gt;Int_Has,"0",VLOOKUP(A91,[2]Salarios!$A:$IV,2))</f>
        <v>0</v>
      </c>
      <c r="D91" s="262" t="str">
        <f t="shared" ca="1" si="15"/>
        <v>0</v>
      </c>
      <c r="E91" s="262"/>
      <c r="F91" s="253"/>
      <c r="G91" s="253"/>
      <c r="H91" s="263">
        <f t="shared" ca="1" si="16"/>
        <v>3388129.382771641</v>
      </c>
      <c r="I91" s="255" t="str">
        <f t="shared" ca="1" si="12"/>
        <v>0</v>
      </c>
      <c r="J91" s="264" t="str">
        <f t="shared" ca="1" si="13"/>
        <v>0</v>
      </c>
      <c r="K91" s="253"/>
      <c r="L91" s="265"/>
      <c r="M91" s="266">
        <f t="shared" ca="1" si="14"/>
        <v>0</v>
      </c>
      <c r="N91" s="267">
        <f t="shared" ca="1" si="17"/>
        <v>3388129.382771641</v>
      </c>
    </row>
    <row r="92" spans="1:14" hidden="1" x14ac:dyDescent="0.2">
      <c r="A92" s="260">
        <f t="shared" ca="1" si="18"/>
        <v>46539</v>
      </c>
      <c r="B92" s="260">
        <f t="shared" ca="1" si="19"/>
        <v>46568</v>
      </c>
      <c r="C92" s="261" t="str">
        <f ca="1">IF(B92&gt;Int_Has,"0",VLOOKUP(A92,[2]Salarios!$A:$IV,2))</f>
        <v>0</v>
      </c>
      <c r="D92" s="262" t="str">
        <f t="shared" ca="1" si="15"/>
        <v>0</v>
      </c>
      <c r="E92" s="262"/>
      <c r="F92" s="253"/>
      <c r="G92" s="253"/>
      <c r="H92" s="263">
        <f t="shared" ca="1" si="16"/>
        <v>3388129.382771641</v>
      </c>
      <c r="I92" s="255" t="str">
        <f t="shared" ca="1" si="12"/>
        <v>0</v>
      </c>
      <c r="J92" s="264" t="str">
        <f t="shared" ca="1" si="13"/>
        <v>0</v>
      </c>
      <c r="K92" s="253"/>
      <c r="L92" s="265"/>
      <c r="M92" s="266">
        <f t="shared" ca="1" si="14"/>
        <v>0</v>
      </c>
      <c r="N92" s="267">
        <f t="shared" ca="1" si="17"/>
        <v>3388129.382771641</v>
      </c>
    </row>
    <row r="93" spans="1:14" hidden="1" x14ac:dyDescent="0.2">
      <c r="A93" s="260">
        <f t="shared" ca="1" si="18"/>
        <v>46569</v>
      </c>
      <c r="B93" s="260">
        <f t="shared" ca="1" si="19"/>
        <v>46599</v>
      </c>
      <c r="C93" s="261" t="str">
        <f ca="1">IF(B93&gt;Int_Has,"0",VLOOKUP(A93,[2]Salarios!$A:$IV,2))</f>
        <v>0</v>
      </c>
      <c r="D93" s="262" t="str">
        <f t="shared" ca="1" si="15"/>
        <v>0</v>
      </c>
      <c r="E93" s="262"/>
      <c r="F93" s="253"/>
      <c r="G93" s="253"/>
      <c r="H93" s="263">
        <f t="shared" ca="1" si="16"/>
        <v>3388129.382771641</v>
      </c>
      <c r="I93" s="255" t="str">
        <f t="shared" ca="1" si="12"/>
        <v>0</v>
      </c>
      <c r="J93" s="264" t="str">
        <f t="shared" ca="1" si="13"/>
        <v>0</v>
      </c>
      <c r="K93" s="253"/>
      <c r="L93" s="265"/>
      <c r="M93" s="266">
        <f t="shared" ca="1" si="14"/>
        <v>0</v>
      </c>
      <c r="N93" s="267">
        <f t="shared" ca="1" si="17"/>
        <v>3388129.382771641</v>
      </c>
    </row>
    <row r="94" spans="1:14" hidden="1" x14ac:dyDescent="0.2">
      <c r="A94" s="260">
        <f t="shared" ca="1" si="18"/>
        <v>46600</v>
      </c>
      <c r="B94" s="260">
        <f t="shared" ca="1" si="19"/>
        <v>46630</v>
      </c>
      <c r="C94" s="261" t="str">
        <f ca="1">IF(B94&gt;Int_Has,"0",VLOOKUP(A94,[2]Salarios!$A:$IV,2))</f>
        <v>0</v>
      </c>
      <c r="D94" s="262" t="str">
        <f t="shared" ca="1" si="15"/>
        <v>0</v>
      </c>
      <c r="E94" s="262"/>
      <c r="F94" s="253"/>
      <c r="G94" s="253"/>
      <c r="H94" s="263">
        <f t="shared" ca="1" si="16"/>
        <v>3388129.382771641</v>
      </c>
      <c r="I94" s="255" t="str">
        <f t="shared" ca="1" si="12"/>
        <v>0</v>
      </c>
      <c r="J94" s="264" t="str">
        <f t="shared" ca="1" si="13"/>
        <v>0</v>
      </c>
      <c r="K94" s="253"/>
      <c r="L94" s="265"/>
      <c r="M94" s="266">
        <f t="shared" ca="1" si="14"/>
        <v>0</v>
      </c>
      <c r="N94" s="267">
        <f t="shared" ca="1" si="17"/>
        <v>3388129.382771641</v>
      </c>
    </row>
    <row r="95" spans="1:14" hidden="1" x14ac:dyDescent="0.2">
      <c r="A95" s="260">
        <f t="shared" ca="1" si="18"/>
        <v>46631</v>
      </c>
      <c r="B95" s="260">
        <f t="shared" ca="1" si="19"/>
        <v>46660</v>
      </c>
      <c r="C95" s="261" t="str">
        <f ca="1">IF(B95&gt;Int_Has,"0",VLOOKUP(A95,[2]Salarios!$A:$IV,2))</f>
        <v>0</v>
      </c>
      <c r="D95" s="262" t="str">
        <f t="shared" ca="1" si="15"/>
        <v>0</v>
      </c>
      <c r="E95" s="262"/>
      <c r="F95" s="253"/>
      <c r="G95" s="253"/>
      <c r="H95" s="263">
        <f t="shared" ca="1" si="16"/>
        <v>3388129.382771641</v>
      </c>
      <c r="I95" s="255" t="str">
        <f t="shared" ca="1" si="12"/>
        <v>0</v>
      </c>
      <c r="J95" s="264" t="str">
        <f t="shared" ca="1" si="13"/>
        <v>0</v>
      </c>
      <c r="K95" s="253"/>
      <c r="L95" s="265"/>
      <c r="M95" s="266">
        <f t="shared" ca="1" si="14"/>
        <v>0</v>
      </c>
      <c r="N95" s="267">
        <f t="shared" ca="1" si="17"/>
        <v>3388129.382771641</v>
      </c>
    </row>
    <row r="96" spans="1:14" hidden="1" x14ac:dyDescent="0.2">
      <c r="A96" s="260">
        <f t="shared" ca="1" si="18"/>
        <v>46661</v>
      </c>
      <c r="B96" s="260">
        <f t="shared" ca="1" si="19"/>
        <v>46691</v>
      </c>
      <c r="C96" s="261" t="str">
        <f ca="1">IF(B96&gt;Int_Has,"0",VLOOKUP(A96,[2]Salarios!$A:$IV,2))</f>
        <v>0</v>
      </c>
      <c r="D96" s="262" t="str">
        <f t="shared" ca="1" si="15"/>
        <v>0</v>
      </c>
      <c r="E96" s="262"/>
      <c r="F96" s="253"/>
      <c r="G96" s="253"/>
      <c r="H96" s="263">
        <f t="shared" ca="1" si="16"/>
        <v>3388129.382771641</v>
      </c>
      <c r="I96" s="255" t="str">
        <f t="shared" ca="1" si="12"/>
        <v>0</v>
      </c>
      <c r="J96" s="264" t="str">
        <f t="shared" ca="1" si="13"/>
        <v>0</v>
      </c>
      <c r="K96" s="253"/>
      <c r="L96" s="265"/>
      <c r="M96" s="266">
        <f t="shared" ca="1" si="14"/>
        <v>0</v>
      </c>
      <c r="N96" s="267">
        <f t="shared" ca="1" si="17"/>
        <v>3388129.382771641</v>
      </c>
    </row>
    <row r="97" spans="1:14" hidden="1" x14ac:dyDescent="0.2">
      <c r="A97" s="260">
        <f t="shared" ca="1" si="18"/>
        <v>46692</v>
      </c>
      <c r="B97" s="260">
        <f t="shared" ca="1" si="19"/>
        <v>46721</v>
      </c>
      <c r="C97" s="261" t="str">
        <f ca="1">IF(B97&gt;Int_Has,"0",VLOOKUP(A97,[2]Salarios!$A:$IV,2))</f>
        <v>0</v>
      </c>
      <c r="D97" s="262" t="str">
        <f t="shared" ca="1" si="15"/>
        <v>0</v>
      </c>
      <c r="E97" s="262"/>
      <c r="F97" s="253"/>
      <c r="G97" s="253"/>
      <c r="H97" s="263">
        <f t="shared" ca="1" si="16"/>
        <v>3388129.382771641</v>
      </c>
      <c r="I97" s="255" t="str">
        <f t="shared" ca="1" si="12"/>
        <v>0</v>
      </c>
      <c r="J97" s="264" t="str">
        <f t="shared" ca="1" si="13"/>
        <v>0</v>
      </c>
      <c r="K97" s="253"/>
      <c r="L97" s="265"/>
      <c r="M97" s="266">
        <f t="shared" ca="1" si="14"/>
        <v>0</v>
      </c>
      <c r="N97" s="267">
        <f t="shared" ca="1" si="17"/>
        <v>3388129.382771641</v>
      </c>
    </row>
    <row r="98" spans="1:14" hidden="1" x14ac:dyDescent="0.2">
      <c r="A98" s="260">
        <f t="shared" ca="1" si="18"/>
        <v>46722</v>
      </c>
      <c r="B98" s="260">
        <f t="shared" ca="1" si="19"/>
        <v>46752</v>
      </c>
      <c r="C98" s="261" t="str">
        <f ca="1">IF(B98&gt;Int_Has,"0",VLOOKUP(A98,[2]Salarios!$A:$IV,2))</f>
        <v>0</v>
      </c>
      <c r="D98" s="262" t="str">
        <f t="shared" ca="1" si="15"/>
        <v>0</v>
      </c>
      <c r="E98" s="262"/>
      <c r="F98" s="253"/>
      <c r="G98" s="253"/>
      <c r="H98" s="263">
        <f t="shared" ca="1" si="16"/>
        <v>3388129.382771641</v>
      </c>
      <c r="I98" s="255" t="str">
        <f t="shared" ca="1" si="12"/>
        <v>0</v>
      </c>
      <c r="J98" s="264" t="str">
        <f t="shared" ca="1" si="13"/>
        <v>0</v>
      </c>
      <c r="K98" s="253"/>
      <c r="L98" s="265"/>
      <c r="M98" s="266">
        <f t="shared" ca="1" si="14"/>
        <v>0</v>
      </c>
      <c r="N98" s="267">
        <f t="shared" ca="1" si="17"/>
        <v>3388129.382771641</v>
      </c>
    </row>
    <row r="99" spans="1:14" hidden="1" x14ac:dyDescent="0.2">
      <c r="A99" s="260">
        <f t="shared" ca="1" si="18"/>
        <v>46753</v>
      </c>
      <c r="B99" s="260">
        <f t="shared" ca="1" si="19"/>
        <v>46783</v>
      </c>
      <c r="C99" s="261" t="str">
        <f ca="1">IF(B99&gt;Int_Has,"0",VLOOKUP(A99,[2]Salarios!$A:$IV,2))</f>
        <v>0</v>
      </c>
      <c r="D99" s="262" t="str">
        <f t="shared" ca="1" si="15"/>
        <v>0</v>
      </c>
      <c r="E99" s="262"/>
      <c r="F99" s="253"/>
      <c r="G99" s="253"/>
      <c r="H99" s="263">
        <f t="shared" ca="1" si="16"/>
        <v>3388129.382771641</v>
      </c>
      <c r="I99" s="255" t="str">
        <f t="shared" ca="1" si="12"/>
        <v>0</v>
      </c>
      <c r="J99" s="264" t="str">
        <f t="shared" ca="1" si="13"/>
        <v>0</v>
      </c>
      <c r="K99" s="253"/>
      <c r="L99" s="265"/>
      <c r="M99" s="266">
        <f t="shared" ca="1" si="14"/>
        <v>0</v>
      </c>
      <c r="N99" s="267">
        <f t="shared" ca="1" si="17"/>
        <v>3388129.382771641</v>
      </c>
    </row>
    <row r="100" spans="1:14" hidden="1" x14ac:dyDescent="0.2">
      <c r="A100" s="260">
        <f t="shared" ca="1" si="18"/>
        <v>46784</v>
      </c>
      <c r="B100" s="260">
        <f t="shared" ca="1" si="19"/>
        <v>46812</v>
      </c>
      <c r="C100" s="261" t="str">
        <f ca="1">IF(B100&gt;Int_Has,"0",VLOOKUP(A100,[2]Salarios!$A:$IV,2))</f>
        <v>0</v>
      </c>
      <c r="D100" s="262" t="str">
        <f t="shared" ca="1" si="15"/>
        <v>0</v>
      </c>
      <c r="E100" s="262"/>
      <c r="F100" s="253"/>
      <c r="G100" s="253"/>
      <c r="H100" s="263">
        <f t="shared" ca="1" si="16"/>
        <v>3388129.382771641</v>
      </c>
      <c r="I100" s="255" t="str">
        <f t="shared" ca="1" si="12"/>
        <v>0</v>
      </c>
      <c r="J100" s="264" t="str">
        <f t="shared" ca="1" si="13"/>
        <v>0</v>
      </c>
      <c r="K100" s="253"/>
      <c r="L100" s="265"/>
      <c r="M100" s="266">
        <f t="shared" ca="1" si="14"/>
        <v>0</v>
      </c>
      <c r="N100" s="267">
        <f t="shared" ca="1" si="17"/>
        <v>3388129.382771641</v>
      </c>
    </row>
    <row r="101" spans="1:14" hidden="1" x14ac:dyDescent="0.2">
      <c r="A101" s="260">
        <f t="shared" ca="1" si="18"/>
        <v>46813</v>
      </c>
      <c r="B101" s="260">
        <f t="shared" ca="1" si="19"/>
        <v>46843</v>
      </c>
      <c r="C101" s="261" t="str">
        <f ca="1">IF(B101&gt;Int_Has,"0",VLOOKUP(A101,[2]Salarios!$A:$IV,2))</f>
        <v>0</v>
      </c>
      <c r="D101" s="262" t="str">
        <f t="shared" ca="1" si="15"/>
        <v>0</v>
      </c>
      <c r="E101" s="262"/>
      <c r="F101" s="253"/>
      <c r="G101" s="253"/>
      <c r="H101" s="263">
        <f t="shared" ca="1" si="16"/>
        <v>3388129.382771641</v>
      </c>
      <c r="I101" s="255" t="str">
        <f t="shared" ca="1" si="12"/>
        <v>0</v>
      </c>
      <c r="J101" s="264" t="str">
        <f t="shared" ca="1" si="13"/>
        <v>0</v>
      </c>
      <c r="K101" s="253"/>
      <c r="L101" s="265"/>
      <c r="M101" s="266">
        <f t="shared" ca="1" si="14"/>
        <v>0</v>
      </c>
      <c r="N101" s="267">
        <f t="shared" ca="1" si="17"/>
        <v>3388129.382771641</v>
      </c>
    </row>
    <row r="102" spans="1:14" hidden="1" x14ac:dyDescent="0.2">
      <c r="A102" s="260">
        <f t="shared" ca="1" si="18"/>
        <v>46844</v>
      </c>
      <c r="B102" s="260">
        <f t="shared" ca="1" si="19"/>
        <v>46873</v>
      </c>
      <c r="C102" s="261" t="str">
        <f ca="1">IF(B102&gt;Int_Has,"0",VLOOKUP(A102,[2]Salarios!$A:$IV,2))</f>
        <v>0</v>
      </c>
      <c r="D102" s="262" t="str">
        <f t="shared" ca="1" si="15"/>
        <v>0</v>
      </c>
      <c r="E102" s="262"/>
      <c r="F102" s="253"/>
      <c r="G102" s="253"/>
      <c r="H102" s="263">
        <f t="shared" ca="1" si="16"/>
        <v>3388129.382771641</v>
      </c>
      <c r="I102" s="255" t="str">
        <f t="shared" ca="1" si="12"/>
        <v>0</v>
      </c>
      <c r="J102" s="264" t="str">
        <f t="shared" ca="1" si="13"/>
        <v>0</v>
      </c>
      <c r="K102" s="253"/>
      <c r="L102" s="265"/>
      <c r="M102" s="266">
        <f t="shared" ca="1" si="14"/>
        <v>0</v>
      </c>
      <c r="N102" s="267">
        <f t="shared" ca="1" si="17"/>
        <v>3388129.382771641</v>
      </c>
    </row>
    <row r="103" spans="1:14" hidden="1" x14ac:dyDescent="0.2">
      <c r="A103" s="260">
        <f t="shared" ca="1" si="18"/>
        <v>46874</v>
      </c>
      <c r="B103" s="260">
        <f t="shared" ca="1" si="19"/>
        <v>46904</v>
      </c>
      <c r="C103" s="261" t="str">
        <f ca="1">IF(B103&gt;Int_Has,"0",VLOOKUP(A103,[2]Salarios!$A:$IV,2))</f>
        <v>0</v>
      </c>
      <c r="D103" s="262" t="str">
        <f t="shared" ca="1" si="15"/>
        <v>0</v>
      </c>
      <c r="E103" s="262"/>
      <c r="F103" s="253"/>
      <c r="G103" s="253"/>
      <c r="H103" s="263">
        <f t="shared" ca="1" si="16"/>
        <v>3388129.382771641</v>
      </c>
      <c r="I103" s="255" t="str">
        <f t="shared" ca="1" si="12"/>
        <v>0</v>
      </c>
      <c r="J103" s="264" t="str">
        <f t="shared" ca="1" si="13"/>
        <v>0</v>
      </c>
      <c r="K103" s="253"/>
      <c r="L103" s="265"/>
      <c r="M103" s="266">
        <f t="shared" ca="1" si="14"/>
        <v>0</v>
      </c>
      <c r="N103" s="267">
        <f t="shared" ca="1" si="17"/>
        <v>3388129.382771641</v>
      </c>
    </row>
    <row r="104" spans="1:14" hidden="1" x14ac:dyDescent="0.2">
      <c r="A104" s="260">
        <f t="shared" ca="1" si="18"/>
        <v>46905</v>
      </c>
      <c r="B104" s="260">
        <f t="shared" ca="1" si="19"/>
        <v>46934</v>
      </c>
      <c r="C104" s="261" t="str">
        <f ca="1">IF(B104&gt;Int_Has,"0",VLOOKUP(A104,[2]Salarios!$A:$IV,2))</f>
        <v>0</v>
      </c>
      <c r="D104" s="262" t="str">
        <f t="shared" ca="1" si="15"/>
        <v>0</v>
      </c>
      <c r="E104" s="262"/>
      <c r="F104" s="253"/>
      <c r="G104" s="253"/>
      <c r="H104" s="263">
        <f t="shared" ca="1" si="16"/>
        <v>3388129.382771641</v>
      </c>
      <c r="I104" s="255" t="str">
        <f t="shared" ca="1" si="12"/>
        <v>0</v>
      </c>
      <c r="J104" s="264" t="str">
        <f t="shared" ca="1" si="13"/>
        <v>0</v>
      </c>
      <c r="K104" s="253"/>
      <c r="L104" s="265"/>
      <c r="M104" s="266">
        <f t="shared" ca="1" si="14"/>
        <v>0</v>
      </c>
      <c r="N104" s="267">
        <f t="shared" ca="1" si="17"/>
        <v>3388129.382771641</v>
      </c>
    </row>
    <row r="105" spans="1:14" hidden="1" x14ac:dyDescent="0.2">
      <c r="A105" s="260">
        <f t="shared" ca="1" si="18"/>
        <v>46935</v>
      </c>
      <c r="B105" s="260">
        <f t="shared" ca="1" si="19"/>
        <v>46965</v>
      </c>
      <c r="C105" s="261" t="str">
        <f ca="1">IF(B105&gt;Int_Has,"0",VLOOKUP(A105,[2]Salarios!$A:$IV,2))</f>
        <v>0</v>
      </c>
      <c r="D105" s="262" t="str">
        <f t="shared" ca="1" si="15"/>
        <v>0</v>
      </c>
      <c r="E105" s="262"/>
      <c r="F105" s="253"/>
      <c r="G105" s="253"/>
      <c r="H105" s="263">
        <f t="shared" ca="1" si="16"/>
        <v>3388129.382771641</v>
      </c>
      <c r="I105" s="255" t="str">
        <f t="shared" ca="1" si="12"/>
        <v>0</v>
      </c>
      <c r="J105" s="264" t="str">
        <f t="shared" ca="1" si="13"/>
        <v>0</v>
      </c>
      <c r="K105" s="253"/>
      <c r="L105" s="265"/>
      <c r="M105" s="266">
        <f t="shared" ca="1" si="14"/>
        <v>0</v>
      </c>
      <c r="N105" s="267">
        <f t="shared" ca="1" si="17"/>
        <v>3388129.382771641</v>
      </c>
    </row>
    <row r="106" spans="1:14" hidden="1" x14ac:dyDescent="0.2">
      <c r="A106" s="260">
        <f t="shared" ca="1" si="18"/>
        <v>46966</v>
      </c>
      <c r="B106" s="260">
        <f t="shared" ca="1" si="19"/>
        <v>46996</v>
      </c>
      <c r="C106" s="261" t="str">
        <f ca="1">IF(B106&gt;Int_Has,"0",VLOOKUP(A106,[2]Salarios!$A:$IV,2))</f>
        <v>0</v>
      </c>
      <c r="D106" s="262" t="str">
        <f t="shared" ca="1" si="15"/>
        <v>0</v>
      </c>
      <c r="E106" s="262"/>
      <c r="F106" s="253"/>
      <c r="G106" s="253"/>
      <c r="H106" s="263">
        <f t="shared" ca="1" si="16"/>
        <v>3388129.382771641</v>
      </c>
      <c r="I106" s="255" t="str">
        <f t="shared" ca="1" si="12"/>
        <v>0</v>
      </c>
      <c r="J106" s="264" t="str">
        <f t="shared" ca="1" si="13"/>
        <v>0</v>
      </c>
      <c r="K106" s="253"/>
      <c r="L106" s="265"/>
      <c r="M106" s="266">
        <f t="shared" ca="1" si="14"/>
        <v>0</v>
      </c>
      <c r="N106" s="267">
        <f t="shared" ca="1" si="17"/>
        <v>3388129.382771641</v>
      </c>
    </row>
    <row r="107" spans="1:14" hidden="1" x14ac:dyDescent="0.2">
      <c r="A107" s="260">
        <f t="shared" ca="1" si="18"/>
        <v>46997</v>
      </c>
      <c r="B107" s="260">
        <f t="shared" ca="1" si="19"/>
        <v>47026</v>
      </c>
      <c r="C107" s="261" t="str">
        <f ca="1">IF(B107&gt;Int_Has,"0",VLOOKUP(A107,[2]Salarios!$A:$IV,2))</f>
        <v>0</v>
      </c>
      <c r="D107" s="262" t="str">
        <f t="shared" ca="1" si="15"/>
        <v>0</v>
      </c>
      <c r="E107" s="262"/>
      <c r="F107" s="253"/>
      <c r="G107" s="253"/>
      <c r="H107" s="263">
        <f t="shared" ca="1" si="16"/>
        <v>3388129.382771641</v>
      </c>
      <c r="I107" s="255" t="str">
        <f t="shared" ca="1" si="12"/>
        <v>0</v>
      </c>
      <c r="J107" s="264" t="str">
        <f t="shared" ca="1" si="13"/>
        <v>0</v>
      </c>
      <c r="K107" s="253"/>
      <c r="L107" s="265"/>
      <c r="M107" s="266">
        <f t="shared" ca="1" si="14"/>
        <v>0</v>
      </c>
      <c r="N107" s="267">
        <f t="shared" ca="1" si="17"/>
        <v>3388129.382771641</v>
      </c>
    </row>
    <row r="108" spans="1:14" hidden="1" x14ac:dyDescent="0.2">
      <c r="A108" s="260">
        <f t="shared" ca="1" si="18"/>
        <v>47027</v>
      </c>
      <c r="B108" s="260">
        <f t="shared" ca="1" si="19"/>
        <v>47057</v>
      </c>
      <c r="C108" s="261" t="str">
        <f ca="1">IF(B108&gt;Int_Has,"0",VLOOKUP(A108,[2]Salarios!$A:$IV,2))</f>
        <v>0</v>
      </c>
      <c r="D108" s="262" t="str">
        <f t="shared" ca="1" si="15"/>
        <v>0</v>
      </c>
      <c r="E108" s="262"/>
      <c r="F108" s="253"/>
      <c r="G108" s="253"/>
      <c r="H108" s="263">
        <f t="shared" ca="1" si="16"/>
        <v>3388129.382771641</v>
      </c>
      <c r="I108" s="255" t="str">
        <f t="shared" ca="1" si="12"/>
        <v>0</v>
      </c>
      <c r="J108" s="264" t="str">
        <f t="shared" ca="1" si="13"/>
        <v>0</v>
      </c>
      <c r="K108" s="253"/>
      <c r="L108" s="265"/>
      <c r="M108" s="266">
        <f t="shared" ca="1" si="14"/>
        <v>0</v>
      </c>
      <c r="N108" s="267">
        <f t="shared" ca="1" si="17"/>
        <v>3388129.382771641</v>
      </c>
    </row>
    <row r="109" spans="1:14" hidden="1" x14ac:dyDescent="0.2">
      <c r="A109" s="260">
        <f t="shared" ca="1" si="18"/>
        <v>47058</v>
      </c>
      <c r="B109" s="260">
        <f t="shared" ca="1" si="19"/>
        <v>47087</v>
      </c>
      <c r="C109" s="261" t="str">
        <f ca="1">IF(B109&gt;Int_Has,"0",VLOOKUP(A109,[2]Salarios!$A:$IV,2))</f>
        <v>0</v>
      </c>
      <c r="D109" s="262" t="str">
        <f t="shared" ca="1" si="15"/>
        <v>0</v>
      </c>
      <c r="E109" s="262"/>
      <c r="F109" s="253"/>
      <c r="G109" s="253"/>
      <c r="H109" s="263">
        <f t="shared" ca="1" si="16"/>
        <v>3388129.382771641</v>
      </c>
      <c r="I109" s="255" t="str">
        <f t="shared" ca="1" si="12"/>
        <v>0</v>
      </c>
      <c r="J109" s="264" t="str">
        <f t="shared" ca="1" si="13"/>
        <v>0</v>
      </c>
      <c r="K109" s="253"/>
      <c r="L109" s="265"/>
      <c r="M109" s="266">
        <f t="shared" ca="1" si="14"/>
        <v>0</v>
      </c>
      <c r="N109" s="267">
        <f t="shared" ca="1" si="17"/>
        <v>3388129.382771641</v>
      </c>
    </row>
    <row r="110" spans="1:14" hidden="1" x14ac:dyDescent="0.2">
      <c r="A110" s="260">
        <f t="shared" ca="1" si="18"/>
        <v>47088</v>
      </c>
      <c r="B110" s="260">
        <f t="shared" ca="1" si="19"/>
        <v>47118</v>
      </c>
      <c r="C110" s="261" t="str">
        <f ca="1">IF(B110&gt;Int_Has,"0",VLOOKUP(A110,[2]Salarios!$A:$IV,2))</f>
        <v>0</v>
      </c>
      <c r="D110" s="262" t="str">
        <f t="shared" ca="1" si="15"/>
        <v>0</v>
      </c>
      <c r="E110" s="262"/>
      <c r="F110" s="253"/>
      <c r="G110" s="253"/>
      <c r="H110" s="263">
        <f t="shared" ca="1" si="16"/>
        <v>3388129.382771641</v>
      </c>
      <c r="I110" s="255" t="str">
        <f t="shared" ref="I110:I141" ca="1" si="20">IF(B110&gt;Int_Has,"0",DAYS360(A110,B110+(1)))</f>
        <v>0</v>
      </c>
      <c r="J110" s="264" t="str">
        <f t="shared" ref="J110:J141" ca="1" si="21">IF(B110&gt;Int_Has,"0",IF(A110="","",IF(H110&lt;0,"0",((H110*B$7)/30)*I110)))</f>
        <v>0</v>
      </c>
      <c r="K110" s="253"/>
      <c r="L110" s="265"/>
      <c r="M110" s="266">
        <f t="shared" ref="M110:M141" ca="1" si="22">IF(M109&lt;0,J110-K110,M109+J110-K110)</f>
        <v>0</v>
      </c>
      <c r="N110" s="267">
        <f t="shared" ca="1" si="17"/>
        <v>3388129.382771641</v>
      </c>
    </row>
    <row r="111" spans="1:14" hidden="1" x14ac:dyDescent="0.2">
      <c r="A111" s="260">
        <f t="shared" ca="1" si="18"/>
        <v>47119</v>
      </c>
      <c r="B111" s="260">
        <f t="shared" ca="1" si="19"/>
        <v>47149</v>
      </c>
      <c r="C111" s="261" t="str">
        <f ca="1">IF(B111&gt;Int_Has,"0",VLOOKUP(A111,[2]Salarios!$A:$IV,2))</f>
        <v>0</v>
      </c>
      <c r="D111" s="262" t="str">
        <f t="shared" ref="D111:D142" ca="1" si="23">IF(B111&gt;Int_Has,"0",IF(AND(MONTH(A111)=E$6,DAY(A111)=1),(D110*C111)+D110,D110))</f>
        <v>0</v>
      </c>
      <c r="E111" s="262"/>
      <c r="F111" s="253"/>
      <c r="G111" s="253"/>
      <c r="H111" s="263">
        <f t="shared" ca="1" si="16"/>
        <v>3388129.382771641</v>
      </c>
      <c r="I111" s="255" t="str">
        <f t="shared" ca="1" si="20"/>
        <v>0</v>
      </c>
      <c r="J111" s="264" t="str">
        <f t="shared" ca="1" si="21"/>
        <v>0</v>
      </c>
      <c r="K111" s="253"/>
      <c r="L111" s="265"/>
      <c r="M111" s="266">
        <f t="shared" ca="1" si="22"/>
        <v>0</v>
      </c>
      <c r="N111" s="267">
        <f t="shared" ca="1" si="17"/>
        <v>3388129.382771641</v>
      </c>
    </row>
    <row r="112" spans="1:14" hidden="1" x14ac:dyDescent="0.2">
      <c r="A112" s="260">
        <f t="shared" ca="1" si="18"/>
        <v>47150</v>
      </c>
      <c r="B112" s="260">
        <f t="shared" ca="1" si="19"/>
        <v>47177</v>
      </c>
      <c r="C112" s="261" t="str">
        <f ca="1">IF(B112&gt;Int_Has,"0",VLOOKUP(A112,[2]Salarios!$A:$IV,2))</f>
        <v>0</v>
      </c>
      <c r="D112" s="262" t="str">
        <f t="shared" ca="1" si="23"/>
        <v>0</v>
      </c>
      <c r="E112" s="262"/>
      <c r="F112" s="253"/>
      <c r="G112" s="253"/>
      <c r="H112" s="263">
        <f t="shared" ca="1" si="16"/>
        <v>3388129.382771641</v>
      </c>
      <c r="I112" s="255" t="str">
        <f t="shared" ca="1" si="20"/>
        <v>0</v>
      </c>
      <c r="J112" s="264" t="str">
        <f t="shared" ca="1" si="21"/>
        <v>0</v>
      </c>
      <c r="K112" s="253"/>
      <c r="L112" s="265"/>
      <c r="M112" s="266">
        <f t="shared" ca="1" si="22"/>
        <v>0</v>
      </c>
      <c r="N112" s="267">
        <f t="shared" ca="1" si="17"/>
        <v>3388129.382771641</v>
      </c>
    </row>
    <row r="113" spans="1:14" hidden="1" x14ac:dyDescent="0.2">
      <c r="A113" s="260">
        <f t="shared" ca="1" si="18"/>
        <v>47178</v>
      </c>
      <c r="B113" s="260">
        <f t="shared" ca="1" si="19"/>
        <v>47208</v>
      </c>
      <c r="C113" s="261" t="str">
        <f ca="1">IF(B113&gt;Int_Has,"0",VLOOKUP(A113,[2]Salarios!$A:$IV,2))</f>
        <v>0</v>
      </c>
      <c r="D113" s="262" t="str">
        <f t="shared" ca="1" si="23"/>
        <v>0</v>
      </c>
      <c r="E113" s="262"/>
      <c r="F113" s="253"/>
      <c r="G113" s="253"/>
      <c r="H113" s="263">
        <f t="shared" ca="1" si="16"/>
        <v>3388129.382771641</v>
      </c>
      <c r="I113" s="255" t="str">
        <f t="shared" ca="1" si="20"/>
        <v>0</v>
      </c>
      <c r="J113" s="264" t="str">
        <f t="shared" ca="1" si="21"/>
        <v>0</v>
      </c>
      <c r="K113" s="253"/>
      <c r="L113" s="265"/>
      <c r="M113" s="266">
        <f t="shared" ca="1" si="22"/>
        <v>0</v>
      </c>
      <c r="N113" s="267">
        <f t="shared" ca="1" si="17"/>
        <v>3388129.382771641</v>
      </c>
    </row>
    <row r="114" spans="1:14" hidden="1" x14ac:dyDescent="0.2">
      <c r="A114" s="260">
        <f t="shared" ca="1" si="18"/>
        <v>47209</v>
      </c>
      <c r="B114" s="260">
        <f t="shared" ca="1" si="19"/>
        <v>47238</v>
      </c>
      <c r="C114" s="261" t="str">
        <f ca="1">IF(B114&gt;Int_Has,"0",VLOOKUP(A114,[2]Salarios!$A:$IV,2))</f>
        <v>0</v>
      </c>
      <c r="D114" s="262" t="str">
        <f t="shared" ca="1" si="23"/>
        <v>0</v>
      </c>
      <c r="E114" s="262"/>
      <c r="F114" s="253"/>
      <c r="G114" s="253"/>
      <c r="H114" s="263">
        <f t="shared" ca="1" si="16"/>
        <v>3388129.382771641</v>
      </c>
      <c r="I114" s="255" t="str">
        <f t="shared" ca="1" si="20"/>
        <v>0</v>
      </c>
      <c r="J114" s="264" t="str">
        <f t="shared" ca="1" si="21"/>
        <v>0</v>
      </c>
      <c r="K114" s="253"/>
      <c r="L114" s="265"/>
      <c r="M114" s="266">
        <f t="shared" ca="1" si="22"/>
        <v>0</v>
      </c>
      <c r="N114" s="267">
        <f t="shared" ca="1" si="17"/>
        <v>3388129.382771641</v>
      </c>
    </row>
    <row r="115" spans="1:14" hidden="1" x14ac:dyDescent="0.2">
      <c r="A115" s="260">
        <f t="shared" ca="1" si="18"/>
        <v>47239</v>
      </c>
      <c r="B115" s="260">
        <f t="shared" ca="1" si="19"/>
        <v>47269</v>
      </c>
      <c r="C115" s="261" t="str">
        <f ca="1">IF(B115&gt;Int_Has,"0",VLOOKUP(A115,[2]Salarios!$A:$IV,2))</f>
        <v>0</v>
      </c>
      <c r="D115" s="262" t="str">
        <f t="shared" ca="1" si="23"/>
        <v>0</v>
      </c>
      <c r="E115" s="262"/>
      <c r="F115" s="253"/>
      <c r="G115" s="253"/>
      <c r="H115" s="263">
        <f t="shared" ca="1" si="16"/>
        <v>3388129.382771641</v>
      </c>
      <c r="I115" s="255" t="str">
        <f t="shared" ca="1" si="20"/>
        <v>0</v>
      </c>
      <c r="J115" s="264" t="str">
        <f t="shared" ca="1" si="21"/>
        <v>0</v>
      </c>
      <c r="K115" s="253"/>
      <c r="L115" s="265"/>
      <c r="M115" s="266">
        <f t="shared" ca="1" si="22"/>
        <v>0</v>
      </c>
      <c r="N115" s="267">
        <f t="shared" ca="1" si="17"/>
        <v>3388129.382771641</v>
      </c>
    </row>
    <row r="116" spans="1:14" hidden="1" x14ac:dyDescent="0.2">
      <c r="A116" s="260">
        <f t="shared" ca="1" si="18"/>
        <v>47270</v>
      </c>
      <c r="B116" s="260">
        <f t="shared" ca="1" si="19"/>
        <v>47299</v>
      </c>
      <c r="C116" s="261" t="str">
        <f ca="1">IF(B116&gt;Int_Has,"0",VLOOKUP(A116,[2]Salarios!$A:$IV,2))</f>
        <v>0</v>
      </c>
      <c r="D116" s="262" t="str">
        <f t="shared" ca="1" si="23"/>
        <v>0</v>
      </c>
      <c r="E116" s="262"/>
      <c r="F116" s="253"/>
      <c r="G116" s="253"/>
      <c r="H116" s="263">
        <f t="shared" ca="1" si="16"/>
        <v>3388129.382771641</v>
      </c>
      <c r="I116" s="255" t="str">
        <f t="shared" ca="1" si="20"/>
        <v>0</v>
      </c>
      <c r="J116" s="264" t="str">
        <f t="shared" ca="1" si="21"/>
        <v>0</v>
      </c>
      <c r="K116" s="253"/>
      <c r="L116" s="265"/>
      <c r="M116" s="266">
        <f t="shared" ca="1" si="22"/>
        <v>0</v>
      </c>
      <c r="N116" s="267">
        <f t="shared" ca="1" si="17"/>
        <v>3388129.382771641</v>
      </c>
    </row>
    <row r="117" spans="1:14" hidden="1" x14ac:dyDescent="0.2">
      <c r="A117" s="260">
        <f t="shared" ca="1" si="18"/>
        <v>47300</v>
      </c>
      <c r="B117" s="260">
        <f t="shared" ca="1" si="19"/>
        <v>47330</v>
      </c>
      <c r="C117" s="261" t="str">
        <f ca="1">IF(B117&gt;Int_Has,"0",VLOOKUP(A117,[2]Salarios!$A:$IV,2))</f>
        <v>0</v>
      </c>
      <c r="D117" s="262" t="str">
        <f t="shared" ca="1" si="23"/>
        <v>0</v>
      </c>
      <c r="E117" s="262"/>
      <c r="F117" s="253"/>
      <c r="G117" s="253"/>
      <c r="H117" s="263">
        <f t="shared" ca="1" si="16"/>
        <v>3388129.382771641</v>
      </c>
      <c r="I117" s="255" t="str">
        <f t="shared" ca="1" si="20"/>
        <v>0</v>
      </c>
      <c r="J117" s="264" t="str">
        <f t="shared" ca="1" si="21"/>
        <v>0</v>
      </c>
      <c r="K117" s="253"/>
      <c r="L117" s="265"/>
      <c r="M117" s="266">
        <f t="shared" ca="1" si="22"/>
        <v>0</v>
      </c>
      <c r="N117" s="267">
        <f t="shared" ca="1" si="17"/>
        <v>3388129.382771641</v>
      </c>
    </row>
    <row r="118" spans="1:14" hidden="1" x14ac:dyDescent="0.2">
      <c r="A118" s="260">
        <f t="shared" ca="1" si="18"/>
        <v>47331</v>
      </c>
      <c r="B118" s="260">
        <f t="shared" ca="1" si="19"/>
        <v>47361</v>
      </c>
      <c r="C118" s="261" t="str">
        <f ca="1">IF(B118&gt;Int_Has,"0",VLOOKUP(A118,[2]Salarios!$A:$IV,2))</f>
        <v>0</v>
      </c>
      <c r="D118" s="262" t="str">
        <f t="shared" ca="1" si="23"/>
        <v>0</v>
      </c>
      <c r="E118" s="262"/>
      <c r="F118" s="253"/>
      <c r="G118" s="253"/>
      <c r="H118" s="263">
        <f t="shared" ca="1" si="16"/>
        <v>3388129.382771641</v>
      </c>
      <c r="I118" s="255" t="str">
        <f t="shared" ca="1" si="20"/>
        <v>0</v>
      </c>
      <c r="J118" s="264" t="str">
        <f t="shared" ca="1" si="21"/>
        <v>0</v>
      </c>
      <c r="K118" s="253"/>
      <c r="L118" s="265"/>
      <c r="M118" s="266">
        <f t="shared" ca="1" si="22"/>
        <v>0</v>
      </c>
      <c r="N118" s="267">
        <f t="shared" ca="1" si="17"/>
        <v>3388129.382771641</v>
      </c>
    </row>
    <row r="119" spans="1:14" hidden="1" x14ac:dyDescent="0.2">
      <c r="A119" s="260">
        <f t="shared" ca="1" si="18"/>
        <v>47362</v>
      </c>
      <c r="B119" s="260">
        <f t="shared" ca="1" si="19"/>
        <v>47391</v>
      </c>
      <c r="C119" s="261" t="str">
        <f ca="1">IF(B119&gt;Int_Has,"0",VLOOKUP(A119,[2]Salarios!$A:$IV,2))</f>
        <v>0</v>
      </c>
      <c r="D119" s="262" t="str">
        <f t="shared" ca="1" si="23"/>
        <v>0</v>
      </c>
      <c r="E119" s="262"/>
      <c r="F119" s="253"/>
      <c r="G119" s="253"/>
      <c r="H119" s="263">
        <f t="shared" ca="1" si="16"/>
        <v>3388129.382771641</v>
      </c>
      <c r="I119" s="255" t="str">
        <f t="shared" ca="1" si="20"/>
        <v>0</v>
      </c>
      <c r="J119" s="264" t="str">
        <f t="shared" ca="1" si="21"/>
        <v>0</v>
      </c>
      <c r="K119" s="253"/>
      <c r="L119" s="265"/>
      <c r="M119" s="266">
        <f t="shared" ca="1" si="22"/>
        <v>0</v>
      </c>
      <c r="N119" s="267">
        <f t="shared" ca="1" si="17"/>
        <v>3388129.382771641</v>
      </c>
    </row>
    <row r="120" spans="1:14" hidden="1" x14ac:dyDescent="0.2">
      <c r="A120" s="260">
        <f t="shared" ca="1" si="18"/>
        <v>47392</v>
      </c>
      <c r="B120" s="260">
        <f t="shared" ca="1" si="19"/>
        <v>47422</v>
      </c>
      <c r="C120" s="261" t="str">
        <f ca="1">IF(B120&gt;Int_Has,"0",VLOOKUP(A120,[2]Salarios!$A:$IV,2))</f>
        <v>0</v>
      </c>
      <c r="D120" s="262" t="str">
        <f t="shared" ca="1" si="23"/>
        <v>0</v>
      </c>
      <c r="E120" s="262"/>
      <c r="F120" s="253"/>
      <c r="G120" s="253"/>
      <c r="H120" s="263">
        <f t="shared" ca="1" si="16"/>
        <v>3388129.382771641</v>
      </c>
      <c r="I120" s="255" t="str">
        <f t="shared" ca="1" si="20"/>
        <v>0</v>
      </c>
      <c r="J120" s="264" t="str">
        <f t="shared" ca="1" si="21"/>
        <v>0</v>
      </c>
      <c r="K120" s="253"/>
      <c r="L120" s="265"/>
      <c r="M120" s="266">
        <f t="shared" ca="1" si="22"/>
        <v>0</v>
      </c>
      <c r="N120" s="267">
        <f t="shared" ca="1" si="17"/>
        <v>3388129.382771641</v>
      </c>
    </row>
    <row r="121" spans="1:14" hidden="1" x14ac:dyDescent="0.2">
      <c r="A121" s="260">
        <f t="shared" ca="1" si="18"/>
        <v>47423</v>
      </c>
      <c r="B121" s="260">
        <f t="shared" ca="1" si="19"/>
        <v>47452</v>
      </c>
      <c r="C121" s="261" t="str">
        <f ca="1">IF(B121&gt;Int_Has,"0",VLOOKUP(A121,[2]Salarios!$A:$IV,2))</f>
        <v>0</v>
      </c>
      <c r="D121" s="262" t="str">
        <f t="shared" ca="1" si="23"/>
        <v>0</v>
      </c>
      <c r="E121" s="262"/>
      <c r="F121" s="253"/>
      <c r="G121" s="253"/>
      <c r="H121" s="263">
        <f t="shared" ca="1" si="16"/>
        <v>3388129.382771641</v>
      </c>
      <c r="I121" s="255" t="str">
        <f t="shared" ca="1" si="20"/>
        <v>0</v>
      </c>
      <c r="J121" s="264" t="str">
        <f t="shared" ca="1" si="21"/>
        <v>0</v>
      </c>
      <c r="K121" s="253"/>
      <c r="L121" s="265"/>
      <c r="M121" s="266">
        <f t="shared" ca="1" si="22"/>
        <v>0</v>
      </c>
      <c r="N121" s="267">
        <f t="shared" ca="1" si="17"/>
        <v>3388129.382771641</v>
      </c>
    </row>
    <row r="122" spans="1:14" hidden="1" x14ac:dyDescent="0.2">
      <c r="A122" s="260">
        <f t="shared" ca="1" si="18"/>
        <v>47453</v>
      </c>
      <c r="B122" s="260">
        <f t="shared" ca="1" si="19"/>
        <v>47483</v>
      </c>
      <c r="C122" s="261" t="str">
        <f ca="1">IF(B122&gt;Int_Has,"0",VLOOKUP(A122,[2]Salarios!$A:$IV,2))</f>
        <v>0</v>
      </c>
      <c r="D122" s="262" t="str">
        <f t="shared" ca="1" si="23"/>
        <v>0</v>
      </c>
      <c r="E122" s="262"/>
      <c r="F122" s="253"/>
      <c r="G122" s="253"/>
      <c r="H122" s="263">
        <f t="shared" ca="1" si="16"/>
        <v>3388129.382771641</v>
      </c>
      <c r="I122" s="255" t="str">
        <f t="shared" ca="1" si="20"/>
        <v>0</v>
      </c>
      <c r="J122" s="264" t="str">
        <f t="shared" ca="1" si="21"/>
        <v>0</v>
      </c>
      <c r="K122" s="253"/>
      <c r="L122" s="265"/>
      <c r="M122" s="266">
        <f t="shared" ca="1" si="22"/>
        <v>0</v>
      </c>
      <c r="N122" s="267">
        <f t="shared" ca="1" si="17"/>
        <v>3388129.382771641</v>
      </c>
    </row>
    <row r="123" spans="1:14" hidden="1" x14ac:dyDescent="0.2">
      <c r="A123" s="260">
        <f t="shared" ca="1" si="18"/>
        <v>47484</v>
      </c>
      <c r="B123" s="260">
        <f t="shared" ca="1" si="19"/>
        <v>47514</v>
      </c>
      <c r="C123" s="261" t="str">
        <f ca="1">IF(B123&gt;Int_Has,"0",VLOOKUP(A123,[2]Salarios!$A:$IV,2))</f>
        <v>0</v>
      </c>
      <c r="D123" s="262" t="str">
        <f t="shared" ca="1" si="23"/>
        <v>0</v>
      </c>
      <c r="E123" s="262"/>
      <c r="F123" s="253"/>
      <c r="G123" s="253"/>
      <c r="H123" s="263">
        <f t="shared" ca="1" si="16"/>
        <v>3388129.382771641</v>
      </c>
      <c r="I123" s="255" t="str">
        <f t="shared" ca="1" si="20"/>
        <v>0</v>
      </c>
      <c r="J123" s="264" t="str">
        <f t="shared" ca="1" si="21"/>
        <v>0</v>
      </c>
      <c r="K123" s="253"/>
      <c r="L123" s="265"/>
      <c r="M123" s="266">
        <f t="shared" ca="1" si="22"/>
        <v>0</v>
      </c>
      <c r="N123" s="267">
        <f t="shared" ca="1" si="17"/>
        <v>3388129.382771641</v>
      </c>
    </row>
    <row r="124" spans="1:14" hidden="1" x14ac:dyDescent="0.2">
      <c r="A124" s="260">
        <f t="shared" ca="1" si="18"/>
        <v>47515</v>
      </c>
      <c r="B124" s="260">
        <f t="shared" ca="1" si="19"/>
        <v>47542</v>
      </c>
      <c r="C124" s="261" t="str">
        <f ca="1">IF(B124&gt;Int_Has,"0",VLOOKUP(A124,[2]Salarios!$A:$IV,2))</f>
        <v>0</v>
      </c>
      <c r="D124" s="262" t="str">
        <f t="shared" ca="1" si="23"/>
        <v>0</v>
      </c>
      <c r="E124" s="262"/>
      <c r="F124" s="253"/>
      <c r="G124" s="253"/>
      <c r="H124" s="263">
        <f t="shared" ca="1" si="16"/>
        <v>3388129.382771641</v>
      </c>
      <c r="I124" s="255" t="str">
        <f t="shared" ca="1" si="20"/>
        <v>0</v>
      </c>
      <c r="J124" s="264" t="str">
        <f t="shared" ca="1" si="21"/>
        <v>0</v>
      </c>
      <c r="K124" s="253"/>
      <c r="L124" s="265"/>
      <c r="M124" s="266">
        <f t="shared" ca="1" si="22"/>
        <v>0</v>
      </c>
      <c r="N124" s="267">
        <f t="shared" ca="1" si="17"/>
        <v>3388129.382771641</v>
      </c>
    </row>
    <row r="125" spans="1:14" hidden="1" x14ac:dyDescent="0.2">
      <c r="A125" s="260">
        <f t="shared" ca="1" si="18"/>
        <v>47543</v>
      </c>
      <c r="B125" s="260">
        <f t="shared" ca="1" si="19"/>
        <v>47573</v>
      </c>
      <c r="C125" s="261" t="str">
        <f ca="1">IF(B125&gt;Int_Has,"0",VLOOKUP(A125,[2]Salarios!$A:$IV,2))</f>
        <v>0</v>
      </c>
      <c r="D125" s="262" t="str">
        <f t="shared" ca="1" si="23"/>
        <v>0</v>
      </c>
      <c r="E125" s="262"/>
      <c r="F125" s="253"/>
      <c r="G125" s="253"/>
      <c r="H125" s="263">
        <f t="shared" ca="1" si="16"/>
        <v>3388129.382771641</v>
      </c>
      <c r="I125" s="255" t="str">
        <f t="shared" ca="1" si="20"/>
        <v>0</v>
      </c>
      <c r="J125" s="264" t="str">
        <f t="shared" ca="1" si="21"/>
        <v>0</v>
      </c>
      <c r="K125" s="253"/>
      <c r="L125" s="265"/>
      <c r="M125" s="266">
        <f t="shared" ca="1" si="22"/>
        <v>0</v>
      </c>
      <c r="N125" s="267">
        <f t="shared" ca="1" si="17"/>
        <v>3388129.382771641</v>
      </c>
    </row>
    <row r="126" spans="1:14" hidden="1" x14ac:dyDescent="0.2">
      <c r="A126" s="260">
        <f t="shared" ca="1" si="18"/>
        <v>47574</v>
      </c>
      <c r="B126" s="260">
        <f t="shared" ca="1" si="19"/>
        <v>47603</v>
      </c>
      <c r="C126" s="261" t="str">
        <f ca="1">IF(B126&gt;Int_Has,"0",VLOOKUP(A126,[2]Salarios!$A:$IV,2))</f>
        <v>0</v>
      </c>
      <c r="D126" s="262" t="str">
        <f t="shared" ca="1" si="23"/>
        <v>0</v>
      </c>
      <c r="E126" s="262"/>
      <c r="F126" s="253"/>
      <c r="G126" s="253"/>
      <c r="H126" s="263">
        <f t="shared" ca="1" si="16"/>
        <v>3388129.382771641</v>
      </c>
      <c r="I126" s="255" t="str">
        <f t="shared" ca="1" si="20"/>
        <v>0</v>
      </c>
      <c r="J126" s="264" t="str">
        <f t="shared" ca="1" si="21"/>
        <v>0</v>
      </c>
      <c r="K126" s="253"/>
      <c r="L126" s="265"/>
      <c r="M126" s="266">
        <f t="shared" ca="1" si="22"/>
        <v>0</v>
      </c>
      <c r="N126" s="267">
        <f t="shared" ca="1" si="17"/>
        <v>3388129.382771641</v>
      </c>
    </row>
    <row r="127" spans="1:14" hidden="1" x14ac:dyDescent="0.2">
      <c r="A127" s="260">
        <f t="shared" ca="1" si="18"/>
        <v>47604</v>
      </c>
      <c r="B127" s="260">
        <f t="shared" ca="1" si="19"/>
        <v>47634</v>
      </c>
      <c r="C127" s="261" t="str">
        <f ca="1">IF(B127&gt;Int_Has,"0",VLOOKUP(A127,[2]Salarios!$A:$IV,2))</f>
        <v>0</v>
      </c>
      <c r="D127" s="262" t="str">
        <f t="shared" ca="1" si="23"/>
        <v>0</v>
      </c>
      <c r="E127" s="262"/>
      <c r="F127" s="253"/>
      <c r="G127" s="253"/>
      <c r="H127" s="263">
        <f t="shared" ca="1" si="16"/>
        <v>3388129.382771641</v>
      </c>
      <c r="I127" s="255" t="str">
        <f t="shared" ca="1" si="20"/>
        <v>0</v>
      </c>
      <c r="J127" s="264" t="str">
        <f t="shared" ca="1" si="21"/>
        <v>0</v>
      </c>
      <c r="K127" s="253"/>
      <c r="L127" s="265"/>
      <c r="M127" s="266">
        <f t="shared" ca="1" si="22"/>
        <v>0</v>
      </c>
      <c r="N127" s="267">
        <f t="shared" ca="1" si="17"/>
        <v>3388129.382771641</v>
      </c>
    </row>
    <row r="128" spans="1:14" hidden="1" x14ac:dyDescent="0.2">
      <c r="A128" s="260">
        <f t="shared" ca="1" si="18"/>
        <v>47635</v>
      </c>
      <c r="B128" s="260">
        <f t="shared" ca="1" si="19"/>
        <v>47664</v>
      </c>
      <c r="C128" s="261" t="str">
        <f ca="1">IF(B128&gt;Int_Has,"0",VLOOKUP(A128,[2]Salarios!$A:$IV,2))</f>
        <v>0</v>
      </c>
      <c r="D128" s="262" t="str">
        <f t="shared" ca="1" si="23"/>
        <v>0</v>
      </c>
      <c r="E128" s="262"/>
      <c r="F128" s="253"/>
      <c r="G128" s="253"/>
      <c r="H128" s="263">
        <f t="shared" ca="1" si="16"/>
        <v>3388129.382771641</v>
      </c>
      <c r="I128" s="255" t="str">
        <f t="shared" ca="1" si="20"/>
        <v>0</v>
      </c>
      <c r="J128" s="264" t="str">
        <f t="shared" ca="1" si="21"/>
        <v>0</v>
      </c>
      <c r="K128" s="253"/>
      <c r="L128" s="265"/>
      <c r="M128" s="266">
        <f t="shared" ca="1" si="22"/>
        <v>0</v>
      </c>
      <c r="N128" s="267">
        <f t="shared" ca="1" si="17"/>
        <v>3388129.382771641</v>
      </c>
    </row>
    <row r="129" spans="1:14" hidden="1" x14ac:dyDescent="0.2">
      <c r="A129" s="260">
        <f t="shared" ca="1" si="18"/>
        <v>47665</v>
      </c>
      <c r="B129" s="260">
        <f t="shared" ca="1" si="19"/>
        <v>47695</v>
      </c>
      <c r="C129" s="261" t="str">
        <f ca="1">IF(B129&gt;Int_Has,"0",VLOOKUP(A129,[2]Salarios!$A:$IV,2))</f>
        <v>0</v>
      </c>
      <c r="D129" s="262" t="str">
        <f t="shared" ca="1" si="23"/>
        <v>0</v>
      </c>
      <c r="E129" s="262"/>
      <c r="F129" s="253"/>
      <c r="G129" s="253"/>
      <c r="H129" s="263">
        <f t="shared" ca="1" si="16"/>
        <v>3388129.382771641</v>
      </c>
      <c r="I129" s="255" t="str">
        <f t="shared" ca="1" si="20"/>
        <v>0</v>
      </c>
      <c r="J129" s="264" t="str">
        <f t="shared" ca="1" si="21"/>
        <v>0</v>
      </c>
      <c r="K129" s="253"/>
      <c r="L129" s="265"/>
      <c r="M129" s="266">
        <f t="shared" ca="1" si="22"/>
        <v>0</v>
      </c>
      <c r="N129" s="267">
        <f t="shared" ca="1" si="17"/>
        <v>3388129.382771641</v>
      </c>
    </row>
    <row r="130" spans="1:14" hidden="1" x14ac:dyDescent="0.2">
      <c r="A130" s="260">
        <f t="shared" ca="1" si="18"/>
        <v>47696</v>
      </c>
      <c r="B130" s="260">
        <f t="shared" ca="1" si="19"/>
        <v>47726</v>
      </c>
      <c r="C130" s="261" t="str">
        <f ca="1">IF(B130&gt;Int_Has,"0",VLOOKUP(A130,[2]Salarios!$A:$IV,2))</f>
        <v>0</v>
      </c>
      <c r="D130" s="262" t="str">
        <f t="shared" ca="1" si="23"/>
        <v>0</v>
      </c>
      <c r="E130" s="262"/>
      <c r="F130" s="253"/>
      <c r="G130" s="253"/>
      <c r="H130" s="263">
        <f t="shared" ca="1" si="16"/>
        <v>3388129.382771641</v>
      </c>
      <c r="I130" s="255" t="str">
        <f t="shared" ca="1" si="20"/>
        <v>0</v>
      </c>
      <c r="J130" s="264" t="str">
        <f t="shared" ca="1" si="21"/>
        <v>0</v>
      </c>
      <c r="K130" s="253"/>
      <c r="L130" s="265"/>
      <c r="M130" s="266">
        <f t="shared" ca="1" si="22"/>
        <v>0</v>
      </c>
      <c r="N130" s="267">
        <f t="shared" ca="1" si="17"/>
        <v>3388129.382771641</v>
      </c>
    </row>
    <row r="131" spans="1:14" hidden="1" x14ac:dyDescent="0.2">
      <c r="A131" s="260">
        <f t="shared" ca="1" si="18"/>
        <v>47727</v>
      </c>
      <c r="B131" s="260">
        <f t="shared" ca="1" si="19"/>
        <v>47756</v>
      </c>
      <c r="C131" s="261" t="str">
        <f ca="1">IF(B131&gt;Int_Has,"0",VLOOKUP(A131,[2]Salarios!$A:$IV,2))</f>
        <v>0</v>
      </c>
      <c r="D131" s="262" t="str">
        <f t="shared" ca="1" si="23"/>
        <v>0</v>
      </c>
      <c r="E131" s="262"/>
      <c r="F131" s="253"/>
      <c r="G131" s="253"/>
      <c r="H131" s="263">
        <f t="shared" ca="1" si="16"/>
        <v>3388129.382771641</v>
      </c>
      <c r="I131" s="255" t="str">
        <f t="shared" ca="1" si="20"/>
        <v>0</v>
      </c>
      <c r="J131" s="264" t="str">
        <f t="shared" ca="1" si="21"/>
        <v>0</v>
      </c>
      <c r="K131" s="253"/>
      <c r="L131" s="265"/>
      <c r="M131" s="266">
        <f t="shared" ca="1" si="22"/>
        <v>0</v>
      </c>
      <c r="N131" s="267">
        <f t="shared" ca="1" si="17"/>
        <v>3388129.382771641</v>
      </c>
    </row>
    <row r="132" spans="1:14" hidden="1" x14ac:dyDescent="0.2">
      <c r="A132" s="260">
        <f t="shared" ca="1" si="18"/>
        <v>47757</v>
      </c>
      <c r="B132" s="260">
        <f t="shared" ca="1" si="19"/>
        <v>47787</v>
      </c>
      <c r="C132" s="261" t="str">
        <f ca="1">IF(B132&gt;Int_Has,"0",VLOOKUP(A132,[2]Salarios!$A:$IV,2))</f>
        <v>0</v>
      </c>
      <c r="D132" s="262" t="str">
        <f t="shared" ca="1" si="23"/>
        <v>0</v>
      </c>
      <c r="E132" s="262"/>
      <c r="F132" s="253"/>
      <c r="G132" s="253"/>
      <c r="H132" s="263">
        <f t="shared" ca="1" si="16"/>
        <v>3388129.382771641</v>
      </c>
      <c r="I132" s="255" t="str">
        <f t="shared" ca="1" si="20"/>
        <v>0</v>
      </c>
      <c r="J132" s="264" t="str">
        <f t="shared" ca="1" si="21"/>
        <v>0</v>
      </c>
      <c r="K132" s="253"/>
      <c r="L132" s="265"/>
      <c r="M132" s="266">
        <f t="shared" ca="1" si="22"/>
        <v>0</v>
      </c>
      <c r="N132" s="267">
        <f t="shared" ca="1" si="17"/>
        <v>3388129.382771641</v>
      </c>
    </row>
    <row r="133" spans="1:14" hidden="1" x14ac:dyDescent="0.2">
      <c r="A133" s="260">
        <f t="shared" ca="1" si="18"/>
        <v>47788</v>
      </c>
      <c r="B133" s="260">
        <f t="shared" ca="1" si="19"/>
        <v>47817</v>
      </c>
      <c r="C133" s="261" t="str">
        <f ca="1">IF(B133&gt;Int_Has,"0",VLOOKUP(A133,[2]Salarios!$A:$IV,2))</f>
        <v>0</v>
      </c>
      <c r="D133" s="262" t="str">
        <f t="shared" ca="1" si="23"/>
        <v>0</v>
      </c>
      <c r="E133" s="262"/>
      <c r="F133" s="253"/>
      <c r="G133" s="253"/>
      <c r="H133" s="263">
        <f t="shared" ca="1" si="16"/>
        <v>3388129.382771641</v>
      </c>
      <c r="I133" s="255" t="str">
        <f t="shared" ca="1" si="20"/>
        <v>0</v>
      </c>
      <c r="J133" s="264" t="str">
        <f t="shared" ca="1" si="21"/>
        <v>0</v>
      </c>
      <c r="K133" s="253"/>
      <c r="L133" s="265"/>
      <c r="M133" s="266">
        <f t="shared" ca="1" si="22"/>
        <v>0</v>
      </c>
      <c r="N133" s="267">
        <f t="shared" ca="1" si="17"/>
        <v>3388129.382771641</v>
      </c>
    </row>
    <row r="134" spans="1:14" hidden="1" x14ac:dyDescent="0.2">
      <c r="A134" s="260">
        <f t="shared" ca="1" si="18"/>
        <v>47818</v>
      </c>
      <c r="B134" s="260">
        <f t="shared" ca="1" si="19"/>
        <v>47848</v>
      </c>
      <c r="C134" s="261" t="str">
        <f ca="1">IF(B134&gt;Int_Has,"0",VLOOKUP(A134,[2]Salarios!$A:$IV,2))</f>
        <v>0</v>
      </c>
      <c r="D134" s="262" t="str">
        <f t="shared" ca="1" si="23"/>
        <v>0</v>
      </c>
      <c r="E134" s="262"/>
      <c r="F134" s="253"/>
      <c r="G134" s="253"/>
      <c r="H134" s="263">
        <f t="shared" ca="1" si="16"/>
        <v>3388129.382771641</v>
      </c>
      <c r="I134" s="255" t="str">
        <f t="shared" ca="1" si="20"/>
        <v>0</v>
      </c>
      <c r="J134" s="264" t="str">
        <f t="shared" ca="1" si="21"/>
        <v>0</v>
      </c>
      <c r="K134" s="253"/>
      <c r="L134" s="265"/>
      <c r="M134" s="266">
        <f t="shared" ca="1" si="22"/>
        <v>0</v>
      </c>
      <c r="N134" s="267">
        <f t="shared" ca="1" si="17"/>
        <v>3388129.382771641</v>
      </c>
    </row>
    <row r="135" spans="1:14" hidden="1" x14ac:dyDescent="0.2">
      <c r="A135" s="260">
        <f t="shared" ca="1" si="18"/>
        <v>47849</v>
      </c>
      <c r="B135" s="260">
        <f t="shared" ca="1" si="19"/>
        <v>47879</v>
      </c>
      <c r="C135" s="261" t="str">
        <f ca="1">IF(B135&gt;Int_Has,"0",VLOOKUP(A135,[2]Salarios!$A:$IV,2))</f>
        <v>0</v>
      </c>
      <c r="D135" s="262" t="str">
        <f t="shared" ca="1" si="23"/>
        <v>0</v>
      </c>
      <c r="E135" s="262"/>
      <c r="F135" s="253"/>
      <c r="G135" s="253"/>
      <c r="H135" s="263">
        <f t="shared" ca="1" si="16"/>
        <v>3388129.382771641</v>
      </c>
      <c r="I135" s="255" t="str">
        <f t="shared" ca="1" si="20"/>
        <v>0</v>
      </c>
      <c r="J135" s="264" t="str">
        <f t="shared" ca="1" si="21"/>
        <v>0</v>
      </c>
      <c r="K135" s="253"/>
      <c r="L135" s="265"/>
      <c r="M135" s="266">
        <f t="shared" ca="1" si="22"/>
        <v>0</v>
      </c>
      <c r="N135" s="267">
        <f t="shared" ca="1" si="17"/>
        <v>3388129.382771641</v>
      </c>
    </row>
    <row r="136" spans="1:14" hidden="1" x14ac:dyDescent="0.2">
      <c r="A136" s="260">
        <f t="shared" ca="1" si="18"/>
        <v>47880</v>
      </c>
      <c r="B136" s="260">
        <f t="shared" ca="1" si="19"/>
        <v>47907</v>
      </c>
      <c r="C136" s="261" t="str">
        <f ca="1">IF(B136&gt;Int_Has,"0",VLOOKUP(A136,[2]Salarios!$A:$IV,2))</f>
        <v>0</v>
      </c>
      <c r="D136" s="262" t="str">
        <f t="shared" ca="1" si="23"/>
        <v>0</v>
      </c>
      <c r="E136" s="262"/>
      <c r="F136" s="253"/>
      <c r="G136" s="253"/>
      <c r="H136" s="263">
        <f t="shared" ca="1" si="16"/>
        <v>3388129.382771641</v>
      </c>
      <c r="I136" s="255" t="str">
        <f t="shared" ca="1" si="20"/>
        <v>0</v>
      </c>
      <c r="J136" s="264" t="str">
        <f t="shared" ca="1" si="21"/>
        <v>0</v>
      </c>
      <c r="K136" s="253"/>
      <c r="L136" s="265"/>
      <c r="M136" s="266">
        <f t="shared" ca="1" si="22"/>
        <v>0</v>
      </c>
      <c r="N136" s="267">
        <f t="shared" ca="1" si="17"/>
        <v>3388129.382771641</v>
      </c>
    </row>
    <row r="137" spans="1:14" hidden="1" x14ac:dyDescent="0.2">
      <c r="A137" s="260">
        <f t="shared" ca="1" si="18"/>
        <v>47908</v>
      </c>
      <c r="B137" s="260">
        <f t="shared" ca="1" si="19"/>
        <v>47938</v>
      </c>
      <c r="C137" s="261" t="str">
        <f ca="1">IF(B137&gt;Int_Has,"0",VLOOKUP(A137,[2]Salarios!$A:$IV,2))</f>
        <v>0</v>
      </c>
      <c r="D137" s="262" t="str">
        <f t="shared" ca="1" si="23"/>
        <v>0</v>
      </c>
      <c r="E137" s="262"/>
      <c r="F137" s="253"/>
      <c r="G137" s="253"/>
      <c r="H137" s="263">
        <f t="shared" ca="1" si="16"/>
        <v>3388129.382771641</v>
      </c>
      <c r="I137" s="255" t="str">
        <f t="shared" ca="1" si="20"/>
        <v>0</v>
      </c>
      <c r="J137" s="264" t="str">
        <f t="shared" ca="1" si="21"/>
        <v>0</v>
      </c>
      <c r="K137" s="253"/>
      <c r="L137" s="265"/>
      <c r="M137" s="266">
        <f t="shared" ca="1" si="22"/>
        <v>0</v>
      </c>
      <c r="N137" s="267">
        <f t="shared" ca="1" si="17"/>
        <v>3388129.382771641</v>
      </c>
    </row>
    <row r="138" spans="1:14" hidden="1" x14ac:dyDescent="0.2">
      <c r="A138" s="260">
        <f t="shared" ca="1" si="18"/>
        <v>47939</v>
      </c>
      <c r="B138" s="260">
        <f t="shared" ca="1" si="19"/>
        <v>47968</v>
      </c>
      <c r="C138" s="261" t="str">
        <f ca="1">IF(B138&gt;Int_Has,"0",VLOOKUP(A138,[2]Salarios!$A:$IV,2))</f>
        <v>0</v>
      </c>
      <c r="D138" s="262" t="str">
        <f t="shared" ca="1" si="23"/>
        <v>0</v>
      </c>
      <c r="E138" s="262"/>
      <c r="F138" s="253"/>
      <c r="G138" s="253"/>
      <c r="H138" s="263">
        <f t="shared" ca="1" si="16"/>
        <v>3388129.382771641</v>
      </c>
      <c r="I138" s="255" t="str">
        <f t="shared" ca="1" si="20"/>
        <v>0</v>
      </c>
      <c r="J138" s="264" t="str">
        <f t="shared" ca="1" si="21"/>
        <v>0</v>
      </c>
      <c r="K138" s="253"/>
      <c r="L138" s="265"/>
      <c r="M138" s="266">
        <f t="shared" ca="1" si="22"/>
        <v>0</v>
      </c>
      <c r="N138" s="267">
        <f t="shared" ca="1" si="17"/>
        <v>3388129.382771641</v>
      </c>
    </row>
    <row r="139" spans="1:14" hidden="1" x14ac:dyDescent="0.2">
      <c r="A139" s="260">
        <f t="shared" ca="1" si="18"/>
        <v>47969</v>
      </c>
      <c r="B139" s="260">
        <f t="shared" ca="1" si="19"/>
        <v>47999</v>
      </c>
      <c r="C139" s="261" t="str">
        <f ca="1">IF(B139&gt;Int_Has,"0",VLOOKUP(A139,[2]Salarios!$A:$IV,2))</f>
        <v>0</v>
      </c>
      <c r="D139" s="262" t="str">
        <f t="shared" ca="1" si="23"/>
        <v>0</v>
      </c>
      <c r="E139" s="262"/>
      <c r="F139" s="253"/>
      <c r="G139" s="253"/>
      <c r="H139" s="263">
        <f t="shared" ca="1" si="16"/>
        <v>3388129.382771641</v>
      </c>
      <c r="I139" s="255" t="str">
        <f t="shared" ca="1" si="20"/>
        <v>0</v>
      </c>
      <c r="J139" s="264" t="str">
        <f t="shared" ca="1" si="21"/>
        <v>0</v>
      </c>
      <c r="K139" s="253"/>
      <c r="L139" s="265"/>
      <c r="M139" s="266">
        <f t="shared" ca="1" si="22"/>
        <v>0</v>
      </c>
      <c r="N139" s="267">
        <f t="shared" ca="1" si="17"/>
        <v>3388129.382771641</v>
      </c>
    </row>
    <row r="140" spans="1:14" hidden="1" x14ac:dyDescent="0.2">
      <c r="A140" s="260">
        <f t="shared" ca="1" si="18"/>
        <v>48000</v>
      </c>
      <c r="B140" s="260">
        <f t="shared" ca="1" si="19"/>
        <v>48029</v>
      </c>
      <c r="C140" s="261" t="str">
        <f ca="1">IF(B140&gt;Int_Has,"0",VLOOKUP(A140,[2]Salarios!$A:$IV,2))</f>
        <v>0</v>
      </c>
      <c r="D140" s="262" t="str">
        <f t="shared" ca="1" si="23"/>
        <v>0</v>
      </c>
      <c r="E140" s="262"/>
      <c r="F140" s="253"/>
      <c r="G140" s="253"/>
      <c r="H140" s="263">
        <f t="shared" ca="1" si="16"/>
        <v>3388129.382771641</v>
      </c>
      <c r="I140" s="255" t="str">
        <f t="shared" ca="1" si="20"/>
        <v>0</v>
      </c>
      <c r="J140" s="264" t="str">
        <f t="shared" ca="1" si="21"/>
        <v>0</v>
      </c>
      <c r="K140" s="253"/>
      <c r="L140" s="265"/>
      <c r="M140" s="266">
        <f t="shared" ca="1" si="22"/>
        <v>0</v>
      </c>
      <c r="N140" s="267">
        <f t="shared" ca="1" si="17"/>
        <v>3388129.382771641</v>
      </c>
    </row>
    <row r="141" spans="1:14" hidden="1" x14ac:dyDescent="0.2">
      <c r="A141" s="260">
        <f t="shared" ca="1" si="18"/>
        <v>48030</v>
      </c>
      <c r="B141" s="260">
        <f t="shared" ca="1" si="19"/>
        <v>48060</v>
      </c>
      <c r="C141" s="261" t="str">
        <f ca="1">IF(B141&gt;Int_Has,"0",VLOOKUP(A141,[2]Salarios!$A:$IV,2))</f>
        <v>0</v>
      </c>
      <c r="D141" s="262" t="str">
        <f t="shared" ca="1" si="23"/>
        <v>0</v>
      </c>
      <c r="E141" s="262"/>
      <c r="F141" s="253"/>
      <c r="G141" s="253"/>
      <c r="H141" s="263">
        <f t="shared" ca="1" si="16"/>
        <v>3388129.382771641</v>
      </c>
      <c r="I141" s="255" t="str">
        <f t="shared" ca="1" si="20"/>
        <v>0</v>
      </c>
      <c r="J141" s="264" t="str">
        <f t="shared" ca="1" si="21"/>
        <v>0</v>
      </c>
      <c r="K141" s="253"/>
      <c r="L141" s="265"/>
      <c r="M141" s="266">
        <f t="shared" ca="1" si="22"/>
        <v>0</v>
      </c>
      <c r="N141" s="267">
        <f t="shared" ca="1" si="17"/>
        <v>3388129.382771641</v>
      </c>
    </row>
    <row r="142" spans="1:14" hidden="1" x14ac:dyDescent="0.2">
      <c r="A142" s="260">
        <f t="shared" ca="1" si="18"/>
        <v>48061</v>
      </c>
      <c r="B142" s="260">
        <f t="shared" ca="1" si="19"/>
        <v>48091</v>
      </c>
      <c r="C142" s="261" t="str">
        <f ca="1">IF(B142&gt;Int_Has,"0",VLOOKUP(A142,[2]Salarios!$A:$IV,2))</f>
        <v>0</v>
      </c>
      <c r="D142" s="262" t="str">
        <f t="shared" ca="1" si="23"/>
        <v>0</v>
      </c>
      <c r="E142" s="262"/>
      <c r="F142" s="253"/>
      <c r="G142" s="253"/>
      <c r="H142" s="263">
        <f t="shared" ca="1" si="16"/>
        <v>3388129.382771641</v>
      </c>
      <c r="I142" s="255" t="str">
        <f t="shared" ref="I142:I166" ca="1" si="24">IF(B142&gt;Int_Has,"0",DAYS360(A142,B142+(1)))</f>
        <v>0</v>
      </c>
      <c r="J142" s="264" t="str">
        <f t="shared" ref="J142:J166" ca="1" si="25">IF(B142&gt;Int_Has,"0",IF(A142="","",IF(H142&lt;0,"0",((H142*B$7)/30)*I142)))</f>
        <v>0</v>
      </c>
      <c r="K142" s="253"/>
      <c r="L142" s="265"/>
      <c r="M142" s="266">
        <f t="shared" ref="M142:M166" ca="1" si="26">IF(M141&lt;0,J142-K142,M141+J142-K142)</f>
        <v>0</v>
      </c>
      <c r="N142" s="267">
        <f t="shared" ca="1" si="17"/>
        <v>3388129.382771641</v>
      </c>
    </row>
    <row r="143" spans="1:14" hidden="1" x14ac:dyDescent="0.2">
      <c r="A143" s="260">
        <f t="shared" ca="1" si="18"/>
        <v>48092</v>
      </c>
      <c r="B143" s="260">
        <f t="shared" ca="1" si="19"/>
        <v>48121</v>
      </c>
      <c r="C143" s="261" t="str">
        <f ca="1">IF(B143&gt;Int_Has,"0",VLOOKUP(A143,[2]Salarios!$A:$IV,2))</f>
        <v>0</v>
      </c>
      <c r="D143" s="262" t="str">
        <f t="shared" ref="D143:D166" ca="1" si="27">IF(B143&gt;Int_Has,"0",IF(AND(MONTH(A143)=E$6,DAY(A143)=1),(D142*C143)+D142,D142))</f>
        <v>0</v>
      </c>
      <c r="E143" s="262"/>
      <c r="F143" s="253"/>
      <c r="G143" s="253"/>
      <c r="H143" s="263">
        <f t="shared" ref="H143:H166" ca="1" si="28">MIN(H142,N142)+SUM(E143:G143)</f>
        <v>3388129.382771641</v>
      </c>
      <c r="I143" s="255" t="str">
        <f t="shared" ca="1" si="24"/>
        <v>0</v>
      </c>
      <c r="J143" s="264" t="str">
        <f t="shared" ca="1" si="25"/>
        <v>0</v>
      </c>
      <c r="K143" s="253"/>
      <c r="L143" s="265"/>
      <c r="M143" s="266">
        <f t="shared" ca="1" si="26"/>
        <v>0</v>
      </c>
      <c r="N143" s="267">
        <f t="shared" ref="N143:N166" ca="1" si="29">SUM(N142,(E143:G143),J143)-K143</f>
        <v>3388129.382771641</v>
      </c>
    </row>
    <row r="144" spans="1:14" hidden="1" x14ac:dyDescent="0.2">
      <c r="A144" s="260">
        <f t="shared" ref="A144:A166" ca="1" si="30">DATE(YEAR(B143),MONTH(B143),DAY(B143)+1)</f>
        <v>48122</v>
      </c>
      <c r="B144" s="260">
        <f t="shared" ref="B144:B166" ca="1" si="31">IF(A144=DATE(YEAR(Int_Has),MONTH(Int_Has),DAY(1)),DATE(YEAR(Int_Has),MONTH(Int_Has),DAY(Int_Has)),DATE(YEAR(A144),MONTH(A144)+1,))</f>
        <v>48152</v>
      </c>
      <c r="C144" s="261" t="str">
        <f ca="1">IF(B144&gt;Int_Has,"0",VLOOKUP(A144,[2]Salarios!$A:$IV,2))</f>
        <v>0</v>
      </c>
      <c r="D144" s="262" t="str">
        <f t="shared" ca="1" si="27"/>
        <v>0</v>
      </c>
      <c r="E144" s="262"/>
      <c r="F144" s="253"/>
      <c r="G144" s="253"/>
      <c r="H144" s="263">
        <f t="shared" ca="1" si="28"/>
        <v>3388129.382771641</v>
      </c>
      <c r="I144" s="255" t="str">
        <f t="shared" ca="1" si="24"/>
        <v>0</v>
      </c>
      <c r="J144" s="264" t="str">
        <f t="shared" ca="1" si="25"/>
        <v>0</v>
      </c>
      <c r="K144" s="253"/>
      <c r="L144" s="265"/>
      <c r="M144" s="266">
        <f t="shared" ca="1" si="26"/>
        <v>0</v>
      </c>
      <c r="N144" s="267">
        <f t="shared" ca="1" si="29"/>
        <v>3388129.382771641</v>
      </c>
    </row>
    <row r="145" spans="1:14" hidden="1" x14ac:dyDescent="0.2">
      <c r="A145" s="260">
        <f t="shared" ca="1" si="30"/>
        <v>48153</v>
      </c>
      <c r="B145" s="260">
        <f t="shared" ca="1" si="31"/>
        <v>48182</v>
      </c>
      <c r="C145" s="261" t="str">
        <f ca="1">IF(B145&gt;Int_Has,"0",VLOOKUP(A145,[2]Salarios!$A:$IV,2))</f>
        <v>0</v>
      </c>
      <c r="D145" s="262" t="str">
        <f t="shared" ca="1" si="27"/>
        <v>0</v>
      </c>
      <c r="E145" s="262"/>
      <c r="F145" s="253"/>
      <c r="G145" s="253"/>
      <c r="H145" s="263">
        <f t="shared" ca="1" si="28"/>
        <v>3388129.382771641</v>
      </c>
      <c r="I145" s="255" t="str">
        <f t="shared" ca="1" si="24"/>
        <v>0</v>
      </c>
      <c r="J145" s="264" t="str">
        <f t="shared" ca="1" si="25"/>
        <v>0</v>
      </c>
      <c r="K145" s="253"/>
      <c r="L145" s="265"/>
      <c r="M145" s="266">
        <f t="shared" ca="1" si="26"/>
        <v>0</v>
      </c>
      <c r="N145" s="267">
        <f t="shared" ca="1" si="29"/>
        <v>3388129.382771641</v>
      </c>
    </row>
    <row r="146" spans="1:14" hidden="1" x14ac:dyDescent="0.2">
      <c r="A146" s="260">
        <f t="shared" ca="1" si="30"/>
        <v>48183</v>
      </c>
      <c r="B146" s="260">
        <f t="shared" ca="1" si="31"/>
        <v>48213</v>
      </c>
      <c r="C146" s="261" t="str">
        <f ca="1">IF(B146&gt;Int_Has,"0",VLOOKUP(A146,[2]Salarios!$A:$IV,2))</f>
        <v>0</v>
      </c>
      <c r="D146" s="262" t="str">
        <f t="shared" ca="1" si="27"/>
        <v>0</v>
      </c>
      <c r="E146" s="262"/>
      <c r="F146" s="253"/>
      <c r="G146" s="253"/>
      <c r="H146" s="263">
        <f t="shared" ca="1" si="28"/>
        <v>3388129.382771641</v>
      </c>
      <c r="I146" s="255" t="str">
        <f t="shared" ca="1" si="24"/>
        <v>0</v>
      </c>
      <c r="J146" s="264" t="str">
        <f t="shared" ca="1" si="25"/>
        <v>0</v>
      </c>
      <c r="K146" s="253"/>
      <c r="L146" s="265"/>
      <c r="M146" s="266">
        <f t="shared" ca="1" si="26"/>
        <v>0</v>
      </c>
      <c r="N146" s="267">
        <f t="shared" ca="1" si="29"/>
        <v>3388129.382771641</v>
      </c>
    </row>
    <row r="147" spans="1:14" hidden="1" x14ac:dyDescent="0.2">
      <c r="A147" s="260">
        <f t="shared" ca="1" si="30"/>
        <v>48214</v>
      </c>
      <c r="B147" s="260">
        <f t="shared" ca="1" si="31"/>
        <v>48244</v>
      </c>
      <c r="C147" s="261" t="str">
        <f ca="1">IF(B147&gt;Int_Has,"0",VLOOKUP(A147,[2]Salarios!$A:$IV,2))</f>
        <v>0</v>
      </c>
      <c r="D147" s="262" t="str">
        <f t="shared" ca="1" si="27"/>
        <v>0</v>
      </c>
      <c r="E147" s="262"/>
      <c r="F147" s="253"/>
      <c r="G147" s="253"/>
      <c r="H147" s="263">
        <f t="shared" ca="1" si="28"/>
        <v>3388129.382771641</v>
      </c>
      <c r="I147" s="255" t="str">
        <f t="shared" ca="1" si="24"/>
        <v>0</v>
      </c>
      <c r="J147" s="264" t="str">
        <f t="shared" ca="1" si="25"/>
        <v>0</v>
      </c>
      <c r="K147" s="253"/>
      <c r="L147" s="265"/>
      <c r="M147" s="266">
        <f t="shared" ca="1" si="26"/>
        <v>0</v>
      </c>
      <c r="N147" s="267">
        <f t="shared" ca="1" si="29"/>
        <v>3388129.382771641</v>
      </c>
    </row>
    <row r="148" spans="1:14" hidden="1" x14ac:dyDescent="0.2">
      <c r="A148" s="260">
        <f t="shared" ca="1" si="30"/>
        <v>48245</v>
      </c>
      <c r="B148" s="260">
        <f t="shared" ca="1" si="31"/>
        <v>48273</v>
      </c>
      <c r="C148" s="261" t="str">
        <f ca="1">IF(B148&gt;Int_Has,"0",VLOOKUP(A148,[2]Salarios!$A:$IV,2))</f>
        <v>0</v>
      </c>
      <c r="D148" s="262" t="str">
        <f t="shared" ca="1" si="27"/>
        <v>0</v>
      </c>
      <c r="E148" s="262"/>
      <c r="F148" s="253"/>
      <c r="G148" s="253"/>
      <c r="H148" s="263">
        <f t="shared" ca="1" si="28"/>
        <v>3388129.382771641</v>
      </c>
      <c r="I148" s="255" t="str">
        <f t="shared" ca="1" si="24"/>
        <v>0</v>
      </c>
      <c r="J148" s="264" t="str">
        <f t="shared" ca="1" si="25"/>
        <v>0</v>
      </c>
      <c r="K148" s="253"/>
      <c r="L148" s="265"/>
      <c r="M148" s="266">
        <f t="shared" ca="1" si="26"/>
        <v>0</v>
      </c>
      <c r="N148" s="267">
        <f t="shared" ca="1" si="29"/>
        <v>3388129.382771641</v>
      </c>
    </row>
    <row r="149" spans="1:14" hidden="1" x14ac:dyDescent="0.2">
      <c r="A149" s="260">
        <f t="shared" ca="1" si="30"/>
        <v>48274</v>
      </c>
      <c r="B149" s="260">
        <f t="shared" ca="1" si="31"/>
        <v>48304</v>
      </c>
      <c r="C149" s="261" t="str">
        <f ca="1">IF(B149&gt;Int_Has,"0",VLOOKUP(A149,[2]Salarios!$A:$IV,2))</f>
        <v>0</v>
      </c>
      <c r="D149" s="262" t="str">
        <f t="shared" ca="1" si="27"/>
        <v>0</v>
      </c>
      <c r="E149" s="262"/>
      <c r="F149" s="253"/>
      <c r="G149" s="253"/>
      <c r="H149" s="263">
        <f t="shared" ca="1" si="28"/>
        <v>3388129.382771641</v>
      </c>
      <c r="I149" s="255" t="str">
        <f t="shared" ca="1" si="24"/>
        <v>0</v>
      </c>
      <c r="J149" s="264" t="str">
        <f t="shared" ca="1" si="25"/>
        <v>0</v>
      </c>
      <c r="K149" s="253"/>
      <c r="L149" s="265"/>
      <c r="M149" s="266">
        <f t="shared" ca="1" si="26"/>
        <v>0</v>
      </c>
      <c r="N149" s="267">
        <f t="shared" ca="1" si="29"/>
        <v>3388129.382771641</v>
      </c>
    </row>
    <row r="150" spans="1:14" hidden="1" x14ac:dyDescent="0.2">
      <c r="A150" s="260">
        <f t="shared" ca="1" si="30"/>
        <v>48305</v>
      </c>
      <c r="B150" s="260">
        <f t="shared" ca="1" si="31"/>
        <v>48334</v>
      </c>
      <c r="C150" s="261" t="str">
        <f ca="1">IF(B150&gt;Int_Has,"0",VLOOKUP(A150,[2]Salarios!$A:$IV,2))</f>
        <v>0</v>
      </c>
      <c r="D150" s="262" t="str">
        <f t="shared" ca="1" si="27"/>
        <v>0</v>
      </c>
      <c r="E150" s="262"/>
      <c r="F150" s="253"/>
      <c r="G150" s="253"/>
      <c r="H150" s="263">
        <f t="shared" ca="1" si="28"/>
        <v>3388129.382771641</v>
      </c>
      <c r="I150" s="255" t="str">
        <f t="shared" ca="1" si="24"/>
        <v>0</v>
      </c>
      <c r="J150" s="264" t="str">
        <f t="shared" ca="1" si="25"/>
        <v>0</v>
      </c>
      <c r="K150" s="253"/>
      <c r="L150" s="265"/>
      <c r="M150" s="266">
        <f t="shared" ca="1" si="26"/>
        <v>0</v>
      </c>
      <c r="N150" s="267">
        <f t="shared" ca="1" si="29"/>
        <v>3388129.382771641</v>
      </c>
    </row>
    <row r="151" spans="1:14" hidden="1" x14ac:dyDescent="0.2">
      <c r="A151" s="260">
        <f t="shared" ca="1" si="30"/>
        <v>48335</v>
      </c>
      <c r="B151" s="260">
        <f t="shared" ca="1" si="31"/>
        <v>48365</v>
      </c>
      <c r="C151" s="261" t="str">
        <f ca="1">IF(B151&gt;Int_Has,"0",VLOOKUP(A151,[2]Salarios!$A:$IV,2))</f>
        <v>0</v>
      </c>
      <c r="D151" s="262" t="str">
        <f t="shared" ca="1" si="27"/>
        <v>0</v>
      </c>
      <c r="E151" s="262"/>
      <c r="F151" s="253"/>
      <c r="G151" s="253"/>
      <c r="H151" s="263">
        <f t="shared" ca="1" si="28"/>
        <v>3388129.382771641</v>
      </c>
      <c r="I151" s="255" t="str">
        <f t="shared" ca="1" si="24"/>
        <v>0</v>
      </c>
      <c r="J151" s="264" t="str">
        <f t="shared" ca="1" si="25"/>
        <v>0</v>
      </c>
      <c r="K151" s="253"/>
      <c r="L151" s="265"/>
      <c r="M151" s="266">
        <f t="shared" ca="1" si="26"/>
        <v>0</v>
      </c>
      <c r="N151" s="267">
        <f t="shared" ca="1" si="29"/>
        <v>3388129.382771641</v>
      </c>
    </row>
    <row r="152" spans="1:14" hidden="1" x14ac:dyDescent="0.2">
      <c r="A152" s="260">
        <f t="shared" ca="1" si="30"/>
        <v>48366</v>
      </c>
      <c r="B152" s="260">
        <f t="shared" ca="1" si="31"/>
        <v>48395</v>
      </c>
      <c r="C152" s="261" t="str">
        <f ca="1">IF(B152&gt;Int_Has,"0",VLOOKUP(A152,[2]Salarios!$A:$IV,2))</f>
        <v>0</v>
      </c>
      <c r="D152" s="262" t="str">
        <f t="shared" ca="1" si="27"/>
        <v>0</v>
      </c>
      <c r="E152" s="262"/>
      <c r="F152" s="253"/>
      <c r="G152" s="253"/>
      <c r="H152" s="263">
        <f t="shared" ca="1" si="28"/>
        <v>3388129.382771641</v>
      </c>
      <c r="I152" s="255" t="str">
        <f t="shared" ca="1" si="24"/>
        <v>0</v>
      </c>
      <c r="J152" s="264" t="str">
        <f t="shared" ca="1" si="25"/>
        <v>0</v>
      </c>
      <c r="K152" s="253"/>
      <c r="L152" s="265"/>
      <c r="M152" s="266">
        <f t="shared" ca="1" si="26"/>
        <v>0</v>
      </c>
      <c r="N152" s="267">
        <f t="shared" ca="1" si="29"/>
        <v>3388129.382771641</v>
      </c>
    </row>
    <row r="153" spans="1:14" hidden="1" x14ac:dyDescent="0.2">
      <c r="A153" s="260">
        <f t="shared" ca="1" si="30"/>
        <v>48396</v>
      </c>
      <c r="B153" s="260">
        <f t="shared" ca="1" si="31"/>
        <v>48426</v>
      </c>
      <c r="C153" s="261" t="str">
        <f ca="1">IF(B153&gt;Int_Has,"0",VLOOKUP(A153,[2]Salarios!$A:$IV,2))</f>
        <v>0</v>
      </c>
      <c r="D153" s="262" t="str">
        <f t="shared" ca="1" si="27"/>
        <v>0</v>
      </c>
      <c r="E153" s="262"/>
      <c r="F153" s="253"/>
      <c r="G153" s="253"/>
      <c r="H153" s="263">
        <f t="shared" ca="1" si="28"/>
        <v>3388129.382771641</v>
      </c>
      <c r="I153" s="255" t="str">
        <f t="shared" ca="1" si="24"/>
        <v>0</v>
      </c>
      <c r="J153" s="264" t="str">
        <f t="shared" ca="1" si="25"/>
        <v>0</v>
      </c>
      <c r="K153" s="253"/>
      <c r="L153" s="265"/>
      <c r="M153" s="266">
        <f t="shared" ca="1" si="26"/>
        <v>0</v>
      </c>
      <c r="N153" s="267">
        <f t="shared" ca="1" si="29"/>
        <v>3388129.382771641</v>
      </c>
    </row>
    <row r="154" spans="1:14" hidden="1" x14ac:dyDescent="0.2">
      <c r="A154" s="260">
        <f t="shared" ca="1" si="30"/>
        <v>48427</v>
      </c>
      <c r="B154" s="260">
        <f t="shared" ca="1" si="31"/>
        <v>48457</v>
      </c>
      <c r="C154" s="261" t="str">
        <f ca="1">IF(B154&gt;Int_Has,"0",VLOOKUP(A154,[2]Salarios!$A:$IV,2))</f>
        <v>0</v>
      </c>
      <c r="D154" s="262" t="str">
        <f t="shared" ca="1" si="27"/>
        <v>0</v>
      </c>
      <c r="E154" s="262"/>
      <c r="F154" s="253"/>
      <c r="G154" s="253"/>
      <c r="H154" s="263">
        <f t="shared" ca="1" si="28"/>
        <v>3388129.382771641</v>
      </c>
      <c r="I154" s="255" t="str">
        <f t="shared" ca="1" si="24"/>
        <v>0</v>
      </c>
      <c r="J154" s="264" t="str">
        <f t="shared" ca="1" si="25"/>
        <v>0</v>
      </c>
      <c r="K154" s="253"/>
      <c r="L154" s="265"/>
      <c r="M154" s="266">
        <f t="shared" ca="1" si="26"/>
        <v>0</v>
      </c>
      <c r="N154" s="267">
        <f t="shared" ca="1" si="29"/>
        <v>3388129.382771641</v>
      </c>
    </row>
    <row r="155" spans="1:14" hidden="1" x14ac:dyDescent="0.2">
      <c r="A155" s="260">
        <f t="shared" ca="1" si="30"/>
        <v>48458</v>
      </c>
      <c r="B155" s="260">
        <f t="shared" ca="1" si="31"/>
        <v>48487</v>
      </c>
      <c r="C155" s="261" t="str">
        <f ca="1">IF(B155&gt;Int_Has,"0",VLOOKUP(A155,[2]Salarios!$A:$IV,2))</f>
        <v>0</v>
      </c>
      <c r="D155" s="262" t="str">
        <f t="shared" ca="1" si="27"/>
        <v>0</v>
      </c>
      <c r="E155" s="262"/>
      <c r="F155" s="253"/>
      <c r="G155" s="253"/>
      <c r="H155" s="263">
        <f t="shared" ca="1" si="28"/>
        <v>3388129.382771641</v>
      </c>
      <c r="I155" s="255" t="str">
        <f t="shared" ca="1" si="24"/>
        <v>0</v>
      </c>
      <c r="J155" s="264" t="str">
        <f t="shared" ca="1" si="25"/>
        <v>0</v>
      </c>
      <c r="K155" s="253"/>
      <c r="L155" s="265"/>
      <c r="M155" s="266">
        <f t="shared" ca="1" si="26"/>
        <v>0</v>
      </c>
      <c r="N155" s="267">
        <f t="shared" ca="1" si="29"/>
        <v>3388129.382771641</v>
      </c>
    </row>
    <row r="156" spans="1:14" hidden="1" x14ac:dyDescent="0.2">
      <c r="A156" s="260">
        <f t="shared" ca="1" si="30"/>
        <v>48488</v>
      </c>
      <c r="B156" s="260">
        <f t="shared" ca="1" si="31"/>
        <v>48518</v>
      </c>
      <c r="C156" s="261" t="str">
        <f ca="1">IF(B156&gt;Int_Has,"0",VLOOKUP(A156,[2]Salarios!$A:$IV,2))</f>
        <v>0</v>
      </c>
      <c r="D156" s="262" t="str">
        <f t="shared" ca="1" si="27"/>
        <v>0</v>
      </c>
      <c r="E156" s="262"/>
      <c r="F156" s="253"/>
      <c r="G156" s="253"/>
      <c r="H156" s="263">
        <f t="shared" ca="1" si="28"/>
        <v>3388129.382771641</v>
      </c>
      <c r="I156" s="255" t="str">
        <f t="shared" ca="1" si="24"/>
        <v>0</v>
      </c>
      <c r="J156" s="264" t="str">
        <f t="shared" ca="1" si="25"/>
        <v>0</v>
      </c>
      <c r="K156" s="253"/>
      <c r="L156" s="265"/>
      <c r="M156" s="266">
        <f t="shared" ca="1" si="26"/>
        <v>0</v>
      </c>
      <c r="N156" s="267">
        <f t="shared" ca="1" si="29"/>
        <v>3388129.382771641</v>
      </c>
    </row>
    <row r="157" spans="1:14" hidden="1" x14ac:dyDescent="0.2">
      <c r="A157" s="260">
        <f t="shared" ca="1" si="30"/>
        <v>48519</v>
      </c>
      <c r="B157" s="260">
        <f t="shared" ca="1" si="31"/>
        <v>48548</v>
      </c>
      <c r="C157" s="261" t="str">
        <f ca="1">IF(B157&gt;Int_Has,"0",VLOOKUP(A157,[2]Salarios!$A:$IV,2))</f>
        <v>0</v>
      </c>
      <c r="D157" s="262" t="str">
        <f t="shared" ca="1" si="27"/>
        <v>0</v>
      </c>
      <c r="E157" s="262"/>
      <c r="F157" s="253"/>
      <c r="G157" s="253"/>
      <c r="H157" s="263">
        <f t="shared" ca="1" si="28"/>
        <v>3388129.382771641</v>
      </c>
      <c r="I157" s="255" t="str">
        <f t="shared" ca="1" si="24"/>
        <v>0</v>
      </c>
      <c r="J157" s="264" t="str">
        <f t="shared" ca="1" si="25"/>
        <v>0</v>
      </c>
      <c r="K157" s="253"/>
      <c r="L157" s="265"/>
      <c r="M157" s="266">
        <f t="shared" ca="1" si="26"/>
        <v>0</v>
      </c>
      <c r="N157" s="267">
        <f t="shared" ca="1" si="29"/>
        <v>3388129.382771641</v>
      </c>
    </row>
    <row r="158" spans="1:14" hidden="1" x14ac:dyDescent="0.2">
      <c r="A158" s="260">
        <f t="shared" ca="1" si="30"/>
        <v>48549</v>
      </c>
      <c r="B158" s="260">
        <f t="shared" ca="1" si="31"/>
        <v>48579</v>
      </c>
      <c r="C158" s="261" t="str">
        <f ca="1">IF(B158&gt;Int_Has,"0",VLOOKUP(A158,[2]Salarios!$A:$IV,2))</f>
        <v>0</v>
      </c>
      <c r="D158" s="262" t="str">
        <f t="shared" ca="1" si="27"/>
        <v>0</v>
      </c>
      <c r="E158" s="262"/>
      <c r="F158" s="253"/>
      <c r="G158" s="253"/>
      <c r="H158" s="263">
        <f t="shared" ca="1" si="28"/>
        <v>3388129.382771641</v>
      </c>
      <c r="I158" s="255" t="str">
        <f t="shared" ca="1" si="24"/>
        <v>0</v>
      </c>
      <c r="J158" s="264" t="str">
        <f t="shared" ca="1" si="25"/>
        <v>0</v>
      </c>
      <c r="K158" s="253"/>
      <c r="L158" s="265"/>
      <c r="M158" s="266">
        <f t="shared" ca="1" si="26"/>
        <v>0</v>
      </c>
      <c r="N158" s="267">
        <f t="shared" ca="1" si="29"/>
        <v>3388129.382771641</v>
      </c>
    </row>
    <row r="159" spans="1:14" hidden="1" x14ac:dyDescent="0.2">
      <c r="A159" s="260">
        <f t="shared" ca="1" si="30"/>
        <v>48580</v>
      </c>
      <c r="B159" s="260">
        <f t="shared" ca="1" si="31"/>
        <v>48610</v>
      </c>
      <c r="C159" s="261" t="str">
        <f ca="1">IF(B159&gt;Int_Has,"0",VLOOKUP(A159,[2]Salarios!$A:$IV,2))</f>
        <v>0</v>
      </c>
      <c r="D159" s="262" t="str">
        <f t="shared" ca="1" si="27"/>
        <v>0</v>
      </c>
      <c r="E159" s="262"/>
      <c r="F159" s="253"/>
      <c r="G159" s="253"/>
      <c r="H159" s="263">
        <f t="shared" ca="1" si="28"/>
        <v>3388129.382771641</v>
      </c>
      <c r="I159" s="255" t="str">
        <f t="shared" ca="1" si="24"/>
        <v>0</v>
      </c>
      <c r="J159" s="264" t="str">
        <f t="shared" ca="1" si="25"/>
        <v>0</v>
      </c>
      <c r="K159" s="253"/>
      <c r="L159" s="265"/>
      <c r="M159" s="266">
        <f t="shared" ca="1" si="26"/>
        <v>0</v>
      </c>
      <c r="N159" s="267">
        <f t="shared" ca="1" si="29"/>
        <v>3388129.382771641</v>
      </c>
    </row>
    <row r="160" spans="1:14" hidden="1" x14ac:dyDescent="0.2">
      <c r="A160" s="260">
        <f t="shared" ca="1" si="30"/>
        <v>48611</v>
      </c>
      <c r="B160" s="260">
        <f t="shared" ca="1" si="31"/>
        <v>48638</v>
      </c>
      <c r="C160" s="261" t="str">
        <f ca="1">IF(B160&gt;Int_Has,"0",VLOOKUP(A160,[2]Salarios!$A:$IV,2))</f>
        <v>0</v>
      </c>
      <c r="D160" s="262" t="str">
        <f t="shared" ca="1" si="27"/>
        <v>0</v>
      </c>
      <c r="E160" s="262"/>
      <c r="F160" s="253"/>
      <c r="G160" s="253"/>
      <c r="H160" s="263">
        <f t="shared" ca="1" si="28"/>
        <v>3388129.382771641</v>
      </c>
      <c r="I160" s="255" t="str">
        <f t="shared" ca="1" si="24"/>
        <v>0</v>
      </c>
      <c r="J160" s="264" t="str">
        <f t="shared" ca="1" si="25"/>
        <v>0</v>
      </c>
      <c r="K160" s="253"/>
      <c r="L160" s="265"/>
      <c r="M160" s="266">
        <f t="shared" ca="1" si="26"/>
        <v>0</v>
      </c>
      <c r="N160" s="267">
        <f t="shared" ca="1" si="29"/>
        <v>3388129.382771641</v>
      </c>
    </row>
    <row r="161" spans="1:14" hidden="1" x14ac:dyDescent="0.2">
      <c r="A161" s="260">
        <f t="shared" ca="1" si="30"/>
        <v>48639</v>
      </c>
      <c r="B161" s="260">
        <f t="shared" ca="1" si="31"/>
        <v>48669</v>
      </c>
      <c r="C161" s="261" t="str">
        <f ca="1">IF(B161&gt;Int_Has,"0",VLOOKUP(A161,[2]Salarios!$A:$IV,2))</f>
        <v>0</v>
      </c>
      <c r="D161" s="262" t="str">
        <f t="shared" ca="1" si="27"/>
        <v>0</v>
      </c>
      <c r="E161" s="262"/>
      <c r="F161" s="253"/>
      <c r="G161" s="253"/>
      <c r="H161" s="263">
        <f t="shared" ca="1" si="28"/>
        <v>3388129.382771641</v>
      </c>
      <c r="I161" s="255" t="str">
        <f t="shared" ca="1" si="24"/>
        <v>0</v>
      </c>
      <c r="J161" s="264" t="str">
        <f t="shared" ca="1" si="25"/>
        <v>0</v>
      </c>
      <c r="K161" s="253"/>
      <c r="L161" s="265"/>
      <c r="M161" s="266">
        <f t="shared" ca="1" si="26"/>
        <v>0</v>
      </c>
      <c r="N161" s="267">
        <f t="shared" ca="1" si="29"/>
        <v>3388129.382771641</v>
      </c>
    </row>
    <row r="162" spans="1:14" hidden="1" x14ac:dyDescent="0.2">
      <c r="A162" s="260">
        <f t="shared" ca="1" si="30"/>
        <v>48670</v>
      </c>
      <c r="B162" s="260">
        <f t="shared" ca="1" si="31"/>
        <v>48699</v>
      </c>
      <c r="C162" s="261" t="str">
        <f ca="1">IF(B162&gt;Int_Has,"0",VLOOKUP(A162,[2]Salarios!$A:$IV,2))</f>
        <v>0</v>
      </c>
      <c r="D162" s="262" t="str">
        <f t="shared" ca="1" si="27"/>
        <v>0</v>
      </c>
      <c r="E162" s="262"/>
      <c r="F162" s="253"/>
      <c r="G162" s="253"/>
      <c r="H162" s="263">
        <f t="shared" ca="1" si="28"/>
        <v>3388129.382771641</v>
      </c>
      <c r="I162" s="255" t="str">
        <f t="shared" ca="1" si="24"/>
        <v>0</v>
      </c>
      <c r="J162" s="264" t="str">
        <f t="shared" ca="1" si="25"/>
        <v>0</v>
      </c>
      <c r="K162" s="253"/>
      <c r="L162" s="265"/>
      <c r="M162" s="266">
        <f t="shared" ca="1" si="26"/>
        <v>0</v>
      </c>
      <c r="N162" s="267">
        <f t="shared" ca="1" si="29"/>
        <v>3388129.382771641</v>
      </c>
    </row>
    <row r="163" spans="1:14" hidden="1" x14ac:dyDescent="0.2">
      <c r="A163" s="260">
        <f t="shared" ca="1" si="30"/>
        <v>48700</v>
      </c>
      <c r="B163" s="260">
        <f t="shared" ca="1" si="31"/>
        <v>48730</v>
      </c>
      <c r="C163" s="261" t="str">
        <f ca="1">IF(B163&gt;Int_Has,"0",VLOOKUP(A163,[2]Salarios!$A:$IV,2))</f>
        <v>0</v>
      </c>
      <c r="D163" s="262" t="str">
        <f t="shared" ca="1" si="27"/>
        <v>0</v>
      </c>
      <c r="E163" s="262"/>
      <c r="F163" s="253"/>
      <c r="G163" s="253"/>
      <c r="H163" s="263">
        <f t="shared" ca="1" si="28"/>
        <v>3388129.382771641</v>
      </c>
      <c r="I163" s="255" t="str">
        <f t="shared" ca="1" si="24"/>
        <v>0</v>
      </c>
      <c r="J163" s="264" t="str">
        <f t="shared" ca="1" si="25"/>
        <v>0</v>
      </c>
      <c r="K163" s="253"/>
      <c r="L163" s="265"/>
      <c r="M163" s="266">
        <f t="shared" ca="1" si="26"/>
        <v>0</v>
      </c>
      <c r="N163" s="267">
        <f t="shared" ca="1" si="29"/>
        <v>3388129.382771641</v>
      </c>
    </row>
    <row r="164" spans="1:14" hidden="1" x14ac:dyDescent="0.2">
      <c r="A164" s="260">
        <f t="shared" ca="1" si="30"/>
        <v>48731</v>
      </c>
      <c r="B164" s="260">
        <f t="shared" ca="1" si="31"/>
        <v>48760</v>
      </c>
      <c r="C164" s="261" t="str">
        <f ca="1">IF(B164&gt;Int_Has,"0",VLOOKUP(A164,[2]Salarios!$A:$IV,2))</f>
        <v>0</v>
      </c>
      <c r="D164" s="262" t="str">
        <f t="shared" ca="1" si="27"/>
        <v>0</v>
      </c>
      <c r="E164" s="262"/>
      <c r="F164" s="253"/>
      <c r="G164" s="253"/>
      <c r="H164" s="263">
        <f t="shared" ca="1" si="28"/>
        <v>3388129.382771641</v>
      </c>
      <c r="I164" s="255" t="str">
        <f t="shared" ca="1" si="24"/>
        <v>0</v>
      </c>
      <c r="J164" s="264" t="str">
        <f t="shared" ca="1" si="25"/>
        <v>0</v>
      </c>
      <c r="K164" s="253"/>
      <c r="L164" s="265"/>
      <c r="M164" s="266">
        <f t="shared" ca="1" si="26"/>
        <v>0</v>
      </c>
      <c r="N164" s="267">
        <f t="shared" ca="1" si="29"/>
        <v>3388129.382771641</v>
      </c>
    </row>
    <row r="165" spans="1:14" hidden="1" x14ac:dyDescent="0.2">
      <c r="A165" s="260">
        <f t="shared" ca="1" si="30"/>
        <v>48761</v>
      </c>
      <c r="B165" s="260">
        <f t="shared" ca="1" si="31"/>
        <v>48791</v>
      </c>
      <c r="C165" s="261" t="str">
        <f ca="1">IF(B165&gt;Int_Has,"0",VLOOKUP(A165,[2]Salarios!$A:$IV,2))</f>
        <v>0</v>
      </c>
      <c r="D165" s="262" t="str">
        <f t="shared" ca="1" si="27"/>
        <v>0</v>
      </c>
      <c r="E165" s="262"/>
      <c r="F165" s="253"/>
      <c r="G165" s="253"/>
      <c r="H165" s="263">
        <f t="shared" ca="1" si="28"/>
        <v>3388129.382771641</v>
      </c>
      <c r="I165" s="255" t="str">
        <f t="shared" ca="1" si="24"/>
        <v>0</v>
      </c>
      <c r="J165" s="264" t="str">
        <f t="shared" ca="1" si="25"/>
        <v>0</v>
      </c>
      <c r="K165" s="253"/>
      <c r="L165" s="265"/>
      <c r="M165" s="266">
        <f t="shared" ca="1" si="26"/>
        <v>0</v>
      </c>
      <c r="N165" s="267">
        <f t="shared" ca="1" si="29"/>
        <v>3388129.382771641</v>
      </c>
    </row>
    <row r="166" spans="1:14" hidden="1" x14ac:dyDescent="0.2">
      <c r="A166" s="260">
        <f t="shared" ca="1" si="30"/>
        <v>48792</v>
      </c>
      <c r="B166" s="260">
        <f t="shared" ca="1" si="31"/>
        <v>48822</v>
      </c>
      <c r="C166" s="261" t="str">
        <f ca="1">IF(B166&gt;Int_Has,"0",VLOOKUP(A166,[2]Salarios!$A:$IV,2))</f>
        <v>0</v>
      </c>
      <c r="D166" s="262" t="str">
        <f t="shared" ca="1" si="27"/>
        <v>0</v>
      </c>
      <c r="E166" s="262"/>
      <c r="F166" s="253"/>
      <c r="G166" s="253"/>
      <c r="H166" s="263">
        <f t="shared" ca="1" si="28"/>
        <v>3388129.382771641</v>
      </c>
      <c r="I166" s="255" t="str">
        <f t="shared" ca="1" si="24"/>
        <v>0</v>
      </c>
      <c r="J166" s="264" t="str">
        <f t="shared" ca="1" si="25"/>
        <v>0</v>
      </c>
      <c r="K166" s="253"/>
      <c r="L166" s="265"/>
      <c r="M166" s="266">
        <f t="shared" ca="1" si="26"/>
        <v>0</v>
      </c>
      <c r="N166" s="267">
        <f t="shared" ca="1" si="29"/>
        <v>3388129.382771641</v>
      </c>
    </row>
    <row r="167" spans="1:14" x14ac:dyDescent="0.2">
      <c r="A167" s="268"/>
      <c r="B167" s="268"/>
      <c r="C167" s="269"/>
      <c r="D167" s="268"/>
      <c r="E167" s="268"/>
      <c r="F167" s="270"/>
      <c r="G167" s="271"/>
      <c r="H167" s="271"/>
      <c r="I167" s="308" t="s">
        <v>19</v>
      </c>
      <c r="J167" s="309"/>
      <c r="K167" s="272">
        <f>SUM(K13:K166)</f>
        <v>8032015</v>
      </c>
      <c r="L167" s="273"/>
      <c r="M167" s="274">
        <f ca="1">IF(M166&lt;0,0,M166)</f>
        <v>0</v>
      </c>
      <c r="N167" s="275">
        <f ca="1">N166</f>
        <v>3388129.382771641</v>
      </c>
    </row>
    <row r="168" spans="1:14" x14ac:dyDescent="0.2">
      <c r="A168" s="260"/>
      <c r="B168" s="260"/>
      <c r="C168" s="276"/>
      <c r="D168" s="277"/>
      <c r="E168" s="277"/>
      <c r="F168" s="277"/>
      <c r="G168" s="277"/>
      <c r="H168" s="278"/>
      <c r="I168" s="279"/>
      <c r="J168" s="264"/>
      <c r="K168" s="280"/>
      <c r="L168" s="281"/>
      <c r="M168" s="282"/>
    </row>
    <row r="169" spans="1:14" x14ac:dyDescent="0.2">
      <c r="A169" s="260"/>
      <c r="B169" s="260"/>
      <c r="C169" s="276"/>
      <c r="D169" s="283"/>
      <c r="E169" s="283"/>
      <c r="F169" s="283"/>
      <c r="G169" s="283"/>
      <c r="H169" s="284"/>
      <c r="I169" s="285"/>
      <c r="J169" s="282"/>
      <c r="K169" s="286"/>
      <c r="L169" s="287"/>
      <c r="M169" s="282"/>
    </row>
    <row r="170" spans="1:14" x14ac:dyDescent="0.2">
      <c r="A170" s="260"/>
      <c r="B170" s="260"/>
      <c r="C170" s="276"/>
      <c r="D170" s="283"/>
      <c r="E170" s="283"/>
      <c r="F170" s="283"/>
      <c r="G170" s="283"/>
      <c r="H170" s="282"/>
      <c r="I170" s="201"/>
      <c r="J170" s="202"/>
      <c r="K170" s="310" t="s">
        <v>12</v>
      </c>
      <c r="L170" s="310"/>
      <c r="M170" s="310"/>
      <c r="N170" s="203">
        <f ca="1">N167-M167</f>
        <v>3388129.382771641</v>
      </c>
    </row>
    <row r="171" spans="1:14" x14ac:dyDescent="0.2">
      <c r="A171" s="260"/>
      <c r="B171" s="260"/>
      <c r="C171" s="276"/>
      <c r="D171" s="283"/>
      <c r="E171" s="283"/>
      <c r="F171" s="283"/>
      <c r="G171" s="283"/>
      <c r="H171" s="282"/>
      <c r="I171" s="313" t="s">
        <v>53</v>
      </c>
      <c r="J171" s="313"/>
      <c r="K171" s="313"/>
      <c r="L171" s="313"/>
      <c r="M171" s="316"/>
      <c r="N171" s="204"/>
    </row>
    <row r="172" spans="1:14" x14ac:dyDescent="0.2">
      <c r="A172" s="260"/>
      <c r="B172" s="260"/>
      <c r="C172" s="276"/>
      <c r="D172" s="277"/>
      <c r="E172" s="277"/>
      <c r="F172" s="277"/>
      <c r="G172" s="277"/>
      <c r="H172" s="282"/>
      <c r="I172" s="201"/>
      <c r="J172" s="202"/>
      <c r="K172" s="310" t="s">
        <v>13</v>
      </c>
      <c r="L172" s="310"/>
      <c r="M172" s="310"/>
      <c r="N172" s="205">
        <f ca="1">N167-N170</f>
        <v>0</v>
      </c>
    </row>
    <row r="173" spans="1:14" x14ac:dyDescent="0.2">
      <c r="A173" s="282"/>
      <c r="B173" s="282"/>
      <c r="C173" s="288"/>
      <c r="D173" s="277"/>
      <c r="E173" s="277"/>
      <c r="F173" s="277"/>
      <c r="G173" s="277"/>
      <c r="I173" s="206"/>
      <c r="J173" s="313" t="str">
        <f ca="1">IF(N173&lt;0,"SALDO EN FAVOR DEL DEMANDADO",IF(N172=0,"TOTAL CAPITAL ADEUDADO","TOTAL CAPITAL MÁS INTERESES ADEUDADOS"))</f>
        <v>TOTAL CAPITAL ADEUDADO</v>
      </c>
      <c r="K173" s="313"/>
      <c r="L173" s="313"/>
      <c r="M173" s="314"/>
      <c r="N173" s="207">
        <f ca="1">SUM(N170:N172)</f>
        <v>3388129.382771641</v>
      </c>
    </row>
    <row r="174" spans="1:14" ht="17.25" x14ac:dyDescent="0.3">
      <c r="A174" s="315" t="s">
        <v>56</v>
      </c>
      <c r="B174" s="315"/>
      <c r="C174" s="315"/>
      <c r="D174" s="315"/>
      <c r="E174" s="315"/>
      <c r="F174" s="199"/>
      <c r="G174" s="198"/>
      <c r="H174" s="198"/>
      <c r="I174" s="208"/>
      <c r="J174" s="209"/>
      <c r="K174" s="210"/>
      <c r="L174" s="209"/>
      <c r="M174" s="211"/>
    </row>
    <row r="175" spans="1:14" ht="17.25" x14ac:dyDescent="0.3">
      <c r="A175" s="302" t="s">
        <v>52</v>
      </c>
      <c r="B175" s="302"/>
      <c r="C175" s="197"/>
      <c r="D175" s="197"/>
      <c r="E175" s="197"/>
      <c r="F175" s="197"/>
      <c r="G175" s="198"/>
      <c r="H175" s="198"/>
      <c r="I175" s="208"/>
      <c r="J175" s="209"/>
      <c r="K175" s="210"/>
      <c r="L175" s="209"/>
      <c r="M175" s="211"/>
    </row>
    <row r="176" spans="1:14" ht="17.25" x14ac:dyDescent="0.3">
      <c r="A176" s="198"/>
      <c r="B176" s="199"/>
      <c r="C176" s="200"/>
      <c r="D176" s="197"/>
      <c r="E176" s="197"/>
      <c r="F176" s="197"/>
      <c r="G176" s="197"/>
      <c r="H176" s="198"/>
      <c r="I176" s="198"/>
      <c r="J176" s="208"/>
    </row>
    <row r="177" spans="1:10" ht="17.25" x14ac:dyDescent="0.3">
      <c r="A177" s="198"/>
      <c r="B177" s="198"/>
      <c r="C177" s="200"/>
      <c r="D177" s="197"/>
      <c r="E177" s="197"/>
      <c r="F177" s="197"/>
      <c r="G177" s="197"/>
      <c r="H177" s="198"/>
      <c r="I177" s="198"/>
      <c r="J177" s="208"/>
    </row>
  </sheetData>
  <mergeCells count="20">
    <mergeCell ref="A175:B175"/>
    <mergeCell ref="K12:L12"/>
    <mergeCell ref="I167:J167"/>
    <mergeCell ref="K170:M170"/>
    <mergeCell ref="F11:F12"/>
    <mergeCell ref="G11:G12"/>
    <mergeCell ref="K172:M172"/>
    <mergeCell ref="J173:M173"/>
    <mergeCell ref="A174:E174"/>
    <mergeCell ref="I171:M171"/>
    <mergeCell ref="A1:N1"/>
    <mergeCell ref="A2:N2"/>
    <mergeCell ref="A3:N3"/>
    <mergeCell ref="H11:N11"/>
    <mergeCell ref="A9:C9"/>
    <mergeCell ref="A11:B11"/>
    <mergeCell ref="A8:C8"/>
    <mergeCell ref="A5:N5"/>
    <mergeCell ref="A6:C6"/>
    <mergeCell ref="F7:K7"/>
  </mergeCells>
  <phoneticPr fontId="0" type="noConversion"/>
  <conditionalFormatting sqref="A14:N166">
    <cfRule type="expression" dxfId="17" priority="1" stopIfTrue="1">
      <formula>IF(ROW(A14)&gt;Fila_Fin_FSL,TRUE,FALSE)</formula>
    </cfRule>
    <cfRule type="expression" dxfId="16" priority="2" stopIfTrue="1">
      <formula>IF(ROW(A14)=Fila_Fin_FSL,TRUE,FALSE)</formula>
    </cfRule>
    <cfRule type="expression" dxfId="15" priority="3" stopIfTrue="1">
      <formula>IF(ROW(A14)&lt;Fila_Fin_FSL,TRUE,FALSE)</formula>
    </cfRule>
  </conditionalFormatting>
  <printOptions horizontalCentered="1"/>
  <pageMargins left="0.78740157480314965" right="0.74803149606299213" top="1.3779527559055118" bottom="1.1811023622047245" header="0" footer="0.39370078740157483"/>
  <pageSetup paperSize="14" scale="80" orientation="landscape" r:id="rId1"/>
  <headerFooter alignWithMargins="0"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6"/>
  <sheetViews>
    <sheetView topLeftCell="A8" workbookViewId="0">
      <selection activeCell="G15" sqref="G15"/>
    </sheetView>
  </sheetViews>
  <sheetFormatPr baseColWidth="10" defaultRowHeight="12.75" x14ac:dyDescent="0.2"/>
  <cols>
    <col min="1" max="1" width="11.5703125" customWidth="1"/>
    <col min="3" max="3" width="13.85546875" style="187" customWidth="1"/>
    <col min="4" max="4" width="1.140625" style="7" customWidth="1"/>
    <col min="5" max="5" width="14.7109375" style="7" customWidth="1"/>
    <col min="6" max="6" width="13.85546875" style="7" customWidth="1"/>
    <col min="7" max="7" width="15" customWidth="1"/>
    <col min="8" max="8" width="15.7109375" customWidth="1"/>
    <col min="9" max="9" width="6.140625" style="6" customWidth="1"/>
    <col min="10" max="10" width="13.42578125" style="2" customWidth="1"/>
    <col min="11" max="11" width="14.5703125" style="3" customWidth="1"/>
    <col min="12" max="12" width="5.42578125" style="2" customWidth="1"/>
    <col min="13" max="13" width="15.28515625" customWidth="1"/>
    <col min="14" max="14" width="14.85546875" customWidth="1"/>
  </cols>
  <sheetData>
    <row r="1" spans="1:14" ht="16.5" x14ac:dyDescent="0.25">
      <c r="A1" s="318" t="s">
        <v>49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</row>
    <row r="2" spans="1:14" ht="16.5" x14ac:dyDescent="0.25">
      <c r="A2" s="329" t="s">
        <v>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</row>
    <row r="3" spans="1:14" ht="16.5" x14ac:dyDescent="0.25">
      <c r="A3" s="330" t="s">
        <v>50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</row>
    <row r="4" spans="1:14" ht="13.5" customHeight="1" x14ac:dyDescent="0.25">
      <c r="A4" s="140"/>
      <c r="B4" s="141"/>
      <c r="C4" s="179"/>
      <c r="D4" s="142"/>
      <c r="E4" s="142"/>
      <c r="F4" s="142"/>
      <c r="G4" s="143"/>
      <c r="H4" s="144"/>
      <c r="I4" s="145"/>
      <c r="J4" s="146"/>
      <c r="K4" s="147"/>
      <c r="L4" s="146"/>
      <c r="M4" s="141"/>
      <c r="N4" s="141"/>
    </row>
    <row r="5" spans="1:14" ht="17.25" customHeight="1" x14ac:dyDescent="0.25">
      <c r="A5" s="317" t="s">
        <v>44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</row>
    <row r="6" spans="1:14" ht="16.5" x14ac:dyDescent="0.25">
      <c r="A6" s="4"/>
      <c r="B6" s="4"/>
      <c r="C6" s="81"/>
      <c r="D6" s="4"/>
      <c r="E6" s="81"/>
      <c r="F6" s="4"/>
      <c r="G6" s="4"/>
      <c r="H6" s="4"/>
      <c r="I6" s="4"/>
      <c r="J6" s="4"/>
      <c r="K6" s="5"/>
      <c r="L6" s="6"/>
    </row>
    <row r="7" spans="1:14" ht="13.5" customHeight="1" x14ac:dyDescent="0.2">
      <c r="A7" s="49" t="s">
        <v>16</v>
      </c>
      <c r="B7" s="50">
        <v>5.0000000000000001E-3</v>
      </c>
      <c r="C7" s="86" t="s">
        <v>1</v>
      </c>
      <c r="D7" s="106"/>
      <c r="E7" s="87">
        <f ca="1">TODAY()</f>
        <v>44340</v>
      </c>
      <c r="F7" s="331" t="s">
        <v>47</v>
      </c>
      <c r="G7" s="332"/>
      <c r="H7" s="332"/>
      <c r="I7" s="332"/>
      <c r="J7" s="332"/>
      <c r="K7" s="332"/>
    </row>
    <row r="8" spans="1:14" x14ac:dyDescent="0.2">
      <c r="A8" s="326" t="s">
        <v>21</v>
      </c>
      <c r="B8" s="327"/>
      <c r="C8" s="328"/>
      <c r="D8" s="106"/>
      <c r="E8" s="84">
        <v>1138408</v>
      </c>
    </row>
    <row r="9" spans="1:14" x14ac:dyDescent="0.2">
      <c r="A9" s="321" t="s">
        <v>14</v>
      </c>
      <c r="B9" s="322"/>
      <c r="C9" s="323"/>
      <c r="D9" s="106"/>
      <c r="E9" s="88"/>
      <c r="I9" s="8"/>
      <c r="J9" s="8"/>
      <c r="K9" s="9"/>
      <c r="L9" s="1"/>
      <c r="M9" s="8"/>
    </row>
    <row r="10" spans="1:14" x14ac:dyDescent="0.2">
      <c r="A10" s="10"/>
      <c r="B10" s="10"/>
      <c r="C10" s="180"/>
      <c r="E10" s="1"/>
      <c r="F10" s="1"/>
      <c r="G10" s="8"/>
      <c r="H10" s="8"/>
      <c r="I10" s="8"/>
      <c r="J10" s="8"/>
      <c r="K10" s="9"/>
      <c r="L10" s="1"/>
      <c r="M10" s="8"/>
    </row>
    <row r="11" spans="1:14" s="11" customFormat="1" ht="12.75" customHeight="1" x14ac:dyDescent="0.2">
      <c r="A11" s="324" t="s">
        <v>29</v>
      </c>
      <c r="B11" s="325"/>
      <c r="C11" s="85"/>
      <c r="D11" s="107"/>
      <c r="E11" s="12" t="s">
        <v>2</v>
      </c>
      <c r="F11" s="338" t="s">
        <v>3</v>
      </c>
      <c r="G11" s="338" t="s">
        <v>4</v>
      </c>
      <c r="H11" s="320" t="s">
        <v>33</v>
      </c>
      <c r="I11" s="320"/>
      <c r="J11" s="320"/>
      <c r="K11" s="320"/>
      <c r="L11" s="320"/>
      <c r="M11" s="320"/>
      <c r="N11" s="320"/>
    </row>
    <row r="12" spans="1:14" s="13" customFormat="1" ht="23.25" customHeight="1" x14ac:dyDescent="0.2">
      <c r="A12" s="58" t="s">
        <v>30</v>
      </c>
      <c r="B12" s="58" t="s">
        <v>1</v>
      </c>
      <c r="C12" s="60" t="s">
        <v>18</v>
      </c>
      <c r="D12" s="108"/>
      <c r="E12" s="14" t="s">
        <v>5</v>
      </c>
      <c r="F12" s="339"/>
      <c r="G12" s="339"/>
      <c r="H12" s="15" t="s">
        <v>6</v>
      </c>
      <c r="I12" s="16" t="s">
        <v>7</v>
      </c>
      <c r="J12" s="17" t="s">
        <v>8</v>
      </c>
      <c r="K12" s="333" t="s">
        <v>31</v>
      </c>
      <c r="L12" s="334"/>
      <c r="M12" s="18" t="s">
        <v>17</v>
      </c>
      <c r="N12" s="19" t="s">
        <v>9</v>
      </c>
    </row>
    <row r="13" spans="1:14" x14ac:dyDescent="0.2">
      <c r="A13" s="54">
        <v>39904</v>
      </c>
      <c r="B13" s="55">
        <f>DATE(YEAR(Fam_Desde),MONTH(Fam_Desde)+1,)</f>
        <v>39933</v>
      </c>
      <c r="C13" s="181"/>
      <c r="D13" s="109"/>
      <c r="E13" s="51">
        <v>1</v>
      </c>
      <c r="F13" s="21"/>
      <c r="G13" s="21"/>
      <c r="H13" s="22">
        <f>E8</f>
        <v>1138408</v>
      </c>
      <c r="I13" s="99"/>
      <c r="J13" s="24">
        <f>E9</f>
        <v>0</v>
      </c>
      <c r="K13" s="25" t="s">
        <v>10</v>
      </c>
      <c r="L13" s="26" t="s">
        <v>11</v>
      </c>
      <c r="M13" s="24">
        <f>J13</f>
        <v>0</v>
      </c>
      <c r="N13" s="27">
        <f>SUM(H13,M13)</f>
        <v>1138408</v>
      </c>
    </row>
    <row r="14" spans="1:14" x14ac:dyDescent="0.2">
      <c r="A14" s="28">
        <f>Fam_Desde</f>
        <v>39904</v>
      </c>
      <c r="B14" s="28">
        <f>Fam_Hasta</f>
        <v>39933</v>
      </c>
      <c r="C14" s="182">
        <v>86136</v>
      </c>
      <c r="D14" s="83">
        <f t="shared" ref="D14:D45" ca="1" si="0">IF(B14&gt;Int_Has,"0",C14*Cuota_Porcent)</f>
        <v>86136</v>
      </c>
      <c r="E14" s="83">
        <f ca="1">D14/30*I14</f>
        <v>86136</v>
      </c>
      <c r="F14" s="21"/>
      <c r="G14" s="21"/>
      <c r="H14" s="79">
        <f ca="1">MIN(H13,N13)+SUM(E14:G14)</f>
        <v>1224544</v>
      </c>
      <c r="I14" s="23">
        <f t="shared" ref="I14:I45" ca="1" si="1">IF(B14&gt;Int_Has,"0",DAYS360(A14,B14+(1)))</f>
        <v>30</v>
      </c>
      <c r="J14" s="29">
        <f t="shared" ref="J14:J45" ca="1" si="2">IF(B14&gt;Int_Has,"0",IF(A14="","",IF(H14&lt;0,"0",((H14*B$7)/30)*I14)))</f>
        <v>6122.72</v>
      </c>
      <c r="K14" s="21"/>
      <c r="L14" s="30"/>
      <c r="M14" s="31">
        <f t="shared" ref="M14:M77" ca="1" si="3">IF(M13&lt;0,J14-K14,M13+J14-K14)</f>
        <v>6122.72</v>
      </c>
      <c r="N14" s="32">
        <f ca="1">SUM(N13,(E14:G14),J14)-K14</f>
        <v>1230666.72</v>
      </c>
    </row>
    <row r="15" spans="1:14" x14ac:dyDescent="0.2">
      <c r="A15" s="28">
        <f>DATE(YEAR(B14),MONTH(B14),DAY(B14)+1)</f>
        <v>39934</v>
      </c>
      <c r="B15" s="28">
        <f ca="1">IF(A15=DATE(YEAR(Int_Has),MONTH(Int_Has),DAY(1)),DATE(YEAR(Int_Has),MONTH(Int_Has),DAY(Int_Has)),DATE(YEAR(A15),MONTH(A15)+1,))</f>
        <v>39964</v>
      </c>
      <c r="C15" s="182">
        <v>86136</v>
      </c>
      <c r="D15" s="83">
        <f t="shared" ca="1" si="0"/>
        <v>86136</v>
      </c>
      <c r="E15" s="83">
        <f ca="1">IF(DAY(A15)=1,D15,"")</f>
        <v>86136</v>
      </c>
      <c r="F15" s="21"/>
      <c r="G15" s="21"/>
      <c r="H15" s="79">
        <f t="shared" ref="H15:H21" ca="1" si="4">MIN(H14,N14)+SUM(E15:G15)</f>
        <v>1310680</v>
      </c>
      <c r="I15" s="23">
        <f t="shared" ca="1" si="1"/>
        <v>30</v>
      </c>
      <c r="J15" s="29">
        <f t="shared" ca="1" si="2"/>
        <v>6553.4000000000005</v>
      </c>
      <c r="K15" s="21"/>
      <c r="L15" s="30"/>
      <c r="M15" s="31">
        <f t="shared" ca="1" si="3"/>
        <v>12676.12</v>
      </c>
      <c r="N15" s="32">
        <f t="shared" ref="N15:N78" ca="1" si="5">SUM(N14,(E15:G15),J15)-K15</f>
        <v>1323356.1199999999</v>
      </c>
    </row>
    <row r="16" spans="1:14" x14ac:dyDescent="0.2">
      <c r="A16" s="28">
        <f t="shared" ref="A16:A79" ca="1" si="6">DATE(YEAR(B15),MONTH(B15),DAY(B15)+1)</f>
        <v>39965</v>
      </c>
      <c r="B16" s="28">
        <f t="shared" ref="B16:B79" ca="1" si="7">IF(A16=DATE(YEAR(Int_Has),MONTH(Int_Has),DAY(1)),DATE(YEAR(Int_Has),MONTH(Int_Has),DAY(Int_Has)),DATE(YEAR(A16),MONTH(A16)+1,))</f>
        <v>39994</v>
      </c>
      <c r="C16" s="182">
        <v>86136</v>
      </c>
      <c r="D16" s="83">
        <f t="shared" ca="1" si="0"/>
        <v>86136</v>
      </c>
      <c r="E16" s="83">
        <f t="shared" ref="E16:E79" ca="1" si="8">IF(DAY(A16)=1,D16,"")</f>
        <v>86136</v>
      </c>
      <c r="F16" s="21"/>
      <c r="G16" s="21"/>
      <c r="H16" s="79">
        <f t="shared" ca="1" si="4"/>
        <v>1396816</v>
      </c>
      <c r="I16" s="23">
        <f t="shared" ca="1" si="1"/>
        <v>30</v>
      </c>
      <c r="J16" s="29">
        <f t="shared" ca="1" si="2"/>
        <v>6984.08</v>
      </c>
      <c r="K16" s="21"/>
      <c r="L16" s="30"/>
      <c r="M16" s="31">
        <f t="shared" ca="1" si="3"/>
        <v>19660.2</v>
      </c>
      <c r="N16" s="32">
        <f t="shared" ca="1" si="5"/>
        <v>1416476.2</v>
      </c>
    </row>
    <row r="17" spans="1:14" x14ac:dyDescent="0.2">
      <c r="A17" s="28">
        <f t="shared" ca="1" si="6"/>
        <v>39995</v>
      </c>
      <c r="B17" s="28">
        <f t="shared" ca="1" si="7"/>
        <v>40025</v>
      </c>
      <c r="C17" s="182">
        <v>86136</v>
      </c>
      <c r="D17" s="83">
        <f t="shared" ca="1" si="0"/>
        <v>86136</v>
      </c>
      <c r="E17" s="83">
        <f t="shared" ca="1" si="8"/>
        <v>86136</v>
      </c>
      <c r="F17" s="21"/>
      <c r="G17" s="21"/>
      <c r="H17" s="79">
        <f t="shared" ca="1" si="4"/>
        <v>1482952</v>
      </c>
      <c r="I17" s="23">
        <f t="shared" ca="1" si="1"/>
        <v>30</v>
      </c>
      <c r="J17" s="29">
        <f t="shared" ca="1" si="2"/>
        <v>7414.76</v>
      </c>
      <c r="K17" s="21"/>
      <c r="L17" s="30"/>
      <c r="M17" s="31">
        <f t="shared" ca="1" si="3"/>
        <v>27074.959999999999</v>
      </c>
      <c r="N17" s="32">
        <f t="shared" ca="1" si="5"/>
        <v>1510026.96</v>
      </c>
    </row>
    <row r="18" spans="1:14" x14ac:dyDescent="0.2">
      <c r="A18" s="28">
        <f t="shared" ca="1" si="6"/>
        <v>40026</v>
      </c>
      <c r="B18" s="28">
        <f t="shared" ca="1" si="7"/>
        <v>40056</v>
      </c>
      <c r="C18" s="182">
        <v>86136</v>
      </c>
      <c r="D18" s="83">
        <f t="shared" ca="1" si="0"/>
        <v>86136</v>
      </c>
      <c r="E18" s="83">
        <f t="shared" ca="1" si="8"/>
        <v>86136</v>
      </c>
      <c r="F18" s="21"/>
      <c r="G18" s="21"/>
      <c r="H18" s="79">
        <f t="shared" ca="1" si="4"/>
        <v>1569088</v>
      </c>
      <c r="I18" s="23">
        <f t="shared" ca="1" si="1"/>
        <v>30</v>
      </c>
      <c r="J18" s="29">
        <f t="shared" ca="1" si="2"/>
        <v>7845.4400000000005</v>
      </c>
      <c r="K18" s="21"/>
      <c r="L18" s="30"/>
      <c r="M18" s="31">
        <f t="shared" ca="1" si="3"/>
        <v>34920.400000000001</v>
      </c>
      <c r="N18" s="32">
        <f t="shared" ca="1" si="5"/>
        <v>1604008.4</v>
      </c>
    </row>
    <row r="19" spans="1:14" x14ac:dyDescent="0.2">
      <c r="A19" s="28">
        <f t="shared" ca="1" si="6"/>
        <v>40057</v>
      </c>
      <c r="B19" s="28">
        <f t="shared" ca="1" si="7"/>
        <v>40086</v>
      </c>
      <c r="C19" s="182">
        <v>86136</v>
      </c>
      <c r="D19" s="83">
        <f t="shared" ca="1" si="0"/>
        <v>86136</v>
      </c>
      <c r="E19" s="83">
        <f t="shared" ca="1" si="8"/>
        <v>86136</v>
      </c>
      <c r="F19" s="21"/>
      <c r="G19" s="21"/>
      <c r="H19" s="79">
        <f t="shared" ca="1" si="4"/>
        <v>1655224</v>
      </c>
      <c r="I19" s="23">
        <f t="shared" ca="1" si="1"/>
        <v>30</v>
      </c>
      <c r="J19" s="29">
        <f t="shared" ca="1" si="2"/>
        <v>8276.1200000000008</v>
      </c>
      <c r="K19" s="21"/>
      <c r="L19" s="30"/>
      <c r="M19" s="31">
        <f t="shared" ca="1" si="3"/>
        <v>43196.520000000004</v>
      </c>
      <c r="N19" s="32">
        <f t="shared" ca="1" si="5"/>
        <v>1698420.52</v>
      </c>
    </row>
    <row r="20" spans="1:14" x14ac:dyDescent="0.2">
      <c r="A20" s="28">
        <f t="shared" ca="1" si="6"/>
        <v>40087</v>
      </c>
      <c r="B20" s="28">
        <f t="shared" ca="1" si="7"/>
        <v>40117</v>
      </c>
      <c r="C20" s="182">
        <v>86136</v>
      </c>
      <c r="D20" s="83">
        <f t="shared" ca="1" si="0"/>
        <v>86136</v>
      </c>
      <c r="E20" s="83">
        <f t="shared" ca="1" si="8"/>
        <v>86136</v>
      </c>
      <c r="F20" s="21"/>
      <c r="G20" s="21"/>
      <c r="H20" s="79">
        <f t="shared" ca="1" si="4"/>
        <v>1741360</v>
      </c>
      <c r="I20" s="23">
        <f t="shared" ca="1" si="1"/>
        <v>30</v>
      </c>
      <c r="J20" s="29">
        <f t="shared" ca="1" si="2"/>
        <v>8706.7999999999993</v>
      </c>
      <c r="K20" s="21"/>
      <c r="L20" s="30"/>
      <c r="M20" s="31">
        <f t="shared" ca="1" si="3"/>
        <v>51903.320000000007</v>
      </c>
      <c r="N20" s="32">
        <f t="shared" ca="1" si="5"/>
        <v>1793263.32</v>
      </c>
    </row>
    <row r="21" spans="1:14" x14ac:dyDescent="0.2">
      <c r="A21" s="28">
        <f t="shared" ca="1" si="6"/>
        <v>40118</v>
      </c>
      <c r="B21" s="28">
        <f t="shared" ca="1" si="7"/>
        <v>40147</v>
      </c>
      <c r="C21" s="182">
        <v>86136</v>
      </c>
      <c r="D21" s="83">
        <f t="shared" ca="1" si="0"/>
        <v>86136</v>
      </c>
      <c r="E21" s="83">
        <f t="shared" ca="1" si="8"/>
        <v>86136</v>
      </c>
      <c r="F21" s="21"/>
      <c r="G21" s="21"/>
      <c r="H21" s="79">
        <f t="shared" ca="1" si="4"/>
        <v>1827496</v>
      </c>
      <c r="I21" s="23">
        <f t="shared" ca="1" si="1"/>
        <v>30</v>
      </c>
      <c r="J21" s="29">
        <f t="shared" ca="1" si="2"/>
        <v>9137.48</v>
      </c>
      <c r="K21" s="21"/>
      <c r="L21" s="30"/>
      <c r="M21" s="31">
        <f t="shared" ca="1" si="3"/>
        <v>61040.800000000003</v>
      </c>
      <c r="N21" s="32">
        <f t="shared" ca="1" si="5"/>
        <v>1888536.8</v>
      </c>
    </row>
    <row r="22" spans="1:14" x14ac:dyDescent="0.2">
      <c r="A22" s="28">
        <f t="shared" ca="1" si="6"/>
        <v>40148</v>
      </c>
      <c r="B22" s="28">
        <f t="shared" ca="1" si="7"/>
        <v>40178</v>
      </c>
      <c r="C22" s="182">
        <v>86136</v>
      </c>
      <c r="D22" s="83">
        <f t="shared" ca="1" si="0"/>
        <v>86136</v>
      </c>
      <c r="E22" s="83">
        <f t="shared" ca="1" si="8"/>
        <v>86136</v>
      </c>
      <c r="F22" s="21"/>
      <c r="G22" s="21"/>
      <c r="H22" s="79">
        <f ca="1">MIN(H21,N21)+SUM(E22:G22)</f>
        <v>1913632</v>
      </c>
      <c r="I22" s="23">
        <f t="shared" ca="1" si="1"/>
        <v>30</v>
      </c>
      <c r="J22" s="29">
        <f t="shared" ca="1" si="2"/>
        <v>9568.16</v>
      </c>
      <c r="K22" s="21"/>
      <c r="L22" s="30"/>
      <c r="M22" s="31">
        <f t="shared" ca="1" si="3"/>
        <v>70608.960000000006</v>
      </c>
      <c r="N22" s="32">
        <f t="shared" ca="1" si="5"/>
        <v>1984240.96</v>
      </c>
    </row>
    <row r="23" spans="1:14" x14ac:dyDescent="0.2">
      <c r="A23" s="28">
        <f t="shared" ca="1" si="6"/>
        <v>40179</v>
      </c>
      <c r="B23" s="28">
        <f t="shared" ca="1" si="7"/>
        <v>40209</v>
      </c>
      <c r="C23" s="182">
        <v>86136</v>
      </c>
      <c r="D23" s="83">
        <f t="shared" ca="1" si="0"/>
        <v>86136</v>
      </c>
      <c r="E23" s="83">
        <f t="shared" ca="1" si="8"/>
        <v>86136</v>
      </c>
      <c r="F23" s="21"/>
      <c r="G23" s="21"/>
      <c r="H23" s="79">
        <f ca="1">MIN(H22,N22)+SUM(E23:G23)</f>
        <v>1999768</v>
      </c>
      <c r="I23" s="23">
        <f t="shared" ca="1" si="1"/>
        <v>30</v>
      </c>
      <c r="J23" s="29">
        <f t="shared" ca="1" si="2"/>
        <v>9998.84</v>
      </c>
      <c r="K23" s="21"/>
      <c r="L23" s="30"/>
      <c r="M23" s="31">
        <f t="shared" ca="1" si="3"/>
        <v>80607.8</v>
      </c>
      <c r="N23" s="32">
        <f t="shared" ca="1" si="5"/>
        <v>2080375.8</v>
      </c>
    </row>
    <row r="24" spans="1:14" x14ac:dyDescent="0.2">
      <c r="A24" s="28">
        <f t="shared" ca="1" si="6"/>
        <v>40210</v>
      </c>
      <c r="B24" s="28">
        <f t="shared" ca="1" si="7"/>
        <v>40237</v>
      </c>
      <c r="C24" s="182">
        <v>86136</v>
      </c>
      <c r="D24" s="83">
        <f t="shared" ca="1" si="0"/>
        <v>86136</v>
      </c>
      <c r="E24" s="83">
        <f t="shared" ca="1" si="8"/>
        <v>86136</v>
      </c>
      <c r="F24" s="21"/>
      <c r="G24" s="21"/>
      <c r="H24" s="79">
        <f ca="1">MIN(H23,N23)+SUM(E24:G24)</f>
        <v>2085904</v>
      </c>
      <c r="I24" s="23">
        <f t="shared" ca="1" si="1"/>
        <v>30</v>
      </c>
      <c r="J24" s="29">
        <f t="shared" ca="1" si="2"/>
        <v>10429.52</v>
      </c>
      <c r="K24" s="21"/>
      <c r="L24" s="30"/>
      <c r="M24" s="31">
        <f t="shared" ca="1" si="3"/>
        <v>91037.32</v>
      </c>
      <c r="N24" s="32">
        <f t="shared" ca="1" si="5"/>
        <v>2176941.3199999998</v>
      </c>
    </row>
    <row r="25" spans="1:14" x14ac:dyDescent="0.2">
      <c r="A25" s="28">
        <f t="shared" ca="1" si="6"/>
        <v>40238</v>
      </c>
      <c r="B25" s="28">
        <f t="shared" ca="1" si="7"/>
        <v>40268</v>
      </c>
      <c r="C25" s="182">
        <v>86136</v>
      </c>
      <c r="D25" s="83">
        <f t="shared" ca="1" si="0"/>
        <v>86136</v>
      </c>
      <c r="E25" s="83">
        <f t="shared" ca="1" si="8"/>
        <v>86136</v>
      </c>
      <c r="F25" s="21"/>
      <c r="G25" s="21"/>
      <c r="H25" s="79">
        <f t="shared" ref="H25:H31" ca="1" si="9">MIN(H24,N24)+SUM(E25:G25)</f>
        <v>2172040</v>
      </c>
      <c r="I25" s="23">
        <f t="shared" ca="1" si="1"/>
        <v>30</v>
      </c>
      <c r="J25" s="29">
        <f t="shared" ca="1" si="2"/>
        <v>10860.2</v>
      </c>
      <c r="K25" s="21"/>
      <c r="L25" s="30"/>
      <c r="M25" s="31">
        <f t="shared" ca="1" si="3"/>
        <v>101897.52</v>
      </c>
      <c r="N25" s="32">
        <f t="shared" ca="1" si="5"/>
        <v>2273937.52</v>
      </c>
    </row>
    <row r="26" spans="1:14" x14ac:dyDescent="0.2">
      <c r="A26" s="28">
        <f t="shared" ca="1" si="6"/>
        <v>40269</v>
      </c>
      <c r="B26" s="28">
        <f t="shared" ca="1" si="7"/>
        <v>40298</v>
      </c>
      <c r="C26" s="182">
        <v>86136</v>
      </c>
      <c r="D26" s="83">
        <f t="shared" ca="1" si="0"/>
        <v>86136</v>
      </c>
      <c r="E26" s="83">
        <f t="shared" ca="1" si="8"/>
        <v>86136</v>
      </c>
      <c r="F26" s="21"/>
      <c r="G26" s="21"/>
      <c r="H26" s="79">
        <f t="shared" ca="1" si="9"/>
        <v>2258176</v>
      </c>
      <c r="I26" s="23">
        <f t="shared" ca="1" si="1"/>
        <v>30</v>
      </c>
      <c r="J26" s="29">
        <f t="shared" ca="1" si="2"/>
        <v>11290.880000000001</v>
      </c>
      <c r="K26" s="21"/>
      <c r="L26" s="30"/>
      <c r="M26" s="31">
        <f t="shared" ca="1" si="3"/>
        <v>113188.40000000001</v>
      </c>
      <c r="N26" s="32">
        <f t="shared" ca="1" si="5"/>
        <v>2371364.4</v>
      </c>
    </row>
    <row r="27" spans="1:14" x14ac:dyDescent="0.2">
      <c r="A27" s="28">
        <f t="shared" ca="1" si="6"/>
        <v>40299</v>
      </c>
      <c r="B27" s="28">
        <f t="shared" ca="1" si="7"/>
        <v>40329</v>
      </c>
      <c r="C27" s="182">
        <v>86136</v>
      </c>
      <c r="D27" s="83">
        <f t="shared" ca="1" si="0"/>
        <v>86136</v>
      </c>
      <c r="E27" s="83">
        <f t="shared" ca="1" si="8"/>
        <v>86136</v>
      </c>
      <c r="F27" s="21"/>
      <c r="G27" s="21"/>
      <c r="H27" s="79">
        <f t="shared" ca="1" si="9"/>
        <v>2344312</v>
      </c>
      <c r="I27" s="23">
        <f t="shared" ca="1" si="1"/>
        <v>30</v>
      </c>
      <c r="J27" s="29">
        <f t="shared" ca="1" si="2"/>
        <v>11721.56</v>
      </c>
      <c r="K27" s="21"/>
      <c r="L27" s="30"/>
      <c r="M27" s="31">
        <f t="shared" ca="1" si="3"/>
        <v>124909.96</v>
      </c>
      <c r="N27" s="32">
        <f t="shared" ca="1" si="5"/>
        <v>2469221.96</v>
      </c>
    </row>
    <row r="28" spans="1:14" x14ac:dyDescent="0.2">
      <c r="A28" s="28">
        <f t="shared" ca="1" si="6"/>
        <v>40330</v>
      </c>
      <c r="B28" s="28">
        <f t="shared" ca="1" si="7"/>
        <v>40359</v>
      </c>
      <c r="C28" s="182">
        <v>86136</v>
      </c>
      <c r="D28" s="83">
        <f t="shared" ca="1" si="0"/>
        <v>86136</v>
      </c>
      <c r="E28" s="83">
        <f t="shared" ca="1" si="8"/>
        <v>86136</v>
      </c>
      <c r="F28" s="21"/>
      <c r="G28" s="21"/>
      <c r="H28" s="79">
        <f t="shared" ca="1" si="9"/>
        <v>2430448</v>
      </c>
      <c r="I28" s="23">
        <f t="shared" ca="1" si="1"/>
        <v>30</v>
      </c>
      <c r="J28" s="29">
        <f t="shared" ca="1" si="2"/>
        <v>12152.24</v>
      </c>
      <c r="K28" s="21"/>
      <c r="L28" s="30"/>
      <c r="M28" s="31">
        <f t="shared" ca="1" si="3"/>
        <v>137062.20000000001</v>
      </c>
      <c r="N28" s="32">
        <f t="shared" ca="1" si="5"/>
        <v>2567510.2000000002</v>
      </c>
    </row>
    <row r="29" spans="1:14" x14ac:dyDescent="0.2">
      <c r="A29" s="28">
        <f t="shared" ca="1" si="6"/>
        <v>40360</v>
      </c>
      <c r="B29" s="28">
        <f t="shared" ca="1" si="7"/>
        <v>40390</v>
      </c>
      <c r="C29" s="182">
        <v>86136</v>
      </c>
      <c r="D29" s="83">
        <f t="shared" ca="1" si="0"/>
        <v>86136</v>
      </c>
      <c r="E29" s="83">
        <f t="shared" ca="1" si="8"/>
        <v>86136</v>
      </c>
      <c r="F29" s="21"/>
      <c r="G29" s="21"/>
      <c r="H29" s="79">
        <f t="shared" ca="1" si="9"/>
        <v>2516584</v>
      </c>
      <c r="I29" s="23">
        <f t="shared" ca="1" si="1"/>
        <v>30</v>
      </c>
      <c r="J29" s="29">
        <f t="shared" ca="1" si="2"/>
        <v>12582.92</v>
      </c>
      <c r="K29" s="21"/>
      <c r="L29" s="30"/>
      <c r="M29" s="31">
        <f t="shared" ca="1" si="3"/>
        <v>149645.12000000002</v>
      </c>
      <c r="N29" s="32">
        <f t="shared" ca="1" si="5"/>
        <v>2666229.12</v>
      </c>
    </row>
    <row r="30" spans="1:14" x14ac:dyDescent="0.2">
      <c r="A30" s="28">
        <f t="shared" ca="1" si="6"/>
        <v>40391</v>
      </c>
      <c r="B30" s="28">
        <f t="shared" ca="1" si="7"/>
        <v>40421</v>
      </c>
      <c r="C30" s="182">
        <v>86136</v>
      </c>
      <c r="D30" s="83">
        <f t="shared" ca="1" si="0"/>
        <v>86136</v>
      </c>
      <c r="E30" s="83">
        <f t="shared" ca="1" si="8"/>
        <v>86136</v>
      </c>
      <c r="F30" s="21"/>
      <c r="G30" s="21"/>
      <c r="H30" s="79">
        <f t="shared" ca="1" si="9"/>
        <v>2602720</v>
      </c>
      <c r="I30" s="23">
        <f t="shared" ca="1" si="1"/>
        <v>30</v>
      </c>
      <c r="J30" s="29">
        <f t="shared" ca="1" si="2"/>
        <v>13013.6</v>
      </c>
      <c r="K30" s="21"/>
      <c r="L30" s="30"/>
      <c r="M30" s="31">
        <f t="shared" ca="1" si="3"/>
        <v>162658.72000000003</v>
      </c>
      <c r="N30" s="32">
        <f t="shared" ca="1" si="5"/>
        <v>2765378.72</v>
      </c>
    </row>
    <row r="31" spans="1:14" x14ac:dyDescent="0.2">
      <c r="A31" s="28">
        <f t="shared" ca="1" si="6"/>
        <v>40422</v>
      </c>
      <c r="B31" s="28">
        <f t="shared" ca="1" si="7"/>
        <v>40451</v>
      </c>
      <c r="C31" s="182">
        <v>86136</v>
      </c>
      <c r="D31" s="83">
        <f t="shared" ca="1" si="0"/>
        <v>86136</v>
      </c>
      <c r="E31" s="83">
        <f t="shared" ca="1" si="8"/>
        <v>86136</v>
      </c>
      <c r="F31" s="21"/>
      <c r="G31" s="21"/>
      <c r="H31" s="79">
        <f t="shared" ca="1" si="9"/>
        <v>2688856</v>
      </c>
      <c r="I31" s="23">
        <f t="shared" ca="1" si="1"/>
        <v>30</v>
      </c>
      <c r="J31" s="29">
        <f t="shared" ca="1" si="2"/>
        <v>13444.28</v>
      </c>
      <c r="K31" s="21"/>
      <c r="L31" s="30"/>
      <c r="M31" s="31">
        <f t="shared" ca="1" si="3"/>
        <v>176103.00000000003</v>
      </c>
      <c r="N31" s="32">
        <f t="shared" ca="1" si="5"/>
        <v>2864959</v>
      </c>
    </row>
    <row r="32" spans="1:14" x14ac:dyDescent="0.2">
      <c r="A32" s="28">
        <f t="shared" ca="1" si="6"/>
        <v>40452</v>
      </c>
      <c r="B32" s="28">
        <f t="shared" ca="1" si="7"/>
        <v>40482</v>
      </c>
      <c r="C32" s="182">
        <v>86136</v>
      </c>
      <c r="D32" s="83">
        <f t="shared" ca="1" si="0"/>
        <v>86136</v>
      </c>
      <c r="E32" s="83">
        <f t="shared" ca="1" si="8"/>
        <v>86136</v>
      </c>
      <c r="F32" s="21"/>
      <c r="G32" s="21"/>
      <c r="H32" s="79">
        <f ca="1">MIN(H31,N31)+SUM(E32:G32)</f>
        <v>2774992</v>
      </c>
      <c r="I32" s="23">
        <f t="shared" ca="1" si="1"/>
        <v>30</v>
      </c>
      <c r="J32" s="29">
        <f t="shared" ca="1" si="2"/>
        <v>13874.960000000001</v>
      </c>
      <c r="K32" s="21"/>
      <c r="L32" s="30"/>
      <c r="M32" s="31">
        <f t="shared" ca="1" si="3"/>
        <v>189977.96000000002</v>
      </c>
      <c r="N32" s="32">
        <f t="shared" ca="1" si="5"/>
        <v>2964969.96</v>
      </c>
    </row>
    <row r="33" spans="1:14" x14ac:dyDescent="0.2">
      <c r="A33" s="28">
        <f t="shared" ca="1" si="6"/>
        <v>40483</v>
      </c>
      <c r="B33" s="28">
        <f t="shared" ca="1" si="7"/>
        <v>40512</v>
      </c>
      <c r="C33" s="182">
        <v>86136</v>
      </c>
      <c r="D33" s="83">
        <f t="shared" ca="1" si="0"/>
        <v>86136</v>
      </c>
      <c r="E33" s="83">
        <f t="shared" ca="1" si="8"/>
        <v>86136</v>
      </c>
      <c r="F33" s="21"/>
      <c r="G33" s="21"/>
      <c r="H33" s="79">
        <f t="shared" ref="H33:H52" ca="1" si="10">MIN(H32,N32)+SUM(E33:G33)</f>
        <v>2861128</v>
      </c>
      <c r="I33" s="23">
        <f t="shared" ca="1" si="1"/>
        <v>30</v>
      </c>
      <c r="J33" s="29">
        <f t="shared" ca="1" si="2"/>
        <v>14305.64</v>
      </c>
      <c r="K33" s="21"/>
      <c r="L33" s="30"/>
      <c r="M33" s="31">
        <f t="shared" ca="1" si="3"/>
        <v>204283.60000000003</v>
      </c>
      <c r="N33" s="32">
        <f t="shared" ca="1" si="5"/>
        <v>3065411.6</v>
      </c>
    </row>
    <row r="34" spans="1:14" x14ac:dyDescent="0.2">
      <c r="A34" s="28">
        <f t="shared" ca="1" si="6"/>
        <v>40513</v>
      </c>
      <c r="B34" s="28">
        <f t="shared" ca="1" si="7"/>
        <v>40543</v>
      </c>
      <c r="C34" s="182">
        <v>86136</v>
      </c>
      <c r="D34" s="83">
        <f t="shared" ca="1" si="0"/>
        <v>86136</v>
      </c>
      <c r="E34" s="83">
        <f t="shared" ca="1" si="8"/>
        <v>86136</v>
      </c>
      <c r="F34" s="21"/>
      <c r="G34" s="21"/>
      <c r="H34" s="79">
        <f t="shared" ca="1" si="10"/>
        <v>2947264</v>
      </c>
      <c r="I34" s="23">
        <f t="shared" ca="1" si="1"/>
        <v>30</v>
      </c>
      <c r="J34" s="29">
        <f t="shared" ca="1" si="2"/>
        <v>14736.32</v>
      </c>
      <c r="K34" s="21"/>
      <c r="L34" s="30"/>
      <c r="M34" s="31">
        <f t="shared" ca="1" si="3"/>
        <v>219019.92000000004</v>
      </c>
      <c r="N34" s="32">
        <f t="shared" ca="1" si="5"/>
        <v>3166283.92</v>
      </c>
    </row>
    <row r="35" spans="1:14" x14ac:dyDescent="0.2">
      <c r="A35" s="28">
        <f t="shared" ca="1" si="6"/>
        <v>40544</v>
      </c>
      <c r="B35" s="28">
        <f t="shared" ca="1" si="7"/>
        <v>40574</v>
      </c>
      <c r="C35" s="182">
        <v>86136</v>
      </c>
      <c r="D35" s="83">
        <f t="shared" ca="1" si="0"/>
        <v>86136</v>
      </c>
      <c r="E35" s="83">
        <f t="shared" ca="1" si="8"/>
        <v>86136</v>
      </c>
      <c r="F35" s="21"/>
      <c r="G35" s="21"/>
      <c r="H35" s="79">
        <f t="shared" ca="1" si="10"/>
        <v>3033400</v>
      </c>
      <c r="I35" s="23">
        <f t="shared" ca="1" si="1"/>
        <v>30</v>
      </c>
      <c r="J35" s="29">
        <f t="shared" ca="1" si="2"/>
        <v>15167</v>
      </c>
      <c r="K35" s="21"/>
      <c r="L35" s="30"/>
      <c r="M35" s="31">
        <f t="shared" ca="1" si="3"/>
        <v>234186.92000000004</v>
      </c>
      <c r="N35" s="32">
        <f t="shared" ca="1" si="5"/>
        <v>3267586.92</v>
      </c>
    </row>
    <row r="36" spans="1:14" x14ac:dyDescent="0.2">
      <c r="A36" s="28">
        <f t="shared" ca="1" si="6"/>
        <v>40575</v>
      </c>
      <c r="B36" s="28">
        <f t="shared" ca="1" si="7"/>
        <v>40602</v>
      </c>
      <c r="C36" s="182">
        <v>86136</v>
      </c>
      <c r="D36" s="83">
        <f t="shared" ca="1" si="0"/>
        <v>86136</v>
      </c>
      <c r="E36" s="83">
        <f t="shared" ca="1" si="8"/>
        <v>86136</v>
      </c>
      <c r="F36" s="21"/>
      <c r="G36" s="21"/>
      <c r="H36" s="79">
        <f t="shared" ca="1" si="10"/>
        <v>3119536</v>
      </c>
      <c r="I36" s="23">
        <f t="shared" ca="1" si="1"/>
        <v>30</v>
      </c>
      <c r="J36" s="29">
        <f t="shared" ca="1" si="2"/>
        <v>15597.680000000002</v>
      </c>
      <c r="K36" s="21"/>
      <c r="L36" s="30"/>
      <c r="M36" s="31">
        <f t="shared" ca="1" si="3"/>
        <v>249784.60000000003</v>
      </c>
      <c r="N36" s="32">
        <f t="shared" ca="1" si="5"/>
        <v>3369320.6</v>
      </c>
    </row>
    <row r="37" spans="1:14" x14ac:dyDescent="0.2">
      <c r="A37" s="28">
        <f t="shared" ca="1" si="6"/>
        <v>40603</v>
      </c>
      <c r="B37" s="28">
        <f t="shared" ca="1" si="7"/>
        <v>40633</v>
      </c>
      <c r="C37" s="182">
        <v>86136</v>
      </c>
      <c r="D37" s="83">
        <f t="shared" ca="1" si="0"/>
        <v>86136</v>
      </c>
      <c r="E37" s="83">
        <f t="shared" ca="1" si="8"/>
        <v>86136</v>
      </c>
      <c r="F37" s="21"/>
      <c r="G37" s="21"/>
      <c r="H37" s="79">
        <f t="shared" ca="1" si="10"/>
        <v>3205672</v>
      </c>
      <c r="I37" s="23">
        <f t="shared" ca="1" si="1"/>
        <v>30</v>
      </c>
      <c r="J37" s="29">
        <f t="shared" ca="1" si="2"/>
        <v>16028.36</v>
      </c>
      <c r="K37" s="21"/>
      <c r="L37" s="30"/>
      <c r="M37" s="31">
        <f t="shared" ca="1" si="3"/>
        <v>265812.96000000002</v>
      </c>
      <c r="N37" s="32">
        <f t="shared" ca="1" si="5"/>
        <v>3471484.96</v>
      </c>
    </row>
    <row r="38" spans="1:14" x14ac:dyDescent="0.2">
      <c r="A38" s="28">
        <f t="shared" ca="1" si="6"/>
        <v>40634</v>
      </c>
      <c r="B38" s="28">
        <f t="shared" ca="1" si="7"/>
        <v>40663</v>
      </c>
      <c r="C38" s="182">
        <v>86136</v>
      </c>
      <c r="D38" s="83">
        <f t="shared" ca="1" si="0"/>
        <v>86136</v>
      </c>
      <c r="E38" s="83">
        <f t="shared" ca="1" si="8"/>
        <v>86136</v>
      </c>
      <c r="F38" s="21"/>
      <c r="G38" s="21"/>
      <c r="H38" s="79">
        <f t="shared" ca="1" si="10"/>
        <v>3291808</v>
      </c>
      <c r="I38" s="23">
        <f t="shared" ca="1" si="1"/>
        <v>30</v>
      </c>
      <c r="J38" s="29">
        <f t="shared" ca="1" si="2"/>
        <v>16459.04</v>
      </c>
      <c r="K38" s="21"/>
      <c r="L38" s="30"/>
      <c r="M38" s="31">
        <f t="shared" ca="1" si="3"/>
        <v>282272</v>
      </c>
      <c r="N38" s="32">
        <f t="shared" ca="1" si="5"/>
        <v>3574080</v>
      </c>
    </row>
    <row r="39" spans="1:14" x14ac:dyDescent="0.2">
      <c r="A39" s="28">
        <f t="shared" ca="1" si="6"/>
        <v>40664</v>
      </c>
      <c r="B39" s="28">
        <f t="shared" ca="1" si="7"/>
        <v>40694</v>
      </c>
      <c r="C39" s="182">
        <v>86136</v>
      </c>
      <c r="D39" s="83">
        <f t="shared" ca="1" si="0"/>
        <v>86136</v>
      </c>
      <c r="E39" s="83">
        <f t="shared" ca="1" si="8"/>
        <v>86136</v>
      </c>
      <c r="F39" s="21"/>
      <c r="G39" s="21"/>
      <c r="H39" s="79">
        <f t="shared" ca="1" si="10"/>
        <v>3377944</v>
      </c>
      <c r="I39" s="23">
        <f t="shared" ca="1" si="1"/>
        <v>30</v>
      </c>
      <c r="J39" s="29">
        <f t="shared" ca="1" si="2"/>
        <v>16889.72</v>
      </c>
      <c r="K39" s="21"/>
      <c r="L39" s="30"/>
      <c r="M39" s="31">
        <f t="shared" ca="1" si="3"/>
        <v>299161.71999999997</v>
      </c>
      <c r="N39" s="32">
        <f t="shared" ca="1" si="5"/>
        <v>3677105.72</v>
      </c>
    </row>
    <row r="40" spans="1:14" x14ac:dyDescent="0.2">
      <c r="A40" s="28">
        <f t="shared" ca="1" si="6"/>
        <v>40695</v>
      </c>
      <c r="B40" s="28">
        <f t="shared" ca="1" si="7"/>
        <v>40724</v>
      </c>
      <c r="C40" s="182">
        <v>86136</v>
      </c>
      <c r="D40" s="83">
        <f t="shared" ca="1" si="0"/>
        <v>86136</v>
      </c>
      <c r="E40" s="83">
        <f t="shared" ca="1" si="8"/>
        <v>86136</v>
      </c>
      <c r="F40" s="21"/>
      <c r="G40" s="21"/>
      <c r="H40" s="79">
        <f t="shared" ca="1" si="10"/>
        <v>3464080</v>
      </c>
      <c r="I40" s="23">
        <f t="shared" ca="1" si="1"/>
        <v>30</v>
      </c>
      <c r="J40" s="29">
        <f t="shared" ca="1" si="2"/>
        <v>17320.400000000001</v>
      </c>
      <c r="K40" s="21"/>
      <c r="L40" s="30"/>
      <c r="M40" s="31">
        <f t="shared" ca="1" si="3"/>
        <v>316482.12</v>
      </c>
      <c r="N40" s="32">
        <f t="shared" ca="1" si="5"/>
        <v>3780562.12</v>
      </c>
    </row>
    <row r="41" spans="1:14" x14ac:dyDescent="0.2">
      <c r="A41" s="28">
        <f t="shared" ca="1" si="6"/>
        <v>40725</v>
      </c>
      <c r="B41" s="28">
        <f t="shared" ca="1" si="7"/>
        <v>40755</v>
      </c>
      <c r="C41" s="182">
        <v>86136</v>
      </c>
      <c r="D41" s="83">
        <f t="shared" ca="1" si="0"/>
        <v>86136</v>
      </c>
      <c r="E41" s="83">
        <f t="shared" ca="1" si="8"/>
        <v>86136</v>
      </c>
      <c r="F41" s="21"/>
      <c r="G41" s="21"/>
      <c r="H41" s="79">
        <f t="shared" ca="1" si="10"/>
        <v>3550216</v>
      </c>
      <c r="I41" s="23">
        <f t="shared" ca="1" si="1"/>
        <v>30</v>
      </c>
      <c r="J41" s="29">
        <f t="shared" ca="1" si="2"/>
        <v>17751.080000000002</v>
      </c>
      <c r="K41" s="21"/>
      <c r="L41" s="30"/>
      <c r="M41" s="31">
        <f t="shared" ca="1" si="3"/>
        <v>334233.2</v>
      </c>
      <c r="N41" s="32">
        <f t="shared" ca="1" si="5"/>
        <v>3884449.2</v>
      </c>
    </row>
    <row r="42" spans="1:14" x14ac:dyDescent="0.2">
      <c r="A42" s="28">
        <f t="shared" ca="1" si="6"/>
        <v>40756</v>
      </c>
      <c r="B42" s="28">
        <f t="shared" ca="1" si="7"/>
        <v>40786</v>
      </c>
      <c r="C42" s="182">
        <v>86136</v>
      </c>
      <c r="D42" s="83">
        <f t="shared" ca="1" si="0"/>
        <v>86136</v>
      </c>
      <c r="E42" s="83">
        <f t="shared" ca="1" si="8"/>
        <v>86136</v>
      </c>
      <c r="F42" s="21"/>
      <c r="G42" s="21"/>
      <c r="H42" s="79">
        <f t="shared" ca="1" si="10"/>
        <v>3636352</v>
      </c>
      <c r="I42" s="23">
        <f t="shared" ca="1" si="1"/>
        <v>30</v>
      </c>
      <c r="J42" s="29">
        <f t="shared" ca="1" si="2"/>
        <v>18181.760000000002</v>
      </c>
      <c r="K42" s="21"/>
      <c r="L42" s="30"/>
      <c r="M42" s="31">
        <f t="shared" ca="1" si="3"/>
        <v>352414.96</v>
      </c>
      <c r="N42" s="32">
        <f t="shared" ca="1" si="5"/>
        <v>3988766.96</v>
      </c>
    </row>
    <row r="43" spans="1:14" x14ac:dyDescent="0.2">
      <c r="A43" s="28">
        <f t="shared" ca="1" si="6"/>
        <v>40787</v>
      </c>
      <c r="B43" s="28">
        <f t="shared" ca="1" si="7"/>
        <v>40816</v>
      </c>
      <c r="C43" s="182">
        <v>86136</v>
      </c>
      <c r="D43" s="83">
        <f t="shared" ca="1" si="0"/>
        <v>86136</v>
      </c>
      <c r="E43" s="83">
        <f t="shared" ca="1" si="8"/>
        <v>86136</v>
      </c>
      <c r="F43" s="21"/>
      <c r="G43" s="21"/>
      <c r="H43" s="79">
        <f t="shared" ca="1" si="10"/>
        <v>3722488</v>
      </c>
      <c r="I43" s="23">
        <f t="shared" ca="1" si="1"/>
        <v>30</v>
      </c>
      <c r="J43" s="29">
        <f t="shared" ca="1" si="2"/>
        <v>18612.439999999999</v>
      </c>
      <c r="K43" s="21"/>
      <c r="L43" s="30"/>
      <c r="M43" s="31">
        <f t="shared" ca="1" si="3"/>
        <v>371027.4</v>
      </c>
      <c r="N43" s="32">
        <f t="shared" ca="1" si="5"/>
        <v>4093515.4</v>
      </c>
    </row>
    <row r="44" spans="1:14" x14ac:dyDescent="0.2">
      <c r="A44" s="28">
        <f t="shared" ca="1" si="6"/>
        <v>40817</v>
      </c>
      <c r="B44" s="28">
        <f t="shared" ca="1" si="7"/>
        <v>40847</v>
      </c>
      <c r="C44" s="182">
        <v>86136</v>
      </c>
      <c r="D44" s="83">
        <f t="shared" ca="1" si="0"/>
        <v>86136</v>
      </c>
      <c r="E44" s="83">
        <f t="shared" ca="1" si="8"/>
        <v>86136</v>
      </c>
      <c r="F44" s="21"/>
      <c r="G44" s="21"/>
      <c r="H44" s="79">
        <f t="shared" ca="1" si="10"/>
        <v>3808624</v>
      </c>
      <c r="I44" s="23">
        <f t="shared" ca="1" si="1"/>
        <v>30</v>
      </c>
      <c r="J44" s="29">
        <f t="shared" ca="1" si="2"/>
        <v>19043.12</v>
      </c>
      <c r="K44" s="21"/>
      <c r="L44" s="30"/>
      <c r="M44" s="31">
        <f t="shared" ca="1" si="3"/>
        <v>390070.52</v>
      </c>
      <c r="N44" s="32">
        <f t="shared" ca="1" si="5"/>
        <v>4198694.5199999996</v>
      </c>
    </row>
    <row r="45" spans="1:14" x14ac:dyDescent="0.2">
      <c r="A45" s="28">
        <f t="shared" ca="1" si="6"/>
        <v>40848</v>
      </c>
      <c r="B45" s="28">
        <f t="shared" ca="1" si="7"/>
        <v>40877</v>
      </c>
      <c r="C45" s="182">
        <v>86136</v>
      </c>
      <c r="D45" s="83">
        <f t="shared" ca="1" si="0"/>
        <v>86136</v>
      </c>
      <c r="E45" s="83">
        <f t="shared" ca="1" si="8"/>
        <v>86136</v>
      </c>
      <c r="F45" s="21"/>
      <c r="G45" s="21"/>
      <c r="H45" s="79">
        <f t="shared" ca="1" si="10"/>
        <v>3894760</v>
      </c>
      <c r="I45" s="23">
        <f t="shared" ca="1" si="1"/>
        <v>30</v>
      </c>
      <c r="J45" s="29">
        <f t="shared" ca="1" si="2"/>
        <v>19473.8</v>
      </c>
      <c r="K45" s="21"/>
      <c r="L45" s="30"/>
      <c r="M45" s="31">
        <f t="shared" ca="1" si="3"/>
        <v>409544.32</v>
      </c>
      <c r="N45" s="32">
        <f t="shared" ca="1" si="5"/>
        <v>4304304.3199999994</v>
      </c>
    </row>
    <row r="46" spans="1:14" x14ac:dyDescent="0.2">
      <c r="A46" s="28">
        <f t="shared" ca="1" si="6"/>
        <v>40878</v>
      </c>
      <c r="B46" s="28">
        <f t="shared" ca="1" si="7"/>
        <v>40908</v>
      </c>
      <c r="C46" s="182">
        <v>86136</v>
      </c>
      <c r="D46" s="83">
        <f t="shared" ref="D46:D77" ca="1" si="11">IF(B46&gt;Int_Has,"0",C46*Cuota_Porcent)</f>
        <v>86136</v>
      </c>
      <c r="E46" s="83">
        <f t="shared" ca="1" si="8"/>
        <v>86136</v>
      </c>
      <c r="F46" s="21"/>
      <c r="G46" s="21"/>
      <c r="H46" s="79">
        <f t="shared" ca="1" si="10"/>
        <v>3980896</v>
      </c>
      <c r="I46" s="23">
        <f t="shared" ref="I46:I77" ca="1" si="12">IF(B46&gt;Int_Has,"0",DAYS360(A46,B46+(1)))</f>
        <v>30</v>
      </c>
      <c r="J46" s="29">
        <f t="shared" ref="J46:J77" ca="1" si="13">IF(B46&gt;Int_Has,"0",IF(A46="","",IF(H46&lt;0,"0",((H46*B$7)/30)*I46)))</f>
        <v>19904.48</v>
      </c>
      <c r="K46" s="21"/>
      <c r="L46" s="30"/>
      <c r="M46" s="31">
        <f t="shared" ca="1" si="3"/>
        <v>429448.8</v>
      </c>
      <c r="N46" s="32">
        <f t="shared" ca="1" si="5"/>
        <v>4410344.8</v>
      </c>
    </row>
    <row r="47" spans="1:14" x14ac:dyDescent="0.2">
      <c r="A47" s="28">
        <f t="shared" ca="1" si="6"/>
        <v>40909</v>
      </c>
      <c r="B47" s="28">
        <f t="shared" ca="1" si="7"/>
        <v>40939</v>
      </c>
      <c r="C47" s="182">
        <v>86136</v>
      </c>
      <c r="D47" s="83">
        <f t="shared" ca="1" si="11"/>
        <v>86136</v>
      </c>
      <c r="E47" s="83">
        <f t="shared" ca="1" si="8"/>
        <v>86136</v>
      </c>
      <c r="F47" s="21"/>
      <c r="G47" s="21"/>
      <c r="H47" s="79">
        <f t="shared" ca="1" si="10"/>
        <v>4067032</v>
      </c>
      <c r="I47" s="23">
        <f t="shared" ca="1" si="12"/>
        <v>30</v>
      </c>
      <c r="J47" s="29">
        <f t="shared" ca="1" si="13"/>
        <v>20335.16</v>
      </c>
      <c r="K47" s="21"/>
      <c r="L47" s="30"/>
      <c r="M47" s="31">
        <f t="shared" ca="1" si="3"/>
        <v>449783.95999999996</v>
      </c>
      <c r="N47" s="32">
        <f t="shared" ca="1" si="5"/>
        <v>4516815.96</v>
      </c>
    </row>
    <row r="48" spans="1:14" x14ac:dyDescent="0.2">
      <c r="A48" s="28">
        <f t="shared" ca="1" si="6"/>
        <v>40940</v>
      </c>
      <c r="B48" s="28">
        <f t="shared" ca="1" si="7"/>
        <v>40968</v>
      </c>
      <c r="C48" s="182">
        <v>86136</v>
      </c>
      <c r="D48" s="83">
        <f t="shared" ca="1" si="11"/>
        <v>86136</v>
      </c>
      <c r="E48" s="83">
        <f t="shared" ca="1" si="8"/>
        <v>86136</v>
      </c>
      <c r="F48" s="21"/>
      <c r="G48" s="21"/>
      <c r="H48" s="79">
        <f t="shared" ca="1" si="10"/>
        <v>4153168</v>
      </c>
      <c r="I48" s="23">
        <f t="shared" ca="1" si="12"/>
        <v>30</v>
      </c>
      <c r="J48" s="29">
        <f t="shared" ca="1" si="13"/>
        <v>20765.84</v>
      </c>
      <c r="K48" s="21"/>
      <c r="L48" s="30"/>
      <c r="M48" s="31">
        <f t="shared" ca="1" si="3"/>
        <v>470549.8</v>
      </c>
      <c r="N48" s="32">
        <f t="shared" ca="1" si="5"/>
        <v>4623717.8</v>
      </c>
    </row>
    <row r="49" spans="1:14" x14ac:dyDescent="0.2">
      <c r="A49" s="28">
        <f t="shared" ca="1" si="6"/>
        <v>40969</v>
      </c>
      <c r="B49" s="28">
        <f t="shared" ca="1" si="7"/>
        <v>40999</v>
      </c>
      <c r="C49" s="182">
        <v>86136</v>
      </c>
      <c r="D49" s="83">
        <f t="shared" ca="1" si="11"/>
        <v>86136</v>
      </c>
      <c r="E49" s="83">
        <f t="shared" ca="1" si="8"/>
        <v>86136</v>
      </c>
      <c r="F49" s="21"/>
      <c r="G49" s="21"/>
      <c r="H49" s="79">
        <f t="shared" ca="1" si="10"/>
        <v>4239304</v>
      </c>
      <c r="I49" s="23">
        <f t="shared" ca="1" si="12"/>
        <v>30</v>
      </c>
      <c r="J49" s="29">
        <f t="shared" ca="1" si="13"/>
        <v>21196.52</v>
      </c>
      <c r="K49" s="21"/>
      <c r="L49" s="30"/>
      <c r="M49" s="31">
        <f t="shared" ca="1" si="3"/>
        <v>491746.32</v>
      </c>
      <c r="N49" s="32">
        <f t="shared" ca="1" si="5"/>
        <v>4731050.3199999994</v>
      </c>
    </row>
    <row r="50" spans="1:14" x14ac:dyDescent="0.2">
      <c r="A50" s="28">
        <f t="shared" ca="1" si="6"/>
        <v>41000</v>
      </c>
      <c r="B50" s="28">
        <f t="shared" ca="1" si="7"/>
        <v>41029</v>
      </c>
      <c r="C50" s="182">
        <v>86136</v>
      </c>
      <c r="D50" s="83">
        <f t="shared" ca="1" si="11"/>
        <v>86136</v>
      </c>
      <c r="E50" s="83">
        <f t="shared" ca="1" si="8"/>
        <v>86136</v>
      </c>
      <c r="F50" s="21"/>
      <c r="G50" s="21"/>
      <c r="H50" s="79">
        <f t="shared" ca="1" si="10"/>
        <v>4325440</v>
      </c>
      <c r="I50" s="23">
        <f t="shared" ca="1" si="12"/>
        <v>30</v>
      </c>
      <c r="J50" s="29">
        <f t="shared" ca="1" si="13"/>
        <v>21627.200000000001</v>
      </c>
      <c r="K50" s="21"/>
      <c r="L50" s="30"/>
      <c r="M50" s="31">
        <f t="shared" ca="1" si="3"/>
        <v>513373.52</v>
      </c>
      <c r="N50" s="32">
        <f t="shared" ca="1" si="5"/>
        <v>4838813.5199999996</v>
      </c>
    </row>
    <row r="51" spans="1:14" x14ac:dyDescent="0.2">
      <c r="A51" s="28">
        <f t="shared" ca="1" si="6"/>
        <v>41030</v>
      </c>
      <c r="B51" s="28">
        <f t="shared" ca="1" si="7"/>
        <v>41060</v>
      </c>
      <c r="C51" s="182">
        <v>86136</v>
      </c>
      <c r="D51" s="83">
        <f t="shared" ca="1" si="11"/>
        <v>86136</v>
      </c>
      <c r="E51" s="83">
        <f t="shared" ca="1" si="8"/>
        <v>86136</v>
      </c>
      <c r="F51" s="21"/>
      <c r="G51" s="21"/>
      <c r="H51" s="79">
        <f t="shared" ca="1" si="10"/>
        <v>4411576</v>
      </c>
      <c r="I51" s="23">
        <f t="shared" ca="1" si="12"/>
        <v>30</v>
      </c>
      <c r="J51" s="29">
        <f t="shared" ca="1" si="13"/>
        <v>22057.88</v>
      </c>
      <c r="K51" s="21"/>
      <c r="L51" s="30"/>
      <c r="M51" s="31">
        <f t="shared" ca="1" si="3"/>
        <v>535431.4</v>
      </c>
      <c r="N51" s="32">
        <f t="shared" ca="1" si="5"/>
        <v>4947007.3999999994</v>
      </c>
    </row>
    <row r="52" spans="1:14" x14ac:dyDescent="0.2">
      <c r="A52" s="28">
        <f t="shared" ca="1" si="6"/>
        <v>41061</v>
      </c>
      <c r="B52" s="28">
        <f t="shared" ca="1" si="7"/>
        <v>41090</v>
      </c>
      <c r="C52" s="182">
        <v>86136</v>
      </c>
      <c r="D52" s="83">
        <f t="shared" ca="1" si="11"/>
        <v>86136</v>
      </c>
      <c r="E52" s="83">
        <f t="shared" ca="1" si="8"/>
        <v>86136</v>
      </c>
      <c r="F52" s="21"/>
      <c r="G52" s="21"/>
      <c r="H52" s="79">
        <f t="shared" ca="1" si="10"/>
        <v>4497712</v>
      </c>
      <c r="I52" s="23">
        <f t="shared" ca="1" si="12"/>
        <v>30</v>
      </c>
      <c r="J52" s="29">
        <f t="shared" ca="1" si="13"/>
        <v>22488.560000000001</v>
      </c>
      <c r="K52" s="21"/>
      <c r="L52" s="30"/>
      <c r="M52" s="31">
        <f t="shared" ca="1" si="3"/>
        <v>557919.96000000008</v>
      </c>
      <c r="N52" s="32">
        <f t="shared" ca="1" si="5"/>
        <v>5055631.959999999</v>
      </c>
    </row>
    <row r="53" spans="1:14" x14ac:dyDescent="0.2">
      <c r="A53" s="28">
        <f t="shared" ca="1" si="6"/>
        <v>41091</v>
      </c>
      <c r="B53" s="28">
        <f t="shared" ca="1" si="7"/>
        <v>41121</v>
      </c>
      <c r="C53" s="182">
        <v>86136</v>
      </c>
      <c r="D53" s="83">
        <f t="shared" ca="1" si="11"/>
        <v>86136</v>
      </c>
      <c r="E53" s="83">
        <f t="shared" ca="1" si="8"/>
        <v>86136</v>
      </c>
      <c r="F53" s="21"/>
      <c r="G53" s="21"/>
      <c r="H53" s="79">
        <f t="shared" ref="H53:H116" ca="1" si="14">MIN(H52,N52)+SUM(E53:G53)</f>
        <v>4583848</v>
      </c>
      <c r="I53" s="23">
        <f t="shared" ca="1" si="12"/>
        <v>30</v>
      </c>
      <c r="J53" s="29">
        <f t="shared" ca="1" si="13"/>
        <v>22919.24</v>
      </c>
      <c r="K53" s="21"/>
      <c r="L53" s="30"/>
      <c r="M53" s="31">
        <f t="shared" ca="1" si="3"/>
        <v>580839.20000000007</v>
      </c>
      <c r="N53" s="32">
        <f t="shared" ca="1" si="5"/>
        <v>5164687.1999999993</v>
      </c>
    </row>
    <row r="54" spans="1:14" x14ac:dyDescent="0.2">
      <c r="A54" s="28">
        <f t="shared" ca="1" si="6"/>
        <v>41122</v>
      </c>
      <c r="B54" s="28">
        <f t="shared" ca="1" si="7"/>
        <v>41152</v>
      </c>
      <c r="C54" s="182">
        <v>86136</v>
      </c>
      <c r="D54" s="83">
        <f t="shared" ca="1" si="11"/>
        <v>86136</v>
      </c>
      <c r="E54" s="83">
        <f t="shared" ca="1" si="8"/>
        <v>86136</v>
      </c>
      <c r="F54" s="21"/>
      <c r="G54" s="21"/>
      <c r="H54" s="79">
        <f t="shared" ca="1" si="14"/>
        <v>4669984</v>
      </c>
      <c r="I54" s="23">
        <f t="shared" ca="1" si="12"/>
        <v>30</v>
      </c>
      <c r="J54" s="29">
        <f t="shared" ca="1" si="13"/>
        <v>23349.920000000002</v>
      </c>
      <c r="K54" s="21"/>
      <c r="L54" s="30"/>
      <c r="M54" s="31">
        <f t="shared" ca="1" si="3"/>
        <v>604189.12000000011</v>
      </c>
      <c r="N54" s="32">
        <f t="shared" ca="1" si="5"/>
        <v>5274173.1199999992</v>
      </c>
    </row>
    <row r="55" spans="1:14" x14ac:dyDescent="0.2">
      <c r="A55" s="28">
        <f t="shared" ca="1" si="6"/>
        <v>41153</v>
      </c>
      <c r="B55" s="28">
        <f t="shared" ca="1" si="7"/>
        <v>41182</v>
      </c>
      <c r="C55" s="182">
        <v>86136</v>
      </c>
      <c r="D55" s="83">
        <f t="shared" ca="1" si="11"/>
        <v>86136</v>
      </c>
      <c r="E55" s="83">
        <f t="shared" ca="1" si="8"/>
        <v>86136</v>
      </c>
      <c r="F55" s="21"/>
      <c r="G55" s="21"/>
      <c r="H55" s="79">
        <f t="shared" ca="1" si="14"/>
        <v>4756120</v>
      </c>
      <c r="I55" s="23">
        <f t="shared" ca="1" si="12"/>
        <v>30</v>
      </c>
      <c r="J55" s="29">
        <f t="shared" ca="1" si="13"/>
        <v>23780.600000000002</v>
      </c>
      <c r="K55" s="21"/>
      <c r="L55" s="30"/>
      <c r="M55" s="31">
        <f t="shared" ca="1" si="3"/>
        <v>627969.72000000009</v>
      </c>
      <c r="N55" s="32">
        <f t="shared" ca="1" si="5"/>
        <v>5384089.7199999988</v>
      </c>
    </row>
    <row r="56" spans="1:14" x14ac:dyDescent="0.2">
      <c r="A56" s="28">
        <f t="shared" ca="1" si="6"/>
        <v>41183</v>
      </c>
      <c r="B56" s="28">
        <f t="shared" ca="1" si="7"/>
        <v>41213</v>
      </c>
      <c r="C56" s="182">
        <v>86136</v>
      </c>
      <c r="D56" s="83">
        <f t="shared" ca="1" si="11"/>
        <v>86136</v>
      </c>
      <c r="E56" s="83">
        <f t="shared" ca="1" si="8"/>
        <v>86136</v>
      </c>
      <c r="F56" s="21"/>
      <c r="G56" s="21"/>
      <c r="H56" s="79">
        <f t="shared" ca="1" si="14"/>
        <v>4842256</v>
      </c>
      <c r="I56" s="23">
        <f t="shared" ca="1" si="12"/>
        <v>30</v>
      </c>
      <c r="J56" s="29">
        <f t="shared" ca="1" si="13"/>
        <v>24211.279999999999</v>
      </c>
      <c r="K56" s="21"/>
      <c r="L56" s="30"/>
      <c r="M56" s="31">
        <f t="shared" ca="1" si="3"/>
        <v>652181.00000000012</v>
      </c>
      <c r="N56" s="32">
        <f t="shared" ca="1" si="5"/>
        <v>5494436.9999999991</v>
      </c>
    </row>
    <row r="57" spans="1:14" x14ac:dyDescent="0.2">
      <c r="A57" s="28">
        <f t="shared" ca="1" si="6"/>
        <v>41214</v>
      </c>
      <c r="B57" s="28">
        <f t="shared" ca="1" si="7"/>
        <v>41243</v>
      </c>
      <c r="C57" s="182">
        <v>86136</v>
      </c>
      <c r="D57" s="83">
        <f t="shared" ca="1" si="11"/>
        <v>86136</v>
      </c>
      <c r="E57" s="83">
        <f t="shared" ca="1" si="8"/>
        <v>86136</v>
      </c>
      <c r="F57" s="21"/>
      <c r="G57" s="21"/>
      <c r="H57" s="79">
        <f t="shared" ca="1" si="14"/>
        <v>4928392</v>
      </c>
      <c r="I57" s="23">
        <f t="shared" ca="1" si="12"/>
        <v>30</v>
      </c>
      <c r="J57" s="29">
        <f t="shared" ca="1" si="13"/>
        <v>24641.96</v>
      </c>
      <c r="K57" s="21"/>
      <c r="L57" s="30"/>
      <c r="M57" s="31">
        <f t="shared" ca="1" si="3"/>
        <v>676822.96000000008</v>
      </c>
      <c r="N57" s="32">
        <f t="shared" ca="1" si="5"/>
        <v>5605214.959999999</v>
      </c>
    </row>
    <row r="58" spans="1:14" x14ac:dyDescent="0.2">
      <c r="A58" s="28">
        <f t="shared" ca="1" si="6"/>
        <v>41244</v>
      </c>
      <c r="B58" s="28">
        <f t="shared" ca="1" si="7"/>
        <v>41274</v>
      </c>
      <c r="C58" s="182">
        <v>86136</v>
      </c>
      <c r="D58" s="83">
        <f t="shared" ca="1" si="11"/>
        <v>86136</v>
      </c>
      <c r="E58" s="83">
        <f t="shared" ca="1" si="8"/>
        <v>86136</v>
      </c>
      <c r="F58" s="21"/>
      <c r="G58" s="21"/>
      <c r="H58" s="79">
        <f t="shared" ca="1" si="14"/>
        <v>5014528</v>
      </c>
      <c r="I58" s="23">
        <f t="shared" ca="1" si="12"/>
        <v>30</v>
      </c>
      <c r="J58" s="29">
        <f t="shared" ca="1" si="13"/>
        <v>25072.639999999999</v>
      </c>
      <c r="K58" s="21"/>
      <c r="L58" s="30"/>
      <c r="M58" s="31">
        <f t="shared" ca="1" si="3"/>
        <v>701895.60000000009</v>
      </c>
      <c r="N58" s="32">
        <f t="shared" ca="1" si="5"/>
        <v>5716423.5999999987</v>
      </c>
    </row>
    <row r="59" spans="1:14" x14ac:dyDescent="0.2">
      <c r="A59" s="28">
        <f t="shared" ca="1" si="6"/>
        <v>41275</v>
      </c>
      <c r="B59" s="28">
        <f t="shared" ca="1" si="7"/>
        <v>41305</v>
      </c>
      <c r="C59" s="182">
        <v>86136</v>
      </c>
      <c r="D59" s="83">
        <f t="shared" ca="1" si="11"/>
        <v>86136</v>
      </c>
      <c r="E59" s="83">
        <f t="shared" ca="1" si="8"/>
        <v>86136</v>
      </c>
      <c r="F59" s="21"/>
      <c r="G59" s="21"/>
      <c r="H59" s="79">
        <f t="shared" ca="1" si="14"/>
        <v>5100664</v>
      </c>
      <c r="I59" s="23">
        <f t="shared" ca="1" si="12"/>
        <v>30</v>
      </c>
      <c r="J59" s="29">
        <f t="shared" ca="1" si="13"/>
        <v>25503.32</v>
      </c>
      <c r="K59" s="21"/>
      <c r="L59" s="30"/>
      <c r="M59" s="31">
        <f t="shared" ca="1" si="3"/>
        <v>727398.92</v>
      </c>
      <c r="N59" s="32">
        <f t="shared" ca="1" si="5"/>
        <v>5828062.919999999</v>
      </c>
    </row>
    <row r="60" spans="1:14" x14ac:dyDescent="0.2">
      <c r="A60" s="28">
        <f t="shared" ca="1" si="6"/>
        <v>41306</v>
      </c>
      <c r="B60" s="28">
        <f t="shared" ca="1" si="7"/>
        <v>41333</v>
      </c>
      <c r="C60" s="182">
        <v>86136</v>
      </c>
      <c r="D60" s="83">
        <f t="shared" ca="1" si="11"/>
        <v>86136</v>
      </c>
      <c r="E60" s="83">
        <f t="shared" ca="1" si="8"/>
        <v>86136</v>
      </c>
      <c r="F60" s="21"/>
      <c r="G60" s="21"/>
      <c r="H60" s="79">
        <f t="shared" ca="1" si="14"/>
        <v>5186800</v>
      </c>
      <c r="I60" s="23">
        <f t="shared" ca="1" si="12"/>
        <v>30</v>
      </c>
      <c r="J60" s="29">
        <f t="shared" ca="1" si="13"/>
        <v>25934</v>
      </c>
      <c r="K60" s="21"/>
      <c r="L60" s="30"/>
      <c r="M60" s="31">
        <f t="shared" ca="1" si="3"/>
        <v>753332.92</v>
      </c>
      <c r="N60" s="32">
        <f t="shared" ca="1" si="5"/>
        <v>5940132.919999999</v>
      </c>
    </row>
    <row r="61" spans="1:14" x14ac:dyDescent="0.2">
      <c r="A61" s="28">
        <f t="shared" ca="1" si="6"/>
        <v>41334</v>
      </c>
      <c r="B61" s="28">
        <f t="shared" ca="1" si="7"/>
        <v>41364</v>
      </c>
      <c r="C61" s="182">
        <v>86136</v>
      </c>
      <c r="D61" s="83">
        <f t="shared" ca="1" si="11"/>
        <v>86136</v>
      </c>
      <c r="E61" s="83">
        <f t="shared" ca="1" si="8"/>
        <v>86136</v>
      </c>
      <c r="F61" s="21"/>
      <c r="G61" s="21"/>
      <c r="H61" s="79">
        <f t="shared" ca="1" si="14"/>
        <v>5272936</v>
      </c>
      <c r="I61" s="23">
        <f t="shared" ca="1" si="12"/>
        <v>30</v>
      </c>
      <c r="J61" s="29">
        <f t="shared" ca="1" si="13"/>
        <v>26364.68</v>
      </c>
      <c r="K61" s="21"/>
      <c r="L61" s="30"/>
      <c r="M61" s="31">
        <f t="shared" ca="1" si="3"/>
        <v>779697.60000000009</v>
      </c>
      <c r="N61" s="32">
        <f t="shared" ca="1" si="5"/>
        <v>6052633.5999999987</v>
      </c>
    </row>
    <row r="62" spans="1:14" x14ac:dyDescent="0.2">
      <c r="A62" s="28">
        <f t="shared" ca="1" si="6"/>
        <v>41365</v>
      </c>
      <c r="B62" s="28">
        <f t="shared" ca="1" si="7"/>
        <v>41394</v>
      </c>
      <c r="C62" s="182">
        <v>86136</v>
      </c>
      <c r="D62" s="83">
        <f t="shared" ca="1" si="11"/>
        <v>86136</v>
      </c>
      <c r="E62" s="83">
        <f t="shared" ca="1" si="8"/>
        <v>86136</v>
      </c>
      <c r="F62" s="21"/>
      <c r="G62" s="21"/>
      <c r="H62" s="79">
        <f t="shared" ca="1" si="14"/>
        <v>5359072</v>
      </c>
      <c r="I62" s="23">
        <f t="shared" ca="1" si="12"/>
        <v>30</v>
      </c>
      <c r="J62" s="29">
        <f t="shared" ca="1" si="13"/>
        <v>26795.360000000001</v>
      </c>
      <c r="K62" s="21"/>
      <c r="L62" s="30"/>
      <c r="M62" s="31">
        <f t="shared" ca="1" si="3"/>
        <v>806492.96000000008</v>
      </c>
      <c r="N62" s="32">
        <f t="shared" ca="1" si="5"/>
        <v>6165564.959999999</v>
      </c>
    </row>
    <row r="63" spans="1:14" x14ac:dyDescent="0.2">
      <c r="A63" s="28">
        <f t="shared" ca="1" si="6"/>
        <v>41395</v>
      </c>
      <c r="B63" s="28">
        <f t="shared" ca="1" si="7"/>
        <v>41425</v>
      </c>
      <c r="C63" s="182">
        <v>86136</v>
      </c>
      <c r="D63" s="83">
        <f t="shared" ca="1" si="11"/>
        <v>86136</v>
      </c>
      <c r="E63" s="83">
        <f t="shared" ca="1" si="8"/>
        <v>86136</v>
      </c>
      <c r="F63" s="21"/>
      <c r="G63" s="21"/>
      <c r="H63" s="79">
        <f t="shared" ca="1" si="14"/>
        <v>5445208</v>
      </c>
      <c r="I63" s="23">
        <f t="shared" ca="1" si="12"/>
        <v>30</v>
      </c>
      <c r="J63" s="29">
        <f t="shared" ca="1" si="13"/>
        <v>27226.04</v>
      </c>
      <c r="K63" s="21"/>
      <c r="L63" s="30"/>
      <c r="M63" s="31">
        <f t="shared" ca="1" si="3"/>
        <v>833719.00000000012</v>
      </c>
      <c r="N63" s="32">
        <f t="shared" ca="1" si="5"/>
        <v>6278926.9999999991</v>
      </c>
    </row>
    <row r="64" spans="1:14" x14ac:dyDescent="0.2">
      <c r="A64" s="28">
        <f t="shared" ca="1" si="6"/>
        <v>41426</v>
      </c>
      <c r="B64" s="28">
        <f t="shared" ca="1" si="7"/>
        <v>41455</v>
      </c>
      <c r="C64" s="182">
        <v>86136</v>
      </c>
      <c r="D64" s="83">
        <f t="shared" ca="1" si="11"/>
        <v>86136</v>
      </c>
      <c r="E64" s="83">
        <f t="shared" ca="1" si="8"/>
        <v>86136</v>
      </c>
      <c r="F64" s="21"/>
      <c r="G64" s="21"/>
      <c r="H64" s="79">
        <f t="shared" ca="1" si="14"/>
        <v>5531344</v>
      </c>
      <c r="I64" s="23">
        <f t="shared" ca="1" si="12"/>
        <v>30</v>
      </c>
      <c r="J64" s="29">
        <f t="shared" ca="1" si="13"/>
        <v>27656.720000000001</v>
      </c>
      <c r="K64" s="21"/>
      <c r="L64" s="30"/>
      <c r="M64" s="31">
        <f t="shared" ca="1" si="3"/>
        <v>861375.72000000009</v>
      </c>
      <c r="N64" s="32">
        <f t="shared" ca="1" si="5"/>
        <v>6392719.7199999988</v>
      </c>
    </row>
    <row r="65" spans="1:14" x14ac:dyDescent="0.2">
      <c r="A65" s="28">
        <f t="shared" ca="1" si="6"/>
        <v>41456</v>
      </c>
      <c r="B65" s="28">
        <f t="shared" ca="1" si="7"/>
        <v>41486</v>
      </c>
      <c r="C65" s="182">
        <v>86136</v>
      </c>
      <c r="D65" s="83">
        <f t="shared" ca="1" si="11"/>
        <v>86136</v>
      </c>
      <c r="E65" s="83">
        <f t="shared" ca="1" si="8"/>
        <v>86136</v>
      </c>
      <c r="F65" s="21"/>
      <c r="G65" s="21"/>
      <c r="H65" s="79">
        <f t="shared" ca="1" si="14"/>
        <v>5617480</v>
      </c>
      <c r="I65" s="23">
        <f t="shared" ca="1" si="12"/>
        <v>30</v>
      </c>
      <c r="J65" s="29">
        <f t="shared" ca="1" si="13"/>
        <v>28087.4</v>
      </c>
      <c r="K65" s="21"/>
      <c r="L65" s="30"/>
      <c r="M65" s="31">
        <f t="shared" ca="1" si="3"/>
        <v>889463.12000000011</v>
      </c>
      <c r="N65" s="32">
        <f t="shared" ca="1" si="5"/>
        <v>6506943.1199999992</v>
      </c>
    </row>
    <row r="66" spans="1:14" x14ac:dyDescent="0.2">
      <c r="A66" s="28">
        <f t="shared" ca="1" si="6"/>
        <v>41487</v>
      </c>
      <c r="B66" s="28">
        <f t="shared" ca="1" si="7"/>
        <v>41517</v>
      </c>
      <c r="C66" s="182">
        <v>86136</v>
      </c>
      <c r="D66" s="83">
        <f t="shared" ca="1" si="11"/>
        <v>86136</v>
      </c>
      <c r="E66" s="83">
        <f t="shared" ca="1" si="8"/>
        <v>86136</v>
      </c>
      <c r="F66" s="21"/>
      <c r="G66" s="21"/>
      <c r="H66" s="79">
        <f t="shared" ca="1" si="14"/>
        <v>5703616</v>
      </c>
      <c r="I66" s="23">
        <f t="shared" ca="1" si="12"/>
        <v>30</v>
      </c>
      <c r="J66" s="29">
        <f t="shared" ca="1" si="13"/>
        <v>28518.080000000002</v>
      </c>
      <c r="K66" s="21"/>
      <c r="L66" s="30"/>
      <c r="M66" s="31">
        <f t="shared" ca="1" si="3"/>
        <v>917981.20000000007</v>
      </c>
      <c r="N66" s="32">
        <f t="shared" ca="1" si="5"/>
        <v>6621597.1999999993</v>
      </c>
    </row>
    <row r="67" spans="1:14" x14ac:dyDescent="0.2">
      <c r="A67" s="28">
        <f t="shared" ca="1" si="6"/>
        <v>41518</v>
      </c>
      <c r="B67" s="28">
        <f t="shared" ca="1" si="7"/>
        <v>41547</v>
      </c>
      <c r="C67" s="182">
        <v>86136</v>
      </c>
      <c r="D67" s="83">
        <f t="shared" ca="1" si="11"/>
        <v>86136</v>
      </c>
      <c r="E67" s="83">
        <f t="shared" ca="1" si="8"/>
        <v>86136</v>
      </c>
      <c r="F67" s="21"/>
      <c r="G67" s="21"/>
      <c r="H67" s="79">
        <f t="shared" ca="1" si="14"/>
        <v>5789752</v>
      </c>
      <c r="I67" s="23">
        <f t="shared" ca="1" si="12"/>
        <v>30</v>
      </c>
      <c r="J67" s="29">
        <f t="shared" ca="1" si="13"/>
        <v>28948.760000000002</v>
      </c>
      <c r="K67" s="21"/>
      <c r="L67" s="30"/>
      <c r="M67" s="31">
        <f t="shared" ca="1" si="3"/>
        <v>946929.96000000008</v>
      </c>
      <c r="N67" s="32">
        <f t="shared" ca="1" si="5"/>
        <v>6736681.959999999</v>
      </c>
    </row>
    <row r="68" spans="1:14" x14ac:dyDescent="0.2">
      <c r="A68" s="28">
        <f t="shared" ca="1" si="6"/>
        <v>41548</v>
      </c>
      <c r="B68" s="28">
        <f t="shared" ca="1" si="7"/>
        <v>41578</v>
      </c>
      <c r="C68" s="182">
        <v>86136</v>
      </c>
      <c r="D68" s="83">
        <f t="shared" ca="1" si="11"/>
        <v>86136</v>
      </c>
      <c r="E68" s="83">
        <f t="shared" ca="1" si="8"/>
        <v>86136</v>
      </c>
      <c r="F68" s="21"/>
      <c r="G68" s="21"/>
      <c r="H68" s="79">
        <f t="shared" ca="1" si="14"/>
        <v>5875888</v>
      </c>
      <c r="I68" s="23">
        <f t="shared" ca="1" si="12"/>
        <v>30</v>
      </c>
      <c r="J68" s="29">
        <f t="shared" ca="1" si="13"/>
        <v>29379.440000000002</v>
      </c>
      <c r="K68" s="21"/>
      <c r="L68" s="30"/>
      <c r="M68" s="31">
        <f t="shared" ca="1" si="3"/>
        <v>976309.40000000014</v>
      </c>
      <c r="N68" s="32">
        <f t="shared" ca="1" si="5"/>
        <v>6852197.3999999994</v>
      </c>
    </row>
    <row r="69" spans="1:14" x14ac:dyDescent="0.2">
      <c r="A69" s="28">
        <f t="shared" ca="1" si="6"/>
        <v>41579</v>
      </c>
      <c r="B69" s="28">
        <f t="shared" ca="1" si="7"/>
        <v>41608</v>
      </c>
      <c r="C69" s="182">
        <v>86136</v>
      </c>
      <c r="D69" s="83">
        <f t="shared" ca="1" si="11"/>
        <v>86136</v>
      </c>
      <c r="E69" s="83">
        <f t="shared" ca="1" si="8"/>
        <v>86136</v>
      </c>
      <c r="F69" s="21"/>
      <c r="G69" s="21"/>
      <c r="H69" s="79">
        <f t="shared" ca="1" si="14"/>
        <v>5962024</v>
      </c>
      <c r="I69" s="23">
        <f t="shared" ca="1" si="12"/>
        <v>30</v>
      </c>
      <c r="J69" s="29">
        <f t="shared" ca="1" si="13"/>
        <v>29810.12</v>
      </c>
      <c r="K69" s="21"/>
      <c r="L69" s="30"/>
      <c r="M69" s="31">
        <f t="shared" ca="1" si="3"/>
        <v>1006119.5200000001</v>
      </c>
      <c r="N69" s="32">
        <f t="shared" ca="1" si="5"/>
        <v>6968143.5199999996</v>
      </c>
    </row>
    <row r="70" spans="1:14" x14ac:dyDescent="0.2">
      <c r="A70" s="28">
        <f t="shared" ca="1" si="6"/>
        <v>41609</v>
      </c>
      <c r="B70" s="28">
        <f t="shared" ca="1" si="7"/>
        <v>41639</v>
      </c>
      <c r="C70" s="182">
        <v>86136</v>
      </c>
      <c r="D70" s="83">
        <f t="shared" ca="1" si="11"/>
        <v>86136</v>
      </c>
      <c r="E70" s="83">
        <f t="shared" ca="1" si="8"/>
        <v>86136</v>
      </c>
      <c r="F70" s="21"/>
      <c r="G70" s="21"/>
      <c r="H70" s="79">
        <f t="shared" ca="1" si="14"/>
        <v>6048160</v>
      </c>
      <c r="I70" s="23">
        <f t="shared" ca="1" si="12"/>
        <v>30</v>
      </c>
      <c r="J70" s="29">
        <f t="shared" ca="1" si="13"/>
        <v>30240.799999999999</v>
      </c>
      <c r="K70" s="21"/>
      <c r="L70" s="30"/>
      <c r="M70" s="31">
        <f t="shared" ca="1" si="3"/>
        <v>1036360.3200000002</v>
      </c>
      <c r="N70" s="32">
        <f t="shared" ca="1" si="5"/>
        <v>7084520.3199999994</v>
      </c>
    </row>
    <row r="71" spans="1:14" x14ac:dyDescent="0.2">
      <c r="A71" s="28">
        <f t="shared" ca="1" si="6"/>
        <v>41640</v>
      </c>
      <c r="B71" s="28">
        <f t="shared" ca="1" si="7"/>
        <v>41670</v>
      </c>
      <c r="C71" s="182">
        <v>86136</v>
      </c>
      <c r="D71" s="83">
        <f t="shared" ca="1" si="11"/>
        <v>86136</v>
      </c>
      <c r="E71" s="83">
        <f t="shared" ca="1" si="8"/>
        <v>86136</v>
      </c>
      <c r="F71" s="21"/>
      <c r="G71" s="21"/>
      <c r="H71" s="79">
        <f t="shared" ca="1" si="14"/>
        <v>6134296</v>
      </c>
      <c r="I71" s="23">
        <f t="shared" ca="1" si="12"/>
        <v>30</v>
      </c>
      <c r="J71" s="29">
        <f t="shared" ca="1" si="13"/>
        <v>30671.48</v>
      </c>
      <c r="K71" s="21"/>
      <c r="L71" s="30"/>
      <c r="M71" s="31">
        <f t="shared" ca="1" si="3"/>
        <v>1067031.8000000003</v>
      </c>
      <c r="N71" s="32">
        <f t="shared" ca="1" si="5"/>
        <v>7201327.7999999998</v>
      </c>
    </row>
    <row r="72" spans="1:14" x14ac:dyDescent="0.2">
      <c r="A72" s="28">
        <f t="shared" ca="1" si="6"/>
        <v>41671</v>
      </c>
      <c r="B72" s="28">
        <f t="shared" ca="1" si="7"/>
        <v>41698</v>
      </c>
      <c r="C72" s="182">
        <v>86136</v>
      </c>
      <c r="D72" s="83">
        <f t="shared" ca="1" si="11"/>
        <v>86136</v>
      </c>
      <c r="E72" s="83">
        <f t="shared" ca="1" si="8"/>
        <v>86136</v>
      </c>
      <c r="F72" s="21"/>
      <c r="G72" s="21"/>
      <c r="H72" s="79">
        <f t="shared" ca="1" si="14"/>
        <v>6220432</v>
      </c>
      <c r="I72" s="23">
        <f t="shared" ca="1" si="12"/>
        <v>30</v>
      </c>
      <c r="J72" s="29">
        <f t="shared" ca="1" si="13"/>
        <v>31102.16</v>
      </c>
      <c r="K72" s="21"/>
      <c r="L72" s="30"/>
      <c r="M72" s="31">
        <f t="shared" ca="1" si="3"/>
        <v>1098133.9600000002</v>
      </c>
      <c r="N72" s="32">
        <f t="shared" ca="1" si="5"/>
        <v>7318565.96</v>
      </c>
    </row>
    <row r="73" spans="1:14" x14ac:dyDescent="0.2">
      <c r="A73" s="28">
        <f t="shared" ca="1" si="6"/>
        <v>41699</v>
      </c>
      <c r="B73" s="28">
        <f t="shared" ca="1" si="7"/>
        <v>41729</v>
      </c>
      <c r="C73" s="182">
        <v>86136</v>
      </c>
      <c r="D73" s="83">
        <f t="shared" ca="1" si="11"/>
        <v>86136</v>
      </c>
      <c r="E73" s="83">
        <f t="shared" ca="1" si="8"/>
        <v>86136</v>
      </c>
      <c r="F73" s="21"/>
      <c r="G73" s="21"/>
      <c r="H73" s="79">
        <f t="shared" ca="1" si="14"/>
        <v>6306568</v>
      </c>
      <c r="I73" s="23">
        <f t="shared" ca="1" si="12"/>
        <v>30</v>
      </c>
      <c r="J73" s="29">
        <f t="shared" ca="1" si="13"/>
        <v>31532.84</v>
      </c>
      <c r="K73" s="21"/>
      <c r="L73" s="30"/>
      <c r="M73" s="31">
        <f t="shared" ca="1" si="3"/>
        <v>1129666.8000000003</v>
      </c>
      <c r="N73" s="32">
        <f t="shared" ca="1" si="5"/>
        <v>7436234.7999999998</v>
      </c>
    </row>
    <row r="74" spans="1:14" x14ac:dyDescent="0.2">
      <c r="A74" s="28">
        <f t="shared" ca="1" si="6"/>
        <v>41730</v>
      </c>
      <c r="B74" s="28">
        <f t="shared" ca="1" si="7"/>
        <v>41759</v>
      </c>
      <c r="C74" s="182">
        <v>86136</v>
      </c>
      <c r="D74" s="83">
        <f t="shared" ca="1" si="11"/>
        <v>86136</v>
      </c>
      <c r="E74" s="83">
        <f t="shared" ca="1" si="8"/>
        <v>86136</v>
      </c>
      <c r="F74" s="21"/>
      <c r="G74" s="21"/>
      <c r="H74" s="79">
        <f t="shared" ca="1" si="14"/>
        <v>6392704</v>
      </c>
      <c r="I74" s="23">
        <f t="shared" ca="1" si="12"/>
        <v>30</v>
      </c>
      <c r="J74" s="29">
        <f t="shared" ca="1" si="13"/>
        <v>31963.519999999997</v>
      </c>
      <c r="K74" s="21"/>
      <c r="L74" s="30"/>
      <c r="M74" s="31">
        <f t="shared" ca="1" si="3"/>
        <v>1161630.3200000003</v>
      </c>
      <c r="N74" s="32">
        <f t="shared" ca="1" si="5"/>
        <v>7554334.3199999994</v>
      </c>
    </row>
    <row r="75" spans="1:14" x14ac:dyDescent="0.2">
      <c r="A75" s="28">
        <f t="shared" ca="1" si="6"/>
        <v>41760</v>
      </c>
      <c r="B75" s="28">
        <f t="shared" ca="1" si="7"/>
        <v>41790</v>
      </c>
      <c r="C75" s="182">
        <v>86136</v>
      </c>
      <c r="D75" s="83">
        <f t="shared" ca="1" si="11"/>
        <v>86136</v>
      </c>
      <c r="E75" s="83">
        <f t="shared" ca="1" si="8"/>
        <v>86136</v>
      </c>
      <c r="F75" s="21"/>
      <c r="G75" s="21"/>
      <c r="H75" s="79">
        <f t="shared" ca="1" si="14"/>
        <v>6478840</v>
      </c>
      <c r="I75" s="23">
        <f t="shared" ca="1" si="12"/>
        <v>30</v>
      </c>
      <c r="J75" s="29">
        <f t="shared" ca="1" si="13"/>
        <v>32394.199999999997</v>
      </c>
      <c r="K75" s="21"/>
      <c r="L75" s="30"/>
      <c r="M75" s="31">
        <f t="shared" ca="1" si="3"/>
        <v>1194024.5200000003</v>
      </c>
      <c r="N75" s="32">
        <f t="shared" ca="1" si="5"/>
        <v>7672864.5199999996</v>
      </c>
    </row>
    <row r="76" spans="1:14" x14ac:dyDescent="0.2">
      <c r="A76" s="28">
        <f t="shared" ca="1" si="6"/>
        <v>41791</v>
      </c>
      <c r="B76" s="28">
        <f t="shared" ca="1" si="7"/>
        <v>41820</v>
      </c>
      <c r="C76" s="182">
        <v>86136</v>
      </c>
      <c r="D76" s="83">
        <f t="shared" ca="1" si="11"/>
        <v>86136</v>
      </c>
      <c r="E76" s="83">
        <f t="shared" ca="1" si="8"/>
        <v>86136</v>
      </c>
      <c r="F76" s="21"/>
      <c r="G76" s="21"/>
      <c r="H76" s="79">
        <f t="shared" ca="1" si="14"/>
        <v>6564976</v>
      </c>
      <c r="I76" s="23">
        <f t="shared" ca="1" si="12"/>
        <v>30</v>
      </c>
      <c r="J76" s="29">
        <f t="shared" ca="1" si="13"/>
        <v>32824.879999999997</v>
      </c>
      <c r="K76" s="21"/>
      <c r="L76" s="30"/>
      <c r="M76" s="31">
        <f t="shared" ca="1" si="3"/>
        <v>1226849.4000000001</v>
      </c>
      <c r="N76" s="32">
        <f t="shared" ca="1" si="5"/>
        <v>7791825.3999999994</v>
      </c>
    </row>
    <row r="77" spans="1:14" x14ac:dyDescent="0.2">
      <c r="A77" s="28">
        <f t="shared" ca="1" si="6"/>
        <v>41821</v>
      </c>
      <c r="B77" s="28">
        <f t="shared" ca="1" si="7"/>
        <v>41851</v>
      </c>
      <c r="C77" s="182">
        <v>86136</v>
      </c>
      <c r="D77" s="83">
        <f t="shared" ca="1" si="11"/>
        <v>86136</v>
      </c>
      <c r="E77" s="83">
        <f t="shared" ca="1" si="8"/>
        <v>86136</v>
      </c>
      <c r="F77" s="21"/>
      <c r="G77" s="21"/>
      <c r="H77" s="79">
        <f t="shared" ca="1" si="14"/>
        <v>6651112</v>
      </c>
      <c r="I77" s="23">
        <f t="shared" ca="1" si="12"/>
        <v>30</v>
      </c>
      <c r="J77" s="29">
        <f t="shared" ca="1" si="13"/>
        <v>33255.56</v>
      </c>
      <c r="K77" s="21"/>
      <c r="L77" s="30"/>
      <c r="M77" s="31">
        <f t="shared" ca="1" si="3"/>
        <v>1260104.9600000002</v>
      </c>
      <c r="N77" s="32">
        <f t="shared" ca="1" si="5"/>
        <v>7911216.959999999</v>
      </c>
    </row>
    <row r="78" spans="1:14" x14ac:dyDescent="0.2">
      <c r="A78" s="28">
        <f t="shared" ca="1" si="6"/>
        <v>41852</v>
      </c>
      <c r="B78" s="28">
        <f t="shared" ca="1" si="7"/>
        <v>41882</v>
      </c>
      <c r="C78" s="182">
        <v>86136</v>
      </c>
      <c r="D78" s="83">
        <f t="shared" ref="D78:D109" ca="1" si="15">IF(B78&gt;Int_Has,"0",C78*Cuota_Porcent)</f>
        <v>86136</v>
      </c>
      <c r="E78" s="83">
        <f t="shared" ca="1" si="8"/>
        <v>86136</v>
      </c>
      <c r="F78" s="21"/>
      <c r="G78" s="21"/>
      <c r="H78" s="79">
        <f t="shared" ca="1" si="14"/>
        <v>6737248</v>
      </c>
      <c r="I78" s="23">
        <f t="shared" ref="I78:I109" ca="1" si="16">IF(B78&gt;Int_Has,"0",DAYS360(A78,B78+(1)))</f>
        <v>30</v>
      </c>
      <c r="J78" s="29">
        <f t="shared" ref="J78:J109" ca="1" si="17">IF(B78&gt;Int_Has,"0",IF(A78="","",IF(H78&lt;0,"0",((H78*B$7)/30)*I78)))</f>
        <v>33686.239999999998</v>
      </c>
      <c r="K78" s="21"/>
      <c r="L78" s="30"/>
      <c r="M78" s="31">
        <f t="shared" ref="M78:M115" ca="1" si="18">IF(M77&lt;0,J78-K78,M77+J78-K78)</f>
        <v>1293791.2000000002</v>
      </c>
      <c r="N78" s="32">
        <f t="shared" ca="1" si="5"/>
        <v>8031039.1999999993</v>
      </c>
    </row>
    <row r="79" spans="1:14" x14ac:dyDescent="0.2">
      <c r="A79" s="28">
        <f t="shared" ca="1" si="6"/>
        <v>41883</v>
      </c>
      <c r="B79" s="28">
        <f t="shared" ca="1" si="7"/>
        <v>41912</v>
      </c>
      <c r="C79" s="182">
        <v>86136</v>
      </c>
      <c r="D79" s="83">
        <f t="shared" ca="1" si="15"/>
        <v>86136</v>
      </c>
      <c r="E79" s="83">
        <f t="shared" ca="1" si="8"/>
        <v>86136</v>
      </c>
      <c r="F79" s="21"/>
      <c r="G79" s="21"/>
      <c r="H79" s="79">
        <f t="shared" ca="1" si="14"/>
        <v>6823384</v>
      </c>
      <c r="I79" s="23">
        <f t="shared" ca="1" si="16"/>
        <v>30</v>
      </c>
      <c r="J79" s="29">
        <f t="shared" ca="1" si="17"/>
        <v>34116.92</v>
      </c>
      <c r="K79" s="21"/>
      <c r="L79" s="30"/>
      <c r="M79" s="31">
        <f t="shared" ca="1" si="18"/>
        <v>1327908.1200000001</v>
      </c>
      <c r="N79" s="32">
        <f t="shared" ref="N79:N142" ca="1" si="19">SUM(N78,(E79:G79),J79)-K79</f>
        <v>8151292.1199999992</v>
      </c>
    </row>
    <row r="80" spans="1:14" x14ac:dyDescent="0.2">
      <c r="A80" s="28">
        <f t="shared" ref="A80:A143" ca="1" si="20">DATE(YEAR(B79),MONTH(B79),DAY(B79)+1)</f>
        <v>41913</v>
      </c>
      <c r="B80" s="28">
        <f t="shared" ref="B80:B143" ca="1" si="21">IF(A80=DATE(YEAR(Int_Has),MONTH(Int_Has),DAY(1)),DATE(YEAR(Int_Has),MONTH(Int_Has),DAY(Int_Has)),DATE(YEAR(A80),MONTH(A80)+1,))</f>
        <v>41943</v>
      </c>
      <c r="C80" s="182">
        <v>86136</v>
      </c>
      <c r="D80" s="83">
        <f t="shared" ca="1" si="15"/>
        <v>86136</v>
      </c>
      <c r="E80" s="83">
        <f t="shared" ref="E80:E143" ca="1" si="22">IF(DAY(A80)=1,D80,"")</f>
        <v>86136</v>
      </c>
      <c r="F80" s="21"/>
      <c r="G80" s="21"/>
      <c r="H80" s="79">
        <f t="shared" ca="1" si="14"/>
        <v>6909520</v>
      </c>
      <c r="I80" s="23">
        <f t="shared" ca="1" si="16"/>
        <v>30</v>
      </c>
      <c r="J80" s="29">
        <f t="shared" ca="1" si="17"/>
        <v>34547.599999999999</v>
      </c>
      <c r="K80" s="21"/>
      <c r="L80" s="30"/>
      <c r="M80" s="31">
        <f t="shared" ca="1" si="18"/>
        <v>1362455.7200000002</v>
      </c>
      <c r="N80" s="32">
        <f t="shared" ca="1" si="19"/>
        <v>8271975.7199999988</v>
      </c>
    </row>
    <row r="81" spans="1:14" x14ac:dyDescent="0.2">
      <c r="A81" s="28">
        <f t="shared" ca="1" si="20"/>
        <v>41944</v>
      </c>
      <c r="B81" s="28">
        <f t="shared" ca="1" si="21"/>
        <v>41973</v>
      </c>
      <c r="C81" s="182">
        <v>86136</v>
      </c>
      <c r="D81" s="83">
        <f t="shared" ca="1" si="15"/>
        <v>86136</v>
      </c>
      <c r="E81" s="83">
        <f t="shared" ca="1" si="22"/>
        <v>86136</v>
      </c>
      <c r="F81" s="21"/>
      <c r="G81" s="21"/>
      <c r="H81" s="79">
        <f t="shared" ca="1" si="14"/>
        <v>6995656</v>
      </c>
      <c r="I81" s="23">
        <f t="shared" ca="1" si="16"/>
        <v>30</v>
      </c>
      <c r="J81" s="29">
        <f t="shared" ca="1" si="17"/>
        <v>34978.28</v>
      </c>
      <c r="K81" s="21"/>
      <c r="L81" s="30"/>
      <c r="M81" s="31">
        <f t="shared" ca="1" si="18"/>
        <v>1397434.0000000002</v>
      </c>
      <c r="N81" s="32">
        <f t="shared" ca="1" si="19"/>
        <v>8393089.9999999981</v>
      </c>
    </row>
    <row r="82" spans="1:14" x14ac:dyDescent="0.2">
      <c r="A82" s="28">
        <f t="shared" ca="1" si="20"/>
        <v>41974</v>
      </c>
      <c r="B82" s="28">
        <f t="shared" ca="1" si="21"/>
        <v>42004</v>
      </c>
      <c r="C82" s="182">
        <v>86136</v>
      </c>
      <c r="D82" s="83">
        <f t="shared" ca="1" si="15"/>
        <v>86136</v>
      </c>
      <c r="E82" s="83">
        <f t="shared" ca="1" si="22"/>
        <v>86136</v>
      </c>
      <c r="F82" s="21"/>
      <c r="G82" s="21"/>
      <c r="H82" s="79">
        <f t="shared" ca="1" si="14"/>
        <v>7081792</v>
      </c>
      <c r="I82" s="23">
        <f t="shared" ca="1" si="16"/>
        <v>30</v>
      </c>
      <c r="J82" s="29">
        <f t="shared" ca="1" si="17"/>
        <v>35408.959999999999</v>
      </c>
      <c r="K82" s="21"/>
      <c r="L82" s="30"/>
      <c r="M82" s="31">
        <f t="shared" ca="1" si="18"/>
        <v>1432842.9600000002</v>
      </c>
      <c r="N82" s="32">
        <f t="shared" ca="1" si="19"/>
        <v>8514634.959999999</v>
      </c>
    </row>
    <row r="83" spans="1:14" x14ac:dyDescent="0.2">
      <c r="A83" s="28">
        <f t="shared" ca="1" si="20"/>
        <v>42005</v>
      </c>
      <c r="B83" s="28">
        <f t="shared" ca="1" si="21"/>
        <v>42035</v>
      </c>
      <c r="C83" s="182">
        <v>86136</v>
      </c>
      <c r="D83" s="83">
        <f t="shared" ca="1" si="15"/>
        <v>86136</v>
      </c>
      <c r="E83" s="83">
        <f t="shared" ca="1" si="22"/>
        <v>86136</v>
      </c>
      <c r="F83" s="21"/>
      <c r="G83" s="21"/>
      <c r="H83" s="79">
        <f t="shared" ca="1" si="14"/>
        <v>7167928</v>
      </c>
      <c r="I83" s="23">
        <f t="shared" ca="1" si="16"/>
        <v>30</v>
      </c>
      <c r="J83" s="29">
        <f t="shared" ca="1" si="17"/>
        <v>35839.64</v>
      </c>
      <c r="K83" s="21"/>
      <c r="L83" s="30"/>
      <c r="M83" s="31">
        <f t="shared" ca="1" si="18"/>
        <v>1468682.6</v>
      </c>
      <c r="N83" s="32">
        <f t="shared" ca="1" si="19"/>
        <v>8636610.5999999996</v>
      </c>
    </row>
    <row r="84" spans="1:14" x14ac:dyDescent="0.2">
      <c r="A84" s="28">
        <f t="shared" ca="1" si="20"/>
        <v>42036</v>
      </c>
      <c r="B84" s="28">
        <f t="shared" ca="1" si="21"/>
        <v>42063</v>
      </c>
      <c r="C84" s="182">
        <v>86136</v>
      </c>
      <c r="D84" s="83">
        <f t="shared" ca="1" si="15"/>
        <v>86136</v>
      </c>
      <c r="E84" s="83">
        <f t="shared" ca="1" si="22"/>
        <v>86136</v>
      </c>
      <c r="F84" s="21"/>
      <c r="G84" s="21"/>
      <c r="H84" s="79">
        <f t="shared" ca="1" si="14"/>
        <v>7254064</v>
      </c>
      <c r="I84" s="23">
        <f t="shared" ca="1" si="16"/>
        <v>30</v>
      </c>
      <c r="J84" s="29">
        <f t="shared" ca="1" si="17"/>
        <v>36270.32</v>
      </c>
      <c r="K84" s="21"/>
      <c r="L84" s="30"/>
      <c r="M84" s="31">
        <f t="shared" ca="1" si="18"/>
        <v>1504952.9200000002</v>
      </c>
      <c r="N84" s="32">
        <f t="shared" ca="1" si="19"/>
        <v>8759016.9199999999</v>
      </c>
    </row>
    <row r="85" spans="1:14" x14ac:dyDescent="0.2">
      <c r="A85" s="28">
        <f t="shared" ca="1" si="20"/>
        <v>42064</v>
      </c>
      <c r="B85" s="28">
        <f t="shared" ca="1" si="21"/>
        <v>42094</v>
      </c>
      <c r="C85" s="182">
        <v>86136</v>
      </c>
      <c r="D85" s="83">
        <f t="shared" ca="1" si="15"/>
        <v>86136</v>
      </c>
      <c r="E85" s="83">
        <f t="shared" ca="1" si="22"/>
        <v>86136</v>
      </c>
      <c r="F85" s="21"/>
      <c r="G85" s="21"/>
      <c r="H85" s="79">
        <f t="shared" ca="1" si="14"/>
        <v>7340200</v>
      </c>
      <c r="I85" s="23">
        <f t="shared" ca="1" si="16"/>
        <v>30</v>
      </c>
      <c r="J85" s="29">
        <f t="shared" ca="1" si="17"/>
        <v>36701</v>
      </c>
      <c r="K85" s="21"/>
      <c r="L85" s="30"/>
      <c r="M85" s="31">
        <f t="shared" ca="1" si="18"/>
        <v>1541653.9200000002</v>
      </c>
      <c r="N85" s="32">
        <f t="shared" ca="1" si="19"/>
        <v>8881853.9199999999</v>
      </c>
    </row>
    <row r="86" spans="1:14" x14ac:dyDescent="0.2">
      <c r="A86" s="28">
        <f t="shared" ca="1" si="20"/>
        <v>42095</v>
      </c>
      <c r="B86" s="28">
        <f t="shared" ca="1" si="21"/>
        <v>42124</v>
      </c>
      <c r="C86" s="182">
        <v>86136</v>
      </c>
      <c r="D86" s="83">
        <f t="shared" ca="1" si="15"/>
        <v>86136</v>
      </c>
      <c r="E86" s="83">
        <f t="shared" ca="1" si="22"/>
        <v>86136</v>
      </c>
      <c r="F86" s="21"/>
      <c r="G86" s="21"/>
      <c r="H86" s="79">
        <f t="shared" ca="1" si="14"/>
        <v>7426336</v>
      </c>
      <c r="I86" s="23">
        <f t="shared" ca="1" si="16"/>
        <v>30</v>
      </c>
      <c r="J86" s="29">
        <f t="shared" ca="1" si="17"/>
        <v>37131.68</v>
      </c>
      <c r="K86" s="21"/>
      <c r="L86" s="30"/>
      <c r="M86" s="31">
        <f t="shared" ca="1" si="18"/>
        <v>1578785.6</v>
      </c>
      <c r="N86" s="32">
        <f t="shared" ca="1" si="19"/>
        <v>9005121.5999999996</v>
      </c>
    </row>
    <row r="87" spans="1:14" x14ac:dyDescent="0.2">
      <c r="A87" s="28">
        <f t="shared" ca="1" si="20"/>
        <v>42125</v>
      </c>
      <c r="B87" s="28">
        <f t="shared" ca="1" si="21"/>
        <v>42155</v>
      </c>
      <c r="C87" s="182">
        <v>86136</v>
      </c>
      <c r="D87" s="83">
        <f t="shared" ca="1" si="15"/>
        <v>86136</v>
      </c>
      <c r="E87" s="83">
        <f t="shared" ca="1" si="22"/>
        <v>86136</v>
      </c>
      <c r="F87" s="21"/>
      <c r="G87" s="21"/>
      <c r="H87" s="79">
        <f t="shared" ca="1" si="14"/>
        <v>7512472</v>
      </c>
      <c r="I87" s="23">
        <f t="shared" ca="1" si="16"/>
        <v>30</v>
      </c>
      <c r="J87" s="29">
        <f t="shared" ca="1" si="17"/>
        <v>37562.36</v>
      </c>
      <c r="K87" s="21"/>
      <c r="L87" s="30"/>
      <c r="M87" s="31">
        <f t="shared" ca="1" si="18"/>
        <v>1616347.9600000002</v>
      </c>
      <c r="N87" s="32">
        <f t="shared" ca="1" si="19"/>
        <v>9128819.959999999</v>
      </c>
    </row>
    <row r="88" spans="1:14" x14ac:dyDescent="0.2">
      <c r="A88" s="28">
        <f t="shared" ca="1" si="20"/>
        <v>42156</v>
      </c>
      <c r="B88" s="28">
        <f t="shared" ca="1" si="21"/>
        <v>42185</v>
      </c>
      <c r="C88" s="182">
        <v>86136</v>
      </c>
      <c r="D88" s="83">
        <f t="shared" ca="1" si="15"/>
        <v>86136</v>
      </c>
      <c r="E88" s="83">
        <f t="shared" ca="1" si="22"/>
        <v>86136</v>
      </c>
      <c r="F88" s="21"/>
      <c r="G88" s="21"/>
      <c r="H88" s="79">
        <f t="shared" ca="1" si="14"/>
        <v>7598608</v>
      </c>
      <c r="I88" s="23">
        <f t="shared" ca="1" si="16"/>
        <v>30</v>
      </c>
      <c r="J88" s="29">
        <f t="shared" ca="1" si="17"/>
        <v>37993.040000000001</v>
      </c>
      <c r="K88" s="21"/>
      <c r="L88" s="30"/>
      <c r="M88" s="31">
        <f t="shared" ca="1" si="18"/>
        <v>1654341.0000000002</v>
      </c>
      <c r="N88" s="32">
        <f t="shared" ca="1" si="19"/>
        <v>9252948.9999999981</v>
      </c>
    </row>
    <row r="89" spans="1:14" x14ac:dyDescent="0.2">
      <c r="A89" s="28">
        <f t="shared" ca="1" si="20"/>
        <v>42186</v>
      </c>
      <c r="B89" s="28">
        <f t="shared" ca="1" si="21"/>
        <v>42216</v>
      </c>
      <c r="C89" s="182">
        <v>86136</v>
      </c>
      <c r="D89" s="83">
        <f t="shared" ca="1" si="15"/>
        <v>86136</v>
      </c>
      <c r="E89" s="83">
        <f t="shared" ca="1" si="22"/>
        <v>86136</v>
      </c>
      <c r="F89" s="21"/>
      <c r="G89" s="21"/>
      <c r="H89" s="79">
        <f t="shared" ca="1" si="14"/>
        <v>7684744</v>
      </c>
      <c r="I89" s="23">
        <f t="shared" ca="1" si="16"/>
        <v>30</v>
      </c>
      <c r="J89" s="29">
        <f t="shared" ca="1" si="17"/>
        <v>38423.72</v>
      </c>
      <c r="K89" s="21"/>
      <c r="L89" s="30"/>
      <c r="M89" s="31">
        <f t="shared" ca="1" si="18"/>
        <v>1692764.7200000002</v>
      </c>
      <c r="N89" s="32">
        <f t="shared" ca="1" si="19"/>
        <v>9377508.7199999988</v>
      </c>
    </row>
    <row r="90" spans="1:14" x14ac:dyDescent="0.2">
      <c r="A90" s="28">
        <f t="shared" ca="1" si="20"/>
        <v>42217</v>
      </c>
      <c r="B90" s="28">
        <f t="shared" ca="1" si="21"/>
        <v>42247</v>
      </c>
      <c r="C90" s="182">
        <v>86136</v>
      </c>
      <c r="D90" s="83">
        <f t="shared" ca="1" si="15"/>
        <v>86136</v>
      </c>
      <c r="E90" s="83">
        <f t="shared" ca="1" si="22"/>
        <v>86136</v>
      </c>
      <c r="F90" s="21"/>
      <c r="G90" s="21"/>
      <c r="H90" s="79">
        <f t="shared" ca="1" si="14"/>
        <v>7770880</v>
      </c>
      <c r="I90" s="23">
        <f t="shared" ca="1" si="16"/>
        <v>30</v>
      </c>
      <c r="J90" s="29">
        <f t="shared" ca="1" si="17"/>
        <v>38854.400000000001</v>
      </c>
      <c r="K90" s="21"/>
      <c r="L90" s="30"/>
      <c r="M90" s="31">
        <f t="shared" ca="1" si="18"/>
        <v>1731619.12</v>
      </c>
      <c r="N90" s="32">
        <f t="shared" ca="1" si="19"/>
        <v>9502499.1199999992</v>
      </c>
    </row>
    <row r="91" spans="1:14" x14ac:dyDescent="0.2">
      <c r="A91" s="28">
        <f t="shared" ca="1" si="20"/>
        <v>42248</v>
      </c>
      <c r="B91" s="28">
        <f t="shared" ca="1" si="21"/>
        <v>42277</v>
      </c>
      <c r="C91" s="182">
        <v>86136</v>
      </c>
      <c r="D91" s="83">
        <f t="shared" ca="1" si="15"/>
        <v>86136</v>
      </c>
      <c r="E91" s="83">
        <f t="shared" ca="1" si="22"/>
        <v>86136</v>
      </c>
      <c r="F91" s="21"/>
      <c r="G91" s="21"/>
      <c r="H91" s="79">
        <f t="shared" ca="1" si="14"/>
        <v>7857016</v>
      </c>
      <c r="I91" s="23">
        <f t="shared" ca="1" si="16"/>
        <v>30</v>
      </c>
      <c r="J91" s="29">
        <f t="shared" ca="1" si="17"/>
        <v>39285.08</v>
      </c>
      <c r="K91" s="21"/>
      <c r="L91" s="30"/>
      <c r="M91" s="31">
        <f t="shared" ca="1" si="18"/>
        <v>1770904.2000000002</v>
      </c>
      <c r="N91" s="32">
        <f t="shared" ca="1" si="19"/>
        <v>9627920.1999999993</v>
      </c>
    </row>
    <row r="92" spans="1:14" x14ac:dyDescent="0.2">
      <c r="A92" s="28">
        <f t="shared" ca="1" si="20"/>
        <v>42278</v>
      </c>
      <c r="B92" s="28">
        <f t="shared" ca="1" si="21"/>
        <v>42308</v>
      </c>
      <c r="C92" s="182">
        <v>86136</v>
      </c>
      <c r="D92" s="83">
        <f t="shared" ca="1" si="15"/>
        <v>86136</v>
      </c>
      <c r="E92" s="83">
        <f t="shared" ca="1" si="22"/>
        <v>86136</v>
      </c>
      <c r="F92" s="21"/>
      <c r="G92" s="21"/>
      <c r="H92" s="79">
        <f t="shared" ca="1" si="14"/>
        <v>7943152</v>
      </c>
      <c r="I92" s="23">
        <f t="shared" ca="1" si="16"/>
        <v>30</v>
      </c>
      <c r="J92" s="29">
        <f t="shared" ca="1" si="17"/>
        <v>39715.760000000002</v>
      </c>
      <c r="K92" s="21"/>
      <c r="L92" s="30"/>
      <c r="M92" s="31">
        <f t="shared" ca="1" si="18"/>
        <v>1810619.9600000002</v>
      </c>
      <c r="N92" s="32">
        <f t="shared" ca="1" si="19"/>
        <v>9753771.959999999</v>
      </c>
    </row>
    <row r="93" spans="1:14" x14ac:dyDescent="0.2">
      <c r="A93" s="28">
        <f t="shared" ca="1" si="20"/>
        <v>42309</v>
      </c>
      <c r="B93" s="28">
        <f t="shared" ca="1" si="21"/>
        <v>42338</v>
      </c>
      <c r="C93" s="182">
        <v>86136</v>
      </c>
      <c r="D93" s="83">
        <f t="shared" ca="1" si="15"/>
        <v>86136</v>
      </c>
      <c r="E93" s="83">
        <f t="shared" ca="1" si="22"/>
        <v>86136</v>
      </c>
      <c r="F93" s="21"/>
      <c r="G93" s="21"/>
      <c r="H93" s="79">
        <f t="shared" ca="1" si="14"/>
        <v>8029288</v>
      </c>
      <c r="I93" s="23">
        <f t="shared" ca="1" si="16"/>
        <v>30</v>
      </c>
      <c r="J93" s="29">
        <f t="shared" ca="1" si="17"/>
        <v>40146.44</v>
      </c>
      <c r="K93" s="21"/>
      <c r="L93" s="30"/>
      <c r="M93" s="31">
        <f t="shared" ca="1" si="18"/>
        <v>1850766.4000000001</v>
      </c>
      <c r="N93" s="32">
        <f t="shared" ca="1" si="19"/>
        <v>9880054.3999999985</v>
      </c>
    </row>
    <row r="94" spans="1:14" x14ac:dyDescent="0.2">
      <c r="A94" s="28">
        <f t="shared" ca="1" si="20"/>
        <v>42339</v>
      </c>
      <c r="B94" s="28">
        <f t="shared" ca="1" si="21"/>
        <v>42369</v>
      </c>
      <c r="C94" s="182">
        <v>86136</v>
      </c>
      <c r="D94" s="83">
        <f t="shared" ca="1" si="15"/>
        <v>86136</v>
      </c>
      <c r="E94" s="83">
        <f t="shared" ca="1" si="22"/>
        <v>86136</v>
      </c>
      <c r="F94" s="21"/>
      <c r="G94" s="21"/>
      <c r="H94" s="79">
        <f t="shared" ca="1" si="14"/>
        <v>8115424</v>
      </c>
      <c r="I94" s="23">
        <f t="shared" ca="1" si="16"/>
        <v>30</v>
      </c>
      <c r="J94" s="29">
        <f t="shared" ca="1" si="17"/>
        <v>40577.120000000003</v>
      </c>
      <c r="K94" s="21"/>
      <c r="L94" s="30"/>
      <c r="M94" s="31">
        <f t="shared" ca="1" si="18"/>
        <v>1891343.5200000003</v>
      </c>
      <c r="N94" s="32">
        <f t="shared" ca="1" si="19"/>
        <v>10006767.519999998</v>
      </c>
    </row>
    <row r="95" spans="1:14" x14ac:dyDescent="0.2">
      <c r="A95" s="28">
        <f t="shared" ca="1" si="20"/>
        <v>42370</v>
      </c>
      <c r="B95" s="28">
        <f t="shared" ca="1" si="21"/>
        <v>42400</v>
      </c>
      <c r="C95" s="182">
        <v>86136</v>
      </c>
      <c r="D95" s="83">
        <f t="shared" ca="1" si="15"/>
        <v>86136</v>
      </c>
      <c r="E95" s="83">
        <f t="shared" ca="1" si="22"/>
        <v>86136</v>
      </c>
      <c r="F95" s="21"/>
      <c r="G95" s="21"/>
      <c r="H95" s="79">
        <f t="shared" ca="1" si="14"/>
        <v>8201560</v>
      </c>
      <c r="I95" s="23">
        <f t="shared" ca="1" si="16"/>
        <v>30</v>
      </c>
      <c r="J95" s="29">
        <f t="shared" ca="1" si="17"/>
        <v>41007.800000000003</v>
      </c>
      <c r="K95" s="21"/>
      <c r="L95" s="30"/>
      <c r="M95" s="31">
        <f t="shared" ca="1" si="18"/>
        <v>1932351.3200000003</v>
      </c>
      <c r="N95" s="32">
        <f t="shared" ca="1" si="19"/>
        <v>10133911.319999998</v>
      </c>
    </row>
    <row r="96" spans="1:14" x14ac:dyDescent="0.2">
      <c r="A96" s="28">
        <f t="shared" ca="1" si="20"/>
        <v>42401</v>
      </c>
      <c r="B96" s="28">
        <f t="shared" ca="1" si="21"/>
        <v>42429</v>
      </c>
      <c r="C96" s="182">
        <v>86136</v>
      </c>
      <c r="D96" s="83">
        <f t="shared" ca="1" si="15"/>
        <v>86136</v>
      </c>
      <c r="E96" s="83">
        <f t="shared" ca="1" si="22"/>
        <v>86136</v>
      </c>
      <c r="F96" s="21"/>
      <c r="G96" s="21"/>
      <c r="H96" s="79">
        <f t="shared" ca="1" si="14"/>
        <v>8287696</v>
      </c>
      <c r="I96" s="23">
        <f t="shared" ca="1" si="16"/>
        <v>30</v>
      </c>
      <c r="J96" s="29">
        <f t="shared" ca="1" si="17"/>
        <v>41438.480000000003</v>
      </c>
      <c r="K96" s="21"/>
      <c r="L96" s="30"/>
      <c r="M96" s="31">
        <f t="shared" ca="1" si="18"/>
        <v>1973789.8000000003</v>
      </c>
      <c r="N96" s="32">
        <f t="shared" ca="1" si="19"/>
        <v>10261485.799999999</v>
      </c>
    </row>
    <row r="97" spans="1:14" x14ac:dyDescent="0.2">
      <c r="A97" s="28">
        <f t="shared" ca="1" si="20"/>
        <v>42430</v>
      </c>
      <c r="B97" s="28">
        <f t="shared" ca="1" si="21"/>
        <v>42460</v>
      </c>
      <c r="C97" s="182">
        <v>86136</v>
      </c>
      <c r="D97" s="83">
        <f t="shared" ca="1" si="15"/>
        <v>86136</v>
      </c>
      <c r="E97" s="83">
        <f t="shared" ca="1" si="22"/>
        <v>86136</v>
      </c>
      <c r="F97" s="21"/>
      <c r="G97" s="21"/>
      <c r="H97" s="79">
        <f t="shared" ca="1" si="14"/>
        <v>8373832</v>
      </c>
      <c r="I97" s="23">
        <f t="shared" ca="1" si="16"/>
        <v>30</v>
      </c>
      <c r="J97" s="29">
        <f t="shared" ca="1" si="17"/>
        <v>41869.160000000003</v>
      </c>
      <c r="K97" s="21"/>
      <c r="L97" s="30"/>
      <c r="M97" s="31">
        <f t="shared" ca="1" si="18"/>
        <v>2015658.9600000002</v>
      </c>
      <c r="N97" s="32">
        <f t="shared" ca="1" si="19"/>
        <v>10389490.959999999</v>
      </c>
    </row>
    <row r="98" spans="1:14" x14ac:dyDescent="0.2">
      <c r="A98" s="28">
        <f t="shared" ca="1" si="20"/>
        <v>42461</v>
      </c>
      <c r="B98" s="28">
        <f t="shared" ca="1" si="21"/>
        <v>42490</v>
      </c>
      <c r="C98" s="182">
        <v>86136</v>
      </c>
      <c r="D98" s="83">
        <f t="shared" ca="1" si="15"/>
        <v>86136</v>
      </c>
      <c r="E98" s="83">
        <f t="shared" ca="1" si="22"/>
        <v>86136</v>
      </c>
      <c r="F98" s="21"/>
      <c r="G98" s="21"/>
      <c r="H98" s="79">
        <f t="shared" ca="1" si="14"/>
        <v>8459968</v>
      </c>
      <c r="I98" s="23">
        <f t="shared" ca="1" si="16"/>
        <v>30</v>
      </c>
      <c r="J98" s="29">
        <f t="shared" ca="1" si="17"/>
        <v>42299.840000000004</v>
      </c>
      <c r="K98" s="21"/>
      <c r="L98" s="30"/>
      <c r="M98" s="31">
        <f t="shared" ca="1" si="18"/>
        <v>2057958.8000000003</v>
      </c>
      <c r="N98" s="32">
        <f t="shared" ca="1" si="19"/>
        <v>10517926.799999999</v>
      </c>
    </row>
    <row r="99" spans="1:14" x14ac:dyDescent="0.2">
      <c r="A99" s="28">
        <f t="shared" ca="1" si="20"/>
        <v>42491</v>
      </c>
      <c r="B99" s="28">
        <f t="shared" ca="1" si="21"/>
        <v>42521</v>
      </c>
      <c r="C99" s="182">
        <v>86136</v>
      </c>
      <c r="D99" s="83">
        <f t="shared" ca="1" si="15"/>
        <v>86136</v>
      </c>
      <c r="E99" s="83">
        <f t="shared" ca="1" si="22"/>
        <v>86136</v>
      </c>
      <c r="F99" s="21"/>
      <c r="G99" s="21"/>
      <c r="H99" s="79">
        <f t="shared" ca="1" si="14"/>
        <v>8546104</v>
      </c>
      <c r="I99" s="23">
        <f t="shared" ca="1" si="16"/>
        <v>30</v>
      </c>
      <c r="J99" s="29">
        <f t="shared" ca="1" si="17"/>
        <v>42730.520000000004</v>
      </c>
      <c r="K99" s="21"/>
      <c r="L99" s="30"/>
      <c r="M99" s="31">
        <f t="shared" ca="1" si="18"/>
        <v>2100689.3200000003</v>
      </c>
      <c r="N99" s="32">
        <f t="shared" ca="1" si="19"/>
        <v>10646793.319999998</v>
      </c>
    </row>
    <row r="100" spans="1:14" x14ac:dyDescent="0.2">
      <c r="A100" s="28">
        <f t="shared" ca="1" si="20"/>
        <v>42522</v>
      </c>
      <c r="B100" s="28">
        <f t="shared" ca="1" si="21"/>
        <v>42551</v>
      </c>
      <c r="C100" s="182">
        <v>86136</v>
      </c>
      <c r="D100" s="83">
        <f t="shared" ca="1" si="15"/>
        <v>86136</v>
      </c>
      <c r="E100" s="83">
        <f t="shared" ca="1" si="22"/>
        <v>86136</v>
      </c>
      <c r="F100" s="21"/>
      <c r="G100" s="21"/>
      <c r="H100" s="79">
        <f t="shared" ca="1" si="14"/>
        <v>8632240</v>
      </c>
      <c r="I100" s="23">
        <f t="shared" ca="1" si="16"/>
        <v>30</v>
      </c>
      <c r="J100" s="29">
        <f t="shared" ca="1" si="17"/>
        <v>43161.200000000004</v>
      </c>
      <c r="K100" s="21"/>
      <c r="L100" s="30"/>
      <c r="M100" s="31">
        <f t="shared" ca="1" si="18"/>
        <v>2143850.5200000005</v>
      </c>
      <c r="N100" s="32">
        <f t="shared" ca="1" si="19"/>
        <v>10776090.519999998</v>
      </c>
    </row>
    <row r="101" spans="1:14" x14ac:dyDescent="0.2">
      <c r="A101" s="28">
        <f t="shared" ca="1" si="20"/>
        <v>42552</v>
      </c>
      <c r="B101" s="28">
        <f t="shared" ca="1" si="21"/>
        <v>42582</v>
      </c>
      <c r="C101" s="182">
        <v>86136</v>
      </c>
      <c r="D101" s="83">
        <f t="shared" ca="1" si="15"/>
        <v>86136</v>
      </c>
      <c r="E101" s="83">
        <f t="shared" ca="1" si="22"/>
        <v>86136</v>
      </c>
      <c r="F101" s="21"/>
      <c r="G101" s="21"/>
      <c r="H101" s="79">
        <f t="shared" ca="1" si="14"/>
        <v>8718376</v>
      </c>
      <c r="I101" s="23">
        <f t="shared" ca="1" si="16"/>
        <v>30</v>
      </c>
      <c r="J101" s="29">
        <f t="shared" ca="1" si="17"/>
        <v>43591.88</v>
      </c>
      <c r="K101" s="21"/>
      <c r="L101" s="30"/>
      <c r="M101" s="31">
        <f t="shared" ca="1" si="18"/>
        <v>2187442.4000000004</v>
      </c>
      <c r="N101" s="32">
        <f t="shared" ca="1" si="19"/>
        <v>10905818.399999999</v>
      </c>
    </row>
    <row r="102" spans="1:14" x14ac:dyDescent="0.2">
      <c r="A102" s="28">
        <f t="shared" ca="1" si="20"/>
        <v>42583</v>
      </c>
      <c r="B102" s="28">
        <f t="shared" ca="1" si="21"/>
        <v>42613</v>
      </c>
      <c r="C102" s="182">
        <v>86136</v>
      </c>
      <c r="D102" s="83">
        <f t="shared" ca="1" si="15"/>
        <v>86136</v>
      </c>
      <c r="E102" s="83">
        <f t="shared" ca="1" si="22"/>
        <v>86136</v>
      </c>
      <c r="F102" s="21"/>
      <c r="G102" s="21"/>
      <c r="H102" s="79">
        <f t="shared" ca="1" si="14"/>
        <v>8804512</v>
      </c>
      <c r="I102" s="23">
        <f t="shared" ca="1" si="16"/>
        <v>30</v>
      </c>
      <c r="J102" s="29">
        <f t="shared" ca="1" si="17"/>
        <v>44022.559999999998</v>
      </c>
      <c r="K102" s="21"/>
      <c r="L102" s="30"/>
      <c r="M102" s="31">
        <f t="shared" ca="1" si="18"/>
        <v>2231464.9600000004</v>
      </c>
      <c r="N102" s="32">
        <f t="shared" ca="1" si="19"/>
        <v>11035976.959999999</v>
      </c>
    </row>
    <row r="103" spans="1:14" x14ac:dyDescent="0.2">
      <c r="A103" s="28">
        <f t="shared" ca="1" si="20"/>
        <v>42614</v>
      </c>
      <c r="B103" s="28">
        <f t="shared" ca="1" si="21"/>
        <v>42643</v>
      </c>
      <c r="C103" s="182">
        <v>86136</v>
      </c>
      <c r="D103" s="83">
        <f t="shared" ca="1" si="15"/>
        <v>86136</v>
      </c>
      <c r="E103" s="83">
        <f t="shared" ca="1" si="22"/>
        <v>86136</v>
      </c>
      <c r="F103" s="21"/>
      <c r="G103" s="21"/>
      <c r="H103" s="79">
        <f t="shared" ca="1" si="14"/>
        <v>8890648</v>
      </c>
      <c r="I103" s="23">
        <f t="shared" ca="1" si="16"/>
        <v>30</v>
      </c>
      <c r="J103" s="29">
        <f t="shared" ca="1" si="17"/>
        <v>44453.24</v>
      </c>
      <c r="K103" s="21"/>
      <c r="L103" s="30"/>
      <c r="M103" s="31">
        <f t="shared" ca="1" si="18"/>
        <v>2275918.2000000007</v>
      </c>
      <c r="N103" s="32">
        <f t="shared" ca="1" si="19"/>
        <v>11166566.199999999</v>
      </c>
    </row>
    <row r="104" spans="1:14" x14ac:dyDescent="0.2">
      <c r="A104" s="28">
        <f t="shared" ca="1" si="20"/>
        <v>42644</v>
      </c>
      <c r="B104" s="28">
        <f t="shared" ca="1" si="21"/>
        <v>42674</v>
      </c>
      <c r="C104" s="182">
        <v>86136</v>
      </c>
      <c r="D104" s="83">
        <f t="shared" ca="1" si="15"/>
        <v>86136</v>
      </c>
      <c r="E104" s="83">
        <f t="shared" ca="1" si="22"/>
        <v>86136</v>
      </c>
      <c r="F104" s="21"/>
      <c r="G104" s="21"/>
      <c r="H104" s="79">
        <f t="shared" ca="1" si="14"/>
        <v>8976784</v>
      </c>
      <c r="I104" s="23">
        <f t="shared" ca="1" si="16"/>
        <v>30</v>
      </c>
      <c r="J104" s="29">
        <f t="shared" ca="1" si="17"/>
        <v>44883.92</v>
      </c>
      <c r="K104" s="21"/>
      <c r="L104" s="30"/>
      <c r="M104" s="31">
        <f t="shared" ca="1" si="18"/>
        <v>2320802.1200000006</v>
      </c>
      <c r="N104" s="32">
        <f t="shared" ca="1" si="19"/>
        <v>11297586.119999999</v>
      </c>
    </row>
    <row r="105" spans="1:14" x14ac:dyDescent="0.2">
      <c r="A105" s="28">
        <f t="shared" ca="1" si="20"/>
        <v>42675</v>
      </c>
      <c r="B105" s="28">
        <f t="shared" ca="1" si="21"/>
        <v>42704</v>
      </c>
      <c r="C105" s="182">
        <v>86136</v>
      </c>
      <c r="D105" s="83">
        <f t="shared" ca="1" si="15"/>
        <v>86136</v>
      </c>
      <c r="E105" s="83">
        <f t="shared" ca="1" si="22"/>
        <v>86136</v>
      </c>
      <c r="F105" s="21"/>
      <c r="G105" s="21"/>
      <c r="H105" s="79">
        <f t="shared" ca="1" si="14"/>
        <v>9062920</v>
      </c>
      <c r="I105" s="23">
        <f t="shared" ca="1" si="16"/>
        <v>30</v>
      </c>
      <c r="J105" s="29">
        <f t="shared" ca="1" si="17"/>
        <v>45314.6</v>
      </c>
      <c r="K105" s="21"/>
      <c r="L105" s="30"/>
      <c r="M105" s="31">
        <f t="shared" ca="1" si="18"/>
        <v>2366116.7200000007</v>
      </c>
      <c r="N105" s="32">
        <f t="shared" ca="1" si="19"/>
        <v>11429036.719999999</v>
      </c>
    </row>
    <row r="106" spans="1:14" x14ac:dyDescent="0.2">
      <c r="A106" s="28">
        <f t="shared" ca="1" si="20"/>
        <v>42705</v>
      </c>
      <c r="B106" s="28">
        <f t="shared" ca="1" si="21"/>
        <v>42735</v>
      </c>
      <c r="C106" s="182">
        <v>86136</v>
      </c>
      <c r="D106" s="83">
        <f t="shared" ca="1" si="15"/>
        <v>86136</v>
      </c>
      <c r="E106" s="83">
        <f t="shared" ca="1" si="22"/>
        <v>86136</v>
      </c>
      <c r="F106" s="21"/>
      <c r="G106" s="21"/>
      <c r="H106" s="79">
        <f t="shared" ca="1" si="14"/>
        <v>9149056</v>
      </c>
      <c r="I106" s="23">
        <f t="shared" ca="1" si="16"/>
        <v>30</v>
      </c>
      <c r="J106" s="29">
        <f t="shared" ca="1" si="17"/>
        <v>45745.279999999999</v>
      </c>
      <c r="K106" s="21"/>
      <c r="L106" s="30"/>
      <c r="M106" s="31">
        <f t="shared" ca="1" si="18"/>
        <v>2411862.0000000005</v>
      </c>
      <c r="N106" s="32">
        <f t="shared" ca="1" si="19"/>
        <v>11560917.999999998</v>
      </c>
    </row>
    <row r="107" spans="1:14" x14ac:dyDescent="0.2">
      <c r="A107" s="28">
        <f t="shared" ca="1" si="20"/>
        <v>42736</v>
      </c>
      <c r="B107" s="28">
        <f t="shared" ca="1" si="21"/>
        <v>42766</v>
      </c>
      <c r="C107" s="182">
        <v>86136</v>
      </c>
      <c r="D107" s="83">
        <f t="shared" ca="1" si="15"/>
        <v>86136</v>
      </c>
      <c r="E107" s="83">
        <f t="shared" ca="1" si="22"/>
        <v>86136</v>
      </c>
      <c r="F107" s="21"/>
      <c r="G107" s="21"/>
      <c r="H107" s="79">
        <f t="shared" ca="1" si="14"/>
        <v>9235192</v>
      </c>
      <c r="I107" s="23">
        <f t="shared" ca="1" si="16"/>
        <v>30</v>
      </c>
      <c r="J107" s="29">
        <f t="shared" ca="1" si="17"/>
        <v>46175.96</v>
      </c>
      <c r="K107" s="21"/>
      <c r="L107" s="30"/>
      <c r="M107" s="31">
        <f t="shared" ca="1" si="18"/>
        <v>2458037.9600000004</v>
      </c>
      <c r="N107" s="32">
        <f t="shared" ca="1" si="19"/>
        <v>11693229.959999999</v>
      </c>
    </row>
    <row r="108" spans="1:14" x14ac:dyDescent="0.2">
      <c r="A108" s="28">
        <f t="shared" ca="1" si="20"/>
        <v>42767</v>
      </c>
      <c r="B108" s="28">
        <f t="shared" ca="1" si="21"/>
        <v>42794</v>
      </c>
      <c r="C108" s="182">
        <v>86136</v>
      </c>
      <c r="D108" s="83">
        <f t="shared" ca="1" si="15"/>
        <v>86136</v>
      </c>
      <c r="E108" s="83">
        <f t="shared" ca="1" si="22"/>
        <v>86136</v>
      </c>
      <c r="F108" s="21"/>
      <c r="G108" s="21"/>
      <c r="H108" s="79">
        <f t="shared" ca="1" si="14"/>
        <v>9321328</v>
      </c>
      <c r="I108" s="23">
        <f t="shared" ca="1" si="16"/>
        <v>30</v>
      </c>
      <c r="J108" s="29">
        <f t="shared" ca="1" si="17"/>
        <v>46606.64</v>
      </c>
      <c r="K108" s="21"/>
      <c r="L108" s="30"/>
      <c r="M108" s="31">
        <f t="shared" ca="1" si="18"/>
        <v>2504644.6000000006</v>
      </c>
      <c r="N108" s="32">
        <f t="shared" ca="1" si="19"/>
        <v>11825972.6</v>
      </c>
    </row>
    <row r="109" spans="1:14" x14ac:dyDescent="0.2">
      <c r="A109" s="28">
        <f t="shared" ca="1" si="20"/>
        <v>42795</v>
      </c>
      <c r="B109" s="28">
        <f t="shared" ca="1" si="21"/>
        <v>42825</v>
      </c>
      <c r="C109" s="182">
        <v>86136</v>
      </c>
      <c r="D109" s="83">
        <f t="shared" ca="1" si="15"/>
        <v>86136</v>
      </c>
      <c r="E109" s="83">
        <f t="shared" ca="1" si="22"/>
        <v>86136</v>
      </c>
      <c r="F109" s="21"/>
      <c r="G109" s="21"/>
      <c r="H109" s="79">
        <f t="shared" ca="1" si="14"/>
        <v>9407464</v>
      </c>
      <c r="I109" s="23">
        <f t="shared" ca="1" si="16"/>
        <v>30</v>
      </c>
      <c r="J109" s="29">
        <f t="shared" ca="1" si="17"/>
        <v>47037.32</v>
      </c>
      <c r="K109" s="21"/>
      <c r="L109" s="30"/>
      <c r="M109" s="31">
        <f t="shared" ca="1" si="18"/>
        <v>2551681.9200000004</v>
      </c>
      <c r="N109" s="32">
        <f t="shared" ca="1" si="19"/>
        <v>11959145.92</v>
      </c>
    </row>
    <row r="110" spans="1:14" x14ac:dyDescent="0.2">
      <c r="A110" s="28">
        <f t="shared" ca="1" si="20"/>
        <v>42826</v>
      </c>
      <c r="B110" s="28">
        <f t="shared" ca="1" si="21"/>
        <v>42855</v>
      </c>
      <c r="C110" s="182">
        <v>86136</v>
      </c>
      <c r="D110" s="83">
        <f t="shared" ref="D110:D141" ca="1" si="23">IF(B110&gt;Int_Has,"0",C110*Cuota_Porcent)</f>
        <v>86136</v>
      </c>
      <c r="E110" s="83">
        <f t="shared" ca="1" si="22"/>
        <v>86136</v>
      </c>
      <c r="F110" s="21"/>
      <c r="G110" s="21"/>
      <c r="H110" s="79">
        <f t="shared" ca="1" si="14"/>
        <v>9493600</v>
      </c>
      <c r="I110" s="23">
        <f t="shared" ref="I110:I141" ca="1" si="24">IF(B110&gt;Int_Has,"0",DAYS360(A110,B110+(1)))</f>
        <v>30</v>
      </c>
      <c r="J110" s="29">
        <f t="shared" ref="J110:J141" ca="1" si="25">IF(B110&gt;Int_Has,"0",IF(A110="","",IF(H110&lt;0,"0",((H110*B$7)/30)*I110)))</f>
        <v>47468</v>
      </c>
      <c r="K110" s="21"/>
      <c r="L110" s="30"/>
      <c r="M110" s="31">
        <f t="shared" ca="1" si="18"/>
        <v>2599149.9200000004</v>
      </c>
      <c r="N110" s="32">
        <f t="shared" ca="1" si="19"/>
        <v>12092749.92</v>
      </c>
    </row>
    <row r="111" spans="1:14" x14ac:dyDescent="0.2">
      <c r="A111" s="28">
        <f t="shared" ca="1" si="20"/>
        <v>42856</v>
      </c>
      <c r="B111" s="28">
        <f t="shared" ca="1" si="21"/>
        <v>42886</v>
      </c>
      <c r="C111" s="182">
        <v>86136</v>
      </c>
      <c r="D111" s="83">
        <f t="shared" ca="1" si="23"/>
        <v>86136</v>
      </c>
      <c r="E111" s="83">
        <f t="shared" ca="1" si="22"/>
        <v>86136</v>
      </c>
      <c r="F111" s="21"/>
      <c r="G111" s="21"/>
      <c r="H111" s="79">
        <f t="shared" ca="1" si="14"/>
        <v>9579736</v>
      </c>
      <c r="I111" s="23">
        <f t="shared" ca="1" si="24"/>
        <v>30</v>
      </c>
      <c r="J111" s="29">
        <f t="shared" ca="1" si="25"/>
        <v>47898.68</v>
      </c>
      <c r="K111" s="21"/>
      <c r="L111" s="30"/>
      <c r="M111" s="31">
        <f t="shared" ca="1" si="18"/>
        <v>2647048.6000000006</v>
      </c>
      <c r="N111" s="32">
        <f t="shared" ca="1" si="19"/>
        <v>12226784.6</v>
      </c>
    </row>
    <row r="112" spans="1:14" x14ac:dyDescent="0.2">
      <c r="A112" s="28">
        <f t="shared" ca="1" si="20"/>
        <v>42887</v>
      </c>
      <c r="B112" s="28">
        <f t="shared" ca="1" si="21"/>
        <v>42916</v>
      </c>
      <c r="C112" s="182">
        <v>86136</v>
      </c>
      <c r="D112" s="83">
        <f t="shared" ca="1" si="23"/>
        <v>86136</v>
      </c>
      <c r="E112" s="83">
        <f t="shared" ca="1" si="22"/>
        <v>86136</v>
      </c>
      <c r="F112" s="21"/>
      <c r="G112" s="21"/>
      <c r="H112" s="79">
        <f t="shared" ca="1" si="14"/>
        <v>9665872</v>
      </c>
      <c r="I112" s="23">
        <f t="shared" ca="1" si="24"/>
        <v>30</v>
      </c>
      <c r="J112" s="29">
        <f t="shared" ca="1" si="25"/>
        <v>48329.36</v>
      </c>
      <c r="K112" s="21"/>
      <c r="L112" s="30"/>
      <c r="M112" s="31">
        <f t="shared" ca="1" si="18"/>
        <v>2695377.9600000004</v>
      </c>
      <c r="N112" s="32">
        <f t="shared" ca="1" si="19"/>
        <v>12361249.959999999</v>
      </c>
    </row>
    <row r="113" spans="1:14" x14ac:dyDescent="0.2">
      <c r="A113" s="28">
        <f t="shared" ca="1" si="20"/>
        <v>42917</v>
      </c>
      <c r="B113" s="28">
        <f t="shared" ca="1" si="21"/>
        <v>42947</v>
      </c>
      <c r="C113" s="182">
        <f ca="1">IF(B113&gt;Int_Has,"0",VLOOKUP(A113,[2]Salarios!$A:$IV,6))</f>
        <v>689454</v>
      </c>
      <c r="D113" s="83">
        <f t="shared" ca="1" si="23"/>
        <v>689454</v>
      </c>
      <c r="E113" s="83">
        <f t="shared" ca="1" si="22"/>
        <v>689454</v>
      </c>
      <c r="F113" s="21"/>
      <c r="G113" s="21"/>
      <c r="H113" s="79">
        <f t="shared" ca="1" si="14"/>
        <v>10355326</v>
      </c>
      <c r="I113" s="23">
        <f t="shared" ca="1" si="24"/>
        <v>30</v>
      </c>
      <c r="J113" s="29">
        <f t="shared" ca="1" si="25"/>
        <v>51776.630000000005</v>
      </c>
      <c r="K113" s="21"/>
      <c r="L113" s="30"/>
      <c r="M113" s="31">
        <f t="shared" ca="1" si="18"/>
        <v>2747154.5900000003</v>
      </c>
      <c r="N113" s="32">
        <f t="shared" ca="1" si="19"/>
        <v>13102480.59</v>
      </c>
    </row>
    <row r="114" spans="1:14" x14ac:dyDescent="0.2">
      <c r="A114" s="28">
        <f t="shared" ca="1" si="20"/>
        <v>42948</v>
      </c>
      <c r="B114" s="28">
        <f t="shared" ca="1" si="21"/>
        <v>42978</v>
      </c>
      <c r="C114" s="182">
        <f ca="1">IF(B114&gt;Int_Has,"0",VLOOKUP(A114,[2]Salarios!$A:$IV,6))</f>
        <v>689454</v>
      </c>
      <c r="D114" s="83">
        <f t="shared" ca="1" si="23"/>
        <v>689454</v>
      </c>
      <c r="E114" s="83">
        <f t="shared" ca="1" si="22"/>
        <v>689454</v>
      </c>
      <c r="F114" s="21"/>
      <c r="G114" s="21"/>
      <c r="H114" s="79">
        <f t="shared" ca="1" si="14"/>
        <v>11044780</v>
      </c>
      <c r="I114" s="23">
        <f t="shared" ca="1" si="24"/>
        <v>30</v>
      </c>
      <c r="J114" s="29">
        <f t="shared" ca="1" si="25"/>
        <v>55223.9</v>
      </c>
      <c r="K114" s="21"/>
      <c r="L114" s="30"/>
      <c r="M114" s="31">
        <f t="shared" ca="1" si="18"/>
        <v>2802378.49</v>
      </c>
      <c r="N114" s="32">
        <f t="shared" ca="1" si="19"/>
        <v>13847158.49</v>
      </c>
    </row>
    <row r="115" spans="1:14" x14ac:dyDescent="0.2">
      <c r="A115" s="28">
        <f t="shared" ca="1" si="20"/>
        <v>42979</v>
      </c>
      <c r="B115" s="28">
        <f t="shared" ca="1" si="21"/>
        <v>43008</v>
      </c>
      <c r="C115" s="182">
        <f ca="1">IF(B115&gt;Int_Has,"0",VLOOKUP(A115,[2]Salarios!$A:$IV,6))</f>
        <v>689454</v>
      </c>
      <c r="D115" s="83">
        <f t="shared" ca="1" si="23"/>
        <v>689454</v>
      </c>
      <c r="E115" s="83">
        <f t="shared" ca="1" si="22"/>
        <v>689454</v>
      </c>
      <c r="F115" s="21"/>
      <c r="G115" s="21"/>
      <c r="H115" s="79">
        <f t="shared" ca="1" si="14"/>
        <v>11734234</v>
      </c>
      <c r="I115" s="23">
        <f t="shared" ca="1" si="24"/>
        <v>30</v>
      </c>
      <c r="J115" s="29">
        <f t="shared" ca="1" si="25"/>
        <v>58671.17</v>
      </c>
      <c r="K115" s="21"/>
      <c r="L115" s="30"/>
      <c r="M115" s="31">
        <f t="shared" ca="1" si="18"/>
        <v>2861049.66</v>
      </c>
      <c r="N115" s="32">
        <f t="shared" ca="1" si="19"/>
        <v>14595283.66</v>
      </c>
    </row>
    <row r="116" spans="1:14" x14ac:dyDescent="0.2">
      <c r="A116" s="28">
        <f t="shared" ca="1" si="20"/>
        <v>43009</v>
      </c>
      <c r="B116" s="28">
        <f t="shared" ca="1" si="21"/>
        <v>43039</v>
      </c>
      <c r="C116" s="182">
        <f ca="1">IF(B116&gt;Int_Has,"0",VLOOKUP(A116,[2]Salarios!$A:$IV,6))</f>
        <v>689454</v>
      </c>
      <c r="D116" s="83">
        <f t="shared" ca="1" si="23"/>
        <v>689454</v>
      </c>
      <c r="E116" s="83">
        <f t="shared" ca="1" si="22"/>
        <v>689454</v>
      </c>
      <c r="F116" s="21"/>
      <c r="G116" s="21"/>
      <c r="H116" s="79">
        <f t="shared" ca="1" si="14"/>
        <v>12423688</v>
      </c>
      <c r="I116" s="23">
        <f t="shared" ca="1" si="24"/>
        <v>30</v>
      </c>
      <c r="J116" s="29">
        <f t="shared" ca="1" si="25"/>
        <v>62118.44</v>
      </c>
      <c r="K116" s="21"/>
      <c r="L116" s="30"/>
      <c r="M116" s="31">
        <f t="shared" ref="M116:M129" ca="1" si="26">IF(M115&lt;0,J116-K116,M115+J116-K116)</f>
        <v>2923168.1</v>
      </c>
      <c r="N116" s="32">
        <f t="shared" ca="1" si="19"/>
        <v>15346856.1</v>
      </c>
    </row>
    <row r="117" spans="1:14" x14ac:dyDescent="0.2">
      <c r="A117" s="28">
        <f t="shared" ca="1" si="20"/>
        <v>43040</v>
      </c>
      <c r="B117" s="28">
        <f t="shared" ca="1" si="21"/>
        <v>43069</v>
      </c>
      <c r="C117" s="182">
        <f ca="1">IF(B117&gt;Int_Has,"0",VLOOKUP(A117,[2]Salarios!$A:$IV,6))</f>
        <v>689454</v>
      </c>
      <c r="D117" s="83">
        <f t="shared" ca="1" si="23"/>
        <v>689454</v>
      </c>
      <c r="E117" s="83">
        <f t="shared" ca="1" si="22"/>
        <v>689454</v>
      </c>
      <c r="F117" s="21"/>
      <c r="G117" s="21"/>
      <c r="H117" s="79">
        <f t="shared" ref="H117:H166" ca="1" si="27">MIN(H116,N116)+SUM(E117:G117)</f>
        <v>13113142</v>
      </c>
      <c r="I117" s="23">
        <f t="shared" ca="1" si="24"/>
        <v>30</v>
      </c>
      <c r="J117" s="29">
        <f t="shared" ca="1" si="25"/>
        <v>65565.710000000006</v>
      </c>
      <c r="K117" s="21"/>
      <c r="L117" s="30"/>
      <c r="M117" s="31">
        <f t="shared" ca="1" si="26"/>
        <v>2988733.81</v>
      </c>
      <c r="N117" s="32">
        <f t="shared" ca="1" si="19"/>
        <v>16101875.810000001</v>
      </c>
    </row>
    <row r="118" spans="1:14" x14ac:dyDescent="0.2">
      <c r="A118" s="28">
        <f t="shared" ca="1" si="20"/>
        <v>43070</v>
      </c>
      <c r="B118" s="28">
        <f t="shared" ca="1" si="21"/>
        <v>43100</v>
      </c>
      <c r="C118" s="182">
        <f ca="1">IF(B118&gt;Int_Has,"0",VLOOKUP(A118,[2]Salarios!$A:$IV,6))</f>
        <v>689454</v>
      </c>
      <c r="D118" s="83">
        <f t="shared" ca="1" si="23"/>
        <v>689454</v>
      </c>
      <c r="E118" s="83">
        <f t="shared" ca="1" si="22"/>
        <v>689454</v>
      </c>
      <c r="F118" s="21"/>
      <c r="G118" s="21"/>
      <c r="H118" s="79">
        <f t="shared" ca="1" si="27"/>
        <v>13802596</v>
      </c>
      <c r="I118" s="23">
        <f t="shared" ca="1" si="24"/>
        <v>30</v>
      </c>
      <c r="J118" s="29">
        <f t="shared" ca="1" si="25"/>
        <v>69012.98</v>
      </c>
      <c r="K118" s="21"/>
      <c r="L118" s="30"/>
      <c r="M118" s="31">
        <f t="shared" ca="1" si="26"/>
        <v>3057746.79</v>
      </c>
      <c r="N118" s="32">
        <f t="shared" ca="1" si="19"/>
        <v>16860342.790000003</v>
      </c>
    </row>
    <row r="119" spans="1:14" x14ac:dyDescent="0.2">
      <c r="A119" s="28">
        <f t="shared" ca="1" si="20"/>
        <v>43101</v>
      </c>
      <c r="B119" s="28">
        <f t="shared" ca="1" si="21"/>
        <v>43131</v>
      </c>
      <c r="C119" s="182">
        <f ca="1">IF(B119&gt;Int_Has,"0",VLOOKUP(A119,[2]Salarios!$A:$IV,6))</f>
        <v>689454</v>
      </c>
      <c r="D119" s="83">
        <f t="shared" ca="1" si="23"/>
        <v>689454</v>
      </c>
      <c r="E119" s="83">
        <f t="shared" ca="1" si="22"/>
        <v>689454</v>
      </c>
      <c r="F119" s="21"/>
      <c r="G119" s="21"/>
      <c r="H119" s="79">
        <f t="shared" ca="1" si="27"/>
        <v>14492050</v>
      </c>
      <c r="I119" s="23">
        <f t="shared" ca="1" si="24"/>
        <v>30</v>
      </c>
      <c r="J119" s="29">
        <f t="shared" ca="1" si="25"/>
        <v>72460.25</v>
      </c>
      <c r="K119" s="21"/>
      <c r="L119" s="30"/>
      <c r="M119" s="31">
        <f t="shared" ca="1" si="26"/>
        <v>3130207.04</v>
      </c>
      <c r="N119" s="32">
        <f t="shared" ca="1" si="19"/>
        <v>17622257.040000003</v>
      </c>
    </row>
    <row r="120" spans="1:14" x14ac:dyDescent="0.2">
      <c r="A120" s="28">
        <f t="shared" ca="1" si="20"/>
        <v>43132</v>
      </c>
      <c r="B120" s="28">
        <f t="shared" ca="1" si="21"/>
        <v>43159</v>
      </c>
      <c r="C120" s="182">
        <f ca="1">IF(B120&gt;Int_Has,"0",VLOOKUP(A120,[2]Salarios!$A:$IV,6))</f>
        <v>689454</v>
      </c>
      <c r="D120" s="83">
        <f t="shared" ca="1" si="23"/>
        <v>689454</v>
      </c>
      <c r="E120" s="83">
        <f t="shared" ca="1" si="22"/>
        <v>689454</v>
      </c>
      <c r="F120" s="21"/>
      <c r="G120" s="21"/>
      <c r="H120" s="79">
        <f t="shared" ca="1" si="27"/>
        <v>15181504</v>
      </c>
      <c r="I120" s="23">
        <f t="shared" ca="1" si="24"/>
        <v>30</v>
      </c>
      <c r="J120" s="29">
        <f t="shared" ca="1" si="25"/>
        <v>75907.520000000004</v>
      </c>
      <c r="K120" s="21"/>
      <c r="L120" s="30"/>
      <c r="M120" s="31">
        <f t="shared" ca="1" si="26"/>
        <v>3206114.56</v>
      </c>
      <c r="N120" s="32">
        <f t="shared" ca="1" si="19"/>
        <v>18387618.560000002</v>
      </c>
    </row>
    <row r="121" spans="1:14" x14ac:dyDescent="0.2">
      <c r="A121" s="28">
        <f t="shared" ca="1" si="20"/>
        <v>43160</v>
      </c>
      <c r="B121" s="28">
        <f t="shared" ca="1" si="21"/>
        <v>43190</v>
      </c>
      <c r="C121" s="182">
        <f ca="1">IF(B121&gt;Int_Has,"0",VLOOKUP(A121,[2]Salarios!$A:$IV,6))</f>
        <v>689454</v>
      </c>
      <c r="D121" s="83">
        <f t="shared" ca="1" si="23"/>
        <v>689454</v>
      </c>
      <c r="E121" s="83">
        <f t="shared" ca="1" si="22"/>
        <v>689454</v>
      </c>
      <c r="F121" s="21"/>
      <c r="G121" s="21"/>
      <c r="H121" s="79">
        <f t="shared" ca="1" si="27"/>
        <v>15870958</v>
      </c>
      <c r="I121" s="23">
        <f t="shared" ca="1" si="24"/>
        <v>30</v>
      </c>
      <c r="J121" s="29">
        <f t="shared" ca="1" si="25"/>
        <v>79354.790000000008</v>
      </c>
      <c r="K121" s="21"/>
      <c r="L121" s="30"/>
      <c r="M121" s="31">
        <f t="shared" ca="1" si="26"/>
        <v>3285469.35</v>
      </c>
      <c r="N121" s="32">
        <f t="shared" ca="1" si="19"/>
        <v>19156427.350000001</v>
      </c>
    </row>
    <row r="122" spans="1:14" x14ac:dyDescent="0.2">
      <c r="A122" s="28">
        <f t="shared" ca="1" si="20"/>
        <v>43191</v>
      </c>
      <c r="B122" s="28">
        <f t="shared" ca="1" si="21"/>
        <v>43220</v>
      </c>
      <c r="C122" s="182">
        <f ca="1">IF(B122&gt;Int_Has,"0",VLOOKUP(A122,[2]Salarios!$A:$IV,6))</f>
        <v>689454</v>
      </c>
      <c r="D122" s="83">
        <f t="shared" ca="1" si="23"/>
        <v>689454</v>
      </c>
      <c r="E122" s="83">
        <f t="shared" ca="1" si="22"/>
        <v>689454</v>
      </c>
      <c r="F122" s="21"/>
      <c r="G122" s="21"/>
      <c r="H122" s="79">
        <f t="shared" ca="1" si="27"/>
        <v>16560412</v>
      </c>
      <c r="I122" s="23">
        <f t="shared" ca="1" si="24"/>
        <v>30</v>
      </c>
      <c r="J122" s="29">
        <f t="shared" ca="1" si="25"/>
        <v>82802.06</v>
      </c>
      <c r="K122" s="21"/>
      <c r="L122" s="30"/>
      <c r="M122" s="31">
        <f t="shared" ca="1" si="26"/>
        <v>3368271.41</v>
      </c>
      <c r="N122" s="32">
        <f t="shared" ca="1" si="19"/>
        <v>19928683.41</v>
      </c>
    </row>
    <row r="123" spans="1:14" x14ac:dyDescent="0.2">
      <c r="A123" s="28">
        <f t="shared" ca="1" si="20"/>
        <v>43221</v>
      </c>
      <c r="B123" s="28">
        <f t="shared" ca="1" si="21"/>
        <v>43251</v>
      </c>
      <c r="C123" s="182">
        <f ca="1">IF(B123&gt;Int_Has,"0",VLOOKUP(A123,[2]Salarios!$A:$IV,6))</f>
        <v>689454</v>
      </c>
      <c r="D123" s="83">
        <f t="shared" ca="1" si="23"/>
        <v>689454</v>
      </c>
      <c r="E123" s="83">
        <f t="shared" ca="1" si="22"/>
        <v>689454</v>
      </c>
      <c r="F123" s="21"/>
      <c r="G123" s="21"/>
      <c r="H123" s="79">
        <f t="shared" ca="1" si="27"/>
        <v>17249866</v>
      </c>
      <c r="I123" s="23">
        <f t="shared" ca="1" si="24"/>
        <v>30</v>
      </c>
      <c r="J123" s="29">
        <f t="shared" ca="1" si="25"/>
        <v>86249.33</v>
      </c>
      <c r="K123" s="21"/>
      <c r="L123" s="30"/>
      <c r="M123" s="31">
        <f t="shared" ca="1" si="26"/>
        <v>3454520.74</v>
      </c>
      <c r="N123" s="32">
        <f t="shared" ca="1" si="19"/>
        <v>20704386.739999998</v>
      </c>
    </row>
    <row r="124" spans="1:14" x14ac:dyDescent="0.2">
      <c r="A124" s="28">
        <f t="shared" ca="1" si="20"/>
        <v>43252</v>
      </c>
      <c r="B124" s="28">
        <f t="shared" ca="1" si="21"/>
        <v>43281</v>
      </c>
      <c r="C124" s="182">
        <f ca="1">IF(B124&gt;Int_Has,"0",VLOOKUP(A124,[2]Salarios!$A:$IV,6))</f>
        <v>689454</v>
      </c>
      <c r="D124" s="83">
        <f t="shared" ca="1" si="23"/>
        <v>689454</v>
      </c>
      <c r="E124" s="83">
        <f t="shared" ca="1" si="22"/>
        <v>689454</v>
      </c>
      <c r="F124" s="21"/>
      <c r="G124" s="21"/>
      <c r="H124" s="79">
        <f t="shared" ca="1" si="27"/>
        <v>17939320</v>
      </c>
      <c r="I124" s="23">
        <f t="shared" ca="1" si="24"/>
        <v>30</v>
      </c>
      <c r="J124" s="29">
        <f t="shared" ca="1" si="25"/>
        <v>89696.6</v>
      </c>
      <c r="K124" s="21"/>
      <c r="L124" s="30"/>
      <c r="M124" s="31">
        <f t="shared" ca="1" si="26"/>
        <v>3544217.3400000003</v>
      </c>
      <c r="N124" s="32">
        <f t="shared" ca="1" si="19"/>
        <v>21483537.34</v>
      </c>
    </row>
    <row r="125" spans="1:14" x14ac:dyDescent="0.2">
      <c r="A125" s="28">
        <f t="shared" ca="1" si="20"/>
        <v>43282</v>
      </c>
      <c r="B125" s="28">
        <f t="shared" ca="1" si="21"/>
        <v>43312</v>
      </c>
      <c r="C125" s="182">
        <f ca="1">IF(B125&gt;Int_Has,"0",VLOOKUP(A125,[2]Salarios!$A:$IV,6))</f>
        <v>689454</v>
      </c>
      <c r="D125" s="83">
        <f t="shared" ca="1" si="23"/>
        <v>689454</v>
      </c>
      <c r="E125" s="83">
        <f t="shared" ca="1" si="22"/>
        <v>689454</v>
      </c>
      <c r="F125" s="21"/>
      <c r="G125" s="21"/>
      <c r="H125" s="79">
        <f t="shared" ca="1" si="27"/>
        <v>18628774</v>
      </c>
      <c r="I125" s="23">
        <f t="shared" ca="1" si="24"/>
        <v>30</v>
      </c>
      <c r="J125" s="29">
        <f t="shared" ca="1" si="25"/>
        <v>93143.87</v>
      </c>
      <c r="K125" s="21"/>
      <c r="L125" s="30"/>
      <c r="M125" s="31">
        <f t="shared" ca="1" si="26"/>
        <v>3637361.2100000004</v>
      </c>
      <c r="N125" s="32">
        <f t="shared" ca="1" si="19"/>
        <v>22266135.210000001</v>
      </c>
    </row>
    <row r="126" spans="1:14" x14ac:dyDescent="0.2">
      <c r="A126" s="28">
        <f t="shared" ca="1" si="20"/>
        <v>43313</v>
      </c>
      <c r="B126" s="28">
        <f t="shared" ca="1" si="21"/>
        <v>43343</v>
      </c>
      <c r="C126" s="182">
        <f ca="1">IF(B126&gt;Int_Has,"0",VLOOKUP(A126,[2]Salarios!$A:$IV,6))</f>
        <v>689454</v>
      </c>
      <c r="D126" s="83">
        <f t="shared" ca="1" si="23"/>
        <v>689454</v>
      </c>
      <c r="E126" s="83">
        <f t="shared" ca="1" si="22"/>
        <v>689454</v>
      </c>
      <c r="F126" s="21"/>
      <c r="G126" s="21"/>
      <c r="H126" s="79">
        <f t="shared" ca="1" si="27"/>
        <v>19318228</v>
      </c>
      <c r="I126" s="23">
        <f t="shared" ca="1" si="24"/>
        <v>30</v>
      </c>
      <c r="J126" s="29">
        <f t="shared" ca="1" si="25"/>
        <v>96591.14</v>
      </c>
      <c r="K126" s="21"/>
      <c r="L126" s="30"/>
      <c r="M126" s="31">
        <f t="shared" ca="1" si="26"/>
        <v>3733952.3500000006</v>
      </c>
      <c r="N126" s="32">
        <f t="shared" ca="1" si="19"/>
        <v>23052180.350000001</v>
      </c>
    </row>
    <row r="127" spans="1:14" x14ac:dyDescent="0.2">
      <c r="A127" s="28">
        <f t="shared" ca="1" si="20"/>
        <v>43344</v>
      </c>
      <c r="B127" s="28">
        <f t="shared" ca="1" si="21"/>
        <v>43373</v>
      </c>
      <c r="C127" s="182">
        <f ca="1">IF(B127&gt;Int_Has,"0",VLOOKUP(A127,[2]Salarios!$A:$IV,6))</f>
        <v>689454</v>
      </c>
      <c r="D127" s="83">
        <f t="shared" ca="1" si="23"/>
        <v>689454</v>
      </c>
      <c r="E127" s="83">
        <f t="shared" ca="1" si="22"/>
        <v>689454</v>
      </c>
      <c r="F127" s="21"/>
      <c r="G127" s="21"/>
      <c r="H127" s="79">
        <f t="shared" ca="1" si="27"/>
        <v>20007682</v>
      </c>
      <c r="I127" s="23">
        <f t="shared" ca="1" si="24"/>
        <v>30</v>
      </c>
      <c r="J127" s="29">
        <f t="shared" ca="1" si="25"/>
        <v>100038.41</v>
      </c>
      <c r="K127" s="21"/>
      <c r="L127" s="30"/>
      <c r="M127" s="31">
        <f t="shared" ca="1" si="26"/>
        <v>3833990.7600000007</v>
      </c>
      <c r="N127" s="32">
        <f t="shared" ca="1" si="19"/>
        <v>23841672.760000002</v>
      </c>
    </row>
    <row r="128" spans="1:14" x14ac:dyDescent="0.2">
      <c r="A128" s="28">
        <f t="shared" ca="1" si="20"/>
        <v>43374</v>
      </c>
      <c r="B128" s="28">
        <f t="shared" ca="1" si="21"/>
        <v>43404</v>
      </c>
      <c r="C128" s="182">
        <f ca="1">IF(B128&gt;Int_Has,"0",VLOOKUP(A128,[2]Salarios!$A:$IV,6))</f>
        <v>689454</v>
      </c>
      <c r="D128" s="83">
        <f t="shared" ca="1" si="23"/>
        <v>689454</v>
      </c>
      <c r="E128" s="83">
        <f t="shared" ca="1" si="22"/>
        <v>689454</v>
      </c>
      <c r="F128" s="21"/>
      <c r="G128" s="21"/>
      <c r="H128" s="79">
        <f t="shared" ca="1" si="27"/>
        <v>20697136</v>
      </c>
      <c r="I128" s="23">
        <f t="shared" ca="1" si="24"/>
        <v>30</v>
      </c>
      <c r="J128" s="29">
        <f t="shared" ca="1" si="25"/>
        <v>103485.68000000001</v>
      </c>
      <c r="K128" s="21"/>
      <c r="L128" s="30"/>
      <c r="M128" s="31">
        <f t="shared" ca="1" si="26"/>
        <v>3937476.4400000009</v>
      </c>
      <c r="N128" s="32">
        <f t="shared" ca="1" si="19"/>
        <v>24634612.440000001</v>
      </c>
    </row>
    <row r="129" spans="1:14" x14ac:dyDescent="0.2">
      <c r="A129" s="28">
        <f t="shared" ca="1" si="20"/>
        <v>43405</v>
      </c>
      <c r="B129" s="28">
        <f t="shared" ca="1" si="21"/>
        <v>43434</v>
      </c>
      <c r="C129" s="182">
        <f ca="1">IF(B129&gt;Int_Has,"0",VLOOKUP(A129,[2]Salarios!$A:$IV,6))</f>
        <v>689454</v>
      </c>
      <c r="D129" s="83">
        <f t="shared" ca="1" si="23"/>
        <v>689454</v>
      </c>
      <c r="E129" s="83">
        <f t="shared" ca="1" si="22"/>
        <v>689454</v>
      </c>
      <c r="F129" s="21"/>
      <c r="G129" s="21"/>
      <c r="H129" s="79">
        <f t="shared" ca="1" si="27"/>
        <v>21386590</v>
      </c>
      <c r="I129" s="23">
        <f t="shared" ca="1" si="24"/>
        <v>30</v>
      </c>
      <c r="J129" s="29">
        <f t="shared" ca="1" si="25"/>
        <v>106932.95</v>
      </c>
      <c r="K129" s="21"/>
      <c r="L129" s="30"/>
      <c r="M129" s="31">
        <f t="shared" ca="1" si="26"/>
        <v>4044409.3900000011</v>
      </c>
      <c r="N129" s="32">
        <f t="shared" ca="1" si="19"/>
        <v>25430999.390000001</v>
      </c>
    </row>
    <row r="130" spans="1:14" x14ac:dyDescent="0.2">
      <c r="A130" s="28">
        <f t="shared" ca="1" si="20"/>
        <v>43435</v>
      </c>
      <c r="B130" s="28">
        <f t="shared" ca="1" si="21"/>
        <v>43465</v>
      </c>
      <c r="C130" s="182">
        <f ca="1">IF(B130&gt;Int_Has,"0",VLOOKUP(A130,[2]Salarios!$A:$IV,6))</f>
        <v>689454</v>
      </c>
      <c r="D130" s="83">
        <f t="shared" ca="1" si="23"/>
        <v>689454</v>
      </c>
      <c r="E130" s="83">
        <f t="shared" ca="1" si="22"/>
        <v>689454</v>
      </c>
      <c r="F130" s="21"/>
      <c r="G130" s="21"/>
      <c r="H130" s="79">
        <f t="shared" ca="1" si="27"/>
        <v>22076044</v>
      </c>
      <c r="I130" s="23">
        <f t="shared" ca="1" si="24"/>
        <v>30</v>
      </c>
      <c r="J130" s="29">
        <f t="shared" ca="1" si="25"/>
        <v>110380.22</v>
      </c>
      <c r="K130" s="21"/>
      <c r="L130" s="30"/>
      <c r="M130" s="31">
        <f ca="1">IF(M129&lt;0,J130-K130,M129+J130-K130)</f>
        <v>4154789.6100000013</v>
      </c>
      <c r="N130" s="32">
        <f t="shared" ca="1" si="19"/>
        <v>26230833.609999999</v>
      </c>
    </row>
    <row r="131" spans="1:14" x14ac:dyDescent="0.2">
      <c r="A131" s="28">
        <f t="shared" ca="1" si="20"/>
        <v>43466</v>
      </c>
      <c r="B131" s="28">
        <f t="shared" ca="1" si="21"/>
        <v>43496</v>
      </c>
      <c r="C131" s="182">
        <f ca="1">IF(B131&gt;Int_Has,"0",VLOOKUP(A131,[2]Salarios!$A:$IV,6))</f>
        <v>689454</v>
      </c>
      <c r="D131" s="83">
        <f t="shared" ca="1" si="23"/>
        <v>689454</v>
      </c>
      <c r="E131" s="83">
        <f t="shared" ca="1" si="22"/>
        <v>689454</v>
      </c>
      <c r="F131" s="21"/>
      <c r="G131" s="21"/>
      <c r="H131" s="79">
        <f t="shared" ca="1" si="27"/>
        <v>22765498</v>
      </c>
      <c r="I131" s="23">
        <f t="shared" ca="1" si="24"/>
        <v>30</v>
      </c>
      <c r="J131" s="29">
        <f t="shared" ca="1" si="25"/>
        <v>113827.49</v>
      </c>
      <c r="K131" s="21"/>
      <c r="L131" s="30"/>
      <c r="M131" s="31">
        <f ca="1">IF(M130&lt;0,J131-K131,M130+J131-K131)</f>
        <v>4268617.1000000015</v>
      </c>
      <c r="N131" s="32">
        <f t="shared" ca="1" si="19"/>
        <v>27034115.099999998</v>
      </c>
    </row>
    <row r="132" spans="1:14" x14ac:dyDescent="0.2">
      <c r="A132" s="28">
        <f t="shared" ca="1" si="20"/>
        <v>43497</v>
      </c>
      <c r="B132" s="28">
        <f t="shared" ca="1" si="21"/>
        <v>43524</v>
      </c>
      <c r="C132" s="182">
        <f ca="1">IF(B132&gt;Int_Has,"0",VLOOKUP(A132,[2]Salarios!$A:$IV,6))</f>
        <v>689454</v>
      </c>
      <c r="D132" s="83">
        <f t="shared" ca="1" si="23"/>
        <v>689454</v>
      </c>
      <c r="E132" s="83">
        <f t="shared" ca="1" si="22"/>
        <v>689454</v>
      </c>
      <c r="F132" s="21"/>
      <c r="G132" s="21"/>
      <c r="H132" s="79">
        <f t="shared" ca="1" si="27"/>
        <v>23454952</v>
      </c>
      <c r="I132" s="23">
        <f t="shared" ca="1" si="24"/>
        <v>30</v>
      </c>
      <c r="J132" s="29">
        <f t="shared" ca="1" si="25"/>
        <v>117274.76000000001</v>
      </c>
      <c r="K132" s="21"/>
      <c r="L132" s="30"/>
      <c r="M132" s="31">
        <f t="shared" ref="M132:M166" ca="1" si="28">IF(M131&lt;0,J132-K132,M131+J132-K132)</f>
        <v>4385891.8600000013</v>
      </c>
      <c r="N132" s="32">
        <f t="shared" ca="1" si="19"/>
        <v>27840843.859999999</v>
      </c>
    </row>
    <row r="133" spans="1:14" x14ac:dyDescent="0.2">
      <c r="A133" s="28">
        <f t="shared" ca="1" si="20"/>
        <v>43525</v>
      </c>
      <c r="B133" s="28">
        <f t="shared" ca="1" si="21"/>
        <v>43555</v>
      </c>
      <c r="C133" s="182">
        <f ca="1">IF(B133&gt;Int_Has,"0",VLOOKUP(A133,[2]Salarios!$A:$IV,6))</f>
        <v>689454</v>
      </c>
      <c r="D133" s="83">
        <f t="shared" ca="1" si="23"/>
        <v>689454</v>
      </c>
      <c r="E133" s="83">
        <f t="shared" ca="1" si="22"/>
        <v>689454</v>
      </c>
      <c r="F133" s="21"/>
      <c r="G133" s="21"/>
      <c r="H133" s="79">
        <f t="shared" ca="1" si="27"/>
        <v>24144406</v>
      </c>
      <c r="I133" s="23">
        <f t="shared" ca="1" si="24"/>
        <v>30</v>
      </c>
      <c r="J133" s="29">
        <f t="shared" ca="1" si="25"/>
        <v>120722.03</v>
      </c>
      <c r="K133" s="21"/>
      <c r="L133" s="30"/>
      <c r="M133" s="31">
        <f t="shared" ca="1" si="28"/>
        <v>4506613.8900000015</v>
      </c>
      <c r="N133" s="32">
        <f t="shared" ca="1" si="19"/>
        <v>28651019.890000001</v>
      </c>
    </row>
    <row r="134" spans="1:14" x14ac:dyDescent="0.2">
      <c r="A134" s="28">
        <f t="shared" ca="1" si="20"/>
        <v>43556</v>
      </c>
      <c r="B134" s="28">
        <f t="shared" ca="1" si="21"/>
        <v>43585</v>
      </c>
      <c r="C134" s="182">
        <f ca="1">IF(B134&gt;Int_Has,"0",VLOOKUP(A134,[2]Salarios!$A:$IV,6))</f>
        <v>689454</v>
      </c>
      <c r="D134" s="83">
        <f t="shared" ca="1" si="23"/>
        <v>689454</v>
      </c>
      <c r="E134" s="83">
        <f t="shared" ca="1" si="22"/>
        <v>689454</v>
      </c>
      <c r="F134" s="21"/>
      <c r="G134" s="21"/>
      <c r="H134" s="79">
        <f t="shared" ca="1" si="27"/>
        <v>24833860</v>
      </c>
      <c r="I134" s="23">
        <f t="shared" ca="1" si="24"/>
        <v>30</v>
      </c>
      <c r="J134" s="29">
        <f t="shared" ca="1" si="25"/>
        <v>124169.29999999999</v>
      </c>
      <c r="K134" s="21"/>
      <c r="L134" s="30"/>
      <c r="M134" s="31">
        <f t="shared" ca="1" si="28"/>
        <v>4630783.1900000013</v>
      </c>
      <c r="N134" s="32">
        <f t="shared" ca="1" si="19"/>
        <v>29464643.190000001</v>
      </c>
    </row>
    <row r="135" spans="1:14" x14ac:dyDescent="0.2">
      <c r="A135" s="28">
        <f t="shared" ca="1" si="20"/>
        <v>43586</v>
      </c>
      <c r="B135" s="28">
        <f t="shared" ca="1" si="21"/>
        <v>43616</v>
      </c>
      <c r="C135" s="182">
        <f ca="1">IF(B135&gt;Int_Has,"0",VLOOKUP(A135,[2]Salarios!$A:$IV,6))</f>
        <v>689454</v>
      </c>
      <c r="D135" s="83">
        <f t="shared" ca="1" si="23"/>
        <v>689454</v>
      </c>
      <c r="E135" s="83">
        <f t="shared" ca="1" si="22"/>
        <v>689454</v>
      </c>
      <c r="F135" s="21"/>
      <c r="G135" s="21"/>
      <c r="H135" s="79">
        <f t="shared" ca="1" si="27"/>
        <v>25523314</v>
      </c>
      <c r="I135" s="23">
        <f t="shared" ca="1" si="24"/>
        <v>30</v>
      </c>
      <c r="J135" s="29">
        <f t="shared" ca="1" si="25"/>
        <v>127616.57</v>
      </c>
      <c r="K135" s="21"/>
      <c r="L135" s="30"/>
      <c r="M135" s="31">
        <f t="shared" ca="1" si="28"/>
        <v>4758399.7600000016</v>
      </c>
      <c r="N135" s="32">
        <f t="shared" ca="1" si="19"/>
        <v>30281713.760000002</v>
      </c>
    </row>
    <row r="136" spans="1:14" x14ac:dyDescent="0.2">
      <c r="A136" s="28">
        <f t="shared" ca="1" si="20"/>
        <v>43617</v>
      </c>
      <c r="B136" s="28">
        <f t="shared" ca="1" si="21"/>
        <v>43646</v>
      </c>
      <c r="C136" s="182">
        <f ca="1">IF(B136&gt;Int_Has,"0",VLOOKUP(A136,[2]Salarios!$A:$IV,6))</f>
        <v>689454</v>
      </c>
      <c r="D136" s="83">
        <f t="shared" ca="1" si="23"/>
        <v>689454</v>
      </c>
      <c r="E136" s="83">
        <f t="shared" ca="1" si="22"/>
        <v>689454</v>
      </c>
      <c r="F136" s="21"/>
      <c r="G136" s="21"/>
      <c r="H136" s="79">
        <f t="shared" ca="1" si="27"/>
        <v>26212768</v>
      </c>
      <c r="I136" s="23">
        <f t="shared" ca="1" si="24"/>
        <v>30</v>
      </c>
      <c r="J136" s="29">
        <f t="shared" ca="1" si="25"/>
        <v>131063.84</v>
      </c>
      <c r="K136" s="21"/>
      <c r="L136" s="30"/>
      <c r="M136" s="31">
        <f t="shared" ca="1" si="28"/>
        <v>4889463.6000000015</v>
      </c>
      <c r="N136" s="32">
        <f t="shared" ca="1" si="19"/>
        <v>31102231.600000001</v>
      </c>
    </row>
    <row r="137" spans="1:14" x14ac:dyDescent="0.2">
      <c r="A137" s="28">
        <f t="shared" ca="1" si="20"/>
        <v>43647</v>
      </c>
      <c r="B137" s="28">
        <f t="shared" ca="1" si="21"/>
        <v>43677</v>
      </c>
      <c r="C137" s="182">
        <f ca="1">IF(B137&gt;Int_Has,"0",VLOOKUP(A137,[2]Salarios!$A:$IV,6))</f>
        <v>689454</v>
      </c>
      <c r="D137" s="83">
        <f t="shared" ca="1" si="23"/>
        <v>689454</v>
      </c>
      <c r="E137" s="83">
        <f t="shared" ca="1" si="22"/>
        <v>689454</v>
      </c>
      <c r="F137" s="21"/>
      <c r="G137" s="21"/>
      <c r="H137" s="79">
        <f t="shared" ca="1" si="27"/>
        <v>26902222</v>
      </c>
      <c r="I137" s="23">
        <f t="shared" ca="1" si="24"/>
        <v>30</v>
      </c>
      <c r="J137" s="29">
        <f t="shared" ca="1" si="25"/>
        <v>134511.11000000002</v>
      </c>
      <c r="K137" s="21"/>
      <c r="L137" s="30"/>
      <c r="M137" s="31">
        <f t="shared" ca="1" si="28"/>
        <v>5023974.7100000018</v>
      </c>
      <c r="N137" s="32">
        <f t="shared" ca="1" si="19"/>
        <v>31926196.710000001</v>
      </c>
    </row>
    <row r="138" spans="1:14" x14ac:dyDescent="0.2">
      <c r="A138" s="28">
        <f t="shared" ca="1" si="20"/>
        <v>43678</v>
      </c>
      <c r="B138" s="28">
        <f t="shared" ca="1" si="21"/>
        <v>43708</v>
      </c>
      <c r="C138" s="182">
        <f ca="1">IF(B138&gt;Int_Has,"0",VLOOKUP(A138,[2]Salarios!$A:$IV,6))</f>
        <v>689454</v>
      </c>
      <c r="D138" s="83">
        <f t="shared" ca="1" si="23"/>
        <v>689454</v>
      </c>
      <c r="E138" s="83">
        <f t="shared" ca="1" si="22"/>
        <v>689454</v>
      </c>
      <c r="F138" s="21"/>
      <c r="G138" s="21"/>
      <c r="H138" s="79">
        <f t="shared" ca="1" si="27"/>
        <v>27591676</v>
      </c>
      <c r="I138" s="23">
        <f t="shared" ca="1" si="24"/>
        <v>30</v>
      </c>
      <c r="J138" s="29">
        <f t="shared" ca="1" si="25"/>
        <v>137958.38</v>
      </c>
      <c r="K138" s="21"/>
      <c r="L138" s="30"/>
      <c r="M138" s="31">
        <f t="shared" ca="1" si="28"/>
        <v>5161933.0900000017</v>
      </c>
      <c r="N138" s="32">
        <f t="shared" ca="1" si="19"/>
        <v>32753609.09</v>
      </c>
    </row>
    <row r="139" spans="1:14" x14ac:dyDescent="0.2">
      <c r="A139" s="28">
        <f t="shared" ca="1" si="20"/>
        <v>43709</v>
      </c>
      <c r="B139" s="28">
        <f t="shared" ca="1" si="21"/>
        <v>43738</v>
      </c>
      <c r="C139" s="182">
        <f ca="1">IF(B139&gt;Int_Has,"0",VLOOKUP(A139,[2]Salarios!$A:$IV,6))</f>
        <v>689454</v>
      </c>
      <c r="D139" s="83">
        <f t="shared" ca="1" si="23"/>
        <v>689454</v>
      </c>
      <c r="E139" s="83">
        <f t="shared" ca="1" si="22"/>
        <v>689454</v>
      </c>
      <c r="F139" s="21"/>
      <c r="G139" s="21"/>
      <c r="H139" s="79">
        <f t="shared" ca="1" si="27"/>
        <v>28281130</v>
      </c>
      <c r="I139" s="23">
        <f t="shared" ca="1" si="24"/>
        <v>30</v>
      </c>
      <c r="J139" s="29">
        <f t="shared" ca="1" si="25"/>
        <v>141405.65</v>
      </c>
      <c r="K139" s="21"/>
      <c r="L139" s="30"/>
      <c r="M139" s="31">
        <f t="shared" ca="1" si="28"/>
        <v>5303338.7400000021</v>
      </c>
      <c r="N139" s="32">
        <f t="shared" ca="1" si="19"/>
        <v>33584468.740000002</v>
      </c>
    </row>
    <row r="140" spans="1:14" x14ac:dyDescent="0.2">
      <c r="A140" s="28">
        <f t="shared" ca="1" si="20"/>
        <v>43739</v>
      </c>
      <c r="B140" s="28">
        <f t="shared" ca="1" si="21"/>
        <v>43769</v>
      </c>
      <c r="C140" s="182">
        <f ca="1">IF(B140&gt;Int_Has,"0",VLOOKUP(A140,[2]Salarios!$A:$IV,6))</f>
        <v>689454</v>
      </c>
      <c r="D140" s="83">
        <f t="shared" ca="1" si="23"/>
        <v>689454</v>
      </c>
      <c r="E140" s="83">
        <f t="shared" ca="1" si="22"/>
        <v>689454</v>
      </c>
      <c r="F140" s="21"/>
      <c r="G140" s="21"/>
      <c r="H140" s="79">
        <f t="shared" ca="1" si="27"/>
        <v>28970584</v>
      </c>
      <c r="I140" s="23">
        <f t="shared" ca="1" si="24"/>
        <v>30</v>
      </c>
      <c r="J140" s="29">
        <f t="shared" ca="1" si="25"/>
        <v>144852.92000000001</v>
      </c>
      <c r="K140" s="21"/>
      <c r="L140" s="30"/>
      <c r="M140" s="31">
        <f t="shared" ca="1" si="28"/>
        <v>5448191.660000002</v>
      </c>
      <c r="N140" s="32">
        <f t="shared" ca="1" si="19"/>
        <v>34418775.660000004</v>
      </c>
    </row>
    <row r="141" spans="1:14" x14ac:dyDescent="0.2">
      <c r="A141" s="28">
        <f t="shared" ca="1" si="20"/>
        <v>43770</v>
      </c>
      <c r="B141" s="28">
        <f t="shared" ca="1" si="21"/>
        <v>43799</v>
      </c>
      <c r="C141" s="182">
        <f ca="1">IF(B141&gt;Int_Has,"0",VLOOKUP(A141,[2]Salarios!$A:$IV,6))</f>
        <v>689454</v>
      </c>
      <c r="D141" s="83">
        <f t="shared" ca="1" si="23"/>
        <v>689454</v>
      </c>
      <c r="E141" s="83">
        <f t="shared" ca="1" si="22"/>
        <v>689454</v>
      </c>
      <c r="F141" s="21"/>
      <c r="G141" s="21"/>
      <c r="H141" s="79">
        <f t="shared" ca="1" si="27"/>
        <v>29660038</v>
      </c>
      <c r="I141" s="23">
        <f t="shared" ca="1" si="24"/>
        <v>30</v>
      </c>
      <c r="J141" s="29">
        <f t="shared" ca="1" si="25"/>
        <v>148300.19</v>
      </c>
      <c r="K141" s="21"/>
      <c r="L141" s="30"/>
      <c r="M141" s="31">
        <f t="shared" ca="1" si="28"/>
        <v>5596491.8500000024</v>
      </c>
      <c r="N141" s="32">
        <f t="shared" ca="1" si="19"/>
        <v>35256529.850000001</v>
      </c>
    </row>
    <row r="142" spans="1:14" x14ac:dyDescent="0.2">
      <c r="A142" s="28">
        <f t="shared" ca="1" si="20"/>
        <v>43800</v>
      </c>
      <c r="B142" s="28">
        <f t="shared" ca="1" si="21"/>
        <v>43830</v>
      </c>
      <c r="C142" s="182">
        <f ca="1">IF(B142&gt;Int_Has,"0",VLOOKUP(A142,[2]Salarios!$A:$IV,6))</f>
        <v>689454</v>
      </c>
      <c r="D142" s="83">
        <f t="shared" ref="D142:D166" ca="1" si="29">IF(B142&gt;Int_Has,"0",C142*Cuota_Porcent)</f>
        <v>689454</v>
      </c>
      <c r="E142" s="83">
        <f t="shared" ca="1" si="22"/>
        <v>689454</v>
      </c>
      <c r="F142" s="21"/>
      <c r="G142" s="21"/>
      <c r="H142" s="79">
        <f t="shared" ca="1" si="27"/>
        <v>30349492</v>
      </c>
      <c r="I142" s="23">
        <f t="shared" ref="I142:I166" ca="1" si="30">IF(B142&gt;Int_Has,"0",DAYS360(A142,B142+(1)))</f>
        <v>30</v>
      </c>
      <c r="J142" s="29">
        <f t="shared" ref="J142:J166" ca="1" si="31">IF(B142&gt;Int_Has,"0",IF(A142="","",IF(H142&lt;0,"0",((H142*B$7)/30)*I142)))</f>
        <v>151747.46</v>
      </c>
      <c r="K142" s="21"/>
      <c r="L142" s="30"/>
      <c r="M142" s="31">
        <f t="shared" ca="1" si="28"/>
        <v>5748239.3100000024</v>
      </c>
      <c r="N142" s="32">
        <f t="shared" ca="1" si="19"/>
        <v>36097731.310000002</v>
      </c>
    </row>
    <row r="143" spans="1:14" x14ac:dyDescent="0.2">
      <c r="A143" s="28">
        <f t="shared" ca="1" si="20"/>
        <v>43831</v>
      </c>
      <c r="B143" s="28">
        <f t="shared" ca="1" si="21"/>
        <v>43861</v>
      </c>
      <c r="C143" s="182">
        <f ca="1">IF(B143&gt;Int_Has,"0",VLOOKUP(A143,[2]Salarios!$A:$IV,6))</f>
        <v>689454</v>
      </c>
      <c r="D143" s="83">
        <f t="shared" ca="1" si="29"/>
        <v>689454</v>
      </c>
      <c r="E143" s="83">
        <f t="shared" ca="1" si="22"/>
        <v>689454</v>
      </c>
      <c r="F143" s="21"/>
      <c r="G143" s="21"/>
      <c r="H143" s="79">
        <f t="shared" ca="1" si="27"/>
        <v>31038946</v>
      </c>
      <c r="I143" s="23">
        <f t="shared" ca="1" si="30"/>
        <v>30</v>
      </c>
      <c r="J143" s="29">
        <f t="shared" ca="1" si="31"/>
        <v>155194.73000000001</v>
      </c>
      <c r="K143" s="21"/>
      <c r="L143" s="30"/>
      <c r="M143" s="31">
        <f t="shared" ca="1" si="28"/>
        <v>5903434.0400000028</v>
      </c>
      <c r="N143" s="32">
        <f t="shared" ref="N143:N166" ca="1" si="32">SUM(N142,(E143:G143),J143)-K143</f>
        <v>36942380.039999999</v>
      </c>
    </row>
    <row r="144" spans="1:14" x14ac:dyDescent="0.2">
      <c r="A144" s="28">
        <f t="shared" ref="A144:A166" ca="1" si="33">DATE(YEAR(B143),MONTH(B143),DAY(B143)+1)</f>
        <v>43862</v>
      </c>
      <c r="B144" s="28">
        <f t="shared" ref="B144:B166" ca="1" si="34">IF(A144=DATE(YEAR(Int_Has),MONTH(Int_Has),DAY(1)),DATE(YEAR(Int_Has),MONTH(Int_Has),DAY(Int_Has)),DATE(YEAR(A144),MONTH(A144)+1,))</f>
        <v>43890</v>
      </c>
      <c r="C144" s="182">
        <f ca="1">IF(B144&gt;Int_Has,"0",VLOOKUP(A144,[2]Salarios!$A:$IV,6))</f>
        <v>689454</v>
      </c>
      <c r="D144" s="83">
        <f t="shared" ca="1" si="29"/>
        <v>689454</v>
      </c>
      <c r="E144" s="83">
        <f t="shared" ref="E144:E166" ca="1" si="35">IF(DAY(A144)=1,D144,"")</f>
        <v>689454</v>
      </c>
      <c r="F144" s="21"/>
      <c r="G144" s="21"/>
      <c r="H144" s="79">
        <f t="shared" ca="1" si="27"/>
        <v>31728400</v>
      </c>
      <c r="I144" s="23">
        <f t="shared" ca="1" si="30"/>
        <v>30</v>
      </c>
      <c r="J144" s="29">
        <f t="shared" ca="1" si="31"/>
        <v>158642</v>
      </c>
      <c r="K144" s="21"/>
      <c r="L144" s="30"/>
      <c r="M144" s="31">
        <f t="shared" ca="1" si="28"/>
        <v>6062076.0400000028</v>
      </c>
      <c r="N144" s="32">
        <f t="shared" ca="1" si="32"/>
        <v>37790476.039999999</v>
      </c>
    </row>
    <row r="145" spans="1:14" x14ac:dyDescent="0.2">
      <c r="A145" s="28">
        <f t="shared" ca="1" si="33"/>
        <v>43891</v>
      </c>
      <c r="B145" s="28">
        <f t="shared" ca="1" si="34"/>
        <v>43921</v>
      </c>
      <c r="C145" s="182">
        <f ca="1">IF(B145&gt;Int_Has,"0",VLOOKUP(A145,[2]Salarios!$A:$IV,6))</f>
        <v>689454</v>
      </c>
      <c r="D145" s="83">
        <f t="shared" ca="1" si="29"/>
        <v>689454</v>
      </c>
      <c r="E145" s="83">
        <f t="shared" ca="1" si="35"/>
        <v>689454</v>
      </c>
      <c r="F145" s="21"/>
      <c r="G145" s="21"/>
      <c r="H145" s="79">
        <f t="shared" ca="1" si="27"/>
        <v>32417854</v>
      </c>
      <c r="I145" s="23">
        <f t="shared" ca="1" si="30"/>
        <v>30</v>
      </c>
      <c r="J145" s="29">
        <f t="shared" ca="1" si="31"/>
        <v>162089.26999999999</v>
      </c>
      <c r="K145" s="21"/>
      <c r="L145" s="30"/>
      <c r="M145" s="31">
        <f t="shared" ca="1" si="28"/>
        <v>6224165.3100000024</v>
      </c>
      <c r="N145" s="32">
        <f t="shared" ca="1" si="32"/>
        <v>38642019.310000002</v>
      </c>
    </row>
    <row r="146" spans="1:14" x14ac:dyDescent="0.2">
      <c r="A146" s="28">
        <f t="shared" ca="1" si="33"/>
        <v>43922</v>
      </c>
      <c r="B146" s="28">
        <f t="shared" ca="1" si="34"/>
        <v>43951</v>
      </c>
      <c r="C146" s="182">
        <f ca="1">IF(B146&gt;Int_Has,"0",VLOOKUP(A146,[2]Salarios!$A:$IV,6))</f>
        <v>689454</v>
      </c>
      <c r="D146" s="83">
        <f t="shared" ca="1" si="29"/>
        <v>689454</v>
      </c>
      <c r="E146" s="83">
        <f t="shared" ca="1" si="35"/>
        <v>689454</v>
      </c>
      <c r="F146" s="21"/>
      <c r="G146" s="21"/>
      <c r="H146" s="79">
        <f t="shared" ca="1" si="27"/>
        <v>33107308</v>
      </c>
      <c r="I146" s="23">
        <f t="shared" ca="1" si="30"/>
        <v>30</v>
      </c>
      <c r="J146" s="29">
        <f t="shared" ca="1" si="31"/>
        <v>165536.54</v>
      </c>
      <c r="K146" s="21"/>
      <c r="L146" s="30"/>
      <c r="M146" s="31">
        <f t="shared" ca="1" si="28"/>
        <v>6389701.8500000024</v>
      </c>
      <c r="N146" s="32">
        <f t="shared" ca="1" si="32"/>
        <v>39497009.850000001</v>
      </c>
    </row>
    <row r="147" spans="1:14" x14ac:dyDescent="0.2">
      <c r="A147" s="28">
        <f t="shared" ca="1" si="33"/>
        <v>43952</v>
      </c>
      <c r="B147" s="28">
        <f t="shared" ca="1" si="34"/>
        <v>43982</v>
      </c>
      <c r="C147" s="182">
        <f ca="1">IF(B147&gt;Int_Has,"0",VLOOKUP(A147,[2]Salarios!$A:$IV,6))</f>
        <v>689454</v>
      </c>
      <c r="D147" s="83">
        <f t="shared" ca="1" si="29"/>
        <v>689454</v>
      </c>
      <c r="E147" s="83">
        <f t="shared" ca="1" si="35"/>
        <v>689454</v>
      </c>
      <c r="F147" s="21"/>
      <c r="G147" s="21"/>
      <c r="H147" s="79">
        <f t="shared" ca="1" si="27"/>
        <v>33796762</v>
      </c>
      <c r="I147" s="23">
        <f t="shared" ca="1" si="30"/>
        <v>30</v>
      </c>
      <c r="J147" s="29">
        <f t="shared" ca="1" si="31"/>
        <v>168983.81</v>
      </c>
      <c r="K147" s="21"/>
      <c r="L147" s="30"/>
      <c r="M147" s="31">
        <f t="shared" ca="1" si="28"/>
        <v>6558685.660000002</v>
      </c>
      <c r="N147" s="32">
        <f t="shared" ca="1" si="32"/>
        <v>40355447.660000004</v>
      </c>
    </row>
    <row r="148" spans="1:14" x14ac:dyDescent="0.2">
      <c r="A148" s="28">
        <f t="shared" ca="1" si="33"/>
        <v>43983</v>
      </c>
      <c r="B148" s="28">
        <f t="shared" ca="1" si="34"/>
        <v>44012</v>
      </c>
      <c r="C148" s="182">
        <f ca="1">IF(B148&gt;Int_Has,"0",VLOOKUP(A148,[2]Salarios!$A:$IV,6))</f>
        <v>689454</v>
      </c>
      <c r="D148" s="83">
        <f t="shared" ca="1" si="29"/>
        <v>689454</v>
      </c>
      <c r="E148" s="83">
        <f t="shared" ca="1" si="35"/>
        <v>689454</v>
      </c>
      <c r="F148" s="21"/>
      <c r="G148" s="21"/>
      <c r="H148" s="79">
        <f t="shared" ca="1" si="27"/>
        <v>34486216</v>
      </c>
      <c r="I148" s="23">
        <f t="shared" ca="1" si="30"/>
        <v>30</v>
      </c>
      <c r="J148" s="29">
        <f t="shared" ca="1" si="31"/>
        <v>172431.08000000002</v>
      </c>
      <c r="K148" s="21"/>
      <c r="L148" s="30"/>
      <c r="M148" s="31">
        <f t="shared" ca="1" si="28"/>
        <v>6731116.7400000021</v>
      </c>
      <c r="N148" s="32">
        <f t="shared" ca="1" si="32"/>
        <v>41217332.740000002</v>
      </c>
    </row>
    <row r="149" spans="1:14" x14ac:dyDescent="0.2">
      <c r="A149" s="28">
        <f t="shared" ca="1" si="33"/>
        <v>44013</v>
      </c>
      <c r="B149" s="28">
        <f t="shared" ca="1" si="34"/>
        <v>44043</v>
      </c>
      <c r="C149" s="182">
        <f ca="1">IF(B149&gt;Int_Has,"0",VLOOKUP(A149,[2]Salarios!$A:$IV,6))</f>
        <v>689454</v>
      </c>
      <c r="D149" s="83">
        <f t="shared" ca="1" si="29"/>
        <v>689454</v>
      </c>
      <c r="E149" s="83">
        <f t="shared" ca="1" si="35"/>
        <v>689454</v>
      </c>
      <c r="F149" s="21"/>
      <c r="G149" s="21"/>
      <c r="H149" s="79">
        <f t="shared" ca="1" si="27"/>
        <v>35175670</v>
      </c>
      <c r="I149" s="23">
        <f t="shared" ca="1" si="30"/>
        <v>30</v>
      </c>
      <c r="J149" s="29">
        <f t="shared" ca="1" si="31"/>
        <v>175878.35</v>
      </c>
      <c r="K149" s="21"/>
      <c r="L149" s="30"/>
      <c r="M149" s="31">
        <f t="shared" ca="1" si="28"/>
        <v>6906995.0900000017</v>
      </c>
      <c r="N149" s="32">
        <f t="shared" ca="1" si="32"/>
        <v>42082665.090000004</v>
      </c>
    </row>
    <row r="150" spans="1:14" x14ac:dyDescent="0.2">
      <c r="A150" s="28">
        <f t="shared" ca="1" si="33"/>
        <v>44044</v>
      </c>
      <c r="B150" s="28">
        <f t="shared" ca="1" si="34"/>
        <v>44074</v>
      </c>
      <c r="C150" s="182">
        <f ca="1">IF(B150&gt;Int_Has,"0",VLOOKUP(A150,[2]Salarios!$A:$IV,6))</f>
        <v>689454</v>
      </c>
      <c r="D150" s="83">
        <f t="shared" ca="1" si="29"/>
        <v>689454</v>
      </c>
      <c r="E150" s="83">
        <f t="shared" ca="1" si="35"/>
        <v>689454</v>
      </c>
      <c r="F150" s="21"/>
      <c r="G150" s="21"/>
      <c r="H150" s="79">
        <f t="shared" ca="1" si="27"/>
        <v>35865124</v>
      </c>
      <c r="I150" s="23">
        <f t="shared" ca="1" si="30"/>
        <v>30</v>
      </c>
      <c r="J150" s="29">
        <f t="shared" ca="1" si="31"/>
        <v>179325.62</v>
      </c>
      <c r="K150" s="21"/>
      <c r="L150" s="30"/>
      <c r="M150" s="31">
        <f t="shared" ca="1" si="28"/>
        <v>7086320.7100000018</v>
      </c>
      <c r="N150" s="32">
        <f t="shared" ca="1" si="32"/>
        <v>42951444.710000001</v>
      </c>
    </row>
    <row r="151" spans="1:14" x14ac:dyDescent="0.2">
      <c r="A151" s="28">
        <f t="shared" ca="1" si="33"/>
        <v>44075</v>
      </c>
      <c r="B151" s="28">
        <f t="shared" ca="1" si="34"/>
        <v>44104</v>
      </c>
      <c r="C151" s="182">
        <f ca="1">IF(B151&gt;Int_Has,"0",VLOOKUP(A151,[2]Salarios!$A:$IV,6))</f>
        <v>689454</v>
      </c>
      <c r="D151" s="83">
        <f t="shared" ca="1" si="29"/>
        <v>689454</v>
      </c>
      <c r="E151" s="83">
        <f t="shared" ca="1" si="35"/>
        <v>689454</v>
      </c>
      <c r="F151" s="21"/>
      <c r="G151" s="21"/>
      <c r="H151" s="79">
        <f t="shared" ca="1" si="27"/>
        <v>36554578</v>
      </c>
      <c r="I151" s="23">
        <f t="shared" ca="1" si="30"/>
        <v>30</v>
      </c>
      <c r="J151" s="29">
        <f t="shared" ca="1" si="31"/>
        <v>182772.89</v>
      </c>
      <c r="K151" s="21"/>
      <c r="L151" s="30"/>
      <c r="M151" s="31">
        <f t="shared" ca="1" si="28"/>
        <v>7269093.6000000015</v>
      </c>
      <c r="N151" s="32">
        <f t="shared" ca="1" si="32"/>
        <v>43823671.600000001</v>
      </c>
    </row>
    <row r="152" spans="1:14" x14ac:dyDescent="0.2">
      <c r="A152" s="28">
        <f t="shared" ca="1" si="33"/>
        <v>44105</v>
      </c>
      <c r="B152" s="28">
        <f t="shared" ca="1" si="34"/>
        <v>44135</v>
      </c>
      <c r="C152" s="182">
        <f ca="1">IF(B152&gt;Int_Has,"0",VLOOKUP(A152,[2]Salarios!$A:$IV,6))</f>
        <v>689454</v>
      </c>
      <c r="D152" s="83">
        <f t="shared" ca="1" si="29"/>
        <v>689454</v>
      </c>
      <c r="E152" s="83">
        <f t="shared" ca="1" si="35"/>
        <v>689454</v>
      </c>
      <c r="F152" s="21"/>
      <c r="G152" s="21"/>
      <c r="H152" s="79">
        <f t="shared" ca="1" si="27"/>
        <v>37244032</v>
      </c>
      <c r="I152" s="23">
        <f t="shared" ca="1" si="30"/>
        <v>30</v>
      </c>
      <c r="J152" s="29">
        <f t="shared" ca="1" si="31"/>
        <v>186220.16</v>
      </c>
      <c r="K152" s="21"/>
      <c r="L152" s="30"/>
      <c r="M152" s="31">
        <f t="shared" ca="1" si="28"/>
        <v>7455313.7600000016</v>
      </c>
      <c r="N152" s="32">
        <f t="shared" ca="1" si="32"/>
        <v>44699345.759999998</v>
      </c>
    </row>
    <row r="153" spans="1:14" x14ac:dyDescent="0.2">
      <c r="A153" s="28">
        <f t="shared" ca="1" si="33"/>
        <v>44136</v>
      </c>
      <c r="B153" s="28">
        <f t="shared" ca="1" si="34"/>
        <v>44165</v>
      </c>
      <c r="C153" s="182">
        <f ca="1">IF(B153&gt;Int_Has,"0",VLOOKUP(A153,[2]Salarios!$A:$IV,6))</f>
        <v>689454</v>
      </c>
      <c r="D153" s="83">
        <f t="shared" ca="1" si="29"/>
        <v>689454</v>
      </c>
      <c r="E153" s="83">
        <f t="shared" ca="1" si="35"/>
        <v>689454</v>
      </c>
      <c r="F153" s="21"/>
      <c r="G153" s="21"/>
      <c r="H153" s="79">
        <f t="shared" ca="1" si="27"/>
        <v>37933486</v>
      </c>
      <c r="I153" s="23">
        <f t="shared" ca="1" si="30"/>
        <v>30</v>
      </c>
      <c r="J153" s="29">
        <f t="shared" ca="1" si="31"/>
        <v>189667.43</v>
      </c>
      <c r="K153" s="21"/>
      <c r="L153" s="30"/>
      <c r="M153" s="31">
        <f t="shared" ca="1" si="28"/>
        <v>7644981.1900000013</v>
      </c>
      <c r="N153" s="32">
        <f t="shared" ca="1" si="32"/>
        <v>45578467.189999998</v>
      </c>
    </row>
    <row r="154" spans="1:14" x14ac:dyDescent="0.2">
      <c r="A154" s="28">
        <f t="shared" ca="1" si="33"/>
        <v>44166</v>
      </c>
      <c r="B154" s="28">
        <f t="shared" ca="1" si="34"/>
        <v>44196</v>
      </c>
      <c r="C154" s="182">
        <f ca="1">IF(B154&gt;Int_Has,"0",VLOOKUP(A154,[2]Salarios!$A:$IV,6))</f>
        <v>689454</v>
      </c>
      <c r="D154" s="83">
        <f t="shared" ca="1" si="29"/>
        <v>689454</v>
      </c>
      <c r="E154" s="83">
        <f t="shared" ca="1" si="35"/>
        <v>689454</v>
      </c>
      <c r="F154" s="21"/>
      <c r="G154" s="21"/>
      <c r="H154" s="79">
        <f t="shared" ca="1" si="27"/>
        <v>38622940</v>
      </c>
      <c r="I154" s="23">
        <f t="shared" ca="1" si="30"/>
        <v>30</v>
      </c>
      <c r="J154" s="29">
        <f t="shared" ca="1" si="31"/>
        <v>193114.7</v>
      </c>
      <c r="K154" s="21"/>
      <c r="L154" s="30"/>
      <c r="M154" s="31">
        <f t="shared" ca="1" si="28"/>
        <v>7838095.8900000015</v>
      </c>
      <c r="N154" s="32">
        <f t="shared" ca="1" si="32"/>
        <v>46461035.890000001</v>
      </c>
    </row>
    <row r="155" spans="1:14" x14ac:dyDescent="0.2">
      <c r="A155" s="28">
        <f t="shared" ca="1" si="33"/>
        <v>44197</v>
      </c>
      <c r="B155" s="28">
        <f t="shared" ca="1" si="34"/>
        <v>44227</v>
      </c>
      <c r="C155" s="182">
        <f ca="1">IF(B155&gt;Int_Has,"0",VLOOKUP(A155,[2]Salarios!$A:$IV,6))</f>
        <v>689454</v>
      </c>
      <c r="D155" s="83">
        <f t="shared" ca="1" si="29"/>
        <v>689454</v>
      </c>
      <c r="E155" s="83">
        <f t="shared" ca="1" si="35"/>
        <v>689454</v>
      </c>
      <c r="F155" s="21"/>
      <c r="G155" s="21"/>
      <c r="H155" s="79">
        <f t="shared" ca="1" si="27"/>
        <v>39312394</v>
      </c>
      <c r="I155" s="23">
        <f t="shared" ca="1" si="30"/>
        <v>30</v>
      </c>
      <c r="J155" s="29">
        <f t="shared" ca="1" si="31"/>
        <v>196561.97</v>
      </c>
      <c r="K155" s="21"/>
      <c r="L155" s="30"/>
      <c r="M155" s="31">
        <f t="shared" ca="1" si="28"/>
        <v>8034657.8600000013</v>
      </c>
      <c r="N155" s="32">
        <f t="shared" ca="1" si="32"/>
        <v>47347051.859999999</v>
      </c>
    </row>
    <row r="156" spans="1:14" x14ac:dyDescent="0.2">
      <c r="A156" s="28">
        <f t="shared" ca="1" si="33"/>
        <v>44228</v>
      </c>
      <c r="B156" s="28">
        <f t="shared" ca="1" si="34"/>
        <v>44255</v>
      </c>
      <c r="C156" s="182">
        <f ca="1">IF(B156&gt;Int_Has,"0",VLOOKUP(A156,[2]Salarios!$A:$IV,6))</f>
        <v>689454</v>
      </c>
      <c r="D156" s="83">
        <f t="shared" ca="1" si="29"/>
        <v>689454</v>
      </c>
      <c r="E156" s="83">
        <f t="shared" ca="1" si="35"/>
        <v>689454</v>
      </c>
      <c r="F156" s="21"/>
      <c r="G156" s="21"/>
      <c r="H156" s="79">
        <f t="shared" ca="1" si="27"/>
        <v>40001848</v>
      </c>
      <c r="I156" s="23">
        <f t="shared" ca="1" si="30"/>
        <v>30</v>
      </c>
      <c r="J156" s="29">
        <f t="shared" ca="1" si="31"/>
        <v>200009.24</v>
      </c>
      <c r="K156" s="21"/>
      <c r="L156" s="30"/>
      <c r="M156" s="31">
        <f t="shared" ca="1" si="28"/>
        <v>8234667.1000000015</v>
      </c>
      <c r="N156" s="32">
        <f t="shared" ca="1" si="32"/>
        <v>48236515.100000001</v>
      </c>
    </row>
    <row r="157" spans="1:14" x14ac:dyDescent="0.2">
      <c r="A157" s="28">
        <f t="shared" ca="1" si="33"/>
        <v>44256</v>
      </c>
      <c r="B157" s="28">
        <f t="shared" ca="1" si="34"/>
        <v>44286</v>
      </c>
      <c r="C157" s="182">
        <f ca="1">IF(B157&gt;Int_Has,"0",VLOOKUP(A157,[2]Salarios!$A:$IV,6))</f>
        <v>689454</v>
      </c>
      <c r="D157" s="83">
        <f t="shared" ca="1" si="29"/>
        <v>689454</v>
      </c>
      <c r="E157" s="83">
        <f t="shared" ca="1" si="35"/>
        <v>689454</v>
      </c>
      <c r="F157" s="21"/>
      <c r="G157" s="21"/>
      <c r="H157" s="79">
        <f t="shared" ca="1" si="27"/>
        <v>40691302</v>
      </c>
      <c r="I157" s="23">
        <f t="shared" ca="1" si="30"/>
        <v>30</v>
      </c>
      <c r="J157" s="29">
        <f t="shared" ca="1" si="31"/>
        <v>203456.51</v>
      </c>
      <c r="K157" s="21"/>
      <c r="L157" s="30"/>
      <c r="M157" s="31">
        <f t="shared" ca="1" si="28"/>
        <v>8438123.6100000013</v>
      </c>
      <c r="N157" s="32">
        <f t="shared" ca="1" si="32"/>
        <v>49129425.609999999</v>
      </c>
    </row>
    <row r="158" spans="1:14" x14ac:dyDescent="0.2">
      <c r="A158" s="28">
        <f t="shared" ca="1" si="33"/>
        <v>44287</v>
      </c>
      <c r="B158" s="28">
        <f t="shared" ca="1" si="34"/>
        <v>44316</v>
      </c>
      <c r="C158" s="182">
        <f ca="1">IF(B158&gt;Int_Has,"0",VLOOKUP(A158,[2]Salarios!$A:$IV,6))</f>
        <v>689454</v>
      </c>
      <c r="D158" s="83">
        <f t="shared" ca="1" si="29"/>
        <v>689454</v>
      </c>
      <c r="E158" s="83">
        <f t="shared" ca="1" si="35"/>
        <v>689454</v>
      </c>
      <c r="F158" s="21"/>
      <c r="G158" s="21"/>
      <c r="H158" s="79">
        <f t="shared" ca="1" si="27"/>
        <v>41380756</v>
      </c>
      <c r="I158" s="23">
        <f t="shared" ca="1" si="30"/>
        <v>30</v>
      </c>
      <c r="J158" s="29">
        <f t="shared" ca="1" si="31"/>
        <v>206903.78</v>
      </c>
      <c r="K158" s="21"/>
      <c r="L158" s="30"/>
      <c r="M158" s="31">
        <f t="shared" ca="1" si="28"/>
        <v>8645027.3900000006</v>
      </c>
      <c r="N158" s="32">
        <f t="shared" ca="1" si="32"/>
        <v>50025783.390000001</v>
      </c>
    </row>
    <row r="159" spans="1:14" x14ac:dyDescent="0.2">
      <c r="A159" s="28">
        <f t="shared" ca="1" si="33"/>
        <v>44317</v>
      </c>
      <c r="B159" s="28">
        <f t="shared" ca="1" si="34"/>
        <v>44340</v>
      </c>
      <c r="C159" s="182">
        <f ca="1">IF(B159&gt;Int_Has,"0",VLOOKUP(A159,[2]Salarios!$A:$IV,6))</f>
        <v>689454</v>
      </c>
      <c r="D159" s="83">
        <f t="shared" ca="1" si="29"/>
        <v>689454</v>
      </c>
      <c r="E159" s="83">
        <f t="shared" ca="1" si="35"/>
        <v>689454</v>
      </c>
      <c r="F159" s="21"/>
      <c r="G159" s="21"/>
      <c r="H159" s="79">
        <f t="shared" ca="1" si="27"/>
        <v>42070210</v>
      </c>
      <c r="I159" s="23">
        <f t="shared" ca="1" si="30"/>
        <v>24</v>
      </c>
      <c r="J159" s="29">
        <f t="shared" ca="1" si="31"/>
        <v>168280.84</v>
      </c>
      <c r="K159" s="21"/>
      <c r="L159" s="30"/>
      <c r="M159" s="31">
        <f t="shared" ca="1" si="28"/>
        <v>8813308.2300000004</v>
      </c>
      <c r="N159" s="32">
        <f t="shared" ca="1" si="32"/>
        <v>50883518.230000004</v>
      </c>
    </row>
    <row r="160" spans="1:14" x14ac:dyDescent="0.2">
      <c r="A160" s="28">
        <f t="shared" ca="1" si="33"/>
        <v>44341</v>
      </c>
      <c r="B160" s="28">
        <f t="shared" ca="1" si="34"/>
        <v>44347</v>
      </c>
      <c r="C160" s="182" t="str">
        <f ca="1">IF(B160&gt;Int_Has,"0",VLOOKUP(A160,[2]Salarios!$A:$IV,6))</f>
        <v>0</v>
      </c>
      <c r="D160" s="83" t="str">
        <f t="shared" ca="1" si="29"/>
        <v>0</v>
      </c>
      <c r="E160" s="83" t="str">
        <f t="shared" ca="1" si="35"/>
        <v/>
      </c>
      <c r="F160" s="21"/>
      <c r="G160" s="21"/>
      <c r="H160" s="79">
        <f t="shared" ca="1" si="27"/>
        <v>42070210</v>
      </c>
      <c r="I160" s="23" t="str">
        <f t="shared" ca="1" si="30"/>
        <v>0</v>
      </c>
      <c r="J160" s="29" t="str">
        <f t="shared" ca="1" si="31"/>
        <v>0</v>
      </c>
      <c r="K160" s="21"/>
      <c r="L160" s="30"/>
      <c r="M160" s="31">
        <f t="shared" ca="1" si="28"/>
        <v>8813308.2300000004</v>
      </c>
      <c r="N160" s="32">
        <f t="shared" ca="1" si="32"/>
        <v>50883518.230000004</v>
      </c>
    </row>
    <row r="161" spans="1:14" x14ac:dyDescent="0.2">
      <c r="A161" s="28">
        <f t="shared" ca="1" si="33"/>
        <v>44348</v>
      </c>
      <c r="B161" s="28">
        <f t="shared" ca="1" si="34"/>
        <v>44377</v>
      </c>
      <c r="C161" s="182" t="str">
        <f ca="1">IF(B161&gt;Int_Has,"0",VLOOKUP(A161,[2]Salarios!$A:$IV,6))</f>
        <v>0</v>
      </c>
      <c r="D161" s="83" t="str">
        <f t="shared" ca="1" si="29"/>
        <v>0</v>
      </c>
      <c r="E161" s="83" t="str">
        <f t="shared" ca="1" si="35"/>
        <v>0</v>
      </c>
      <c r="F161" s="21"/>
      <c r="G161" s="21"/>
      <c r="H161" s="79">
        <f t="shared" ca="1" si="27"/>
        <v>42070210</v>
      </c>
      <c r="I161" s="23" t="str">
        <f t="shared" ca="1" si="30"/>
        <v>0</v>
      </c>
      <c r="J161" s="29" t="str">
        <f t="shared" ca="1" si="31"/>
        <v>0</v>
      </c>
      <c r="K161" s="21"/>
      <c r="L161" s="30"/>
      <c r="M161" s="31">
        <f t="shared" ca="1" si="28"/>
        <v>8813308.2300000004</v>
      </c>
      <c r="N161" s="32">
        <f t="shared" ca="1" si="32"/>
        <v>50883518.230000004</v>
      </c>
    </row>
    <row r="162" spans="1:14" x14ac:dyDescent="0.2">
      <c r="A162" s="28">
        <f t="shared" ca="1" si="33"/>
        <v>44378</v>
      </c>
      <c r="B162" s="28">
        <f t="shared" ca="1" si="34"/>
        <v>44408</v>
      </c>
      <c r="C162" s="182" t="str">
        <f ca="1">IF(B162&gt;Int_Has,"0",VLOOKUP(A162,[2]Salarios!$A:$IV,6))</f>
        <v>0</v>
      </c>
      <c r="D162" s="83" t="str">
        <f t="shared" ca="1" si="29"/>
        <v>0</v>
      </c>
      <c r="E162" s="83" t="str">
        <f t="shared" ca="1" si="35"/>
        <v>0</v>
      </c>
      <c r="F162" s="21"/>
      <c r="G162" s="21"/>
      <c r="H162" s="79">
        <f t="shared" ca="1" si="27"/>
        <v>42070210</v>
      </c>
      <c r="I162" s="23" t="str">
        <f t="shared" ca="1" si="30"/>
        <v>0</v>
      </c>
      <c r="J162" s="29" t="str">
        <f t="shared" ca="1" si="31"/>
        <v>0</v>
      </c>
      <c r="K162" s="21"/>
      <c r="L162" s="30"/>
      <c r="M162" s="31">
        <f t="shared" ca="1" si="28"/>
        <v>8813308.2300000004</v>
      </c>
      <c r="N162" s="32">
        <f t="shared" ca="1" si="32"/>
        <v>50883518.230000004</v>
      </c>
    </row>
    <row r="163" spans="1:14" x14ac:dyDescent="0.2">
      <c r="A163" s="28">
        <f t="shared" ca="1" si="33"/>
        <v>44409</v>
      </c>
      <c r="B163" s="28">
        <f t="shared" ca="1" si="34"/>
        <v>44439</v>
      </c>
      <c r="C163" s="182" t="str">
        <f ca="1">IF(B163&gt;Int_Has,"0",VLOOKUP(A163,[2]Salarios!$A:$IV,6))</f>
        <v>0</v>
      </c>
      <c r="D163" s="83" t="str">
        <f t="shared" ca="1" si="29"/>
        <v>0</v>
      </c>
      <c r="E163" s="83" t="str">
        <f t="shared" ca="1" si="35"/>
        <v>0</v>
      </c>
      <c r="F163" s="21"/>
      <c r="G163" s="21"/>
      <c r="H163" s="79">
        <f t="shared" ca="1" si="27"/>
        <v>42070210</v>
      </c>
      <c r="I163" s="23" t="str">
        <f t="shared" ca="1" si="30"/>
        <v>0</v>
      </c>
      <c r="J163" s="29" t="str">
        <f t="shared" ca="1" si="31"/>
        <v>0</v>
      </c>
      <c r="K163" s="21"/>
      <c r="L163" s="30"/>
      <c r="M163" s="31">
        <f t="shared" ca="1" si="28"/>
        <v>8813308.2300000004</v>
      </c>
      <c r="N163" s="32">
        <f t="shared" ca="1" si="32"/>
        <v>50883518.230000004</v>
      </c>
    </row>
    <row r="164" spans="1:14" x14ac:dyDescent="0.2">
      <c r="A164" s="28">
        <f t="shared" ca="1" si="33"/>
        <v>44440</v>
      </c>
      <c r="B164" s="28">
        <f t="shared" ca="1" si="34"/>
        <v>44469</v>
      </c>
      <c r="C164" s="182" t="str">
        <f ca="1">IF(B164&gt;Int_Has,"0",VLOOKUP(A164,[2]Salarios!$A:$IV,6))</f>
        <v>0</v>
      </c>
      <c r="D164" s="83" t="str">
        <f t="shared" ca="1" si="29"/>
        <v>0</v>
      </c>
      <c r="E164" s="83" t="str">
        <f t="shared" ca="1" si="35"/>
        <v>0</v>
      </c>
      <c r="F164" s="21"/>
      <c r="G164" s="21"/>
      <c r="H164" s="79">
        <f t="shared" ca="1" si="27"/>
        <v>42070210</v>
      </c>
      <c r="I164" s="23" t="str">
        <f t="shared" ca="1" si="30"/>
        <v>0</v>
      </c>
      <c r="J164" s="29" t="str">
        <f t="shared" ca="1" si="31"/>
        <v>0</v>
      </c>
      <c r="K164" s="21"/>
      <c r="L164" s="30"/>
      <c r="M164" s="31">
        <f t="shared" ca="1" si="28"/>
        <v>8813308.2300000004</v>
      </c>
      <c r="N164" s="32">
        <f t="shared" ca="1" si="32"/>
        <v>50883518.230000004</v>
      </c>
    </row>
    <row r="165" spans="1:14" x14ac:dyDescent="0.2">
      <c r="A165" s="28">
        <f t="shared" ca="1" si="33"/>
        <v>44470</v>
      </c>
      <c r="B165" s="28">
        <f t="shared" ca="1" si="34"/>
        <v>44500</v>
      </c>
      <c r="C165" s="182" t="str">
        <f ca="1">IF(B165&gt;Int_Has,"0",VLOOKUP(A165,[2]Salarios!$A:$IV,6))</f>
        <v>0</v>
      </c>
      <c r="D165" s="83" t="str">
        <f t="shared" ca="1" si="29"/>
        <v>0</v>
      </c>
      <c r="E165" s="83" t="str">
        <f t="shared" ca="1" si="35"/>
        <v>0</v>
      </c>
      <c r="F165" s="21"/>
      <c r="G165" s="21"/>
      <c r="H165" s="79">
        <f t="shared" ca="1" si="27"/>
        <v>42070210</v>
      </c>
      <c r="I165" s="23" t="str">
        <f t="shared" ca="1" si="30"/>
        <v>0</v>
      </c>
      <c r="J165" s="29" t="str">
        <f t="shared" ca="1" si="31"/>
        <v>0</v>
      </c>
      <c r="K165" s="21"/>
      <c r="L165" s="30"/>
      <c r="M165" s="31">
        <f t="shared" ca="1" si="28"/>
        <v>8813308.2300000004</v>
      </c>
      <c r="N165" s="32">
        <f t="shared" ca="1" si="32"/>
        <v>50883518.230000004</v>
      </c>
    </row>
    <row r="166" spans="1:14" x14ac:dyDescent="0.2">
      <c r="A166" s="28">
        <f t="shared" ca="1" si="33"/>
        <v>44501</v>
      </c>
      <c r="B166" s="28">
        <f t="shared" ca="1" si="34"/>
        <v>44530</v>
      </c>
      <c r="C166" s="182" t="str">
        <f ca="1">IF(B166&gt;Int_Has,"0",VLOOKUP(A166,[2]Salarios!$A:$IV,6))</f>
        <v>0</v>
      </c>
      <c r="D166" s="83" t="str">
        <f t="shared" ca="1" si="29"/>
        <v>0</v>
      </c>
      <c r="E166" s="83" t="str">
        <f t="shared" ca="1" si="35"/>
        <v>0</v>
      </c>
      <c r="F166" s="21"/>
      <c r="G166" s="21"/>
      <c r="H166" s="79">
        <f t="shared" ca="1" si="27"/>
        <v>42070210</v>
      </c>
      <c r="I166" s="23" t="str">
        <f t="shared" ca="1" si="30"/>
        <v>0</v>
      </c>
      <c r="J166" s="29" t="str">
        <f t="shared" ca="1" si="31"/>
        <v>0</v>
      </c>
      <c r="K166" s="21"/>
      <c r="L166" s="30"/>
      <c r="M166" s="31">
        <f t="shared" ca="1" si="28"/>
        <v>8813308.2300000004</v>
      </c>
      <c r="N166" s="32">
        <f t="shared" ca="1" si="32"/>
        <v>50883518.230000004</v>
      </c>
    </row>
    <row r="167" spans="1:14" x14ac:dyDescent="0.2">
      <c r="A167" s="67"/>
      <c r="B167" s="67"/>
      <c r="C167" s="82"/>
      <c r="D167" s="68"/>
      <c r="E167" s="68"/>
      <c r="F167" s="69"/>
      <c r="G167" s="69"/>
      <c r="H167" s="70"/>
      <c r="I167" s="336" t="s">
        <v>19</v>
      </c>
      <c r="J167" s="337"/>
      <c r="K167" s="73">
        <f>SUM(K13:K166)</f>
        <v>0</v>
      </c>
      <c r="L167" s="64"/>
      <c r="M167" s="75">
        <f ca="1">IF(M166&lt;0,0,M166)</f>
        <v>8813308.2300000004</v>
      </c>
      <c r="N167" s="63">
        <f ca="1">N166</f>
        <v>50883518.230000004</v>
      </c>
    </row>
    <row r="168" spans="1:14" x14ac:dyDescent="0.2">
      <c r="A168" s="28"/>
      <c r="B168" s="28"/>
      <c r="C168" s="183"/>
      <c r="D168" s="33"/>
      <c r="E168" s="33"/>
      <c r="F168" s="33"/>
      <c r="G168" s="65"/>
      <c r="H168" s="65"/>
      <c r="I168" s="66"/>
      <c r="J168" s="29"/>
      <c r="K168" s="37"/>
      <c r="L168" s="36"/>
      <c r="M168" s="34"/>
    </row>
    <row r="169" spans="1:14" x14ac:dyDescent="0.2">
      <c r="A169" s="28"/>
      <c r="B169" s="28"/>
      <c r="C169" s="184"/>
      <c r="D169" s="38"/>
      <c r="E169" s="38"/>
      <c r="F169" s="38"/>
      <c r="G169" s="39"/>
      <c r="H169" s="40"/>
      <c r="I169" s="41"/>
      <c r="J169" s="34"/>
      <c r="K169" s="42"/>
      <c r="L169" s="35"/>
      <c r="M169" s="34"/>
    </row>
    <row r="170" spans="1:14" x14ac:dyDescent="0.2">
      <c r="A170" s="28"/>
      <c r="B170" s="28"/>
      <c r="C170" s="184"/>
      <c r="D170" s="38"/>
      <c r="E170" s="38"/>
      <c r="F170" s="38"/>
      <c r="G170" s="34"/>
      <c r="H170" s="43"/>
      <c r="J170" s="138"/>
      <c r="K170" s="319" t="s">
        <v>12</v>
      </c>
      <c r="L170" s="319"/>
      <c r="M170" s="319"/>
      <c r="N170" s="76">
        <f ca="1">N167-M167</f>
        <v>42070210</v>
      </c>
    </row>
    <row r="171" spans="1:14" x14ac:dyDescent="0.2">
      <c r="A171" s="28"/>
      <c r="B171" s="28"/>
      <c r="C171" s="184"/>
      <c r="D171" s="38"/>
      <c r="E171" s="38"/>
      <c r="F171" s="38"/>
      <c r="G171" s="34"/>
      <c r="H171" s="43"/>
      <c r="I171" s="340" t="s">
        <v>53</v>
      </c>
      <c r="J171" s="340"/>
      <c r="K171" s="340"/>
      <c r="L171" s="340"/>
      <c r="M171" s="342"/>
      <c r="N171" s="194"/>
    </row>
    <row r="172" spans="1:14" x14ac:dyDescent="0.2">
      <c r="A172" s="28"/>
      <c r="B172" s="28"/>
      <c r="C172" s="183"/>
      <c r="D172" s="33"/>
      <c r="E172" s="33"/>
      <c r="F172" s="33"/>
      <c r="G172" s="34"/>
      <c r="H172" s="43"/>
      <c r="J172" s="138"/>
      <c r="K172" s="319" t="s">
        <v>13</v>
      </c>
      <c r="L172" s="319"/>
      <c r="M172" s="319"/>
      <c r="N172" s="77">
        <f ca="1">N167-N170</f>
        <v>8813308.2300000042</v>
      </c>
    </row>
    <row r="173" spans="1:14" x14ac:dyDescent="0.2">
      <c r="A173" s="43"/>
      <c r="B173" s="43"/>
      <c r="C173" s="183"/>
      <c r="D173" s="33"/>
      <c r="E173" s="33"/>
      <c r="F173" s="33"/>
      <c r="H173" s="56"/>
      <c r="I173" s="56"/>
      <c r="J173" s="340" t="str">
        <f ca="1">IF(N173&lt;0,"SALDO EN FAVOR DEL DEMANDADO",IF(N172=0,"TOTAL CAPITAL ADEUDADO","TOTAL CAPITAL MÁS INTERESES ADEUDADOS"))</f>
        <v>TOTAL CAPITAL MÁS INTERESES ADEUDADOS</v>
      </c>
      <c r="K173" s="340"/>
      <c r="L173" s="340"/>
      <c r="M173" s="341"/>
      <c r="N173" s="78">
        <f ca="1">SUM(N170:N172)</f>
        <v>50883518.230000004</v>
      </c>
    </row>
    <row r="174" spans="1:14" ht="16.5" x14ac:dyDescent="0.25">
      <c r="A174" s="335" t="s">
        <v>51</v>
      </c>
      <c r="B174" s="335"/>
      <c r="C174" s="335"/>
      <c r="D174" s="335"/>
      <c r="E174" s="335"/>
      <c r="F174" s="44"/>
      <c r="G174" s="45"/>
      <c r="H174" s="45"/>
      <c r="I174" s="46"/>
    </row>
    <row r="175" spans="1:14" ht="16.5" x14ac:dyDescent="0.25">
      <c r="A175" s="317" t="s">
        <v>52</v>
      </c>
      <c r="B175" s="317"/>
      <c r="C175" s="185"/>
      <c r="D175" s="139"/>
      <c r="E175" s="139"/>
      <c r="F175" s="47"/>
      <c r="G175" s="45"/>
      <c r="H175" s="45"/>
      <c r="I175" s="46"/>
    </row>
    <row r="176" spans="1:14" ht="16.5" x14ac:dyDescent="0.25">
      <c r="A176" s="45"/>
      <c r="B176" s="45"/>
      <c r="C176" s="186"/>
      <c r="D176" s="47"/>
      <c r="E176" s="47"/>
      <c r="F176" s="47"/>
      <c r="G176" s="45"/>
      <c r="H176" s="45"/>
      <c r="I176" s="46"/>
    </row>
  </sheetData>
  <mergeCells count="19">
    <mergeCell ref="A174:E174"/>
    <mergeCell ref="A175:B175"/>
    <mergeCell ref="I167:J167"/>
    <mergeCell ref="F11:F12"/>
    <mergeCell ref="G11:G12"/>
    <mergeCell ref="J173:M173"/>
    <mergeCell ref="I171:M171"/>
    <mergeCell ref="A5:N5"/>
    <mergeCell ref="A1:N1"/>
    <mergeCell ref="K170:M170"/>
    <mergeCell ref="K172:M172"/>
    <mergeCell ref="H11:N11"/>
    <mergeCell ref="A9:C9"/>
    <mergeCell ref="A11:B11"/>
    <mergeCell ref="A8:C8"/>
    <mergeCell ref="A2:N2"/>
    <mergeCell ref="A3:N3"/>
    <mergeCell ref="F7:K7"/>
    <mergeCell ref="K12:L12"/>
  </mergeCells>
  <phoneticPr fontId="0" type="noConversion"/>
  <conditionalFormatting sqref="A14:N166">
    <cfRule type="expression" dxfId="14" priority="1" stopIfTrue="1">
      <formula>IF(ROW(A14)&gt;Fila_Fin_FSL,TRUE,FALSE)</formula>
    </cfRule>
    <cfRule type="expression" dxfId="13" priority="2" stopIfTrue="1">
      <formula>IF(ROW(A14)=Fila_Fin_FSL,TRUE,FALSE)</formula>
    </cfRule>
    <cfRule type="expression" dxfId="12" priority="3" stopIfTrue="1">
      <formula>IF(ROW(A14)&lt;Fila_Fin_FSL,TRUE,FALSE)</formula>
    </cfRule>
  </conditionalFormatting>
  <printOptions horizontalCentered="1"/>
  <pageMargins left="0.78740157480314965" right="0.74803149606299213" top="1.3779527559055118" bottom="1.1811023622047245" header="0" footer="0.39370078740157483"/>
  <pageSetup paperSize="121" scale="80" orientation="landscape" r:id="rId1"/>
  <headerFooter alignWithMargins="0">
    <oddFooter>&amp;C&amp;P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5"/>
  <sheetViews>
    <sheetView topLeftCell="A139" workbookViewId="0">
      <selection activeCell="C25" sqref="C25"/>
    </sheetView>
  </sheetViews>
  <sheetFormatPr baseColWidth="10" defaultRowHeight="12.75" x14ac:dyDescent="0.2"/>
  <cols>
    <col min="1" max="1" width="12.5703125" customWidth="1"/>
    <col min="2" max="2" width="13.28515625" style="7" customWidth="1"/>
    <col min="3" max="3" width="16.28515625" style="7" customWidth="1"/>
    <col min="4" max="4" width="14.28515625" style="7" customWidth="1"/>
    <col min="5" max="5" width="15.140625" style="7" customWidth="1"/>
    <col min="6" max="6" width="15" customWidth="1"/>
    <col min="7" max="7" width="16.28515625" customWidth="1"/>
    <col min="8" max="8" width="6.28515625" style="6" customWidth="1"/>
    <col min="9" max="9" width="13.42578125" style="2" customWidth="1"/>
    <col min="10" max="10" width="16" style="3" customWidth="1"/>
    <col min="11" max="11" width="6.42578125" style="2" customWidth="1"/>
    <col min="12" max="12" width="15.28515625" customWidth="1"/>
    <col min="13" max="13" width="18" customWidth="1"/>
  </cols>
  <sheetData>
    <row r="1" spans="1:14" ht="16.5" x14ac:dyDescent="0.25">
      <c r="A1" s="318" t="s">
        <v>49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</row>
    <row r="2" spans="1:14" ht="16.5" x14ac:dyDescent="0.25">
      <c r="A2" s="329" t="s">
        <v>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14" ht="16.5" x14ac:dyDescent="0.25">
      <c r="A3" s="330" t="s">
        <v>50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</row>
    <row r="4" spans="1:14" ht="13.5" customHeight="1" x14ac:dyDescent="0.25">
      <c r="A4" s="140"/>
      <c r="B4" s="142"/>
      <c r="C4" s="142"/>
      <c r="D4" s="142"/>
      <c r="E4" s="142"/>
      <c r="F4" s="143"/>
      <c r="G4" s="144"/>
      <c r="H4" s="145"/>
      <c r="I4" s="146"/>
      <c r="J4" s="147"/>
      <c r="K4" s="146"/>
      <c r="L4" s="141"/>
      <c r="M4" s="141"/>
    </row>
    <row r="5" spans="1:14" ht="16.5" x14ac:dyDescent="0.25">
      <c r="A5" s="317" t="s">
        <v>44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188"/>
    </row>
    <row r="6" spans="1:14" ht="16.5" x14ac:dyDescent="0.25">
      <c r="D6" s="4"/>
      <c r="E6" s="81"/>
      <c r="F6" s="4"/>
      <c r="G6" s="4"/>
      <c r="H6" s="4"/>
      <c r="I6" s="5"/>
      <c r="J6" s="6"/>
      <c r="K6"/>
    </row>
    <row r="7" spans="1:14" ht="13.5" customHeight="1" x14ac:dyDescent="0.2">
      <c r="A7" s="49" t="s">
        <v>16</v>
      </c>
      <c r="B7" s="50">
        <v>5.0000000000000001E-3</v>
      </c>
      <c r="C7" s="89" t="s">
        <v>1</v>
      </c>
      <c r="D7" s="87">
        <f ca="1">TODAY()</f>
        <v>44340</v>
      </c>
      <c r="E7" s="331" t="s">
        <v>47</v>
      </c>
      <c r="F7" s="332"/>
      <c r="G7" s="332"/>
      <c r="H7" s="332"/>
      <c r="I7" s="332"/>
      <c r="J7" s="332"/>
      <c r="K7"/>
    </row>
    <row r="8" spans="1:14" x14ac:dyDescent="0.2">
      <c r="A8" s="326" t="s">
        <v>21</v>
      </c>
      <c r="B8" s="327"/>
      <c r="C8" s="328"/>
      <c r="D8" s="84"/>
      <c r="E8" s="331" t="s">
        <v>48</v>
      </c>
      <c r="F8" s="332"/>
      <c r="G8" s="332"/>
      <c r="H8" s="332"/>
      <c r="I8" s="332"/>
      <c r="J8" s="332"/>
      <c r="K8"/>
    </row>
    <row r="9" spans="1:14" x14ac:dyDescent="0.2">
      <c r="A9" s="321" t="s">
        <v>14</v>
      </c>
      <c r="B9" s="322"/>
      <c r="C9" s="323"/>
      <c r="D9" s="88"/>
      <c r="E9"/>
      <c r="F9" s="8"/>
      <c r="G9" s="8"/>
      <c r="H9" s="8"/>
      <c r="I9" s="9"/>
      <c r="J9" s="1"/>
      <c r="K9" s="8"/>
    </row>
    <row r="10" spans="1:14" x14ac:dyDescent="0.2">
      <c r="A10" s="10"/>
      <c r="B10" s="1"/>
      <c r="C10" s="1"/>
      <c r="D10" s="1"/>
      <c r="E10" s="1"/>
      <c r="F10" s="8"/>
      <c r="G10" s="8"/>
      <c r="H10" s="8"/>
      <c r="I10" s="8"/>
      <c r="J10" s="9"/>
      <c r="K10" s="1"/>
      <c r="L10" s="8"/>
    </row>
    <row r="11" spans="1:14" s="11" customFormat="1" x14ac:dyDescent="0.2">
      <c r="A11" s="324" t="s">
        <v>29</v>
      </c>
      <c r="B11" s="325"/>
      <c r="C11" s="344" t="s">
        <v>22</v>
      </c>
      <c r="D11" s="110" t="s">
        <v>2</v>
      </c>
      <c r="E11" s="338" t="s">
        <v>3</v>
      </c>
      <c r="F11" s="338" t="s">
        <v>4</v>
      </c>
      <c r="G11" s="320" t="s">
        <v>33</v>
      </c>
      <c r="H11" s="320"/>
      <c r="I11" s="320"/>
      <c r="J11" s="320"/>
      <c r="K11" s="320"/>
      <c r="L11" s="320"/>
      <c r="M11" s="320"/>
    </row>
    <row r="12" spans="1:14" s="13" customFormat="1" ht="23.25" customHeight="1" x14ac:dyDescent="0.2">
      <c r="A12" s="60" t="s">
        <v>30</v>
      </c>
      <c r="B12" s="60" t="s">
        <v>1</v>
      </c>
      <c r="C12" s="345"/>
      <c r="D12" s="48" t="s">
        <v>5</v>
      </c>
      <c r="E12" s="339"/>
      <c r="F12" s="339"/>
      <c r="G12" s="15" t="s">
        <v>6</v>
      </c>
      <c r="H12" s="16" t="s">
        <v>7</v>
      </c>
      <c r="I12" s="17" t="s">
        <v>8</v>
      </c>
      <c r="J12" s="333" t="s">
        <v>31</v>
      </c>
      <c r="K12" s="334"/>
      <c r="L12" s="18" t="s">
        <v>17</v>
      </c>
      <c r="M12" s="59" t="s">
        <v>9</v>
      </c>
    </row>
    <row r="13" spans="1:14" x14ac:dyDescent="0.2">
      <c r="A13" s="61">
        <v>36327</v>
      </c>
      <c r="B13" s="62">
        <f>DATE(YEAR(Fam_Desde),MONTH(Fam_Desde)+1,)</f>
        <v>36341</v>
      </c>
      <c r="C13" s="90"/>
      <c r="D13" s="101">
        <v>0.5</v>
      </c>
      <c r="E13" s="20"/>
      <c r="F13" s="53"/>
      <c r="G13" s="22">
        <f>D8</f>
        <v>0</v>
      </c>
      <c r="H13" s="23"/>
      <c r="I13" s="24">
        <f>D9</f>
        <v>0</v>
      </c>
      <c r="J13" s="25" t="s">
        <v>10</v>
      </c>
      <c r="K13" s="26" t="s">
        <v>11</v>
      </c>
      <c r="L13" s="24">
        <f>I13</f>
        <v>0</v>
      </c>
      <c r="M13" s="27">
        <f>SUM(G13,I13)</f>
        <v>0</v>
      </c>
    </row>
    <row r="14" spans="1:14" x14ac:dyDescent="0.2">
      <c r="A14" s="28">
        <f>Fam_Desde</f>
        <v>36327</v>
      </c>
      <c r="B14" s="28">
        <f>Fam_Hasta</f>
        <v>36341</v>
      </c>
      <c r="C14" s="21">
        <f>655000+350000+175000-16000-18000</f>
        <v>1146000</v>
      </c>
      <c r="D14" s="21">
        <f ca="1">C14*D$13/30*H14</f>
        <v>286500</v>
      </c>
      <c r="E14" s="21"/>
      <c r="F14" s="21"/>
      <c r="G14" s="79">
        <f ca="1">MIN(G13,M13)+SUM(D14:F14)</f>
        <v>286500</v>
      </c>
      <c r="H14" s="23">
        <f t="shared" ref="H14:H45" ca="1" si="0">IF(B14&gt;Int_Has,"0",IF(A14="","",DAYS360(A14,B14+(1))))</f>
        <v>15</v>
      </c>
      <c r="I14" s="29">
        <f t="shared" ref="I14:I45" ca="1" si="1">IF(B14&gt;Int_Has,"0",IF(B14="","",IF(G14&lt;0,"0",((G14*B$7)/30)*H14)))</f>
        <v>716.25</v>
      </c>
      <c r="J14" s="21"/>
      <c r="K14" s="30"/>
      <c r="L14" s="31">
        <f ca="1">IF(L13&lt;0,I14-J14,L13+I14-J14)</f>
        <v>716.25</v>
      </c>
      <c r="M14" s="32">
        <f ca="1">SUM(M13,(D14:F14),I14)-J14</f>
        <v>287216.25</v>
      </c>
    </row>
    <row r="15" spans="1:14" x14ac:dyDescent="0.2">
      <c r="A15" s="28">
        <f>DATE(YEAR(B14),MONTH(B14),DAY(B14)+1)</f>
        <v>36342</v>
      </c>
      <c r="B15" s="28">
        <f t="shared" ref="B15:B79" ca="1" si="2">IF(A15=DATE(YEAR(Int_Has),MONTH(Int_Has),DAY(1)),DATE(YEAR(Int_Has),MONTH(Int_Has),DAY(Int_Has)),DATE(YEAR(A15),MONTH(A15)+1,))</f>
        <v>36372</v>
      </c>
      <c r="C15" s="21">
        <f>900000+150000-16000-18000</f>
        <v>1016000</v>
      </c>
      <c r="D15" s="21">
        <f>IF(C15="","",IF(DAY(A15)=1,C15*D$13,""))</f>
        <v>508000</v>
      </c>
      <c r="E15" s="21"/>
      <c r="F15" s="21"/>
      <c r="G15" s="79">
        <f t="shared" ref="G15:G24" ca="1" si="3">MIN(G14,M14)+SUM(D15:F15)</f>
        <v>794500</v>
      </c>
      <c r="H15" s="23">
        <f t="shared" ca="1" si="0"/>
        <v>30</v>
      </c>
      <c r="I15" s="29">
        <f t="shared" ca="1" si="1"/>
        <v>3972.4999999999995</v>
      </c>
      <c r="J15" s="21"/>
      <c r="K15" s="30"/>
      <c r="L15" s="31">
        <f t="shared" ref="L15:L78" ca="1" si="4">IF(L14&lt;0,I15-J15,L14+I15-J15)</f>
        <v>4688.75</v>
      </c>
      <c r="M15" s="32">
        <f t="shared" ref="M15:M78" ca="1" si="5">SUM(M14,(D15:F15),I15)-J15</f>
        <v>799188.75</v>
      </c>
    </row>
    <row r="16" spans="1:14" x14ac:dyDescent="0.2">
      <c r="A16" s="28">
        <f t="shared" ref="A16:A79" ca="1" si="6">DATE(YEAR(B15),MONTH(B15),DAY(B15)+1)</f>
        <v>36373</v>
      </c>
      <c r="B16" s="28">
        <f t="shared" ca="1" si="2"/>
        <v>36403</v>
      </c>
      <c r="C16" s="21"/>
      <c r="D16" s="21" t="str">
        <f>IF(C16="","",IF(DAY(A16)=1,C16*D$13,""))</f>
        <v/>
      </c>
      <c r="E16" s="21"/>
      <c r="F16" s="21"/>
      <c r="G16" s="79">
        <f t="shared" ca="1" si="3"/>
        <v>794500</v>
      </c>
      <c r="H16" s="23">
        <f t="shared" ca="1" si="0"/>
        <v>30</v>
      </c>
      <c r="I16" s="29">
        <f t="shared" ca="1" si="1"/>
        <v>3972.4999999999995</v>
      </c>
      <c r="J16" s="21"/>
      <c r="K16" s="30"/>
      <c r="L16" s="31">
        <f t="shared" ca="1" si="4"/>
        <v>8661.25</v>
      </c>
      <c r="M16" s="32">
        <f t="shared" ca="1" si="5"/>
        <v>803161.25</v>
      </c>
    </row>
    <row r="17" spans="1:13" x14ac:dyDescent="0.2">
      <c r="A17" s="28">
        <f t="shared" ca="1" si="6"/>
        <v>36404</v>
      </c>
      <c r="B17" s="28">
        <f t="shared" ca="1" si="2"/>
        <v>36433</v>
      </c>
      <c r="C17" s="21"/>
      <c r="D17" s="21" t="str">
        <f t="shared" ref="D17:D80" si="7">IF(C17="","",IF(DAY(A17)=1,C17*D$13,""))</f>
        <v/>
      </c>
      <c r="E17" s="21"/>
      <c r="F17" s="21"/>
      <c r="G17" s="79">
        <f t="shared" ca="1" si="3"/>
        <v>794500</v>
      </c>
      <c r="H17" s="23">
        <f t="shared" ca="1" si="0"/>
        <v>30</v>
      </c>
      <c r="I17" s="29">
        <f t="shared" ca="1" si="1"/>
        <v>3972.4999999999995</v>
      </c>
      <c r="J17" s="21"/>
      <c r="K17" s="30"/>
      <c r="L17" s="31">
        <f t="shared" ca="1" si="4"/>
        <v>12633.75</v>
      </c>
      <c r="M17" s="32">
        <f t="shared" ca="1" si="5"/>
        <v>807133.75</v>
      </c>
    </row>
    <row r="18" spans="1:13" x14ac:dyDescent="0.2">
      <c r="A18" s="28">
        <f t="shared" ca="1" si="6"/>
        <v>36434</v>
      </c>
      <c r="B18" s="28">
        <f t="shared" ca="1" si="2"/>
        <v>36464</v>
      </c>
      <c r="C18" s="21"/>
      <c r="D18" s="21" t="str">
        <f t="shared" si="7"/>
        <v/>
      </c>
      <c r="E18" s="21"/>
      <c r="F18" s="21"/>
      <c r="G18" s="79">
        <f t="shared" ca="1" si="3"/>
        <v>794500</v>
      </c>
      <c r="H18" s="23">
        <f t="shared" ca="1" si="0"/>
        <v>30</v>
      </c>
      <c r="I18" s="29">
        <f t="shared" ca="1" si="1"/>
        <v>3972.4999999999995</v>
      </c>
      <c r="J18" s="21"/>
      <c r="K18" s="30"/>
      <c r="L18" s="31">
        <f t="shared" ca="1" si="4"/>
        <v>16606.25</v>
      </c>
      <c r="M18" s="32">
        <f t="shared" ca="1" si="5"/>
        <v>811106.25</v>
      </c>
    </row>
    <row r="19" spans="1:13" x14ac:dyDescent="0.2">
      <c r="A19" s="28">
        <f t="shared" ca="1" si="6"/>
        <v>36465</v>
      </c>
      <c r="B19" s="28">
        <f t="shared" ca="1" si="2"/>
        <v>36494</v>
      </c>
      <c r="C19" s="21"/>
      <c r="D19" s="21" t="str">
        <f t="shared" si="7"/>
        <v/>
      </c>
      <c r="E19" s="21"/>
      <c r="F19" s="21"/>
      <c r="G19" s="79">
        <f t="shared" ca="1" si="3"/>
        <v>794500</v>
      </c>
      <c r="H19" s="23">
        <f t="shared" ca="1" si="0"/>
        <v>30</v>
      </c>
      <c r="I19" s="29">
        <f t="shared" ca="1" si="1"/>
        <v>3972.4999999999995</v>
      </c>
      <c r="J19" s="21"/>
      <c r="K19" s="30"/>
      <c r="L19" s="31">
        <f t="shared" ca="1" si="4"/>
        <v>20578.75</v>
      </c>
      <c r="M19" s="32">
        <f t="shared" ca="1" si="5"/>
        <v>815078.75</v>
      </c>
    </row>
    <row r="20" spans="1:13" x14ac:dyDescent="0.2">
      <c r="A20" s="28">
        <f t="shared" ca="1" si="6"/>
        <v>36495</v>
      </c>
      <c r="B20" s="28">
        <f t="shared" ca="1" si="2"/>
        <v>36525</v>
      </c>
      <c r="C20" s="21"/>
      <c r="D20" s="21" t="str">
        <f t="shared" si="7"/>
        <v/>
      </c>
      <c r="E20" s="21"/>
      <c r="F20" s="21"/>
      <c r="G20" s="79">
        <f t="shared" ca="1" si="3"/>
        <v>794500</v>
      </c>
      <c r="H20" s="23">
        <f t="shared" ca="1" si="0"/>
        <v>30</v>
      </c>
      <c r="I20" s="29">
        <f t="shared" ca="1" si="1"/>
        <v>3972.4999999999995</v>
      </c>
      <c r="J20" s="21"/>
      <c r="K20" s="30"/>
      <c r="L20" s="31">
        <f t="shared" ca="1" si="4"/>
        <v>24551.25</v>
      </c>
      <c r="M20" s="32">
        <f t="shared" ca="1" si="5"/>
        <v>819051.25</v>
      </c>
    </row>
    <row r="21" spans="1:13" x14ac:dyDescent="0.2">
      <c r="A21" s="28">
        <f t="shared" ca="1" si="6"/>
        <v>36526</v>
      </c>
      <c r="B21" s="28">
        <f t="shared" ca="1" si="2"/>
        <v>36556</v>
      </c>
      <c r="C21" s="21"/>
      <c r="D21" s="21" t="str">
        <f t="shared" si="7"/>
        <v/>
      </c>
      <c r="E21" s="21"/>
      <c r="F21" s="21"/>
      <c r="G21" s="79">
        <f t="shared" ca="1" si="3"/>
        <v>794500</v>
      </c>
      <c r="H21" s="23">
        <f t="shared" ca="1" si="0"/>
        <v>30</v>
      </c>
      <c r="I21" s="29">
        <f t="shared" ca="1" si="1"/>
        <v>3972.4999999999995</v>
      </c>
      <c r="J21" s="21"/>
      <c r="K21" s="30"/>
      <c r="L21" s="31">
        <f t="shared" ca="1" si="4"/>
        <v>28523.75</v>
      </c>
      <c r="M21" s="32">
        <f t="shared" ca="1" si="5"/>
        <v>823023.75</v>
      </c>
    </row>
    <row r="22" spans="1:13" x14ac:dyDescent="0.2">
      <c r="A22" s="28">
        <f t="shared" ca="1" si="6"/>
        <v>36557</v>
      </c>
      <c r="B22" s="28">
        <f t="shared" ca="1" si="2"/>
        <v>36585</v>
      </c>
      <c r="C22" s="21"/>
      <c r="D22" s="21" t="str">
        <f t="shared" si="7"/>
        <v/>
      </c>
      <c r="E22" s="21"/>
      <c r="F22" s="21"/>
      <c r="G22" s="79">
        <f t="shared" ca="1" si="3"/>
        <v>794500</v>
      </c>
      <c r="H22" s="23">
        <f t="shared" ca="1" si="0"/>
        <v>30</v>
      </c>
      <c r="I22" s="29">
        <f t="shared" ca="1" si="1"/>
        <v>3972.4999999999995</v>
      </c>
      <c r="J22" s="21"/>
      <c r="K22" s="30"/>
      <c r="L22" s="31">
        <f t="shared" ca="1" si="4"/>
        <v>32496.25</v>
      </c>
      <c r="M22" s="32">
        <f t="shared" ca="1" si="5"/>
        <v>826996.25</v>
      </c>
    </row>
    <row r="23" spans="1:13" x14ac:dyDescent="0.2">
      <c r="A23" s="28">
        <f t="shared" ca="1" si="6"/>
        <v>36586</v>
      </c>
      <c r="B23" s="28">
        <f t="shared" ca="1" si="2"/>
        <v>36616</v>
      </c>
      <c r="C23" s="21"/>
      <c r="D23" s="21" t="str">
        <f t="shared" si="7"/>
        <v/>
      </c>
      <c r="E23" s="21"/>
      <c r="F23" s="21"/>
      <c r="G23" s="79">
        <f t="shared" ca="1" si="3"/>
        <v>794500</v>
      </c>
      <c r="H23" s="23">
        <f t="shared" ca="1" si="0"/>
        <v>30</v>
      </c>
      <c r="I23" s="29">
        <f t="shared" ca="1" si="1"/>
        <v>3972.4999999999995</v>
      </c>
      <c r="J23" s="21"/>
      <c r="K23" s="30"/>
      <c r="L23" s="31">
        <f t="shared" ca="1" si="4"/>
        <v>36468.75</v>
      </c>
      <c r="M23" s="32">
        <f t="shared" ca="1" si="5"/>
        <v>830968.75</v>
      </c>
    </row>
    <row r="24" spans="1:13" x14ac:dyDescent="0.2">
      <c r="A24" s="28">
        <f t="shared" ca="1" si="6"/>
        <v>36617</v>
      </c>
      <c r="B24" s="28">
        <f t="shared" ca="1" si="2"/>
        <v>36646</v>
      </c>
      <c r="C24" s="21"/>
      <c r="D24" s="21" t="str">
        <f t="shared" si="7"/>
        <v/>
      </c>
      <c r="E24" s="21"/>
      <c r="F24" s="21"/>
      <c r="G24" s="79">
        <f t="shared" ca="1" si="3"/>
        <v>794500</v>
      </c>
      <c r="H24" s="23">
        <f t="shared" ca="1" si="0"/>
        <v>30</v>
      </c>
      <c r="I24" s="29">
        <f t="shared" ca="1" si="1"/>
        <v>3972.4999999999995</v>
      </c>
      <c r="J24" s="21"/>
      <c r="K24" s="30"/>
      <c r="L24" s="31">
        <f t="shared" ca="1" si="4"/>
        <v>40441.25</v>
      </c>
      <c r="M24" s="32">
        <f t="shared" ca="1" si="5"/>
        <v>834941.25</v>
      </c>
    </row>
    <row r="25" spans="1:13" x14ac:dyDescent="0.2">
      <c r="A25" s="28">
        <f t="shared" ca="1" si="6"/>
        <v>36647</v>
      </c>
      <c r="B25" s="28">
        <f t="shared" ca="1" si="2"/>
        <v>36677</v>
      </c>
      <c r="C25" s="21"/>
      <c r="D25" s="21" t="str">
        <f t="shared" si="7"/>
        <v/>
      </c>
      <c r="E25" s="21"/>
      <c r="F25" s="21"/>
      <c r="G25" s="79">
        <f t="shared" ref="G25:G88" ca="1" si="8">MIN(G24,M24)+SUM(D25:F25)</f>
        <v>794500</v>
      </c>
      <c r="H25" s="23">
        <f t="shared" ca="1" si="0"/>
        <v>30</v>
      </c>
      <c r="I25" s="29">
        <f t="shared" ca="1" si="1"/>
        <v>3972.4999999999995</v>
      </c>
      <c r="J25" s="21"/>
      <c r="K25" s="30"/>
      <c r="L25" s="31">
        <f t="shared" ca="1" si="4"/>
        <v>44413.75</v>
      </c>
      <c r="M25" s="32">
        <f t="shared" ca="1" si="5"/>
        <v>838913.75</v>
      </c>
    </row>
    <row r="26" spans="1:13" x14ac:dyDescent="0.2">
      <c r="A26" s="28">
        <f t="shared" ca="1" si="6"/>
        <v>36678</v>
      </c>
      <c r="B26" s="28">
        <f t="shared" ca="1" si="2"/>
        <v>36707</v>
      </c>
      <c r="C26" s="21"/>
      <c r="D26" s="21" t="str">
        <f t="shared" si="7"/>
        <v/>
      </c>
      <c r="E26" s="21"/>
      <c r="F26" s="21"/>
      <c r="G26" s="79">
        <f t="shared" ca="1" si="8"/>
        <v>794500</v>
      </c>
      <c r="H26" s="23">
        <f t="shared" ca="1" si="0"/>
        <v>30</v>
      </c>
      <c r="I26" s="29">
        <f t="shared" ca="1" si="1"/>
        <v>3972.4999999999995</v>
      </c>
      <c r="J26" s="21"/>
      <c r="K26" s="30"/>
      <c r="L26" s="31">
        <f t="shared" ca="1" si="4"/>
        <v>48386.25</v>
      </c>
      <c r="M26" s="32">
        <f t="shared" ca="1" si="5"/>
        <v>842886.25</v>
      </c>
    </row>
    <row r="27" spans="1:13" x14ac:dyDescent="0.2">
      <c r="A27" s="28">
        <f t="shared" ca="1" si="6"/>
        <v>36708</v>
      </c>
      <c r="B27" s="28">
        <f t="shared" ca="1" si="2"/>
        <v>36738</v>
      </c>
      <c r="C27" s="21"/>
      <c r="D27" s="21" t="str">
        <f t="shared" si="7"/>
        <v/>
      </c>
      <c r="E27" s="21"/>
      <c r="F27" s="21"/>
      <c r="G27" s="79">
        <f t="shared" ca="1" si="8"/>
        <v>794500</v>
      </c>
      <c r="H27" s="23">
        <f t="shared" ca="1" si="0"/>
        <v>30</v>
      </c>
      <c r="I27" s="29">
        <f t="shared" ca="1" si="1"/>
        <v>3972.4999999999995</v>
      </c>
      <c r="J27" s="21"/>
      <c r="K27" s="30"/>
      <c r="L27" s="31">
        <f t="shared" ca="1" si="4"/>
        <v>52358.75</v>
      </c>
      <c r="M27" s="32">
        <f t="shared" ca="1" si="5"/>
        <v>846858.75</v>
      </c>
    </row>
    <row r="28" spans="1:13" x14ac:dyDescent="0.2">
      <c r="A28" s="28">
        <f t="shared" ca="1" si="6"/>
        <v>36739</v>
      </c>
      <c r="B28" s="28">
        <f t="shared" ca="1" si="2"/>
        <v>36769</v>
      </c>
      <c r="C28" s="21"/>
      <c r="D28" s="21" t="str">
        <f t="shared" si="7"/>
        <v/>
      </c>
      <c r="E28" s="21"/>
      <c r="F28" s="21"/>
      <c r="G28" s="79">
        <f t="shared" ca="1" si="8"/>
        <v>794500</v>
      </c>
      <c r="H28" s="23">
        <f t="shared" ca="1" si="0"/>
        <v>30</v>
      </c>
      <c r="I28" s="29">
        <f t="shared" ca="1" si="1"/>
        <v>3972.4999999999995</v>
      </c>
      <c r="J28" s="21"/>
      <c r="K28" s="30"/>
      <c r="L28" s="31">
        <f t="shared" ca="1" si="4"/>
        <v>56331.25</v>
      </c>
      <c r="M28" s="32">
        <f t="shared" ca="1" si="5"/>
        <v>850831.25</v>
      </c>
    </row>
    <row r="29" spans="1:13" x14ac:dyDescent="0.2">
      <c r="A29" s="28">
        <f t="shared" ca="1" si="6"/>
        <v>36770</v>
      </c>
      <c r="B29" s="28">
        <f t="shared" ca="1" si="2"/>
        <v>36799</v>
      </c>
      <c r="C29" s="21"/>
      <c r="D29" s="21" t="str">
        <f t="shared" si="7"/>
        <v/>
      </c>
      <c r="E29" s="21"/>
      <c r="F29" s="21"/>
      <c r="G29" s="79">
        <f t="shared" ca="1" si="8"/>
        <v>794500</v>
      </c>
      <c r="H29" s="23">
        <f t="shared" ca="1" si="0"/>
        <v>30</v>
      </c>
      <c r="I29" s="29">
        <f t="shared" ca="1" si="1"/>
        <v>3972.4999999999995</v>
      </c>
      <c r="J29" s="21"/>
      <c r="K29" s="30"/>
      <c r="L29" s="31">
        <f t="shared" ca="1" si="4"/>
        <v>60303.75</v>
      </c>
      <c r="M29" s="32">
        <f t="shared" ca="1" si="5"/>
        <v>854803.75</v>
      </c>
    </row>
    <row r="30" spans="1:13" x14ac:dyDescent="0.2">
      <c r="A30" s="28">
        <f t="shared" ca="1" si="6"/>
        <v>36800</v>
      </c>
      <c r="B30" s="28">
        <f t="shared" ca="1" si="2"/>
        <v>36830</v>
      </c>
      <c r="C30" s="21"/>
      <c r="D30" s="21" t="str">
        <f t="shared" si="7"/>
        <v/>
      </c>
      <c r="E30" s="21"/>
      <c r="F30" s="21"/>
      <c r="G30" s="79">
        <f t="shared" ca="1" si="8"/>
        <v>794500</v>
      </c>
      <c r="H30" s="23">
        <f t="shared" ca="1" si="0"/>
        <v>30</v>
      </c>
      <c r="I30" s="29">
        <f t="shared" ca="1" si="1"/>
        <v>3972.4999999999995</v>
      </c>
      <c r="J30" s="21"/>
      <c r="K30" s="30"/>
      <c r="L30" s="31">
        <f t="shared" ca="1" si="4"/>
        <v>64276.25</v>
      </c>
      <c r="M30" s="32">
        <f t="shared" ca="1" si="5"/>
        <v>858776.25</v>
      </c>
    </row>
    <row r="31" spans="1:13" x14ac:dyDescent="0.2">
      <c r="A31" s="28">
        <f t="shared" ca="1" si="6"/>
        <v>36831</v>
      </c>
      <c r="B31" s="28">
        <f t="shared" ca="1" si="2"/>
        <v>36860</v>
      </c>
      <c r="C31" s="21"/>
      <c r="D31" s="21" t="str">
        <f t="shared" si="7"/>
        <v/>
      </c>
      <c r="E31" s="21"/>
      <c r="F31" s="21"/>
      <c r="G31" s="79">
        <f t="shared" ca="1" si="8"/>
        <v>794500</v>
      </c>
      <c r="H31" s="23">
        <f t="shared" ca="1" si="0"/>
        <v>30</v>
      </c>
      <c r="I31" s="29">
        <f t="shared" ca="1" si="1"/>
        <v>3972.4999999999995</v>
      </c>
      <c r="J31" s="21"/>
      <c r="K31" s="30"/>
      <c r="L31" s="31">
        <f t="shared" ca="1" si="4"/>
        <v>68248.75</v>
      </c>
      <c r="M31" s="32">
        <f t="shared" ca="1" si="5"/>
        <v>862748.75</v>
      </c>
    </row>
    <row r="32" spans="1:13" x14ac:dyDescent="0.2">
      <c r="A32" s="28">
        <f t="shared" ca="1" si="6"/>
        <v>36861</v>
      </c>
      <c r="B32" s="28">
        <f t="shared" ca="1" si="2"/>
        <v>36891</v>
      </c>
      <c r="C32" s="21"/>
      <c r="D32" s="21" t="str">
        <f t="shared" si="7"/>
        <v/>
      </c>
      <c r="E32" s="21"/>
      <c r="F32" s="21"/>
      <c r="G32" s="79">
        <f t="shared" ca="1" si="8"/>
        <v>794500</v>
      </c>
      <c r="H32" s="23">
        <f t="shared" ca="1" si="0"/>
        <v>30</v>
      </c>
      <c r="I32" s="29">
        <f t="shared" ca="1" si="1"/>
        <v>3972.4999999999995</v>
      </c>
      <c r="J32" s="21"/>
      <c r="K32" s="30"/>
      <c r="L32" s="31">
        <f t="shared" ca="1" si="4"/>
        <v>72221.25</v>
      </c>
      <c r="M32" s="32">
        <f t="shared" ca="1" si="5"/>
        <v>866721.25</v>
      </c>
    </row>
    <row r="33" spans="1:13" x14ac:dyDescent="0.2">
      <c r="A33" s="28">
        <f t="shared" ca="1" si="6"/>
        <v>36892</v>
      </c>
      <c r="B33" s="28">
        <f t="shared" ca="1" si="2"/>
        <v>36922</v>
      </c>
      <c r="C33" s="21"/>
      <c r="D33" s="21" t="str">
        <f t="shared" si="7"/>
        <v/>
      </c>
      <c r="E33" s="21"/>
      <c r="F33" s="21"/>
      <c r="G33" s="79">
        <f t="shared" ca="1" si="8"/>
        <v>794500</v>
      </c>
      <c r="H33" s="23">
        <f t="shared" ca="1" si="0"/>
        <v>30</v>
      </c>
      <c r="I33" s="29">
        <f t="shared" ca="1" si="1"/>
        <v>3972.4999999999995</v>
      </c>
      <c r="J33" s="21"/>
      <c r="K33" s="30"/>
      <c r="L33" s="31">
        <f t="shared" ca="1" si="4"/>
        <v>76193.75</v>
      </c>
      <c r="M33" s="32">
        <f t="shared" ca="1" si="5"/>
        <v>870693.75</v>
      </c>
    </row>
    <row r="34" spans="1:13" x14ac:dyDescent="0.2">
      <c r="A34" s="28">
        <f t="shared" ca="1" si="6"/>
        <v>36923</v>
      </c>
      <c r="B34" s="28">
        <f t="shared" ca="1" si="2"/>
        <v>36950</v>
      </c>
      <c r="C34" s="21"/>
      <c r="D34" s="21" t="str">
        <f t="shared" si="7"/>
        <v/>
      </c>
      <c r="E34" s="21"/>
      <c r="F34" s="21"/>
      <c r="G34" s="79">
        <f t="shared" ca="1" si="8"/>
        <v>794500</v>
      </c>
      <c r="H34" s="23">
        <f t="shared" ca="1" si="0"/>
        <v>30</v>
      </c>
      <c r="I34" s="29">
        <f t="shared" ca="1" si="1"/>
        <v>3972.4999999999995</v>
      </c>
      <c r="J34" s="21"/>
      <c r="K34" s="30"/>
      <c r="L34" s="31">
        <f t="shared" ca="1" si="4"/>
        <v>80166.25</v>
      </c>
      <c r="M34" s="32">
        <f t="shared" ca="1" si="5"/>
        <v>874666.25</v>
      </c>
    </row>
    <row r="35" spans="1:13" x14ac:dyDescent="0.2">
      <c r="A35" s="28">
        <f t="shared" ca="1" si="6"/>
        <v>36951</v>
      </c>
      <c r="B35" s="28">
        <f t="shared" ca="1" si="2"/>
        <v>36981</v>
      </c>
      <c r="C35" s="21"/>
      <c r="D35" s="21" t="str">
        <f t="shared" si="7"/>
        <v/>
      </c>
      <c r="E35" s="21"/>
      <c r="F35" s="21"/>
      <c r="G35" s="79">
        <f t="shared" ca="1" si="8"/>
        <v>794500</v>
      </c>
      <c r="H35" s="23">
        <f t="shared" ca="1" si="0"/>
        <v>30</v>
      </c>
      <c r="I35" s="29">
        <f t="shared" ca="1" si="1"/>
        <v>3972.4999999999995</v>
      </c>
      <c r="J35" s="21"/>
      <c r="K35" s="30"/>
      <c r="L35" s="31">
        <f t="shared" ca="1" si="4"/>
        <v>84138.75</v>
      </c>
      <c r="M35" s="32">
        <f t="shared" ca="1" si="5"/>
        <v>878638.75</v>
      </c>
    </row>
    <row r="36" spans="1:13" x14ac:dyDescent="0.2">
      <c r="A36" s="28">
        <f t="shared" ca="1" si="6"/>
        <v>36982</v>
      </c>
      <c r="B36" s="28">
        <f t="shared" ca="1" si="2"/>
        <v>37011</v>
      </c>
      <c r="C36" s="21"/>
      <c r="D36" s="21" t="str">
        <f t="shared" si="7"/>
        <v/>
      </c>
      <c r="E36" s="21"/>
      <c r="F36" s="21"/>
      <c r="G36" s="79">
        <f t="shared" ca="1" si="8"/>
        <v>794500</v>
      </c>
      <c r="H36" s="23">
        <f t="shared" ca="1" si="0"/>
        <v>30</v>
      </c>
      <c r="I36" s="29">
        <f t="shared" ca="1" si="1"/>
        <v>3972.4999999999995</v>
      </c>
      <c r="J36" s="21"/>
      <c r="K36" s="30"/>
      <c r="L36" s="31">
        <f t="shared" ca="1" si="4"/>
        <v>88111.25</v>
      </c>
      <c r="M36" s="32">
        <f t="shared" ca="1" si="5"/>
        <v>882611.25</v>
      </c>
    </row>
    <row r="37" spans="1:13" x14ac:dyDescent="0.2">
      <c r="A37" s="28">
        <f t="shared" ca="1" si="6"/>
        <v>37012</v>
      </c>
      <c r="B37" s="28">
        <f t="shared" ca="1" si="2"/>
        <v>37042</v>
      </c>
      <c r="C37" s="21"/>
      <c r="D37" s="21" t="str">
        <f t="shared" si="7"/>
        <v/>
      </c>
      <c r="E37" s="21"/>
      <c r="F37" s="21"/>
      <c r="G37" s="79">
        <f t="shared" ca="1" si="8"/>
        <v>794500</v>
      </c>
      <c r="H37" s="23">
        <f t="shared" ca="1" si="0"/>
        <v>30</v>
      </c>
      <c r="I37" s="29">
        <f t="shared" ca="1" si="1"/>
        <v>3972.4999999999995</v>
      </c>
      <c r="J37" s="21"/>
      <c r="K37" s="30"/>
      <c r="L37" s="31">
        <f t="shared" ca="1" si="4"/>
        <v>92083.75</v>
      </c>
      <c r="M37" s="32">
        <f t="shared" ca="1" si="5"/>
        <v>886583.75</v>
      </c>
    </row>
    <row r="38" spans="1:13" x14ac:dyDescent="0.2">
      <c r="A38" s="28">
        <f t="shared" ca="1" si="6"/>
        <v>37043</v>
      </c>
      <c r="B38" s="28">
        <f t="shared" ca="1" si="2"/>
        <v>37072</v>
      </c>
      <c r="C38" s="21"/>
      <c r="D38" s="21" t="str">
        <f t="shared" si="7"/>
        <v/>
      </c>
      <c r="E38" s="21"/>
      <c r="F38" s="21"/>
      <c r="G38" s="79">
        <f t="shared" ca="1" si="8"/>
        <v>794500</v>
      </c>
      <c r="H38" s="23">
        <f t="shared" ca="1" si="0"/>
        <v>30</v>
      </c>
      <c r="I38" s="29">
        <f t="shared" ca="1" si="1"/>
        <v>3972.4999999999995</v>
      </c>
      <c r="J38" s="21"/>
      <c r="K38" s="30"/>
      <c r="L38" s="31">
        <f t="shared" ca="1" si="4"/>
        <v>96056.25</v>
      </c>
      <c r="M38" s="32">
        <f t="shared" ca="1" si="5"/>
        <v>890556.25</v>
      </c>
    </row>
    <row r="39" spans="1:13" x14ac:dyDescent="0.2">
      <c r="A39" s="28">
        <f t="shared" ca="1" si="6"/>
        <v>37073</v>
      </c>
      <c r="B39" s="28">
        <f t="shared" ca="1" si="2"/>
        <v>37103</v>
      </c>
      <c r="C39" s="21"/>
      <c r="D39" s="21" t="str">
        <f t="shared" si="7"/>
        <v/>
      </c>
      <c r="E39" s="21"/>
      <c r="F39" s="21"/>
      <c r="G39" s="79">
        <f t="shared" ca="1" si="8"/>
        <v>794500</v>
      </c>
      <c r="H39" s="23">
        <f t="shared" ca="1" si="0"/>
        <v>30</v>
      </c>
      <c r="I39" s="29">
        <f t="shared" ca="1" si="1"/>
        <v>3972.4999999999995</v>
      </c>
      <c r="J39" s="21"/>
      <c r="K39" s="30"/>
      <c r="L39" s="31">
        <f t="shared" ca="1" si="4"/>
        <v>100028.75</v>
      </c>
      <c r="M39" s="32">
        <f t="shared" ca="1" si="5"/>
        <v>894528.75</v>
      </c>
    </row>
    <row r="40" spans="1:13" x14ac:dyDescent="0.2">
      <c r="A40" s="28">
        <f t="shared" ca="1" si="6"/>
        <v>37104</v>
      </c>
      <c r="B40" s="28">
        <f t="shared" ca="1" si="2"/>
        <v>37134</v>
      </c>
      <c r="C40" s="21"/>
      <c r="D40" s="21" t="str">
        <f t="shared" si="7"/>
        <v/>
      </c>
      <c r="E40" s="21"/>
      <c r="F40" s="21"/>
      <c r="G40" s="79">
        <f t="shared" ca="1" si="8"/>
        <v>794500</v>
      </c>
      <c r="H40" s="23">
        <f t="shared" ca="1" si="0"/>
        <v>30</v>
      </c>
      <c r="I40" s="29">
        <f t="shared" ca="1" si="1"/>
        <v>3972.4999999999995</v>
      </c>
      <c r="J40" s="21"/>
      <c r="K40" s="30"/>
      <c r="L40" s="31">
        <f t="shared" ca="1" si="4"/>
        <v>104001.25</v>
      </c>
      <c r="M40" s="32">
        <f t="shared" ca="1" si="5"/>
        <v>898501.25</v>
      </c>
    </row>
    <row r="41" spans="1:13" x14ac:dyDescent="0.2">
      <c r="A41" s="28">
        <f t="shared" ca="1" si="6"/>
        <v>37135</v>
      </c>
      <c r="B41" s="28">
        <f t="shared" ca="1" si="2"/>
        <v>37164</v>
      </c>
      <c r="C41" s="21"/>
      <c r="D41" s="21" t="str">
        <f t="shared" si="7"/>
        <v/>
      </c>
      <c r="E41" s="21"/>
      <c r="F41" s="21"/>
      <c r="G41" s="79">
        <f t="shared" ca="1" si="8"/>
        <v>794500</v>
      </c>
      <c r="H41" s="23">
        <f t="shared" ca="1" si="0"/>
        <v>30</v>
      </c>
      <c r="I41" s="29">
        <f t="shared" ca="1" si="1"/>
        <v>3972.4999999999995</v>
      </c>
      <c r="J41" s="21"/>
      <c r="K41" s="30"/>
      <c r="L41" s="31">
        <f t="shared" ca="1" si="4"/>
        <v>107973.75</v>
      </c>
      <c r="M41" s="32">
        <f t="shared" ca="1" si="5"/>
        <v>902473.75</v>
      </c>
    </row>
    <row r="42" spans="1:13" x14ac:dyDescent="0.2">
      <c r="A42" s="28">
        <f t="shared" ca="1" si="6"/>
        <v>37165</v>
      </c>
      <c r="B42" s="28">
        <f t="shared" ca="1" si="2"/>
        <v>37195</v>
      </c>
      <c r="C42" s="21"/>
      <c r="D42" s="21" t="str">
        <f t="shared" si="7"/>
        <v/>
      </c>
      <c r="E42" s="21"/>
      <c r="F42" s="21"/>
      <c r="G42" s="79">
        <f t="shared" ca="1" si="8"/>
        <v>794500</v>
      </c>
      <c r="H42" s="23">
        <f t="shared" ca="1" si="0"/>
        <v>30</v>
      </c>
      <c r="I42" s="29">
        <f t="shared" ca="1" si="1"/>
        <v>3972.4999999999995</v>
      </c>
      <c r="J42" s="21"/>
      <c r="K42" s="30"/>
      <c r="L42" s="31">
        <f t="shared" ca="1" si="4"/>
        <v>111946.25</v>
      </c>
      <c r="M42" s="32">
        <f t="shared" ca="1" si="5"/>
        <v>906446.25</v>
      </c>
    </row>
    <row r="43" spans="1:13" x14ac:dyDescent="0.2">
      <c r="A43" s="28">
        <f t="shared" ca="1" si="6"/>
        <v>37196</v>
      </c>
      <c r="B43" s="28">
        <f t="shared" ca="1" si="2"/>
        <v>37225</v>
      </c>
      <c r="C43" s="21"/>
      <c r="D43" s="21" t="str">
        <f t="shared" si="7"/>
        <v/>
      </c>
      <c r="E43" s="21"/>
      <c r="F43" s="21"/>
      <c r="G43" s="79">
        <f t="shared" ca="1" si="8"/>
        <v>794500</v>
      </c>
      <c r="H43" s="23">
        <f t="shared" ca="1" si="0"/>
        <v>30</v>
      </c>
      <c r="I43" s="29">
        <f t="shared" ca="1" si="1"/>
        <v>3972.4999999999995</v>
      </c>
      <c r="J43" s="21"/>
      <c r="K43" s="30"/>
      <c r="L43" s="31">
        <f t="shared" ca="1" si="4"/>
        <v>115918.75</v>
      </c>
      <c r="M43" s="32">
        <f t="shared" ca="1" si="5"/>
        <v>910418.75</v>
      </c>
    </row>
    <row r="44" spans="1:13" x14ac:dyDescent="0.2">
      <c r="A44" s="28">
        <f t="shared" ca="1" si="6"/>
        <v>37226</v>
      </c>
      <c r="B44" s="28">
        <f t="shared" ca="1" si="2"/>
        <v>37256</v>
      </c>
      <c r="C44" s="21"/>
      <c r="D44" s="21" t="str">
        <f t="shared" si="7"/>
        <v/>
      </c>
      <c r="E44" s="21"/>
      <c r="F44" s="21"/>
      <c r="G44" s="79">
        <f t="shared" ca="1" si="8"/>
        <v>794500</v>
      </c>
      <c r="H44" s="23">
        <f t="shared" ca="1" si="0"/>
        <v>30</v>
      </c>
      <c r="I44" s="29">
        <f t="shared" ca="1" si="1"/>
        <v>3972.4999999999995</v>
      </c>
      <c r="J44" s="21"/>
      <c r="K44" s="30"/>
      <c r="L44" s="31">
        <f t="shared" ca="1" si="4"/>
        <v>119891.25</v>
      </c>
      <c r="M44" s="32">
        <f t="shared" ca="1" si="5"/>
        <v>914391.25</v>
      </c>
    </row>
    <row r="45" spans="1:13" x14ac:dyDescent="0.2">
      <c r="A45" s="28">
        <f t="shared" ca="1" si="6"/>
        <v>37257</v>
      </c>
      <c r="B45" s="28">
        <f t="shared" ca="1" si="2"/>
        <v>37287</v>
      </c>
      <c r="C45" s="21"/>
      <c r="D45" s="21" t="str">
        <f t="shared" si="7"/>
        <v/>
      </c>
      <c r="E45" s="21"/>
      <c r="F45" s="21"/>
      <c r="G45" s="79">
        <f t="shared" ca="1" si="8"/>
        <v>794500</v>
      </c>
      <c r="H45" s="23">
        <f t="shared" ca="1" si="0"/>
        <v>30</v>
      </c>
      <c r="I45" s="29">
        <f t="shared" ca="1" si="1"/>
        <v>3972.4999999999995</v>
      </c>
      <c r="J45" s="21"/>
      <c r="K45" s="30"/>
      <c r="L45" s="31">
        <f t="shared" ca="1" si="4"/>
        <v>123863.75</v>
      </c>
      <c r="M45" s="32">
        <f t="shared" ca="1" si="5"/>
        <v>918363.75</v>
      </c>
    </row>
    <row r="46" spans="1:13" x14ac:dyDescent="0.2">
      <c r="A46" s="28">
        <f t="shared" ca="1" si="6"/>
        <v>37288</v>
      </c>
      <c r="B46" s="28">
        <f t="shared" ca="1" si="2"/>
        <v>37315</v>
      </c>
      <c r="C46" s="21"/>
      <c r="D46" s="21" t="str">
        <f t="shared" si="7"/>
        <v/>
      </c>
      <c r="E46" s="21"/>
      <c r="F46" s="21"/>
      <c r="G46" s="79">
        <f t="shared" ca="1" si="8"/>
        <v>794500</v>
      </c>
      <c r="H46" s="23">
        <f t="shared" ref="H46:H77" ca="1" si="9">IF(B46&gt;Int_Has,"0",IF(A46="","",DAYS360(A46,B46+(1))))</f>
        <v>30</v>
      </c>
      <c r="I46" s="29">
        <f t="shared" ref="I46:I77" ca="1" si="10">IF(B46&gt;Int_Has,"0",IF(B46="","",IF(G46&lt;0,"0",((G46*B$7)/30)*H46)))</f>
        <v>3972.4999999999995</v>
      </c>
      <c r="J46" s="21"/>
      <c r="K46" s="30"/>
      <c r="L46" s="31">
        <f t="shared" ca="1" si="4"/>
        <v>127836.25</v>
      </c>
      <c r="M46" s="32">
        <f t="shared" ca="1" si="5"/>
        <v>922336.25</v>
      </c>
    </row>
    <row r="47" spans="1:13" x14ac:dyDescent="0.2">
      <c r="A47" s="28">
        <f t="shared" ca="1" si="6"/>
        <v>37316</v>
      </c>
      <c r="B47" s="28">
        <f t="shared" ca="1" si="2"/>
        <v>37346</v>
      </c>
      <c r="C47" s="21"/>
      <c r="D47" s="21" t="str">
        <f t="shared" si="7"/>
        <v/>
      </c>
      <c r="E47" s="21"/>
      <c r="F47" s="21"/>
      <c r="G47" s="79">
        <f t="shared" ca="1" si="8"/>
        <v>794500</v>
      </c>
      <c r="H47" s="23">
        <f t="shared" ca="1" si="9"/>
        <v>30</v>
      </c>
      <c r="I47" s="29">
        <f t="shared" ca="1" si="10"/>
        <v>3972.4999999999995</v>
      </c>
      <c r="J47" s="21"/>
      <c r="K47" s="30"/>
      <c r="L47" s="31">
        <f t="shared" ca="1" si="4"/>
        <v>131808.75</v>
      </c>
      <c r="M47" s="32">
        <f t="shared" ca="1" si="5"/>
        <v>926308.75</v>
      </c>
    </row>
    <row r="48" spans="1:13" x14ac:dyDescent="0.2">
      <c r="A48" s="28">
        <f t="shared" ca="1" si="6"/>
        <v>37347</v>
      </c>
      <c r="B48" s="28">
        <f t="shared" ca="1" si="2"/>
        <v>37376</v>
      </c>
      <c r="C48" s="21"/>
      <c r="D48" s="21" t="str">
        <f t="shared" si="7"/>
        <v/>
      </c>
      <c r="E48" s="21"/>
      <c r="F48" s="21"/>
      <c r="G48" s="79">
        <f t="shared" ca="1" si="8"/>
        <v>794500</v>
      </c>
      <c r="H48" s="23">
        <f t="shared" ca="1" si="9"/>
        <v>30</v>
      </c>
      <c r="I48" s="29">
        <f t="shared" ca="1" si="10"/>
        <v>3972.4999999999995</v>
      </c>
      <c r="J48" s="21"/>
      <c r="K48" s="30"/>
      <c r="L48" s="31">
        <f t="shared" ca="1" si="4"/>
        <v>135781.25</v>
      </c>
      <c r="M48" s="32">
        <f t="shared" ca="1" si="5"/>
        <v>930281.25</v>
      </c>
    </row>
    <row r="49" spans="1:13" x14ac:dyDescent="0.2">
      <c r="A49" s="28">
        <f t="shared" ca="1" si="6"/>
        <v>37377</v>
      </c>
      <c r="B49" s="28">
        <f t="shared" ca="1" si="2"/>
        <v>37407</v>
      </c>
      <c r="C49" s="21"/>
      <c r="D49" s="21" t="str">
        <f t="shared" si="7"/>
        <v/>
      </c>
      <c r="E49" s="21"/>
      <c r="F49" s="21"/>
      <c r="G49" s="79">
        <f t="shared" ca="1" si="8"/>
        <v>794500</v>
      </c>
      <c r="H49" s="23">
        <f t="shared" ca="1" si="9"/>
        <v>30</v>
      </c>
      <c r="I49" s="29">
        <f t="shared" ca="1" si="10"/>
        <v>3972.4999999999995</v>
      </c>
      <c r="J49" s="21"/>
      <c r="K49" s="30"/>
      <c r="L49" s="31">
        <f t="shared" ca="1" si="4"/>
        <v>139753.75</v>
      </c>
      <c r="M49" s="32">
        <f t="shared" ca="1" si="5"/>
        <v>934253.75</v>
      </c>
    </row>
    <row r="50" spans="1:13" x14ac:dyDescent="0.2">
      <c r="A50" s="28">
        <f t="shared" ca="1" si="6"/>
        <v>37408</v>
      </c>
      <c r="B50" s="28">
        <f t="shared" ca="1" si="2"/>
        <v>37437</v>
      </c>
      <c r="C50" s="21"/>
      <c r="D50" s="21" t="str">
        <f t="shared" si="7"/>
        <v/>
      </c>
      <c r="E50" s="21"/>
      <c r="F50" s="21"/>
      <c r="G50" s="79">
        <f t="shared" ca="1" si="8"/>
        <v>794500</v>
      </c>
      <c r="H50" s="23">
        <f t="shared" ca="1" si="9"/>
        <v>30</v>
      </c>
      <c r="I50" s="29">
        <f t="shared" ca="1" si="10"/>
        <v>3972.4999999999995</v>
      </c>
      <c r="J50" s="21"/>
      <c r="K50" s="30"/>
      <c r="L50" s="31">
        <f t="shared" ca="1" si="4"/>
        <v>143726.25</v>
      </c>
      <c r="M50" s="32">
        <f t="shared" ca="1" si="5"/>
        <v>938226.25</v>
      </c>
    </row>
    <row r="51" spans="1:13" x14ac:dyDescent="0.2">
      <c r="A51" s="28">
        <f t="shared" ca="1" si="6"/>
        <v>37438</v>
      </c>
      <c r="B51" s="28">
        <f t="shared" ca="1" si="2"/>
        <v>37468</v>
      </c>
      <c r="C51" s="21"/>
      <c r="D51" s="21" t="str">
        <f t="shared" si="7"/>
        <v/>
      </c>
      <c r="E51" s="21"/>
      <c r="F51" s="21"/>
      <c r="G51" s="79">
        <f t="shared" ca="1" si="8"/>
        <v>794500</v>
      </c>
      <c r="H51" s="23">
        <f t="shared" ca="1" si="9"/>
        <v>30</v>
      </c>
      <c r="I51" s="29">
        <f t="shared" ca="1" si="10"/>
        <v>3972.4999999999995</v>
      </c>
      <c r="J51" s="21"/>
      <c r="K51" s="30"/>
      <c r="L51" s="31">
        <f t="shared" ca="1" si="4"/>
        <v>147698.75</v>
      </c>
      <c r="M51" s="32">
        <f t="shared" ca="1" si="5"/>
        <v>942198.75</v>
      </c>
    </row>
    <row r="52" spans="1:13" x14ac:dyDescent="0.2">
      <c r="A52" s="28">
        <f t="shared" ca="1" si="6"/>
        <v>37469</v>
      </c>
      <c r="B52" s="28">
        <f t="shared" ca="1" si="2"/>
        <v>37499</v>
      </c>
      <c r="C52" s="21"/>
      <c r="D52" s="21" t="str">
        <f t="shared" si="7"/>
        <v/>
      </c>
      <c r="E52" s="21"/>
      <c r="F52" s="21"/>
      <c r="G52" s="79">
        <f t="shared" ca="1" si="8"/>
        <v>794500</v>
      </c>
      <c r="H52" s="23">
        <f t="shared" ca="1" si="9"/>
        <v>30</v>
      </c>
      <c r="I52" s="29">
        <f t="shared" ca="1" si="10"/>
        <v>3972.4999999999995</v>
      </c>
      <c r="J52" s="21"/>
      <c r="K52" s="30"/>
      <c r="L52" s="31">
        <f t="shared" ca="1" si="4"/>
        <v>151671.25</v>
      </c>
      <c r="M52" s="32">
        <f t="shared" ca="1" si="5"/>
        <v>946171.25</v>
      </c>
    </row>
    <row r="53" spans="1:13" x14ac:dyDescent="0.2">
      <c r="A53" s="28">
        <f t="shared" ca="1" si="6"/>
        <v>37500</v>
      </c>
      <c r="B53" s="28">
        <f t="shared" ca="1" si="2"/>
        <v>37529</v>
      </c>
      <c r="C53" s="21"/>
      <c r="D53" s="21" t="str">
        <f t="shared" si="7"/>
        <v/>
      </c>
      <c r="E53" s="21"/>
      <c r="F53" s="21"/>
      <c r="G53" s="79">
        <f t="shared" ca="1" si="8"/>
        <v>794500</v>
      </c>
      <c r="H53" s="23">
        <f t="shared" ca="1" si="9"/>
        <v>30</v>
      </c>
      <c r="I53" s="29">
        <f t="shared" ca="1" si="10"/>
        <v>3972.4999999999995</v>
      </c>
      <c r="J53" s="21"/>
      <c r="K53" s="30"/>
      <c r="L53" s="31">
        <f t="shared" ca="1" si="4"/>
        <v>155643.75</v>
      </c>
      <c r="M53" s="32">
        <f t="shared" ca="1" si="5"/>
        <v>950143.75</v>
      </c>
    </row>
    <row r="54" spans="1:13" x14ac:dyDescent="0.2">
      <c r="A54" s="28">
        <f t="shared" ca="1" si="6"/>
        <v>37530</v>
      </c>
      <c r="B54" s="28">
        <f t="shared" ca="1" si="2"/>
        <v>37560</v>
      </c>
      <c r="C54" s="21"/>
      <c r="D54" s="21" t="str">
        <f t="shared" si="7"/>
        <v/>
      </c>
      <c r="E54" s="21"/>
      <c r="F54" s="21"/>
      <c r="G54" s="79">
        <f t="shared" ca="1" si="8"/>
        <v>794500</v>
      </c>
      <c r="H54" s="23">
        <f t="shared" ca="1" si="9"/>
        <v>30</v>
      </c>
      <c r="I54" s="29">
        <f t="shared" ca="1" si="10"/>
        <v>3972.4999999999995</v>
      </c>
      <c r="J54" s="21"/>
      <c r="K54" s="30"/>
      <c r="L54" s="31">
        <f t="shared" ca="1" si="4"/>
        <v>159616.25</v>
      </c>
      <c r="M54" s="32">
        <f t="shared" ca="1" si="5"/>
        <v>954116.25</v>
      </c>
    </row>
    <row r="55" spans="1:13" x14ac:dyDescent="0.2">
      <c r="A55" s="28">
        <f t="shared" ca="1" si="6"/>
        <v>37561</v>
      </c>
      <c r="B55" s="28">
        <f t="shared" ca="1" si="2"/>
        <v>37590</v>
      </c>
      <c r="C55" s="21"/>
      <c r="D55" s="21" t="str">
        <f t="shared" si="7"/>
        <v/>
      </c>
      <c r="E55" s="21"/>
      <c r="F55" s="21"/>
      <c r="G55" s="79">
        <f t="shared" ca="1" si="8"/>
        <v>794500</v>
      </c>
      <c r="H55" s="23">
        <f t="shared" ca="1" si="9"/>
        <v>30</v>
      </c>
      <c r="I55" s="29">
        <f t="shared" ca="1" si="10"/>
        <v>3972.4999999999995</v>
      </c>
      <c r="J55" s="21"/>
      <c r="K55" s="30"/>
      <c r="L55" s="31">
        <f t="shared" ca="1" si="4"/>
        <v>163588.75</v>
      </c>
      <c r="M55" s="32">
        <f t="shared" ca="1" si="5"/>
        <v>958088.75</v>
      </c>
    </row>
    <row r="56" spans="1:13" x14ac:dyDescent="0.2">
      <c r="A56" s="28">
        <f t="shared" ca="1" si="6"/>
        <v>37591</v>
      </c>
      <c r="B56" s="28">
        <f t="shared" ca="1" si="2"/>
        <v>37621</v>
      </c>
      <c r="C56" s="21"/>
      <c r="D56" s="21" t="str">
        <f t="shared" si="7"/>
        <v/>
      </c>
      <c r="E56" s="21"/>
      <c r="F56" s="21"/>
      <c r="G56" s="79">
        <f t="shared" ca="1" si="8"/>
        <v>794500</v>
      </c>
      <c r="H56" s="23">
        <f t="shared" ca="1" si="9"/>
        <v>30</v>
      </c>
      <c r="I56" s="29">
        <f t="shared" ca="1" si="10"/>
        <v>3972.4999999999995</v>
      </c>
      <c r="J56" s="21"/>
      <c r="K56" s="30"/>
      <c r="L56" s="31">
        <f t="shared" ca="1" si="4"/>
        <v>167561.25</v>
      </c>
      <c r="M56" s="32">
        <f t="shared" ca="1" si="5"/>
        <v>962061.25</v>
      </c>
    </row>
    <row r="57" spans="1:13" x14ac:dyDescent="0.2">
      <c r="A57" s="28">
        <f t="shared" ca="1" si="6"/>
        <v>37622</v>
      </c>
      <c r="B57" s="28">
        <f t="shared" ca="1" si="2"/>
        <v>37652</v>
      </c>
      <c r="C57" s="21"/>
      <c r="D57" s="21" t="str">
        <f t="shared" si="7"/>
        <v/>
      </c>
      <c r="E57" s="21"/>
      <c r="F57" s="21"/>
      <c r="G57" s="79">
        <f t="shared" ca="1" si="8"/>
        <v>794500</v>
      </c>
      <c r="H57" s="23">
        <f t="shared" ca="1" si="9"/>
        <v>30</v>
      </c>
      <c r="I57" s="29">
        <f t="shared" ca="1" si="10"/>
        <v>3972.4999999999995</v>
      </c>
      <c r="J57" s="21"/>
      <c r="K57" s="30"/>
      <c r="L57" s="31">
        <f t="shared" ca="1" si="4"/>
        <v>171533.75</v>
      </c>
      <c r="M57" s="32">
        <f t="shared" ca="1" si="5"/>
        <v>966033.75</v>
      </c>
    </row>
    <row r="58" spans="1:13" x14ac:dyDescent="0.2">
      <c r="A58" s="28">
        <f t="shared" ca="1" si="6"/>
        <v>37653</v>
      </c>
      <c r="B58" s="28">
        <f t="shared" ca="1" si="2"/>
        <v>37680</v>
      </c>
      <c r="C58" s="21"/>
      <c r="D58" s="21" t="str">
        <f t="shared" si="7"/>
        <v/>
      </c>
      <c r="E58" s="21"/>
      <c r="F58" s="21"/>
      <c r="G58" s="79">
        <f t="shared" ca="1" si="8"/>
        <v>794500</v>
      </c>
      <c r="H58" s="23">
        <f t="shared" ca="1" si="9"/>
        <v>30</v>
      </c>
      <c r="I58" s="29">
        <f t="shared" ca="1" si="10"/>
        <v>3972.4999999999995</v>
      </c>
      <c r="J58" s="21"/>
      <c r="K58" s="30"/>
      <c r="L58" s="31">
        <f t="shared" ca="1" si="4"/>
        <v>175506.25</v>
      </c>
      <c r="M58" s="32">
        <f t="shared" ca="1" si="5"/>
        <v>970006.25</v>
      </c>
    </row>
    <row r="59" spans="1:13" x14ac:dyDescent="0.2">
      <c r="A59" s="28">
        <f t="shared" ca="1" si="6"/>
        <v>37681</v>
      </c>
      <c r="B59" s="28">
        <f t="shared" ca="1" si="2"/>
        <v>37711</v>
      </c>
      <c r="C59" s="21"/>
      <c r="D59" s="21" t="str">
        <f t="shared" si="7"/>
        <v/>
      </c>
      <c r="E59" s="21"/>
      <c r="F59" s="21"/>
      <c r="G59" s="79">
        <f t="shared" ca="1" si="8"/>
        <v>794500</v>
      </c>
      <c r="H59" s="23">
        <f t="shared" ca="1" si="9"/>
        <v>30</v>
      </c>
      <c r="I59" s="29">
        <f t="shared" ca="1" si="10"/>
        <v>3972.4999999999995</v>
      </c>
      <c r="J59" s="21"/>
      <c r="K59" s="30"/>
      <c r="L59" s="31">
        <f t="shared" ca="1" si="4"/>
        <v>179478.75</v>
      </c>
      <c r="M59" s="32">
        <f t="shared" ca="1" si="5"/>
        <v>973978.75</v>
      </c>
    </row>
    <row r="60" spans="1:13" x14ac:dyDescent="0.2">
      <c r="A60" s="28">
        <f t="shared" ca="1" si="6"/>
        <v>37712</v>
      </c>
      <c r="B60" s="28">
        <f t="shared" ca="1" si="2"/>
        <v>37741</v>
      </c>
      <c r="C60" s="21"/>
      <c r="D60" s="21" t="str">
        <f t="shared" si="7"/>
        <v/>
      </c>
      <c r="E60" s="21"/>
      <c r="F60" s="21"/>
      <c r="G60" s="79">
        <f t="shared" ca="1" si="8"/>
        <v>794500</v>
      </c>
      <c r="H60" s="23">
        <f t="shared" ca="1" si="9"/>
        <v>30</v>
      </c>
      <c r="I60" s="29">
        <f t="shared" ca="1" si="10"/>
        <v>3972.4999999999995</v>
      </c>
      <c r="J60" s="21"/>
      <c r="K60" s="30"/>
      <c r="L60" s="31">
        <f t="shared" ca="1" si="4"/>
        <v>183451.25</v>
      </c>
      <c r="M60" s="32">
        <f t="shared" ca="1" si="5"/>
        <v>977951.25</v>
      </c>
    </row>
    <row r="61" spans="1:13" x14ac:dyDescent="0.2">
      <c r="A61" s="28">
        <f t="shared" ca="1" si="6"/>
        <v>37742</v>
      </c>
      <c r="B61" s="28">
        <f t="shared" ca="1" si="2"/>
        <v>37772</v>
      </c>
      <c r="C61" s="21"/>
      <c r="D61" s="21" t="str">
        <f t="shared" si="7"/>
        <v/>
      </c>
      <c r="E61" s="21"/>
      <c r="F61" s="21"/>
      <c r="G61" s="79">
        <f t="shared" ca="1" si="8"/>
        <v>794500</v>
      </c>
      <c r="H61" s="23">
        <f t="shared" ca="1" si="9"/>
        <v>30</v>
      </c>
      <c r="I61" s="29">
        <f t="shared" ca="1" si="10"/>
        <v>3972.4999999999995</v>
      </c>
      <c r="J61" s="21"/>
      <c r="K61" s="30"/>
      <c r="L61" s="31">
        <f t="shared" ca="1" si="4"/>
        <v>187423.75</v>
      </c>
      <c r="M61" s="32">
        <f t="shared" ca="1" si="5"/>
        <v>981923.75</v>
      </c>
    </row>
    <row r="62" spans="1:13" x14ac:dyDescent="0.2">
      <c r="A62" s="28">
        <f t="shared" ca="1" si="6"/>
        <v>37773</v>
      </c>
      <c r="B62" s="28">
        <f t="shared" ca="1" si="2"/>
        <v>37802</v>
      </c>
      <c r="C62" s="21"/>
      <c r="D62" s="21" t="str">
        <f t="shared" si="7"/>
        <v/>
      </c>
      <c r="E62" s="21"/>
      <c r="F62" s="21"/>
      <c r="G62" s="79">
        <f t="shared" ca="1" si="8"/>
        <v>794500</v>
      </c>
      <c r="H62" s="23">
        <f t="shared" ca="1" si="9"/>
        <v>30</v>
      </c>
      <c r="I62" s="29">
        <f t="shared" ca="1" si="10"/>
        <v>3972.4999999999995</v>
      </c>
      <c r="J62" s="21"/>
      <c r="K62" s="30"/>
      <c r="L62" s="31">
        <f t="shared" ca="1" si="4"/>
        <v>191396.25</v>
      </c>
      <c r="M62" s="32">
        <f t="shared" ca="1" si="5"/>
        <v>985896.25</v>
      </c>
    </row>
    <row r="63" spans="1:13" x14ac:dyDescent="0.2">
      <c r="A63" s="28">
        <f t="shared" ca="1" si="6"/>
        <v>37803</v>
      </c>
      <c r="B63" s="28">
        <f t="shared" ca="1" si="2"/>
        <v>37833</v>
      </c>
      <c r="C63" s="21"/>
      <c r="D63" s="21" t="str">
        <f t="shared" si="7"/>
        <v/>
      </c>
      <c r="E63" s="21"/>
      <c r="F63" s="21"/>
      <c r="G63" s="79">
        <f t="shared" ca="1" si="8"/>
        <v>794500</v>
      </c>
      <c r="H63" s="23">
        <f t="shared" ca="1" si="9"/>
        <v>30</v>
      </c>
      <c r="I63" s="29">
        <f t="shared" ca="1" si="10"/>
        <v>3972.4999999999995</v>
      </c>
      <c r="J63" s="21"/>
      <c r="K63" s="30"/>
      <c r="L63" s="31">
        <f t="shared" ca="1" si="4"/>
        <v>195368.75</v>
      </c>
      <c r="M63" s="32">
        <f t="shared" ca="1" si="5"/>
        <v>989868.75</v>
      </c>
    </row>
    <row r="64" spans="1:13" x14ac:dyDescent="0.2">
      <c r="A64" s="28">
        <f t="shared" ca="1" si="6"/>
        <v>37834</v>
      </c>
      <c r="B64" s="28">
        <f t="shared" ca="1" si="2"/>
        <v>37864</v>
      </c>
      <c r="C64" s="21"/>
      <c r="D64" s="21" t="str">
        <f t="shared" si="7"/>
        <v/>
      </c>
      <c r="E64" s="21"/>
      <c r="F64" s="21"/>
      <c r="G64" s="79">
        <f t="shared" ca="1" si="8"/>
        <v>794500</v>
      </c>
      <c r="H64" s="23">
        <f t="shared" ca="1" si="9"/>
        <v>30</v>
      </c>
      <c r="I64" s="29">
        <f t="shared" ca="1" si="10"/>
        <v>3972.4999999999995</v>
      </c>
      <c r="J64" s="21"/>
      <c r="K64" s="30"/>
      <c r="L64" s="31">
        <f t="shared" ca="1" si="4"/>
        <v>199341.25</v>
      </c>
      <c r="M64" s="32">
        <f t="shared" ca="1" si="5"/>
        <v>993841.25</v>
      </c>
    </row>
    <row r="65" spans="1:13" x14ac:dyDescent="0.2">
      <c r="A65" s="28">
        <f t="shared" ca="1" si="6"/>
        <v>37865</v>
      </c>
      <c r="B65" s="28">
        <f t="shared" ca="1" si="2"/>
        <v>37894</v>
      </c>
      <c r="C65" s="21"/>
      <c r="D65" s="21" t="str">
        <f t="shared" si="7"/>
        <v/>
      </c>
      <c r="E65" s="21"/>
      <c r="F65" s="21"/>
      <c r="G65" s="79">
        <f t="shared" ca="1" si="8"/>
        <v>794500</v>
      </c>
      <c r="H65" s="23">
        <f t="shared" ca="1" si="9"/>
        <v>30</v>
      </c>
      <c r="I65" s="29">
        <f t="shared" ca="1" si="10"/>
        <v>3972.4999999999995</v>
      </c>
      <c r="J65" s="21"/>
      <c r="K65" s="30"/>
      <c r="L65" s="31">
        <f t="shared" ca="1" si="4"/>
        <v>203313.75</v>
      </c>
      <c r="M65" s="32">
        <f t="shared" ca="1" si="5"/>
        <v>997813.75</v>
      </c>
    </row>
    <row r="66" spans="1:13" x14ac:dyDescent="0.2">
      <c r="A66" s="28">
        <f t="shared" ca="1" si="6"/>
        <v>37895</v>
      </c>
      <c r="B66" s="28">
        <f t="shared" ca="1" si="2"/>
        <v>37925</v>
      </c>
      <c r="C66" s="21"/>
      <c r="D66" s="21" t="str">
        <f t="shared" si="7"/>
        <v/>
      </c>
      <c r="E66" s="21"/>
      <c r="F66" s="21"/>
      <c r="G66" s="79">
        <f t="shared" ca="1" si="8"/>
        <v>794500</v>
      </c>
      <c r="H66" s="23">
        <f t="shared" ca="1" si="9"/>
        <v>30</v>
      </c>
      <c r="I66" s="29">
        <f t="shared" ca="1" si="10"/>
        <v>3972.4999999999995</v>
      </c>
      <c r="J66" s="21"/>
      <c r="K66" s="30"/>
      <c r="L66" s="31">
        <f t="shared" ca="1" si="4"/>
        <v>207286.25</v>
      </c>
      <c r="M66" s="32">
        <f t="shared" ca="1" si="5"/>
        <v>1001786.25</v>
      </c>
    </row>
    <row r="67" spans="1:13" x14ac:dyDescent="0.2">
      <c r="A67" s="28">
        <f t="shared" ca="1" si="6"/>
        <v>37926</v>
      </c>
      <c r="B67" s="28">
        <f t="shared" ca="1" si="2"/>
        <v>37955</v>
      </c>
      <c r="C67" s="21"/>
      <c r="D67" s="21" t="str">
        <f t="shared" si="7"/>
        <v/>
      </c>
      <c r="E67" s="21"/>
      <c r="F67" s="21"/>
      <c r="G67" s="79">
        <f t="shared" ca="1" si="8"/>
        <v>794500</v>
      </c>
      <c r="H67" s="23">
        <f t="shared" ca="1" si="9"/>
        <v>30</v>
      </c>
      <c r="I67" s="29">
        <f t="shared" ca="1" si="10"/>
        <v>3972.4999999999995</v>
      </c>
      <c r="J67" s="21"/>
      <c r="K67" s="30"/>
      <c r="L67" s="31">
        <f t="shared" ca="1" si="4"/>
        <v>211258.75</v>
      </c>
      <c r="M67" s="32">
        <f t="shared" ca="1" si="5"/>
        <v>1005758.75</v>
      </c>
    </row>
    <row r="68" spans="1:13" x14ac:dyDescent="0.2">
      <c r="A68" s="28">
        <f t="shared" ca="1" si="6"/>
        <v>37956</v>
      </c>
      <c r="B68" s="28">
        <f t="shared" ca="1" si="2"/>
        <v>37986</v>
      </c>
      <c r="C68" s="21"/>
      <c r="D68" s="21" t="str">
        <f t="shared" si="7"/>
        <v/>
      </c>
      <c r="E68" s="21"/>
      <c r="F68" s="21"/>
      <c r="G68" s="79">
        <f t="shared" ca="1" si="8"/>
        <v>794500</v>
      </c>
      <c r="H68" s="23">
        <f t="shared" ca="1" si="9"/>
        <v>30</v>
      </c>
      <c r="I68" s="29">
        <f t="shared" ca="1" si="10"/>
        <v>3972.4999999999995</v>
      </c>
      <c r="J68" s="21"/>
      <c r="K68" s="30"/>
      <c r="L68" s="31">
        <f t="shared" ca="1" si="4"/>
        <v>215231.25</v>
      </c>
      <c r="M68" s="32">
        <f t="shared" ca="1" si="5"/>
        <v>1009731.25</v>
      </c>
    </row>
    <row r="69" spans="1:13" x14ac:dyDescent="0.2">
      <c r="A69" s="28">
        <f t="shared" ca="1" si="6"/>
        <v>37987</v>
      </c>
      <c r="B69" s="28">
        <f t="shared" ca="1" si="2"/>
        <v>38017</v>
      </c>
      <c r="C69" s="21"/>
      <c r="D69" s="21" t="str">
        <f t="shared" si="7"/>
        <v/>
      </c>
      <c r="E69" s="21"/>
      <c r="F69" s="21"/>
      <c r="G69" s="79">
        <f t="shared" ca="1" si="8"/>
        <v>794500</v>
      </c>
      <c r="H69" s="23">
        <f t="shared" ca="1" si="9"/>
        <v>30</v>
      </c>
      <c r="I69" s="29">
        <f t="shared" ca="1" si="10"/>
        <v>3972.4999999999995</v>
      </c>
      <c r="J69" s="21"/>
      <c r="K69" s="30"/>
      <c r="L69" s="31">
        <f t="shared" ca="1" si="4"/>
        <v>219203.75</v>
      </c>
      <c r="M69" s="32">
        <f t="shared" ca="1" si="5"/>
        <v>1013703.75</v>
      </c>
    </row>
    <row r="70" spans="1:13" x14ac:dyDescent="0.2">
      <c r="A70" s="28">
        <f t="shared" ca="1" si="6"/>
        <v>38018</v>
      </c>
      <c r="B70" s="28">
        <f t="shared" ca="1" si="2"/>
        <v>38046</v>
      </c>
      <c r="C70" s="21"/>
      <c r="D70" s="21" t="str">
        <f t="shared" si="7"/>
        <v/>
      </c>
      <c r="E70" s="21"/>
      <c r="F70" s="21"/>
      <c r="G70" s="79">
        <f t="shared" ca="1" si="8"/>
        <v>794500</v>
      </c>
      <c r="H70" s="23">
        <f t="shared" ca="1" si="9"/>
        <v>30</v>
      </c>
      <c r="I70" s="29">
        <f t="shared" ca="1" si="10"/>
        <v>3972.4999999999995</v>
      </c>
      <c r="J70" s="21"/>
      <c r="K70" s="30"/>
      <c r="L70" s="31">
        <f t="shared" ca="1" si="4"/>
        <v>223176.25</v>
      </c>
      <c r="M70" s="32">
        <f t="shared" ca="1" si="5"/>
        <v>1017676.25</v>
      </c>
    </row>
    <row r="71" spans="1:13" x14ac:dyDescent="0.2">
      <c r="A71" s="28">
        <f t="shared" ca="1" si="6"/>
        <v>38047</v>
      </c>
      <c r="B71" s="28">
        <f t="shared" ca="1" si="2"/>
        <v>38077</v>
      </c>
      <c r="C71" s="21"/>
      <c r="D71" s="21" t="str">
        <f t="shared" si="7"/>
        <v/>
      </c>
      <c r="E71" s="21"/>
      <c r="F71" s="21"/>
      <c r="G71" s="79">
        <f t="shared" ca="1" si="8"/>
        <v>794500</v>
      </c>
      <c r="H71" s="23">
        <f t="shared" ca="1" si="9"/>
        <v>30</v>
      </c>
      <c r="I71" s="29">
        <f t="shared" ca="1" si="10"/>
        <v>3972.4999999999995</v>
      </c>
      <c r="J71" s="21"/>
      <c r="K71" s="30"/>
      <c r="L71" s="31">
        <f t="shared" ca="1" si="4"/>
        <v>227148.75</v>
      </c>
      <c r="M71" s="32">
        <f t="shared" ca="1" si="5"/>
        <v>1021648.75</v>
      </c>
    </row>
    <row r="72" spans="1:13" x14ac:dyDescent="0.2">
      <c r="A72" s="28">
        <f t="shared" ca="1" si="6"/>
        <v>38078</v>
      </c>
      <c r="B72" s="28">
        <f t="shared" ca="1" si="2"/>
        <v>38107</v>
      </c>
      <c r="C72" s="21"/>
      <c r="D72" s="21" t="str">
        <f t="shared" si="7"/>
        <v/>
      </c>
      <c r="E72" s="21"/>
      <c r="F72" s="21"/>
      <c r="G72" s="79">
        <f t="shared" ca="1" si="8"/>
        <v>794500</v>
      </c>
      <c r="H72" s="23">
        <f t="shared" ca="1" si="9"/>
        <v>30</v>
      </c>
      <c r="I72" s="29">
        <f t="shared" ca="1" si="10"/>
        <v>3972.4999999999995</v>
      </c>
      <c r="J72" s="21"/>
      <c r="K72" s="30"/>
      <c r="L72" s="31">
        <f t="shared" ca="1" si="4"/>
        <v>231121.25</v>
      </c>
      <c r="M72" s="32">
        <f t="shared" ca="1" si="5"/>
        <v>1025621.25</v>
      </c>
    </row>
    <row r="73" spans="1:13" x14ac:dyDescent="0.2">
      <c r="A73" s="28">
        <f t="shared" ca="1" si="6"/>
        <v>38108</v>
      </c>
      <c r="B73" s="28">
        <f t="shared" ca="1" si="2"/>
        <v>38138</v>
      </c>
      <c r="C73" s="21"/>
      <c r="D73" s="21" t="str">
        <f t="shared" si="7"/>
        <v/>
      </c>
      <c r="E73" s="21"/>
      <c r="F73" s="21"/>
      <c r="G73" s="79">
        <f t="shared" ca="1" si="8"/>
        <v>794500</v>
      </c>
      <c r="H73" s="23">
        <f t="shared" ca="1" si="9"/>
        <v>30</v>
      </c>
      <c r="I73" s="29">
        <f t="shared" ca="1" si="10"/>
        <v>3972.4999999999995</v>
      </c>
      <c r="J73" s="21"/>
      <c r="K73" s="30"/>
      <c r="L73" s="31">
        <f t="shared" ca="1" si="4"/>
        <v>235093.75</v>
      </c>
      <c r="M73" s="32">
        <f t="shared" ca="1" si="5"/>
        <v>1029593.75</v>
      </c>
    </row>
    <row r="74" spans="1:13" x14ac:dyDescent="0.2">
      <c r="A74" s="28">
        <f t="shared" ca="1" si="6"/>
        <v>38139</v>
      </c>
      <c r="B74" s="28">
        <f t="shared" ca="1" si="2"/>
        <v>38168</v>
      </c>
      <c r="C74" s="21"/>
      <c r="D74" s="21" t="str">
        <f t="shared" si="7"/>
        <v/>
      </c>
      <c r="E74" s="21"/>
      <c r="F74" s="21"/>
      <c r="G74" s="79">
        <f t="shared" ca="1" si="8"/>
        <v>794500</v>
      </c>
      <c r="H74" s="23">
        <f t="shared" ca="1" si="9"/>
        <v>30</v>
      </c>
      <c r="I74" s="29">
        <f t="shared" ca="1" si="10"/>
        <v>3972.4999999999995</v>
      </c>
      <c r="J74" s="21"/>
      <c r="K74" s="30"/>
      <c r="L74" s="31">
        <f t="shared" ca="1" si="4"/>
        <v>239066.25</v>
      </c>
      <c r="M74" s="32">
        <f t="shared" ca="1" si="5"/>
        <v>1033566.25</v>
      </c>
    </row>
    <row r="75" spans="1:13" x14ac:dyDescent="0.2">
      <c r="A75" s="28">
        <f t="shared" ca="1" si="6"/>
        <v>38169</v>
      </c>
      <c r="B75" s="28">
        <f t="shared" ca="1" si="2"/>
        <v>38199</v>
      </c>
      <c r="C75" s="21"/>
      <c r="D75" s="21" t="str">
        <f t="shared" si="7"/>
        <v/>
      </c>
      <c r="E75" s="21"/>
      <c r="F75" s="21"/>
      <c r="G75" s="79">
        <f t="shared" ca="1" si="8"/>
        <v>794500</v>
      </c>
      <c r="H75" s="23">
        <f t="shared" ca="1" si="9"/>
        <v>30</v>
      </c>
      <c r="I75" s="29">
        <f t="shared" ca="1" si="10"/>
        <v>3972.4999999999995</v>
      </c>
      <c r="J75" s="21"/>
      <c r="K75" s="30"/>
      <c r="L75" s="31">
        <f t="shared" ca="1" si="4"/>
        <v>243038.75</v>
      </c>
      <c r="M75" s="32">
        <f t="shared" ca="1" si="5"/>
        <v>1037538.75</v>
      </c>
    </row>
    <row r="76" spans="1:13" x14ac:dyDescent="0.2">
      <c r="A76" s="28">
        <f t="shared" ca="1" si="6"/>
        <v>38200</v>
      </c>
      <c r="B76" s="28">
        <f t="shared" ca="1" si="2"/>
        <v>38230</v>
      </c>
      <c r="C76" s="21"/>
      <c r="D76" s="21" t="str">
        <f t="shared" si="7"/>
        <v/>
      </c>
      <c r="E76" s="21"/>
      <c r="F76" s="21"/>
      <c r="G76" s="79">
        <f t="shared" ca="1" si="8"/>
        <v>794500</v>
      </c>
      <c r="H76" s="23">
        <f t="shared" ca="1" si="9"/>
        <v>30</v>
      </c>
      <c r="I76" s="29">
        <f t="shared" ca="1" si="10"/>
        <v>3972.4999999999995</v>
      </c>
      <c r="J76" s="21"/>
      <c r="K76" s="30"/>
      <c r="L76" s="31">
        <f t="shared" ca="1" si="4"/>
        <v>247011.25</v>
      </c>
      <c r="M76" s="32">
        <f t="shared" ca="1" si="5"/>
        <v>1041511.25</v>
      </c>
    </row>
    <row r="77" spans="1:13" x14ac:dyDescent="0.2">
      <c r="A77" s="28">
        <f t="shared" ca="1" si="6"/>
        <v>38231</v>
      </c>
      <c r="B77" s="28">
        <f t="shared" ca="1" si="2"/>
        <v>38260</v>
      </c>
      <c r="C77" s="21"/>
      <c r="D77" s="21" t="str">
        <f t="shared" si="7"/>
        <v/>
      </c>
      <c r="E77" s="21"/>
      <c r="F77" s="21"/>
      <c r="G77" s="79">
        <f t="shared" ca="1" si="8"/>
        <v>794500</v>
      </c>
      <c r="H77" s="23">
        <f t="shared" ca="1" si="9"/>
        <v>30</v>
      </c>
      <c r="I77" s="29">
        <f t="shared" ca="1" si="10"/>
        <v>3972.4999999999995</v>
      </c>
      <c r="J77" s="21"/>
      <c r="K77" s="30"/>
      <c r="L77" s="31">
        <f t="shared" ca="1" si="4"/>
        <v>250983.75</v>
      </c>
      <c r="M77" s="32">
        <f t="shared" ca="1" si="5"/>
        <v>1045483.75</v>
      </c>
    </row>
    <row r="78" spans="1:13" x14ac:dyDescent="0.2">
      <c r="A78" s="28">
        <f t="shared" ca="1" si="6"/>
        <v>38261</v>
      </c>
      <c r="B78" s="28">
        <f t="shared" ca="1" si="2"/>
        <v>38291</v>
      </c>
      <c r="C78" s="21"/>
      <c r="D78" s="21" t="str">
        <f t="shared" si="7"/>
        <v/>
      </c>
      <c r="E78" s="21"/>
      <c r="F78" s="21"/>
      <c r="G78" s="79">
        <f t="shared" ca="1" si="8"/>
        <v>794500</v>
      </c>
      <c r="H78" s="23">
        <f t="shared" ref="H78:H109" ca="1" si="11">IF(B78&gt;Int_Has,"0",IF(A78="","",DAYS360(A78,B78+(1))))</f>
        <v>30</v>
      </c>
      <c r="I78" s="29">
        <f t="shared" ref="I78:I109" ca="1" si="12">IF(B78&gt;Int_Has,"0",IF(B78="","",IF(G78&lt;0,"0",((G78*B$7)/30)*H78)))</f>
        <v>3972.4999999999995</v>
      </c>
      <c r="J78" s="21"/>
      <c r="K78" s="30"/>
      <c r="L78" s="31">
        <f t="shared" ca="1" si="4"/>
        <v>254956.25</v>
      </c>
      <c r="M78" s="32">
        <f t="shared" ca="1" si="5"/>
        <v>1049456.25</v>
      </c>
    </row>
    <row r="79" spans="1:13" x14ac:dyDescent="0.2">
      <c r="A79" s="28">
        <f t="shared" ca="1" si="6"/>
        <v>38292</v>
      </c>
      <c r="B79" s="28">
        <f t="shared" ca="1" si="2"/>
        <v>38321</v>
      </c>
      <c r="C79" s="21"/>
      <c r="D79" s="21" t="str">
        <f t="shared" si="7"/>
        <v/>
      </c>
      <c r="E79" s="21"/>
      <c r="F79" s="21"/>
      <c r="G79" s="79">
        <f t="shared" ca="1" si="8"/>
        <v>794500</v>
      </c>
      <c r="H79" s="23">
        <f t="shared" ca="1" si="11"/>
        <v>30</v>
      </c>
      <c r="I79" s="29">
        <f t="shared" ca="1" si="12"/>
        <v>3972.4999999999995</v>
      </c>
      <c r="J79" s="21"/>
      <c r="K79" s="30"/>
      <c r="L79" s="31">
        <f t="shared" ref="L79:L142" ca="1" si="13">IF(L78&lt;0,I79-J79,L78+I79-J79)</f>
        <v>258928.75</v>
      </c>
      <c r="M79" s="32">
        <f t="shared" ref="M79:M142" ca="1" si="14">SUM(M78,(D79:F79),I79)-J79</f>
        <v>1053428.75</v>
      </c>
    </row>
    <row r="80" spans="1:13" x14ac:dyDescent="0.2">
      <c r="A80" s="28">
        <f t="shared" ref="A80:A143" ca="1" si="15">DATE(YEAR(B79),MONTH(B79),DAY(B79)+1)</f>
        <v>38322</v>
      </c>
      <c r="B80" s="28">
        <f t="shared" ref="B80:B143" ca="1" si="16">IF(A80=DATE(YEAR(Int_Has),MONTH(Int_Has),DAY(1)),DATE(YEAR(Int_Has),MONTH(Int_Has),DAY(Int_Has)),DATE(YEAR(A80),MONTH(A80)+1,))</f>
        <v>38352</v>
      </c>
      <c r="C80" s="21"/>
      <c r="D80" s="21" t="str">
        <f t="shared" si="7"/>
        <v/>
      </c>
      <c r="E80" s="21"/>
      <c r="F80" s="21"/>
      <c r="G80" s="79">
        <f t="shared" ca="1" si="8"/>
        <v>794500</v>
      </c>
      <c r="H80" s="23">
        <f t="shared" ca="1" si="11"/>
        <v>30</v>
      </c>
      <c r="I80" s="29">
        <f t="shared" ca="1" si="12"/>
        <v>3972.4999999999995</v>
      </c>
      <c r="J80" s="21"/>
      <c r="K80" s="30"/>
      <c r="L80" s="31">
        <f t="shared" ca="1" si="13"/>
        <v>262901.25</v>
      </c>
      <c r="M80" s="32">
        <f t="shared" ca="1" si="14"/>
        <v>1057401.25</v>
      </c>
    </row>
    <row r="81" spans="1:13" x14ac:dyDescent="0.2">
      <c r="A81" s="28">
        <f t="shared" ca="1" si="15"/>
        <v>38353</v>
      </c>
      <c r="B81" s="28">
        <f t="shared" ca="1" si="16"/>
        <v>38383</v>
      </c>
      <c r="C81" s="21"/>
      <c r="D81" s="21" t="str">
        <f t="shared" ref="D81:D144" si="17">IF(C81="","",IF(DAY(A81)=1,C81*D$13,""))</f>
        <v/>
      </c>
      <c r="E81" s="21"/>
      <c r="F81" s="21"/>
      <c r="G81" s="79">
        <f t="shared" ca="1" si="8"/>
        <v>794500</v>
      </c>
      <c r="H81" s="23">
        <f t="shared" ca="1" si="11"/>
        <v>30</v>
      </c>
      <c r="I81" s="29">
        <f t="shared" ca="1" si="12"/>
        <v>3972.4999999999995</v>
      </c>
      <c r="J81" s="21"/>
      <c r="K81" s="30"/>
      <c r="L81" s="31">
        <f t="shared" ca="1" si="13"/>
        <v>266873.75</v>
      </c>
      <c r="M81" s="32">
        <f t="shared" ca="1" si="14"/>
        <v>1061373.75</v>
      </c>
    </row>
    <row r="82" spans="1:13" x14ac:dyDescent="0.2">
      <c r="A82" s="28">
        <f t="shared" ca="1" si="15"/>
        <v>38384</v>
      </c>
      <c r="B82" s="28">
        <f t="shared" ca="1" si="16"/>
        <v>38411</v>
      </c>
      <c r="C82" s="21"/>
      <c r="D82" s="21" t="str">
        <f t="shared" si="17"/>
        <v/>
      </c>
      <c r="E82" s="21"/>
      <c r="F82" s="21"/>
      <c r="G82" s="79">
        <f t="shared" ca="1" si="8"/>
        <v>794500</v>
      </c>
      <c r="H82" s="23">
        <f t="shared" ca="1" si="11"/>
        <v>30</v>
      </c>
      <c r="I82" s="29">
        <f t="shared" ca="1" si="12"/>
        <v>3972.4999999999995</v>
      </c>
      <c r="J82" s="21"/>
      <c r="K82" s="30"/>
      <c r="L82" s="31">
        <f t="shared" ca="1" si="13"/>
        <v>270846.25</v>
      </c>
      <c r="M82" s="32">
        <f t="shared" ca="1" si="14"/>
        <v>1065346.25</v>
      </c>
    </row>
    <row r="83" spans="1:13" x14ac:dyDescent="0.2">
      <c r="A83" s="28">
        <f t="shared" ca="1" si="15"/>
        <v>38412</v>
      </c>
      <c r="B83" s="28">
        <f t="shared" ca="1" si="16"/>
        <v>38442</v>
      </c>
      <c r="C83" s="21"/>
      <c r="D83" s="21" t="str">
        <f t="shared" si="17"/>
        <v/>
      </c>
      <c r="E83" s="21"/>
      <c r="F83" s="21"/>
      <c r="G83" s="79">
        <f t="shared" ca="1" si="8"/>
        <v>794500</v>
      </c>
      <c r="H83" s="23">
        <f t="shared" ca="1" si="11"/>
        <v>30</v>
      </c>
      <c r="I83" s="29">
        <f t="shared" ca="1" si="12"/>
        <v>3972.4999999999995</v>
      </c>
      <c r="J83" s="21"/>
      <c r="K83" s="30"/>
      <c r="L83" s="31">
        <f t="shared" ca="1" si="13"/>
        <v>274818.75</v>
      </c>
      <c r="M83" s="32">
        <f t="shared" ca="1" si="14"/>
        <v>1069318.75</v>
      </c>
    </row>
    <row r="84" spans="1:13" x14ac:dyDescent="0.2">
      <c r="A84" s="28">
        <f t="shared" ca="1" si="15"/>
        <v>38443</v>
      </c>
      <c r="B84" s="28">
        <f t="shared" ca="1" si="16"/>
        <v>38472</v>
      </c>
      <c r="C84" s="21"/>
      <c r="D84" s="21" t="str">
        <f t="shared" si="17"/>
        <v/>
      </c>
      <c r="E84" s="21"/>
      <c r="F84" s="21"/>
      <c r="G84" s="79">
        <f t="shared" ca="1" si="8"/>
        <v>794500</v>
      </c>
      <c r="H84" s="23">
        <f t="shared" ca="1" si="11"/>
        <v>30</v>
      </c>
      <c r="I84" s="29">
        <f t="shared" ca="1" si="12"/>
        <v>3972.4999999999995</v>
      </c>
      <c r="J84" s="21"/>
      <c r="K84" s="30"/>
      <c r="L84" s="31">
        <f t="shared" ca="1" si="13"/>
        <v>278791.25</v>
      </c>
      <c r="M84" s="32">
        <f t="shared" ca="1" si="14"/>
        <v>1073291.25</v>
      </c>
    </row>
    <row r="85" spans="1:13" x14ac:dyDescent="0.2">
      <c r="A85" s="28">
        <f t="shared" ca="1" si="15"/>
        <v>38473</v>
      </c>
      <c r="B85" s="28">
        <f t="shared" ca="1" si="16"/>
        <v>38503</v>
      </c>
      <c r="C85" s="21"/>
      <c r="D85" s="21" t="str">
        <f t="shared" si="17"/>
        <v/>
      </c>
      <c r="E85" s="21"/>
      <c r="F85" s="21"/>
      <c r="G85" s="79">
        <f t="shared" ca="1" si="8"/>
        <v>794500</v>
      </c>
      <c r="H85" s="23">
        <f t="shared" ca="1" si="11"/>
        <v>30</v>
      </c>
      <c r="I85" s="29">
        <f t="shared" ca="1" si="12"/>
        <v>3972.4999999999995</v>
      </c>
      <c r="J85" s="21"/>
      <c r="K85" s="30"/>
      <c r="L85" s="31">
        <f t="shared" ca="1" si="13"/>
        <v>282763.75</v>
      </c>
      <c r="M85" s="32">
        <f t="shared" ca="1" si="14"/>
        <v>1077263.75</v>
      </c>
    </row>
    <row r="86" spans="1:13" x14ac:dyDescent="0.2">
      <c r="A86" s="28">
        <f t="shared" ca="1" si="15"/>
        <v>38504</v>
      </c>
      <c r="B86" s="28">
        <f t="shared" ca="1" si="16"/>
        <v>38533</v>
      </c>
      <c r="C86" s="21"/>
      <c r="D86" s="21" t="str">
        <f t="shared" si="17"/>
        <v/>
      </c>
      <c r="E86" s="21"/>
      <c r="F86" s="21"/>
      <c r="G86" s="79">
        <f t="shared" ca="1" si="8"/>
        <v>794500</v>
      </c>
      <c r="H86" s="23">
        <f t="shared" ca="1" si="11"/>
        <v>30</v>
      </c>
      <c r="I86" s="29">
        <f t="shared" ca="1" si="12"/>
        <v>3972.4999999999995</v>
      </c>
      <c r="J86" s="21"/>
      <c r="K86" s="30"/>
      <c r="L86" s="31">
        <f t="shared" ca="1" si="13"/>
        <v>286736.25</v>
      </c>
      <c r="M86" s="32">
        <f t="shared" ca="1" si="14"/>
        <v>1081236.25</v>
      </c>
    </row>
    <row r="87" spans="1:13" x14ac:dyDescent="0.2">
      <c r="A87" s="28">
        <f t="shared" ca="1" si="15"/>
        <v>38534</v>
      </c>
      <c r="B87" s="28">
        <f t="shared" ca="1" si="16"/>
        <v>38564</v>
      </c>
      <c r="C87" s="21"/>
      <c r="D87" s="21" t="str">
        <f t="shared" si="17"/>
        <v/>
      </c>
      <c r="E87" s="21"/>
      <c r="F87" s="21"/>
      <c r="G87" s="79">
        <f t="shared" ca="1" si="8"/>
        <v>794500</v>
      </c>
      <c r="H87" s="23">
        <f t="shared" ca="1" si="11"/>
        <v>30</v>
      </c>
      <c r="I87" s="29">
        <f t="shared" ca="1" si="12"/>
        <v>3972.4999999999995</v>
      </c>
      <c r="J87" s="21"/>
      <c r="K87" s="30"/>
      <c r="L87" s="31">
        <f t="shared" ca="1" si="13"/>
        <v>290708.75</v>
      </c>
      <c r="M87" s="32">
        <f t="shared" ca="1" si="14"/>
        <v>1085208.75</v>
      </c>
    </row>
    <row r="88" spans="1:13" x14ac:dyDescent="0.2">
      <c r="A88" s="28">
        <f t="shared" ca="1" si="15"/>
        <v>38565</v>
      </c>
      <c r="B88" s="28">
        <f t="shared" ca="1" si="16"/>
        <v>38595</v>
      </c>
      <c r="C88" s="21"/>
      <c r="D88" s="21" t="str">
        <f t="shared" si="17"/>
        <v/>
      </c>
      <c r="E88" s="21"/>
      <c r="F88" s="21"/>
      <c r="G88" s="79">
        <f t="shared" ca="1" si="8"/>
        <v>794500</v>
      </c>
      <c r="H88" s="23">
        <f t="shared" ca="1" si="11"/>
        <v>30</v>
      </c>
      <c r="I88" s="29">
        <f t="shared" ca="1" si="12"/>
        <v>3972.4999999999995</v>
      </c>
      <c r="J88" s="21"/>
      <c r="K88" s="30"/>
      <c r="L88" s="31">
        <f t="shared" ca="1" si="13"/>
        <v>294681.25</v>
      </c>
      <c r="M88" s="32">
        <f t="shared" ca="1" si="14"/>
        <v>1089181.25</v>
      </c>
    </row>
    <row r="89" spans="1:13" x14ac:dyDescent="0.2">
      <c r="A89" s="28">
        <f t="shared" ca="1" si="15"/>
        <v>38596</v>
      </c>
      <c r="B89" s="28">
        <f t="shared" ca="1" si="16"/>
        <v>38625</v>
      </c>
      <c r="C89" s="21"/>
      <c r="D89" s="21" t="str">
        <f t="shared" si="17"/>
        <v/>
      </c>
      <c r="E89" s="21"/>
      <c r="F89" s="21"/>
      <c r="G89" s="79">
        <f t="shared" ref="G89:G152" ca="1" si="18">MIN(G88,M88)+SUM(D89:F89)</f>
        <v>794500</v>
      </c>
      <c r="H89" s="23">
        <f t="shared" ca="1" si="11"/>
        <v>30</v>
      </c>
      <c r="I89" s="29">
        <f t="shared" ca="1" si="12"/>
        <v>3972.4999999999995</v>
      </c>
      <c r="J89" s="21"/>
      <c r="K89" s="30"/>
      <c r="L89" s="31">
        <f t="shared" ca="1" si="13"/>
        <v>298653.75</v>
      </c>
      <c r="M89" s="32">
        <f t="shared" ca="1" si="14"/>
        <v>1093153.75</v>
      </c>
    </row>
    <row r="90" spans="1:13" x14ac:dyDescent="0.2">
      <c r="A90" s="28">
        <f t="shared" ca="1" si="15"/>
        <v>38626</v>
      </c>
      <c r="B90" s="28">
        <f t="shared" ca="1" si="16"/>
        <v>38656</v>
      </c>
      <c r="C90" s="21"/>
      <c r="D90" s="21" t="str">
        <f t="shared" si="17"/>
        <v/>
      </c>
      <c r="E90" s="21"/>
      <c r="F90" s="21"/>
      <c r="G90" s="79">
        <f t="shared" ca="1" si="18"/>
        <v>794500</v>
      </c>
      <c r="H90" s="23">
        <f t="shared" ca="1" si="11"/>
        <v>30</v>
      </c>
      <c r="I90" s="29">
        <f t="shared" ca="1" si="12"/>
        <v>3972.4999999999995</v>
      </c>
      <c r="J90" s="21"/>
      <c r="K90" s="30"/>
      <c r="L90" s="31">
        <f t="shared" ca="1" si="13"/>
        <v>302626.25</v>
      </c>
      <c r="M90" s="32">
        <f t="shared" ca="1" si="14"/>
        <v>1097126.25</v>
      </c>
    </row>
    <row r="91" spans="1:13" x14ac:dyDescent="0.2">
      <c r="A91" s="28">
        <f t="shared" ca="1" si="15"/>
        <v>38657</v>
      </c>
      <c r="B91" s="28">
        <f t="shared" ca="1" si="16"/>
        <v>38686</v>
      </c>
      <c r="C91" s="21"/>
      <c r="D91" s="21" t="str">
        <f t="shared" si="17"/>
        <v/>
      </c>
      <c r="E91" s="21"/>
      <c r="F91" s="21"/>
      <c r="G91" s="79">
        <f t="shared" ca="1" si="18"/>
        <v>794500</v>
      </c>
      <c r="H91" s="23">
        <f t="shared" ca="1" si="11"/>
        <v>30</v>
      </c>
      <c r="I91" s="29">
        <f t="shared" ca="1" si="12"/>
        <v>3972.4999999999995</v>
      </c>
      <c r="J91" s="21"/>
      <c r="K91" s="30"/>
      <c r="L91" s="31">
        <f t="shared" ca="1" si="13"/>
        <v>306598.75</v>
      </c>
      <c r="M91" s="32">
        <f t="shared" ca="1" si="14"/>
        <v>1101098.75</v>
      </c>
    </row>
    <row r="92" spans="1:13" x14ac:dyDescent="0.2">
      <c r="A92" s="28">
        <f t="shared" ca="1" si="15"/>
        <v>38687</v>
      </c>
      <c r="B92" s="28">
        <f t="shared" ca="1" si="16"/>
        <v>38717</v>
      </c>
      <c r="C92" s="21"/>
      <c r="D92" s="21" t="str">
        <f t="shared" si="17"/>
        <v/>
      </c>
      <c r="E92" s="21"/>
      <c r="F92" s="21"/>
      <c r="G92" s="79">
        <f t="shared" ca="1" si="18"/>
        <v>794500</v>
      </c>
      <c r="H92" s="23">
        <f t="shared" ca="1" si="11"/>
        <v>30</v>
      </c>
      <c r="I92" s="29">
        <f t="shared" ca="1" si="12"/>
        <v>3972.4999999999995</v>
      </c>
      <c r="J92" s="21"/>
      <c r="K92" s="30"/>
      <c r="L92" s="31">
        <f t="shared" ca="1" si="13"/>
        <v>310571.25</v>
      </c>
      <c r="M92" s="32">
        <f t="shared" ca="1" si="14"/>
        <v>1105071.25</v>
      </c>
    </row>
    <row r="93" spans="1:13" x14ac:dyDescent="0.2">
      <c r="A93" s="28">
        <f t="shared" ca="1" si="15"/>
        <v>38718</v>
      </c>
      <c r="B93" s="28">
        <f t="shared" ca="1" si="16"/>
        <v>38748</v>
      </c>
      <c r="C93" s="21"/>
      <c r="D93" s="21" t="str">
        <f t="shared" si="17"/>
        <v/>
      </c>
      <c r="E93" s="21"/>
      <c r="F93" s="21"/>
      <c r="G93" s="79">
        <f t="shared" ca="1" si="18"/>
        <v>794500</v>
      </c>
      <c r="H93" s="23">
        <f t="shared" ca="1" si="11"/>
        <v>30</v>
      </c>
      <c r="I93" s="29">
        <f t="shared" ca="1" si="12"/>
        <v>3972.4999999999995</v>
      </c>
      <c r="J93" s="21"/>
      <c r="K93" s="30"/>
      <c r="L93" s="31">
        <f t="shared" ca="1" si="13"/>
        <v>314543.75</v>
      </c>
      <c r="M93" s="32">
        <f t="shared" ca="1" si="14"/>
        <v>1109043.75</v>
      </c>
    </row>
    <row r="94" spans="1:13" x14ac:dyDescent="0.2">
      <c r="A94" s="28">
        <f t="shared" ca="1" si="15"/>
        <v>38749</v>
      </c>
      <c r="B94" s="28">
        <f t="shared" ca="1" si="16"/>
        <v>38776</v>
      </c>
      <c r="C94" s="21"/>
      <c r="D94" s="21" t="str">
        <f t="shared" si="17"/>
        <v/>
      </c>
      <c r="E94" s="21"/>
      <c r="F94" s="21"/>
      <c r="G94" s="79">
        <f t="shared" ca="1" si="18"/>
        <v>794500</v>
      </c>
      <c r="H94" s="23">
        <f t="shared" ca="1" si="11"/>
        <v>30</v>
      </c>
      <c r="I94" s="29">
        <f t="shared" ca="1" si="12"/>
        <v>3972.4999999999995</v>
      </c>
      <c r="J94" s="21"/>
      <c r="K94" s="30"/>
      <c r="L94" s="31">
        <f t="shared" ca="1" si="13"/>
        <v>318516.25</v>
      </c>
      <c r="M94" s="32">
        <f t="shared" ca="1" si="14"/>
        <v>1113016.25</v>
      </c>
    </row>
    <row r="95" spans="1:13" x14ac:dyDescent="0.2">
      <c r="A95" s="28">
        <f t="shared" ca="1" si="15"/>
        <v>38777</v>
      </c>
      <c r="B95" s="28">
        <f t="shared" ca="1" si="16"/>
        <v>38807</v>
      </c>
      <c r="C95" s="21"/>
      <c r="D95" s="21" t="str">
        <f t="shared" si="17"/>
        <v/>
      </c>
      <c r="E95" s="21"/>
      <c r="F95" s="21"/>
      <c r="G95" s="79">
        <f t="shared" ca="1" si="18"/>
        <v>794500</v>
      </c>
      <c r="H95" s="23">
        <f t="shared" ca="1" si="11"/>
        <v>30</v>
      </c>
      <c r="I95" s="29">
        <f t="shared" ca="1" si="12"/>
        <v>3972.4999999999995</v>
      </c>
      <c r="J95" s="21"/>
      <c r="K95" s="30"/>
      <c r="L95" s="31">
        <f t="shared" ca="1" si="13"/>
        <v>322488.75</v>
      </c>
      <c r="M95" s="32">
        <f t="shared" ca="1" si="14"/>
        <v>1116988.75</v>
      </c>
    </row>
    <row r="96" spans="1:13" x14ac:dyDescent="0.2">
      <c r="A96" s="28">
        <f t="shared" ca="1" si="15"/>
        <v>38808</v>
      </c>
      <c r="B96" s="28">
        <f t="shared" ca="1" si="16"/>
        <v>38837</v>
      </c>
      <c r="C96" s="21"/>
      <c r="D96" s="21" t="str">
        <f t="shared" si="17"/>
        <v/>
      </c>
      <c r="E96" s="21"/>
      <c r="F96" s="21"/>
      <c r="G96" s="79">
        <f t="shared" ca="1" si="18"/>
        <v>794500</v>
      </c>
      <c r="H96" s="23">
        <f t="shared" ca="1" si="11"/>
        <v>30</v>
      </c>
      <c r="I96" s="29">
        <f t="shared" ca="1" si="12"/>
        <v>3972.4999999999995</v>
      </c>
      <c r="J96" s="21"/>
      <c r="K96" s="30"/>
      <c r="L96" s="31">
        <f t="shared" ca="1" si="13"/>
        <v>326461.25</v>
      </c>
      <c r="M96" s="32">
        <f t="shared" ca="1" si="14"/>
        <v>1120961.25</v>
      </c>
    </row>
    <row r="97" spans="1:13" x14ac:dyDescent="0.2">
      <c r="A97" s="28">
        <f t="shared" ca="1" si="15"/>
        <v>38838</v>
      </c>
      <c r="B97" s="28">
        <f t="shared" ca="1" si="16"/>
        <v>38868</v>
      </c>
      <c r="C97" s="21"/>
      <c r="D97" s="21" t="str">
        <f t="shared" si="17"/>
        <v/>
      </c>
      <c r="E97" s="21"/>
      <c r="F97" s="21"/>
      <c r="G97" s="79">
        <f t="shared" ca="1" si="18"/>
        <v>794500</v>
      </c>
      <c r="H97" s="23">
        <f t="shared" ca="1" si="11"/>
        <v>30</v>
      </c>
      <c r="I97" s="29">
        <f t="shared" ca="1" si="12"/>
        <v>3972.4999999999995</v>
      </c>
      <c r="J97" s="21"/>
      <c r="K97" s="30"/>
      <c r="L97" s="31">
        <f t="shared" ca="1" si="13"/>
        <v>330433.75</v>
      </c>
      <c r="M97" s="32">
        <f t="shared" ca="1" si="14"/>
        <v>1124933.75</v>
      </c>
    </row>
    <row r="98" spans="1:13" x14ac:dyDescent="0.2">
      <c r="A98" s="28">
        <f t="shared" ca="1" si="15"/>
        <v>38869</v>
      </c>
      <c r="B98" s="28">
        <f t="shared" ca="1" si="16"/>
        <v>38898</v>
      </c>
      <c r="C98" s="21"/>
      <c r="D98" s="21" t="str">
        <f t="shared" si="17"/>
        <v/>
      </c>
      <c r="E98" s="21"/>
      <c r="F98" s="21"/>
      <c r="G98" s="79">
        <f t="shared" ca="1" si="18"/>
        <v>794500</v>
      </c>
      <c r="H98" s="23">
        <f t="shared" ca="1" si="11"/>
        <v>30</v>
      </c>
      <c r="I98" s="29">
        <f t="shared" ca="1" si="12"/>
        <v>3972.4999999999995</v>
      </c>
      <c r="J98" s="21"/>
      <c r="K98" s="30"/>
      <c r="L98" s="31">
        <f t="shared" ca="1" si="13"/>
        <v>334406.25</v>
      </c>
      <c r="M98" s="32">
        <f t="shared" ca="1" si="14"/>
        <v>1128906.25</v>
      </c>
    </row>
    <row r="99" spans="1:13" x14ac:dyDescent="0.2">
      <c r="A99" s="28">
        <f t="shared" ca="1" si="15"/>
        <v>38899</v>
      </c>
      <c r="B99" s="28">
        <f t="shared" ca="1" si="16"/>
        <v>38929</v>
      </c>
      <c r="C99" s="21"/>
      <c r="D99" s="21" t="str">
        <f t="shared" si="17"/>
        <v/>
      </c>
      <c r="E99" s="21"/>
      <c r="F99" s="21"/>
      <c r="G99" s="79">
        <f t="shared" ca="1" si="18"/>
        <v>794500</v>
      </c>
      <c r="H99" s="23">
        <f t="shared" ca="1" si="11"/>
        <v>30</v>
      </c>
      <c r="I99" s="29">
        <f t="shared" ca="1" si="12"/>
        <v>3972.4999999999995</v>
      </c>
      <c r="J99" s="21"/>
      <c r="K99" s="30"/>
      <c r="L99" s="31">
        <f t="shared" ca="1" si="13"/>
        <v>338378.75</v>
      </c>
      <c r="M99" s="32">
        <f t="shared" ca="1" si="14"/>
        <v>1132878.75</v>
      </c>
    </row>
    <row r="100" spans="1:13" x14ac:dyDescent="0.2">
      <c r="A100" s="28">
        <f t="shared" ca="1" si="15"/>
        <v>38930</v>
      </c>
      <c r="B100" s="28">
        <f t="shared" ca="1" si="16"/>
        <v>38960</v>
      </c>
      <c r="C100" s="21"/>
      <c r="D100" s="21" t="str">
        <f t="shared" si="17"/>
        <v/>
      </c>
      <c r="E100" s="21"/>
      <c r="F100" s="21"/>
      <c r="G100" s="79">
        <f t="shared" ca="1" si="18"/>
        <v>794500</v>
      </c>
      <c r="H100" s="23">
        <f t="shared" ca="1" si="11"/>
        <v>30</v>
      </c>
      <c r="I100" s="29">
        <f t="shared" ca="1" si="12"/>
        <v>3972.4999999999995</v>
      </c>
      <c r="J100" s="21"/>
      <c r="K100" s="30"/>
      <c r="L100" s="31">
        <f t="shared" ca="1" si="13"/>
        <v>342351.25</v>
      </c>
      <c r="M100" s="32">
        <f t="shared" ca="1" si="14"/>
        <v>1136851.25</v>
      </c>
    </row>
    <row r="101" spans="1:13" x14ac:dyDescent="0.2">
      <c r="A101" s="28">
        <f t="shared" ca="1" si="15"/>
        <v>38961</v>
      </c>
      <c r="B101" s="28">
        <f t="shared" ca="1" si="16"/>
        <v>38990</v>
      </c>
      <c r="C101" s="21"/>
      <c r="D101" s="21" t="str">
        <f t="shared" si="17"/>
        <v/>
      </c>
      <c r="E101" s="21"/>
      <c r="F101" s="21"/>
      <c r="G101" s="79">
        <f t="shared" ca="1" si="18"/>
        <v>794500</v>
      </c>
      <c r="H101" s="23">
        <f t="shared" ca="1" si="11"/>
        <v>30</v>
      </c>
      <c r="I101" s="29">
        <f t="shared" ca="1" si="12"/>
        <v>3972.4999999999995</v>
      </c>
      <c r="J101" s="21"/>
      <c r="K101" s="30"/>
      <c r="L101" s="31">
        <f t="shared" ca="1" si="13"/>
        <v>346323.75</v>
      </c>
      <c r="M101" s="32">
        <f t="shared" ca="1" si="14"/>
        <v>1140823.75</v>
      </c>
    </row>
    <row r="102" spans="1:13" x14ac:dyDescent="0.2">
      <c r="A102" s="28">
        <f t="shared" ca="1" si="15"/>
        <v>38991</v>
      </c>
      <c r="B102" s="28">
        <f t="shared" ca="1" si="16"/>
        <v>39021</v>
      </c>
      <c r="C102" s="21"/>
      <c r="D102" s="21" t="str">
        <f t="shared" si="17"/>
        <v/>
      </c>
      <c r="E102" s="21"/>
      <c r="F102" s="21"/>
      <c r="G102" s="79">
        <f t="shared" ca="1" si="18"/>
        <v>794500</v>
      </c>
      <c r="H102" s="23">
        <f t="shared" ca="1" si="11"/>
        <v>30</v>
      </c>
      <c r="I102" s="29">
        <f t="shared" ca="1" si="12"/>
        <v>3972.4999999999995</v>
      </c>
      <c r="J102" s="21"/>
      <c r="K102" s="30"/>
      <c r="L102" s="31">
        <f t="shared" ca="1" si="13"/>
        <v>350296.25</v>
      </c>
      <c r="M102" s="32">
        <f t="shared" ca="1" si="14"/>
        <v>1144796.25</v>
      </c>
    </row>
    <row r="103" spans="1:13" x14ac:dyDescent="0.2">
      <c r="A103" s="28">
        <f t="shared" ca="1" si="15"/>
        <v>39022</v>
      </c>
      <c r="B103" s="28">
        <f t="shared" ca="1" si="16"/>
        <v>39051</v>
      </c>
      <c r="C103" s="21"/>
      <c r="D103" s="21" t="str">
        <f t="shared" si="17"/>
        <v/>
      </c>
      <c r="E103" s="21"/>
      <c r="F103" s="21"/>
      <c r="G103" s="79">
        <f t="shared" ca="1" si="18"/>
        <v>794500</v>
      </c>
      <c r="H103" s="23">
        <f t="shared" ca="1" si="11"/>
        <v>30</v>
      </c>
      <c r="I103" s="29">
        <f t="shared" ca="1" si="12"/>
        <v>3972.4999999999995</v>
      </c>
      <c r="J103" s="21"/>
      <c r="K103" s="30"/>
      <c r="L103" s="31">
        <f t="shared" ca="1" si="13"/>
        <v>354268.75</v>
      </c>
      <c r="M103" s="32">
        <f t="shared" ca="1" si="14"/>
        <v>1148768.75</v>
      </c>
    </row>
    <row r="104" spans="1:13" x14ac:dyDescent="0.2">
      <c r="A104" s="28">
        <f t="shared" ca="1" si="15"/>
        <v>39052</v>
      </c>
      <c r="B104" s="28">
        <f t="shared" ca="1" si="16"/>
        <v>39082</v>
      </c>
      <c r="C104" s="21"/>
      <c r="D104" s="21" t="str">
        <f t="shared" si="17"/>
        <v/>
      </c>
      <c r="E104" s="21"/>
      <c r="F104" s="21"/>
      <c r="G104" s="79">
        <f t="shared" ca="1" si="18"/>
        <v>794500</v>
      </c>
      <c r="H104" s="23">
        <f t="shared" ca="1" si="11"/>
        <v>30</v>
      </c>
      <c r="I104" s="29">
        <f t="shared" ca="1" si="12"/>
        <v>3972.4999999999995</v>
      </c>
      <c r="J104" s="21"/>
      <c r="K104" s="30"/>
      <c r="L104" s="31">
        <f t="shared" ca="1" si="13"/>
        <v>358241.25</v>
      </c>
      <c r="M104" s="32">
        <f t="shared" ca="1" si="14"/>
        <v>1152741.25</v>
      </c>
    </row>
    <row r="105" spans="1:13" x14ac:dyDescent="0.2">
      <c r="A105" s="28">
        <f t="shared" ca="1" si="15"/>
        <v>39083</v>
      </c>
      <c r="B105" s="28">
        <f t="shared" ca="1" si="16"/>
        <v>39113</v>
      </c>
      <c r="C105" s="21"/>
      <c r="D105" s="21" t="str">
        <f t="shared" si="17"/>
        <v/>
      </c>
      <c r="E105" s="21"/>
      <c r="F105" s="21"/>
      <c r="G105" s="79">
        <f t="shared" ca="1" si="18"/>
        <v>794500</v>
      </c>
      <c r="H105" s="23">
        <f t="shared" ca="1" si="11"/>
        <v>30</v>
      </c>
      <c r="I105" s="29">
        <f t="shared" ca="1" si="12"/>
        <v>3972.4999999999995</v>
      </c>
      <c r="J105" s="21"/>
      <c r="K105" s="30"/>
      <c r="L105" s="31">
        <f t="shared" ca="1" si="13"/>
        <v>362213.75</v>
      </c>
      <c r="M105" s="32">
        <f t="shared" ca="1" si="14"/>
        <v>1156713.75</v>
      </c>
    </row>
    <row r="106" spans="1:13" x14ac:dyDescent="0.2">
      <c r="A106" s="28">
        <f t="shared" ca="1" si="15"/>
        <v>39114</v>
      </c>
      <c r="B106" s="28">
        <f t="shared" ca="1" si="16"/>
        <v>39141</v>
      </c>
      <c r="C106" s="21"/>
      <c r="D106" s="21" t="str">
        <f t="shared" si="17"/>
        <v/>
      </c>
      <c r="E106" s="21"/>
      <c r="F106" s="21"/>
      <c r="G106" s="79">
        <f t="shared" ca="1" si="18"/>
        <v>794500</v>
      </c>
      <c r="H106" s="23">
        <f t="shared" ca="1" si="11"/>
        <v>30</v>
      </c>
      <c r="I106" s="29">
        <f t="shared" ca="1" si="12"/>
        <v>3972.4999999999995</v>
      </c>
      <c r="J106" s="21"/>
      <c r="K106" s="30"/>
      <c r="L106" s="31">
        <f t="shared" ca="1" si="13"/>
        <v>366186.25</v>
      </c>
      <c r="M106" s="32">
        <f t="shared" ca="1" si="14"/>
        <v>1160686.25</v>
      </c>
    </row>
    <row r="107" spans="1:13" x14ac:dyDescent="0.2">
      <c r="A107" s="28">
        <f t="shared" ca="1" si="15"/>
        <v>39142</v>
      </c>
      <c r="B107" s="28">
        <f t="shared" ca="1" si="16"/>
        <v>39172</v>
      </c>
      <c r="C107" s="21"/>
      <c r="D107" s="21" t="str">
        <f t="shared" si="17"/>
        <v/>
      </c>
      <c r="E107" s="21"/>
      <c r="F107" s="21"/>
      <c r="G107" s="79">
        <f t="shared" ca="1" si="18"/>
        <v>794500</v>
      </c>
      <c r="H107" s="23">
        <f t="shared" ca="1" si="11"/>
        <v>30</v>
      </c>
      <c r="I107" s="29">
        <f t="shared" ca="1" si="12"/>
        <v>3972.4999999999995</v>
      </c>
      <c r="J107" s="21"/>
      <c r="K107" s="30"/>
      <c r="L107" s="31">
        <f t="shared" ca="1" si="13"/>
        <v>370158.75</v>
      </c>
      <c r="M107" s="32">
        <f t="shared" ca="1" si="14"/>
        <v>1164658.75</v>
      </c>
    </row>
    <row r="108" spans="1:13" x14ac:dyDescent="0.2">
      <c r="A108" s="28">
        <f t="shared" ca="1" si="15"/>
        <v>39173</v>
      </c>
      <c r="B108" s="28">
        <f t="shared" ca="1" si="16"/>
        <v>39202</v>
      </c>
      <c r="C108" s="21"/>
      <c r="D108" s="21" t="str">
        <f t="shared" si="17"/>
        <v/>
      </c>
      <c r="E108" s="21"/>
      <c r="F108" s="21"/>
      <c r="G108" s="79">
        <f t="shared" ca="1" si="18"/>
        <v>794500</v>
      </c>
      <c r="H108" s="23">
        <f t="shared" ca="1" si="11"/>
        <v>30</v>
      </c>
      <c r="I108" s="29">
        <f t="shared" ca="1" si="12"/>
        <v>3972.4999999999995</v>
      </c>
      <c r="J108" s="21"/>
      <c r="K108" s="30"/>
      <c r="L108" s="31">
        <f t="shared" ca="1" si="13"/>
        <v>374131.25</v>
      </c>
      <c r="M108" s="32">
        <f t="shared" ca="1" si="14"/>
        <v>1168631.25</v>
      </c>
    </row>
    <row r="109" spans="1:13" x14ac:dyDescent="0.2">
      <c r="A109" s="28">
        <f t="shared" ca="1" si="15"/>
        <v>39203</v>
      </c>
      <c r="B109" s="28">
        <f t="shared" ca="1" si="16"/>
        <v>39233</v>
      </c>
      <c r="C109" s="21"/>
      <c r="D109" s="21" t="str">
        <f t="shared" si="17"/>
        <v/>
      </c>
      <c r="E109" s="21"/>
      <c r="F109" s="21"/>
      <c r="G109" s="79">
        <f t="shared" ca="1" si="18"/>
        <v>794500</v>
      </c>
      <c r="H109" s="23">
        <f t="shared" ca="1" si="11"/>
        <v>30</v>
      </c>
      <c r="I109" s="29">
        <f t="shared" ca="1" si="12"/>
        <v>3972.4999999999995</v>
      </c>
      <c r="J109" s="21"/>
      <c r="K109" s="30"/>
      <c r="L109" s="31">
        <f t="shared" ca="1" si="13"/>
        <v>378103.75</v>
      </c>
      <c r="M109" s="32">
        <f t="shared" ca="1" si="14"/>
        <v>1172603.75</v>
      </c>
    </row>
    <row r="110" spans="1:13" x14ac:dyDescent="0.2">
      <c r="A110" s="28">
        <f t="shared" ca="1" si="15"/>
        <v>39234</v>
      </c>
      <c r="B110" s="28">
        <f t="shared" ca="1" si="16"/>
        <v>39263</v>
      </c>
      <c r="C110" s="21"/>
      <c r="D110" s="21" t="str">
        <f t="shared" si="17"/>
        <v/>
      </c>
      <c r="E110" s="21"/>
      <c r="F110" s="21"/>
      <c r="G110" s="79">
        <f t="shared" ca="1" si="18"/>
        <v>794500</v>
      </c>
      <c r="H110" s="23">
        <f t="shared" ref="H110:H141" ca="1" si="19">IF(B110&gt;Int_Has,"0",IF(A110="","",DAYS360(A110,B110+(1))))</f>
        <v>30</v>
      </c>
      <c r="I110" s="29">
        <f t="shared" ref="I110:I141" ca="1" si="20">IF(B110&gt;Int_Has,"0",IF(B110="","",IF(G110&lt;0,"0",((G110*B$7)/30)*H110)))</f>
        <v>3972.4999999999995</v>
      </c>
      <c r="J110" s="21"/>
      <c r="K110" s="30"/>
      <c r="L110" s="31">
        <f t="shared" ca="1" si="13"/>
        <v>382076.25</v>
      </c>
      <c r="M110" s="32">
        <f t="shared" ca="1" si="14"/>
        <v>1176576.25</v>
      </c>
    </row>
    <row r="111" spans="1:13" x14ac:dyDescent="0.2">
      <c r="A111" s="28">
        <f t="shared" ca="1" si="15"/>
        <v>39264</v>
      </c>
      <c r="B111" s="28">
        <f t="shared" ca="1" si="16"/>
        <v>39294</v>
      </c>
      <c r="C111" s="21"/>
      <c r="D111" s="21" t="str">
        <f t="shared" si="17"/>
        <v/>
      </c>
      <c r="E111" s="21"/>
      <c r="F111" s="21"/>
      <c r="G111" s="79">
        <f t="shared" ca="1" si="18"/>
        <v>794500</v>
      </c>
      <c r="H111" s="23">
        <f t="shared" ca="1" si="19"/>
        <v>30</v>
      </c>
      <c r="I111" s="29">
        <f t="shared" ca="1" si="20"/>
        <v>3972.4999999999995</v>
      </c>
      <c r="J111" s="21"/>
      <c r="K111" s="30"/>
      <c r="L111" s="31">
        <f t="shared" ca="1" si="13"/>
        <v>386048.75</v>
      </c>
      <c r="M111" s="32">
        <f t="shared" ca="1" si="14"/>
        <v>1180548.75</v>
      </c>
    </row>
    <row r="112" spans="1:13" x14ac:dyDescent="0.2">
      <c r="A112" s="28">
        <f t="shared" ca="1" si="15"/>
        <v>39295</v>
      </c>
      <c r="B112" s="28">
        <f t="shared" ca="1" si="16"/>
        <v>39325</v>
      </c>
      <c r="C112" s="21"/>
      <c r="D112" s="21" t="str">
        <f t="shared" si="17"/>
        <v/>
      </c>
      <c r="E112" s="21"/>
      <c r="F112" s="21"/>
      <c r="G112" s="79">
        <f t="shared" ca="1" si="18"/>
        <v>794500</v>
      </c>
      <c r="H112" s="23">
        <f t="shared" ca="1" si="19"/>
        <v>30</v>
      </c>
      <c r="I112" s="29">
        <f t="shared" ca="1" si="20"/>
        <v>3972.4999999999995</v>
      </c>
      <c r="J112" s="21"/>
      <c r="K112" s="30"/>
      <c r="L112" s="31">
        <f t="shared" ca="1" si="13"/>
        <v>390021.25</v>
      </c>
      <c r="M112" s="32">
        <f t="shared" ca="1" si="14"/>
        <v>1184521.25</v>
      </c>
    </row>
    <row r="113" spans="1:13" x14ac:dyDescent="0.2">
      <c r="A113" s="28">
        <f t="shared" ca="1" si="15"/>
        <v>39326</v>
      </c>
      <c r="B113" s="28">
        <f t="shared" ca="1" si="16"/>
        <v>39355</v>
      </c>
      <c r="C113" s="21"/>
      <c r="D113" s="21" t="str">
        <f t="shared" si="17"/>
        <v/>
      </c>
      <c r="E113" s="21"/>
      <c r="F113" s="21"/>
      <c r="G113" s="79">
        <f t="shared" ca="1" si="18"/>
        <v>794500</v>
      </c>
      <c r="H113" s="23">
        <f t="shared" ca="1" si="19"/>
        <v>30</v>
      </c>
      <c r="I113" s="29">
        <f t="shared" ca="1" si="20"/>
        <v>3972.4999999999995</v>
      </c>
      <c r="J113" s="21"/>
      <c r="K113" s="30"/>
      <c r="L113" s="31">
        <f t="shared" ca="1" si="13"/>
        <v>393993.75</v>
      </c>
      <c r="M113" s="32">
        <f t="shared" ca="1" si="14"/>
        <v>1188493.75</v>
      </c>
    </row>
    <row r="114" spans="1:13" x14ac:dyDescent="0.2">
      <c r="A114" s="28">
        <f t="shared" ca="1" si="15"/>
        <v>39356</v>
      </c>
      <c r="B114" s="28">
        <f t="shared" ca="1" si="16"/>
        <v>39386</v>
      </c>
      <c r="C114" s="21"/>
      <c r="D114" s="21" t="str">
        <f t="shared" si="17"/>
        <v/>
      </c>
      <c r="E114" s="21"/>
      <c r="F114" s="21"/>
      <c r="G114" s="79">
        <f t="shared" ca="1" si="18"/>
        <v>794500</v>
      </c>
      <c r="H114" s="23">
        <f t="shared" ca="1" si="19"/>
        <v>30</v>
      </c>
      <c r="I114" s="29">
        <f t="shared" ca="1" si="20"/>
        <v>3972.4999999999995</v>
      </c>
      <c r="J114" s="21"/>
      <c r="K114" s="30"/>
      <c r="L114" s="31">
        <f t="shared" ca="1" si="13"/>
        <v>397966.25</v>
      </c>
      <c r="M114" s="32">
        <f t="shared" ca="1" si="14"/>
        <v>1192466.25</v>
      </c>
    </row>
    <row r="115" spans="1:13" x14ac:dyDescent="0.2">
      <c r="A115" s="28">
        <f t="shared" ca="1" si="15"/>
        <v>39387</v>
      </c>
      <c r="B115" s="28">
        <f t="shared" ca="1" si="16"/>
        <v>39416</v>
      </c>
      <c r="C115" s="21"/>
      <c r="D115" s="21" t="str">
        <f t="shared" si="17"/>
        <v/>
      </c>
      <c r="E115" s="21"/>
      <c r="F115" s="21"/>
      <c r="G115" s="79">
        <f t="shared" ca="1" si="18"/>
        <v>794500</v>
      </c>
      <c r="H115" s="23">
        <f t="shared" ca="1" si="19"/>
        <v>30</v>
      </c>
      <c r="I115" s="29">
        <f t="shared" ca="1" si="20"/>
        <v>3972.4999999999995</v>
      </c>
      <c r="J115" s="21"/>
      <c r="K115" s="30"/>
      <c r="L115" s="31">
        <f t="shared" ca="1" si="13"/>
        <v>401938.75</v>
      </c>
      <c r="M115" s="32">
        <f t="shared" ca="1" si="14"/>
        <v>1196438.75</v>
      </c>
    </row>
    <row r="116" spans="1:13" x14ac:dyDescent="0.2">
      <c r="A116" s="28">
        <f t="shared" ca="1" si="15"/>
        <v>39417</v>
      </c>
      <c r="B116" s="28">
        <f t="shared" ca="1" si="16"/>
        <v>39447</v>
      </c>
      <c r="C116" s="21"/>
      <c r="D116" s="21" t="str">
        <f t="shared" si="17"/>
        <v/>
      </c>
      <c r="E116" s="21"/>
      <c r="F116" s="21"/>
      <c r="G116" s="79">
        <f t="shared" ca="1" si="18"/>
        <v>794500</v>
      </c>
      <c r="H116" s="23">
        <f t="shared" ca="1" si="19"/>
        <v>30</v>
      </c>
      <c r="I116" s="29">
        <f t="shared" ca="1" si="20"/>
        <v>3972.4999999999995</v>
      </c>
      <c r="J116" s="21"/>
      <c r="K116" s="30"/>
      <c r="L116" s="31">
        <f t="shared" ca="1" si="13"/>
        <v>405911.25</v>
      </c>
      <c r="M116" s="32">
        <f t="shared" ca="1" si="14"/>
        <v>1200411.25</v>
      </c>
    </row>
    <row r="117" spans="1:13" x14ac:dyDescent="0.2">
      <c r="A117" s="28">
        <f t="shared" ca="1" si="15"/>
        <v>39448</v>
      </c>
      <c r="B117" s="28">
        <f t="shared" ca="1" si="16"/>
        <v>39478</v>
      </c>
      <c r="C117" s="21"/>
      <c r="D117" s="21" t="str">
        <f t="shared" si="17"/>
        <v/>
      </c>
      <c r="E117" s="21"/>
      <c r="F117" s="21"/>
      <c r="G117" s="79">
        <f t="shared" ca="1" si="18"/>
        <v>794500</v>
      </c>
      <c r="H117" s="23">
        <f t="shared" ca="1" si="19"/>
        <v>30</v>
      </c>
      <c r="I117" s="29">
        <f t="shared" ca="1" si="20"/>
        <v>3972.4999999999995</v>
      </c>
      <c r="J117" s="21"/>
      <c r="K117" s="30"/>
      <c r="L117" s="31">
        <f t="shared" ca="1" si="13"/>
        <v>409883.75</v>
      </c>
      <c r="M117" s="32">
        <f t="shared" ca="1" si="14"/>
        <v>1204383.75</v>
      </c>
    </row>
    <row r="118" spans="1:13" x14ac:dyDescent="0.2">
      <c r="A118" s="28">
        <f t="shared" ca="1" si="15"/>
        <v>39479</v>
      </c>
      <c r="B118" s="28">
        <f t="shared" ca="1" si="16"/>
        <v>39507</v>
      </c>
      <c r="C118" s="21"/>
      <c r="D118" s="21" t="str">
        <f t="shared" si="17"/>
        <v/>
      </c>
      <c r="E118" s="21"/>
      <c r="F118" s="21"/>
      <c r="G118" s="79">
        <f t="shared" ca="1" si="18"/>
        <v>794500</v>
      </c>
      <c r="H118" s="23">
        <f t="shared" ca="1" si="19"/>
        <v>30</v>
      </c>
      <c r="I118" s="29">
        <f t="shared" ca="1" si="20"/>
        <v>3972.4999999999995</v>
      </c>
      <c r="J118" s="21"/>
      <c r="K118" s="30"/>
      <c r="L118" s="31">
        <f t="shared" ca="1" si="13"/>
        <v>413856.25</v>
      </c>
      <c r="M118" s="32">
        <f t="shared" ca="1" si="14"/>
        <v>1208356.25</v>
      </c>
    </row>
    <row r="119" spans="1:13" x14ac:dyDescent="0.2">
      <c r="A119" s="28">
        <f t="shared" ca="1" si="15"/>
        <v>39508</v>
      </c>
      <c r="B119" s="28">
        <f t="shared" ca="1" si="16"/>
        <v>39538</v>
      </c>
      <c r="C119" s="21"/>
      <c r="D119" s="21" t="str">
        <f t="shared" si="17"/>
        <v/>
      </c>
      <c r="E119" s="21"/>
      <c r="F119" s="21"/>
      <c r="G119" s="79">
        <f t="shared" ca="1" si="18"/>
        <v>794500</v>
      </c>
      <c r="H119" s="23">
        <f t="shared" ca="1" si="19"/>
        <v>30</v>
      </c>
      <c r="I119" s="29">
        <f t="shared" ca="1" si="20"/>
        <v>3972.4999999999995</v>
      </c>
      <c r="J119" s="21"/>
      <c r="K119" s="30"/>
      <c r="L119" s="31">
        <f t="shared" ca="1" si="13"/>
        <v>417828.75</v>
      </c>
      <c r="M119" s="32">
        <f t="shared" ca="1" si="14"/>
        <v>1212328.75</v>
      </c>
    </row>
    <row r="120" spans="1:13" x14ac:dyDescent="0.2">
      <c r="A120" s="28">
        <f t="shared" ca="1" si="15"/>
        <v>39539</v>
      </c>
      <c r="B120" s="28">
        <f t="shared" ca="1" si="16"/>
        <v>39568</v>
      </c>
      <c r="C120" s="21"/>
      <c r="D120" s="21" t="str">
        <f t="shared" si="17"/>
        <v/>
      </c>
      <c r="E120" s="21"/>
      <c r="F120" s="21"/>
      <c r="G120" s="79">
        <f t="shared" ca="1" si="18"/>
        <v>794500</v>
      </c>
      <c r="H120" s="23">
        <f t="shared" ca="1" si="19"/>
        <v>30</v>
      </c>
      <c r="I120" s="29">
        <f t="shared" ca="1" si="20"/>
        <v>3972.4999999999995</v>
      </c>
      <c r="J120" s="21"/>
      <c r="K120" s="30"/>
      <c r="L120" s="31">
        <f t="shared" ca="1" si="13"/>
        <v>421801.25</v>
      </c>
      <c r="M120" s="32">
        <f t="shared" ca="1" si="14"/>
        <v>1216301.25</v>
      </c>
    </row>
    <row r="121" spans="1:13" x14ac:dyDescent="0.2">
      <c r="A121" s="28">
        <f t="shared" ca="1" si="15"/>
        <v>39569</v>
      </c>
      <c r="B121" s="28">
        <f t="shared" ca="1" si="16"/>
        <v>39599</v>
      </c>
      <c r="C121" s="21"/>
      <c r="D121" s="21" t="str">
        <f t="shared" si="17"/>
        <v/>
      </c>
      <c r="E121" s="21"/>
      <c r="F121" s="21"/>
      <c r="G121" s="79">
        <f t="shared" ca="1" si="18"/>
        <v>794500</v>
      </c>
      <c r="H121" s="23">
        <f t="shared" ca="1" si="19"/>
        <v>30</v>
      </c>
      <c r="I121" s="29">
        <f t="shared" ca="1" si="20"/>
        <v>3972.4999999999995</v>
      </c>
      <c r="J121" s="21"/>
      <c r="K121" s="30"/>
      <c r="L121" s="31">
        <f t="shared" ca="1" si="13"/>
        <v>425773.75</v>
      </c>
      <c r="M121" s="32">
        <f t="shared" ca="1" si="14"/>
        <v>1220273.75</v>
      </c>
    </row>
    <row r="122" spans="1:13" x14ac:dyDescent="0.2">
      <c r="A122" s="28">
        <f t="shared" ca="1" si="15"/>
        <v>39600</v>
      </c>
      <c r="B122" s="28">
        <f t="shared" ca="1" si="16"/>
        <v>39629</v>
      </c>
      <c r="C122" s="21"/>
      <c r="D122" s="21" t="str">
        <f t="shared" si="17"/>
        <v/>
      </c>
      <c r="E122" s="21"/>
      <c r="F122" s="21"/>
      <c r="G122" s="79">
        <f t="shared" ca="1" si="18"/>
        <v>794500</v>
      </c>
      <c r="H122" s="23">
        <f t="shared" ca="1" si="19"/>
        <v>30</v>
      </c>
      <c r="I122" s="29">
        <f t="shared" ca="1" si="20"/>
        <v>3972.4999999999995</v>
      </c>
      <c r="J122" s="21"/>
      <c r="K122" s="30"/>
      <c r="L122" s="31">
        <f t="shared" ca="1" si="13"/>
        <v>429746.25</v>
      </c>
      <c r="M122" s="32">
        <f t="shared" ca="1" si="14"/>
        <v>1224246.25</v>
      </c>
    </row>
    <row r="123" spans="1:13" x14ac:dyDescent="0.2">
      <c r="A123" s="28">
        <f t="shared" ca="1" si="15"/>
        <v>39630</v>
      </c>
      <c r="B123" s="28">
        <f t="shared" ca="1" si="16"/>
        <v>39660</v>
      </c>
      <c r="C123" s="21"/>
      <c r="D123" s="21" t="str">
        <f t="shared" si="17"/>
        <v/>
      </c>
      <c r="E123" s="21"/>
      <c r="F123" s="21"/>
      <c r="G123" s="79">
        <f t="shared" ca="1" si="18"/>
        <v>794500</v>
      </c>
      <c r="H123" s="23">
        <f t="shared" ca="1" si="19"/>
        <v>30</v>
      </c>
      <c r="I123" s="29">
        <f t="shared" ca="1" si="20"/>
        <v>3972.4999999999995</v>
      </c>
      <c r="J123" s="21"/>
      <c r="K123" s="30"/>
      <c r="L123" s="31">
        <f t="shared" ca="1" si="13"/>
        <v>433718.75</v>
      </c>
      <c r="M123" s="32">
        <f t="shared" ca="1" si="14"/>
        <v>1228218.75</v>
      </c>
    </row>
    <row r="124" spans="1:13" x14ac:dyDescent="0.2">
      <c r="A124" s="28">
        <f t="shared" ca="1" si="15"/>
        <v>39661</v>
      </c>
      <c r="B124" s="28">
        <f t="shared" ca="1" si="16"/>
        <v>39691</v>
      </c>
      <c r="C124" s="21"/>
      <c r="D124" s="21" t="str">
        <f t="shared" si="17"/>
        <v/>
      </c>
      <c r="E124" s="21"/>
      <c r="F124" s="21"/>
      <c r="G124" s="79">
        <f t="shared" ca="1" si="18"/>
        <v>794500</v>
      </c>
      <c r="H124" s="23">
        <f t="shared" ca="1" si="19"/>
        <v>30</v>
      </c>
      <c r="I124" s="29">
        <f t="shared" ca="1" si="20"/>
        <v>3972.4999999999995</v>
      </c>
      <c r="J124" s="21"/>
      <c r="K124" s="30"/>
      <c r="L124" s="31">
        <f t="shared" ca="1" si="13"/>
        <v>437691.25</v>
      </c>
      <c r="M124" s="32">
        <f t="shared" ca="1" si="14"/>
        <v>1232191.25</v>
      </c>
    </row>
    <row r="125" spans="1:13" x14ac:dyDescent="0.2">
      <c r="A125" s="28">
        <f t="shared" ca="1" si="15"/>
        <v>39692</v>
      </c>
      <c r="B125" s="28">
        <f t="shared" ca="1" si="16"/>
        <v>39721</v>
      </c>
      <c r="C125" s="21"/>
      <c r="D125" s="21" t="str">
        <f t="shared" si="17"/>
        <v/>
      </c>
      <c r="E125" s="21"/>
      <c r="F125" s="21"/>
      <c r="G125" s="79">
        <f t="shared" ca="1" si="18"/>
        <v>794500</v>
      </c>
      <c r="H125" s="23">
        <f t="shared" ca="1" si="19"/>
        <v>30</v>
      </c>
      <c r="I125" s="29">
        <f t="shared" ca="1" si="20"/>
        <v>3972.4999999999995</v>
      </c>
      <c r="J125" s="21"/>
      <c r="K125" s="30"/>
      <c r="L125" s="31">
        <f t="shared" ca="1" si="13"/>
        <v>441663.75</v>
      </c>
      <c r="M125" s="32">
        <f t="shared" ca="1" si="14"/>
        <v>1236163.75</v>
      </c>
    </row>
    <row r="126" spans="1:13" x14ac:dyDescent="0.2">
      <c r="A126" s="28">
        <f t="shared" ca="1" si="15"/>
        <v>39722</v>
      </c>
      <c r="B126" s="28">
        <f t="shared" ca="1" si="16"/>
        <v>39752</v>
      </c>
      <c r="C126" s="21"/>
      <c r="D126" s="21" t="str">
        <f t="shared" si="17"/>
        <v/>
      </c>
      <c r="E126" s="21"/>
      <c r="F126" s="21"/>
      <c r="G126" s="79">
        <f t="shared" ca="1" si="18"/>
        <v>794500</v>
      </c>
      <c r="H126" s="23">
        <f t="shared" ca="1" si="19"/>
        <v>30</v>
      </c>
      <c r="I126" s="29">
        <f t="shared" ca="1" si="20"/>
        <v>3972.4999999999995</v>
      </c>
      <c r="J126" s="21"/>
      <c r="K126" s="30"/>
      <c r="L126" s="31">
        <f t="shared" ca="1" si="13"/>
        <v>445636.25</v>
      </c>
      <c r="M126" s="32">
        <f t="shared" ca="1" si="14"/>
        <v>1240136.25</v>
      </c>
    </row>
    <row r="127" spans="1:13" x14ac:dyDescent="0.2">
      <c r="A127" s="28">
        <f t="shared" ca="1" si="15"/>
        <v>39753</v>
      </c>
      <c r="B127" s="28">
        <f t="shared" ca="1" si="16"/>
        <v>39782</v>
      </c>
      <c r="C127" s="21"/>
      <c r="D127" s="21" t="str">
        <f t="shared" si="17"/>
        <v/>
      </c>
      <c r="E127" s="21"/>
      <c r="F127" s="21"/>
      <c r="G127" s="79">
        <f t="shared" ca="1" si="18"/>
        <v>794500</v>
      </c>
      <c r="H127" s="23">
        <f t="shared" ca="1" si="19"/>
        <v>30</v>
      </c>
      <c r="I127" s="29">
        <f t="shared" ca="1" si="20"/>
        <v>3972.4999999999995</v>
      </c>
      <c r="J127" s="21"/>
      <c r="K127" s="30"/>
      <c r="L127" s="31">
        <f t="shared" ca="1" si="13"/>
        <v>449608.75</v>
      </c>
      <c r="M127" s="32">
        <f t="shared" ca="1" si="14"/>
        <v>1244108.75</v>
      </c>
    </row>
    <row r="128" spans="1:13" x14ac:dyDescent="0.2">
      <c r="A128" s="28">
        <f t="shared" ca="1" si="15"/>
        <v>39783</v>
      </c>
      <c r="B128" s="28">
        <f t="shared" ca="1" si="16"/>
        <v>39813</v>
      </c>
      <c r="C128" s="21"/>
      <c r="D128" s="21" t="str">
        <f t="shared" si="17"/>
        <v/>
      </c>
      <c r="E128" s="21"/>
      <c r="F128" s="21"/>
      <c r="G128" s="79">
        <f t="shared" ca="1" si="18"/>
        <v>794500</v>
      </c>
      <c r="H128" s="23">
        <f t="shared" ca="1" si="19"/>
        <v>30</v>
      </c>
      <c r="I128" s="29">
        <f t="shared" ca="1" si="20"/>
        <v>3972.4999999999995</v>
      </c>
      <c r="J128" s="21"/>
      <c r="K128" s="30"/>
      <c r="L128" s="31">
        <f t="shared" ca="1" si="13"/>
        <v>453581.25</v>
      </c>
      <c r="M128" s="32">
        <f t="shared" ca="1" si="14"/>
        <v>1248081.25</v>
      </c>
    </row>
    <row r="129" spans="1:13" x14ac:dyDescent="0.2">
      <c r="A129" s="28">
        <f t="shared" ca="1" si="15"/>
        <v>39814</v>
      </c>
      <c r="B129" s="28">
        <f t="shared" ca="1" si="16"/>
        <v>39844</v>
      </c>
      <c r="C129" s="21"/>
      <c r="D129" s="21" t="str">
        <f t="shared" si="17"/>
        <v/>
      </c>
      <c r="E129" s="21"/>
      <c r="F129" s="21"/>
      <c r="G129" s="79">
        <f t="shared" ca="1" si="18"/>
        <v>794500</v>
      </c>
      <c r="H129" s="23">
        <f t="shared" ca="1" si="19"/>
        <v>30</v>
      </c>
      <c r="I129" s="29">
        <f t="shared" ca="1" si="20"/>
        <v>3972.4999999999995</v>
      </c>
      <c r="J129" s="21"/>
      <c r="K129" s="30"/>
      <c r="L129" s="31">
        <f t="shared" ca="1" si="13"/>
        <v>457553.75</v>
      </c>
      <c r="M129" s="32">
        <f t="shared" ca="1" si="14"/>
        <v>1252053.75</v>
      </c>
    </row>
    <row r="130" spans="1:13" x14ac:dyDescent="0.2">
      <c r="A130" s="28">
        <f t="shared" ca="1" si="15"/>
        <v>39845</v>
      </c>
      <c r="B130" s="28">
        <f t="shared" ca="1" si="16"/>
        <v>39872</v>
      </c>
      <c r="C130" s="21"/>
      <c r="D130" s="21" t="str">
        <f t="shared" si="17"/>
        <v/>
      </c>
      <c r="E130" s="21"/>
      <c r="F130" s="21"/>
      <c r="G130" s="79">
        <f t="shared" ca="1" si="18"/>
        <v>794500</v>
      </c>
      <c r="H130" s="23">
        <f t="shared" ca="1" si="19"/>
        <v>30</v>
      </c>
      <c r="I130" s="29">
        <f t="shared" ca="1" si="20"/>
        <v>3972.4999999999995</v>
      </c>
      <c r="J130" s="21"/>
      <c r="K130" s="30"/>
      <c r="L130" s="31">
        <f t="shared" ca="1" si="13"/>
        <v>461526.25</v>
      </c>
      <c r="M130" s="32">
        <f t="shared" ca="1" si="14"/>
        <v>1256026.25</v>
      </c>
    </row>
    <row r="131" spans="1:13" x14ac:dyDescent="0.2">
      <c r="A131" s="28">
        <f t="shared" ca="1" si="15"/>
        <v>39873</v>
      </c>
      <c r="B131" s="28">
        <f t="shared" ca="1" si="16"/>
        <v>39903</v>
      </c>
      <c r="C131" s="21"/>
      <c r="D131" s="21" t="str">
        <f t="shared" si="17"/>
        <v/>
      </c>
      <c r="E131" s="21"/>
      <c r="F131" s="21"/>
      <c r="G131" s="79">
        <f t="shared" ca="1" si="18"/>
        <v>794500</v>
      </c>
      <c r="H131" s="23">
        <f t="shared" ca="1" si="19"/>
        <v>30</v>
      </c>
      <c r="I131" s="29">
        <f t="shared" ca="1" si="20"/>
        <v>3972.4999999999995</v>
      </c>
      <c r="J131" s="21"/>
      <c r="K131" s="30"/>
      <c r="L131" s="31">
        <f t="shared" ca="1" si="13"/>
        <v>465498.75</v>
      </c>
      <c r="M131" s="32">
        <f t="shared" ca="1" si="14"/>
        <v>1259998.75</v>
      </c>
    </row>
    <row r="132" spans="1:13" x14ac:dyDescent="0.2">
      <c r="A132" s="28">
        <f t="shared" ca="1" si="15"/>
        <v>39904</v>
      </c>
      <c r="B132" s="28">
        <f t="shared" ca="1" si="16"/>
        <v>39933</v>
      </c>
      <c r="C132" s="21"/>
      <c r="D132" s="21" t="str">
        <f t="shared" si="17"/>
        <v/>
      </c>
      <c r="E132" s="21"/>
      <c r="F132" s="21"/>
      <c r="G132" s="79">
        <f t="shared" ca="1" si="18"/>
        <v>794500</v>
      </c>
      <c r="H132" s="23">
        <f t="shared" ca="1" si="19"/>
        <v>30</v>
      </c>
      <c r="I132" s="29">
        <f t="shared" ca="1" si="20"/>
        <v>3972.4999999999995</v>
      </c>
      <c r="J132" s="21"/>
      <c r="K132" s="30"/>
      <c r="L132" s="31">
        <f t="shared" ca="1" si="13"/>
        <v>469471.25</v>
      </c>
      <c r="M132" s="32">
        <f t="shared" ca="1" si="14"/>
        <v>1263971.25</v>
      </c>
    </row>
    <row r="133" spans="1:13" x14ac:dyDescent="0.2">
      <c r="A133" s="28">
        <f t="shared" ca="1" si="15"/>
        <v>39934</v>
      </c>
      <c r="B133" s="28">
        <f t="shared" ca="1" si="16"/>
        <v>39964</v>
      </c>
      <c r="C133" s="21"/>
      <c r="D133" s="21" t="str">
        <f t="shared" si="17"/>
        <v/>
      </c>
      <c r="E133" s="21"/>
      <c r="F133" s="21"/>
      <c r="G133" s="79">
        <f t="shared" ca="1" si="18"/>
        <v>794500</v>
      </c>
      <c r="H133" s="23">
        <f t="shared" ca="1" si="19"/>
        <v>30</v>
      </c>
      <c r="I133" s="29">
        <f t="shared" ca="1" si="20"/>
        <v>3972.4999999999995</v>
      </c>
      <c r="J133" s="21"/>
      <c r="K133" s="30"/>
      <c r="L133" s="31">
        <f t="shared" ca="1" si="13"/>
        <v>473443.75</v>
      </c>
      <c r="M133" s="32">
        <f t="shared" ca="1" si="14"/>
        <v>1267943.75</v>
      </c>
    </row>
    <row r="134" spans="1:13" x14ac:dyDescent="0.2">
      <c r="A134" s="28">
        <f t="shared" ca="1" si="15"/>
        <v>39965</v>
      </c>
      <c r="B134" s="28">
        <f t="shared" ca="1" si="16"/>
        <v>39994</v>
      </c>
      <c r="C134" s="21"/>
      <c r="D134" s="21" t="str">
        <f t="shared" si="17"/>
        <v/>
      </c>
      <c r="E134" s="21"/>
      <c r="F134" s="21"/>
      <c r="G134" s="79">
        <f t="shared" ca="1" si="18"/>
        <v>794500</v>
      </c>
      <c r="H134" s="23">
        <f t="shared" ca="1" si="19"/>
        <v>30</v>
      </c>
      <c r="I134" s="29">
        <f t="shared" ca="1" si="20"/>
        <v>3972.4999999999995</v>
      </c>
      <c r="J134" s="21"/>
      <c r="K134" s="30"/>
      <c r="L134" s="31">
        <f t="shared" ca="1" si="13"/>
        <v>477416.25</v>
      </c>
      <c r="M134" s="32">
        <f t="shared" ca="1" si="14"/>
        <v>1271916.25</v>
      </c>
    </row>
    <row r="135" spans="1:13" x14ac:dyDescent="0.2">
      <c r="A135" s="28">
        <f t="shared" ca="1" si="15"/>
        <v>39995</v>
      </c>
      <c r="B135" s="28">
        <f t="shared" ca="1" si="16"/>
        <v>40025</v>
      </c>
      <c r="C135" s="21"/>
      <c r="D135" s="21" t="str">
        <f t="shared" si="17"/>
        <v/>
      </c>
      <c r="E135" s="21"/>
      <c r="F135" s="21"/>
      <c r="G135" s="79">
        <f t="shared" ca="1" si="18"/>
        <v>794500</v>
      </c>
      <c r="H135" s="23">
        <f t="shared" ca="1" si="19"/>
        <v>30</v>
      </c>
      <c r="I135" s="29">
        <f t="shared" ca="1" si="20"/>
        <v>3972.4999999999995</v>
      </c>
      <c r="J135" s="21"/>
      <c r="K135" s="30"/>
      <c r="L135" s="31">
        <f t="shared" ca="1" si="13"/>
        <v>481388.75</v>
      </c>
      <c r="M135" s="32">
        <f t="shared" ca="1" si="14"/>
        <v>1275888.75</v>
      </c>
    </row>
    <row r="136" spans="1:13" x14ac:dyDescent="0.2">
      <c r="A136" s="28">
        <f t="shared" ca="1" si="15"/>
        <v>40026</v>
      </c>
      <c r="B136" s="28">
        <f t="shared" ca="1" si="16"/>
        <v>40056</v>
      </c>
      <c r="C136" s="21"/>
      <c r="D136" s="21" t="str">
        <f t="shared" si="17"/>
        <v/>
      </c>
      <c r="E136" s="21"/>
      <c r="F136" s="21"/>
      <c r="G136" s="79">
        <f t="shared" ca="1" si="18"/>
        <v>794500</v>
      </c>
      <c r="H136" s="23">
        <f t="shared" ca="1" si="19"/>
        <v>30</v>
      </c>
      <c r="I136" s="29">
        <f t="shared" ca="1" si="20"/>
        <v>3972.4999999999995</v>
      </c>
      <c r="J136" s="21"/>
      <c r="K136" s="30"/>
      <c r="L136" s="31">
        <f t="shared" ca="1" si="13"/>
        <v>485361.25</v>
      </c>
      <c r="M136" s="32">
        <f t="shared" ca="1" si="14"/>
        <v>1279861.25</v>
      </c>
    </row>
    <row r="137" spans="1:13" x14ac:dyDescent="0.2">
      <c r="A137" s="28">
        <f t="shared" ca="1" si="15"/>
        <v>40057</v>
      </c>
      <c r="B137" s="28">
        <f t="shared" ca="1" si="16"/>
        <v>40086</v>
      </c>
      <c r="C137" s="21"/>
      <c r="D137" s="21" t="str">
        <f t="shared" si="17"/>
        <v/>
      </c>
      <c r="E137" s="21"/>
      <c r="F137" s="21"/>
      <c r="G137" s="79">
        <f t="shared" ca="1" si="18"/>
        <v>794500</v>
      </c>
      <c r="H137" s="23">
        <f t="shared" ca="1" si="19"/>
        <v>30</v>
      </c>
      <c r="I137" s="29">
        <f t="shared" ca="1" si="20"/>
        <v>3972.4999999999995</v>
      </c>
      <c r="J137" s="21"/>
      <c r="K137" s="30"/>
      <c r="L137" s="31">
        <f t="shared" ca="1" si="13"/>
        <v>489333.75</v>
      </c>
      <c r="M137" s="32">
        <f t="shared" ca="1" si="14"/>
        <v>1283833.75</v>
      </c>
    </row>
    <row r="138" spans="1:13" x14ac:dyDescent="0.2">
      <c r="A138" s="28">
        <f t="shared" ca="1" si="15"/>
        <v>40087</v>
      </c>
      <c r="B138" s="28">
        <f t="shared" ca="1" si="16"/>
        <v>40117</v>
      </c>
      <c r="C138" s="21"/>
      <c r="D138" s="21" t="str">
        <f t="shared" si="17"/>
        <v/>
      </c>
      <c r="E138" s="21"/>
      <c r="F138" s="21"/>
      <c r="G138" s="79">
        <f t="shared" ca="1" si="18"/>
        <v>794500</v>
      </c>
      <c r="H138" s="23">
        <f t="shared" ca="1" si="19"/>
        <v>30</v>
      </c>
      <c r="I138" s="29">
        <f t="shared" ca="1" si="20"/>
        <v>3972.4999999999995</v>
      </c>
      <c r="J138" s="21"/>
      <c r="K138" s="30"/>
      <c r="L138" s="31">
        <f t="shared" ca="1" si="13"/>
        <v>493306.25</v>
      </c>
      <c r="M138" s="32">
        <f t="shared" ca="1" si="14"/>
        <v>1287806.25</v>
      </c>
    </row>
    <row r="139" spans="1:13" x14ac:dyDescent="0.2">
      <c r="A139" s="28">
        <f t="shared" ca="1" si="15"/>
        <v>40118</v>
      </c>
      <c r="B139" s="28">
        <f t="shared" ca="1" si="16"/>
        <v>40147</v>
      </c>
      <c r="C139" s="21"/>
      <c r="D139" s="21" t="str">
        <f t="shared" si="17"/>
        <v/>
      </c>
      <c r="E139" s="21"/>
      <c r="F139" s="21"/>
      <c r="G139" s="79">
        <f t="shared" ca="1" si="18"/>
        <v>794500</v>
      </c>
      <c r="H139" s="23">
        <f t="shared" ca="1" si="19"/>
        <v>30</v>
      </c>
      <c r="I139" s="29">
        <f t="shared" ca="1" si="20"/>
        <v>3972.4999999999995</v>
      </c>
      <c r="J139" s="21"/>
      <c r="K139" s="30"/>
      <c r="L139" s="31">
        <f t="shared" ca="1" si="13"/>
        <v>497278.75</v>
      </c>
      <c r="M139" s="32">
        <f t="shared" ca="1" si="14"/>
        <v>1291778.75</v>
      </c>
    </row>
    <row r="140" spans="1:13" x14ac:dyDescent="0.2">
      <c r="A140" s="28">
        <f t="shared" ca="1" si="15"/>
        <v>40148</v>
      </c>
      <c r="B140" s="28">
        <f t="shared" ca="1" si="16"/>
        <v>40178</v>
      </c>
      <c r="C140" s="21"/>
      <c r="D140" s="21" t="str">
        <f t="shared" si="17"/>
        <v/>
      </c>
      <c r="E140" s="21"/>
      <c r="F140" s="21"/>
      <c r="G140" s="79">
        <f t="shared" ca="1" si="18"/>
        <v>794500</v>
      </c>
      <c r="H140" s="23">
        <f t="shared" ca="1" si="19"/>
        <v>30</v>
      </c>
      <c r="I140" s="29">
        <f t="shared" ca="1" si="20"/>
        <v>3972.4999999999995</v>
      </c>
      <c r="J140" s="21"/>
      <c r="K140" s="30"/>
      <c r="L140" s="31">
        <f t="shared" ca="1" si="13"/>
        <v>501251.25</v>
      </c>
      <c r="M140" s="32">
        <f t="shared" ca="1" si="14"/>
        <v>1295751.25</v>
      </c>
    </row>
    <row r="141" spans="1:13" x14ac:dyDescent="0.2">
      <c r="A141" s="28">
        <f t="shared" ca="1" si="15"/>
        <v>40179</v>
      </c>
      <c r="B141" s="28">
        <f t="shared" ca="1" si="16"/>
        <v>40209</v>
      </c>
      <c r="C141" s="21"/>
      <c r="D141" s="21" t="str">
        <f t="shared" si="17"/>
        <v/>
      </c>
      <c r="E141" s="21"/>
      <c r="F141" s="21"/>
      <c r="G141" s="79">
        <f t="shared" ca="1" si="18"/>
        <v>794500</v>
      </c>
      <c r="H141" s="23">
        <f t="shared" ca="1" si="19"/>
        <v>30</v>
      </c>
      <c r="I141" s="29">
        <f t="shared" ca="1" si="20"/>
        <v>3972.4999999999995</v>
      </c>
      <c r="J141" s="21"/>
      <c r="K141" s="30"/>
      <c r="L141" s="31">
        <f t="shared" ca="1" si="13"/>
        <v>505223.75</v>
      </c>
      <c r="M141" s="32">
        <f t="shared" ca="1" si="14"/>
        <v>1299723.75</v>
      </c>
    </row>
    <row r="142" spans="1:13" x14ac:dyDescent="0.2">
      <c r="A142" s="28">
        <f t="shared" ca="1" si="15"/>
        <v>40210</v>
      </c>
      <c r="B142" s="28">
        <f t="shared" ca="1" si="16"/>
        <v>40237</v>
      </c>
      <c r="C142" s="21"/>
      <c r="D142" s="21" t="str">
        <f t="shared" si="17"/>
        <v/>
      </c>
      <c r="E142" s="21"/>
      <c r="F142" s="21"/>
      <c r="G142" s="79">
        <f t="shared" ca="1" si="18"/>
        <v>794500</v>
      </c>
      <c r="H142" s="23">
        <f t="shared" ref="H142:H166" ca="1" si="21">IF(B142&gt;Int_Has,"0",IF(A142="","",DAYS360(A142,B142+(1))))</f>
        <v>30</v>
      </c>
      <c r="I142" s="29">
        <f t="shared" ref="I142:I166" ca="1" si="22">IF(B142&gt;Int_Has,"0",IF(B142="","",IF(G142&lt;0,"0",((G142*B$7)/30)*H142)))</f>
        <v>3972.4999999999995</v>
      </c>
      <c r="J142" s="21"/>
      <c r="K142" s="30"/>
      <c r="L142" s="31">
        <f t="shared" ca="1" si="13"/>
        <v>509196.25</v>
      </c>
      <c r="M142" s="32">
        <f t="shared" ca="1" si="14"/>
        <v>1303696.25</v>
      </c>
    </row>
    <row r="143" spans="1:13" x14ac:dyDescent="0.2">
      <c r="A143" s="28">
        <f t="shared" ca="1" si="15"/>
        <v>40238</v>
      </c>
      <c r="B143" s="28">
        <f t="shared" ca="1" si="16"/>
        <v>40268</v>
      </c>
      <c r="C143" s="21"/>
      <c r="D143" s="21" t="str">
        <f t="shared" si="17"/>
        <v/>
      </c>
      <c r="E143" s="21"/>
      <c r="F143" s="21"/>
      <c r="G143" s="79">
        <f t="shared" ca="1" si="18"/>
        <v>794500</v>
      </c>
      <c r="H143" s="23">
        <f t="shared" ca="1" si="21"/>
        <v>30</v>
      </c>
      <c r="I143" s="29">
        <f t="shared" ca="1" si="22"/>
        <v>3972.4999999999995</v>
      </c>
      <c r="J143" s="21"/>
      <c r="K143" s="30"/>
      <c r="L143" s="31">
        <f t="shared" ref="L143:L166" ca="1" si="23">IF(L142&lt;0,I143-J143,L142+I143-J143)</f>
        <v>513168.75</v>
      </c>
      <c r="M143" s="32">
        <f t="shared" ref="M143:M166" ca="1" si="24">SUM(M142,(D143:F143),I143)-J143</f>
        <v>1307668.75</v>
      </c>
    </row>
    <row r="144" spans="1:13" x14ac:dyDescent="0.2">
      <c r="A144" s="28">
        <f t="shared" ref="A144:A166" ca="1" si="25">DATE(YEAR(B143),MONTH(B143),DAY(B143)+1)</f>
        <v>40269</v>
      </c>
      <c r="B144" s="28">
        <f t="shared" ref="B144:B166" ca="1" si="26">IF(A144=DATE(YEAR(Int_Has),MONTH(Int_Has),DAY(1)),DATE(YEAR(Int_Has),MONTH(Int_Has),DAY(Int_Has)),DATE(YEAR(A144),MONTH(A144)+1,))</f>
        <v>40298</v>
      </c>
      <c r="C144" s="21"/>
      <c r="D144" s="21" t="str">
        <f t="shared" si="17"/>
        <v/>
      </c>
      <c r="E144" s="21"/>
      <c r="F144" s="21"/>
      <c r="G144" s="79">
        <f t="shared" ca="1" si="18"/>
        <v>794500</v>
      </c>
      <c r="H144" s="23">
        <f t="shared" ca="1" si="21"/>
        <v>30</v>
      </c>
      <c r="I144" s="29">
        <f t="shared" ca="1" si="22"/>
        <v>3972.4999999999995</v>
      </c>
      <c r="J144" s="21"/>
      <c r="K144" s="30"/>
      <c r="L144" s="31">
        <f t="shared" ca="1" si="23"/>
        <v>517141.25</v>
      </c>
      <c r="M144" s="32">
        <f t="shared" ca="1" si="24"/>
        <v>1311641.25</v>
      </c>
    </row>
    <row r="145" spans="1:13" x14ac:dyDescent="0.2">
      <c r="A145" s="28">
        <f t="shared" ca="1" si="25"/>
        <v>40299</v>
      </c>
      <c r="B145" s="28">
        <f t="shared" ca="1" si="26"/>
        <v>40329</v>
      </c>
      <c r="C145" s="21"/>
      <c r="D145" s="21" t="str">
        <f t="shared" ref="D145:D166" si="27">IF(C145="","",IF(DAY(A145)=1,C145*D$13,""))</f>
        <v/>
      </c>
      <c r="E145" s="21"/>
      <c r="F145" s="21"/>
      <c r="G145" s="79">
        <f t="shared" ca="1" si="18"/>
        <v>794500</v>
      </c>
      <c r="H145" s="23">
        <f t="shared" ca="1" si="21"/>
        <v>30</v>
      </c>
      <c r="I145" s="29">
        <f t="shared" ca="1" si="22"/>
        <v>3972.4999999999995</v>
      </c>
      <c r="J145" s="21"/>
      <c r="K145" s="30"/>
      <c r="L145" s="31">
        <f t="shared" ca="1" si="23"/>
        <v>521113.75</v>
      </c>
      <c r="M145" s="32">
        <f t="shared" ca="1" si="24"/>
        <v>1315613.75</v>
      </c>
    </row>
    <row r="146" spans="1:13" x14ac:dyDescent="0.2">
      <c r="A146" s="28">
        <f t="shared" ca="1" si="25"/>
        <v>40330</v>
      </c>
      <c r="B146" s="28">
        <f t="shared" ca="1" si="26"/>
        <v>40359</v>
      </c>
      <c r="C146" s="21"/>
      <c r="D146" s="21" t="str">
        <f t="shared" si="27"/>
        <v/>
      </c>
      <c r="E146" s="21"/>
      <c r="F146" s="21"/>
      <c r="G146" s="79">
        <f t="shared" ca="1" si="18"/>
        <v>794500</v>
      </c>
      <c r="H146" s="23">
        <f t="shared" ca="1" si="21"/>
        <v>30</v>
      </c>
      <c r="I146" s="29">
        <f t="shared" ca="1" si="22"/>
        <v>3972.4999999999995</v>
      </c>
      <c r="J146" s="21"/>
      <c r="K146" s="30"/>
      <c r="L146" s="31">
        <f t="shared" ca="1" si="23"/>
        <v>525086.25</v>
      </c>
      <c r="M146" s="32">
        <f t="shared" ca="1" si="24"/>
        <v>1319586.25</v>
      </c>
    </row>
    <row r="147" spans="1:13" x14ac:dyDescent="0.2">
      <c r="A147" s="28">
        <f t="shared" ca="1" si="25"/>
        <v>40360</v>
      </c>
      <c r="B147" s="28">
        <f t="shared" ca="1" si="26"/>
        <v>40390</v>
      </c>
      <c r="C147" s="21"/>
      <c r="D147" s="21" t="str">
        <f t="shared" si="27"/>
        <v/>
      </c>
      <c r="E147" s="21"/>
      <c r="F147" s="21"/>
      <c r="G147" s="79">
        <f t="shared" ca="1" si="18"/>
        <v>794500</v>
      </c>
      <c r="H147" s="23">
        <f t="shared" ca="1" si="21"/>
        <v>30</v>
      </c>
      <c r="I147" s="29">
        <f t="shared" ca="1" si="22"/>
        <v>3972.4999999999995</v>
      </c>
      <c r="J147" s="21"/>
      <c r="K147" s="30"/>
      <c r="L147" s="31">
        <f t="shared" ca="1" si="23"/>
        <v>529058.75</v>
      </c>
      <c r="M147" s="32">
        <f t="shared" ca="1" si="24"/>
        <v>1323558.75</v>
      </c>
    </row>
    <row r="148" spans="1:13" x14ac:dyDescent="0.2">
      <c r="A148" s="28">
        <f t="shared" ca="1" si="25"/>
        <v>40391</v>
      </c>
      <c r="B148" s="28">
        <f t="shared" ca="1" si="26"/>
        <v>40421</v>
      </c>
      <c r="C148" s="21"/>
      <c r="D148" s="21" t="str">
        <f t="shared" si="27"/>
        <v/>
      </c>
      <c r="E148" s="21"/>
      <c r="F148" s="21"/>
      <c r="G148" s="79">
        <f t="shared" ca="1" si="18"/>
        <v>794500</v>
      </c>
      <c r="H148" s="23">
        <f t="shared" ca="1" si="21"/>
        <v>30</v>
      </c>
      <c r="I148" s="29">
        <f t="shared" ca="1" si="22"/>
        <v>3972.4999999999995</v>
      </c>
      <c r="J148" s="21"/>
      <c r="K148" s="30"/>
      <c r="L148" s="31">
        <f t="shared" ca="1" si="23"/>
        <v>533031.25</v>
      </c>
      <c r="M148" s="32">
        <f t="shared" ca="1" si="24"/>
        <v>1327531.25</v>
      </c>
    </row>
    <row r="149" spans="1:13" x14ac:dyDescent="0.2">
      <c r="A149" s="28">
        <f t="shared" ca="1" si="25"/>
        <v>40422</v>
      </c>
      <c r="B149" s="28">
        <f t="shared" ca="1" si="26"/>
        <v>40451</v>
      </c>
      <c r="C149" s="21"/>
      <c r="D149" s="21" t="str">
        <f t="shared" si="27"/>
        <v/>
      </c>
      <c r="E149" s="21"/>
      <c r="F149" s="21"/>
      <c r="G149" s="79">
        <f t="shared" ca="1" si="18"/>
        <v>794500</v>
      </c>
      <c r="H149" s="23">
        <f t="shared" ca="1" si="21"/>
        <v>30</v>
      </c>
      <c r="I149" s="29">
        <f t="shared" ca="1" si="22"/>
        <v>3972.4999999999995</v>
      </c>
      <c r="J149" s="21"/>
      <c r="K149" s="30"/>
      <c r="L149" s="31">
        <f t="shared" ca="1" si="23"/>
        <v>537003.75</v>
      </c>
      <c r="M149" s="32">
        <f t="shared" ca="1" si="24"/>
        <v>1331503.75</v>
      </c>
    </row>
    <row r="150" spans="1:13" x14ac:dyDescent="0.2">
      <c r="A150" s="28">
        <f t="shared" ca="1" si="25"/>
        <v>40452</v>
      </c>
      <c r="B150" s="28">
        <f t="shared" ca="1" si="26"/>
        <v>40482</v>
      </c>
      <c r="C150" s="21"/>
      <c r="D150" s="21" t="str">
        <f t="shared" si="27"/>
        <v/>
      </c>
      <c r="E150" s="21"/>
      <c r="F150" s="21"/>
      <c r="G150" s="79">
        <f t="shared" ca="1" si="18"/>
        <v>794500</v>
      </c>
      <c r="H150" s="23">
        <f t="shared" ca="1" si="21"/>
        <v>30</v>
      </c>
      <c r="I150" s="29">
        <f t="shared" ca="1" si="22"/>
        <v>3972.4999999999995</v>
      </c>
      <c r="J150" s="21"/>
      <c r="K150" s="30"/>
      <c r="L150" s="31">
        <f t="shared" ca="1" si="23"/>
        <v>540976.25</v>
      </c>
      <c r="M150" s="32">
        <f t="shared" ca="1" si="24"/>
        <v>1335476.25</v>
      </c>
    </row>
    <row r="151" spans="1:13" x14ac:dyDescent="0.2">
      <c r="A151" s="28">
        <f t="shared" ca="1" si="25"/>
        <v>40483</v>
      </c>
      <c r="B151" s="28">
        <f t="shared" ca="1" si="26"/>
        <v>40512</v>
      </c>
      <c r="C151" s="21"/>
      <c r="D151" s="21" t="str">
        <f t="shared" si="27"/>
        <v/>
      </c>
      <c r="E151" s="21"/>
      <c r="F151" s="21"/>
      <c r="G151" s="79">
        <f t="shared" ca="1" si="18"/>
        <v>794500</v>
      </c>
      <c r="H151" s="23">
        <f t="shared" ca="1" si="21"/>
        <v>30</v>
      </c>
      <c r="I151" s="29">
        <f t="shared" ca="1" si="22"/>
        <v>3972.4999999999995</v>
      </c>
      <c r="J151" s="21"/>
      <c r="K151" s="30"/>
      <c r="L151" s="31">
        <f t="shared" ca="1" si="23"/>
        <v>544948.75</v>
      </c>
      <c r="M151" s="32">
        <f t="shared" ca="1" si="24"/>
        <v>1339448.75</v>
      </c>
    </row>
    <row r="152" spans="1:13" x14ac:dyDescent="0.2">
      <c r="A152" s="28">
        <f t="shared" ca="1" si="25"/>
        <v>40513</v>
      </c>
      <c r="B152" s="28">
        <f t="shared" ca="1" si="26"/>
        <v>40543</v>
      </c>
      <c r="C152" s="21"/>
      <c r="D152" s="21" t="str">
        <f t="shared" si="27"/>
        <v/>
      </c>
      <c r="E152" s="21"/>
      <c r="F152" s="21"/>
      <c r="G152" s="79">
        <f t="shared" ca="1" si="18"/>
        <v>794500</v>
      </c>
      <c r="H152" s="23">
        <f t="shared" ca="1" si="21"/>
        <v>30</v>
      </c>
      <c r="I152" s="29">
        <f t="shared" ca="1" si="22"/>
        <v>3972.4999999999995</v>
      </c>
      <c r="J152" s="21"/>
      <c r="K152" s="30"/>
      <c r="L152" s="31">
        <f t="shared" ca="1" si="23"/>
        <v>548921.25</v>
      </c>
      <c r="M152" s="32">
        <f t="shared" ca="1" si="24"/>
        <v>1343421.25</v>
      </c>
    </row>
    <row r="153" spans="1:13" x14ac:dyDescent="0.2">
      <c r="A153" s="28">
        <f t="shared" ca="1" si="25"/>
        <v>40544</v>
      </c>
      <c r="B153" s="28">
        <f t="shared" ca="1" si="26"/>
        <v>40574</v>
      </c>
      <c r="C153" s="21"/>
      <c r="D153" s="21" t="str">
        <f t="shared" si="27"/>
        <v/>
      </c>
      <c r="E153" s="21"/>
      <c r="F153" s="21"/>
      <c r="G153" s="79">
        <f t="shared" ref="G153:G166" ca="1" si="28">MIN(G152,M152)+SUM(D153:F153)</f>
        <v>794500</v>
      </c>
      <c r="H153" s="23">
        <f t="shared" ca="1" si="21"/>
        <v>30</v>
      </c>
      <c r="I153" s="29">
        <f t="shared" ca="1" si="22"/>
        <v>3972.4999999999995</v>
      </c>
      <c r="J153" s="21"/>
      <c r="K153" s="30"/>
      <c r="L153" s="31">
        <f t="shared" ca="1" si="23"/>
        <v>552893.75</v>
      </c>
      <c r="M153" s="32">
        <f t="shared" ca="1" si="24"/>
        <v>1347393.75</v>
      </c>
    </row>
    <row r="154" spans="1:13" x14ac:dyDescent="0.2">
      <c r="A154" s="28">
        <f t="shared" ca="1" si="25"/>
        <v>40575</v>
      </c>
      <c r="B154" s="28">
        <f t="shared" ca="1" si="26"/>
        <v>40602</v>
      </c>
      <c r="C154" s="21"/>
      <c r="D154" s="21" t="str">
        <f t="shared" si="27"/>
        <v/>
      </c>
      <c r="E154" s="21"/>
      <c r="F154" s="21"/>
      <c r="G154" s="79">
        <f t="shared" ca="1" si="28"/>
        <v>794500</v>
      </c>
      <c r="H154" s="23">
        <f t="shared" ca="1" si="21"/>
        <v>30</v>
      </c>
      <c r="I154" s="29">
        <f t="shared" ca="1" si="22"/>
        <v>3972.4999999999995</v>
      </c>
      <c r="J154" s="21"/>
      <c r="K154" s="30"/>
      <c r="L154" s="31">
        <f t="shared" ca="1" si="23"/>
        <v>556866.25</v>
      </c>
      <c r="M154" s="32">
        <f t="shared" ca="1" si="24"/>
        <v>1351366.25</v>
      </c>
    </row>
    <row r="155" spans="1:13" x14ac:dyDescent="0.2">
      <c r="A155" s="28">
        <f t="shared" ca="1" si="25"/>
        <v>40603</v>
      </c>
      <c r="B155" s="28">
        <f t="shared" ca="1" si="26"/>
        <v>40633</v>
      </c>
      <c r="C155" s="21"/>
      <c r="D155" s="21" t="str">
        <f t="shared" si="27"/>
        <v/>
      </c>
      <c r="E155" s="21"/>
      <c r="F155" s="21"/>
      <c r="G155" s="79">
        <f t="shared" ca="1" si="28"/>
        <v>794500</v>
      </c>
      <c r="H155" s="23">
        <f t="shared" ca="1" si="21"/>
        <v>30</v>
      </c>
      <c r="I155" s="29">
        <f t="shared" ca="1" si="22"/>
        <v>3972.4999999999995</v>
      </c>
      <c r="J155" s="21"/>
      <c r="K155" s="30"/>
      <c r="L155" s="31">
        <f t="shared" ca="1" si="23"/>
        <v>560838.75</v>
      </c>
      <c r="M155" s="32">
        <f t="shared" ca="1" si="24"/>
        <v>1355338.75</v>
      </c>
    </row>
    <row r="156" spans="1:13" x14ac:dyDescent="0.2">
      <c r="A156" s="28">
        <f t="shared" ca="1" si="25"/>
        <v>40634</v>
      </c>
      <c r="B156" s="28">
        <f t="shared" ca="1" si="26"/>
        <v>40663</v>
      </c>
      <c r="C156" s="21"/>
      <c r="D156" s="21" t="str">
        <f t="shared" si="27"/>
        <v/>
      </c>
      <c r="E156" s="21"/>
      <c r="F156" s="21"/>
      <c r="G156" s="79">
        <f t="shared" ca="1" si="28"/>
        <v>794500</v>
      </c>
      <c r="H156" s="23">
        <f t="shared" ca="1" si="21"/>
        <v>30</v>
      </c>
      <c r="I156" s="29">
        <f t="shared" ca="1" si="22"/>
        <v>3972.4999999999995</v>
      </c>
      <c r="J156" s="21"/>
      <c r="K156" s="30"/>
      <c r="L156" s="31">
        <f t="shared" ca="1" si="23"/>
        <v>564811.25</v>
      </c>
      <c r="M156" s="32">
        <f t="shared" ca="1" si="24"/>
        <v>1359311.25</v>
      </c>
    </row>
    <row r="157" spans="1:13" x14ac:dyDescent="0.2">
      <c r="A157" s="28">
        <f t="shared" ca="1" si="25"/>
        <v>40664</v>
      </c>
      <c r="B157" s="28">
        <f t="shared" ca="1" si="26"/>
        <v>40694</v>
      </c>
      <c r="C157" s="21"/>
      <c r="D157" s="21" t="str">
        <f t="shared" si="27"/>
        <v/>
      </c>
      <c r="E157" s="21"/>
      <c r="F157" s="21"/>
      <c r="G157" s="79">
        <f t="shared" ca="1" si="28"/>
        <v>794500</v>
      </c>
      <c r="H157" s="23">
        <f t="shared" ca="1" si="21"/>
        <v>30</v>
      </c>
      <c r="I157" s="29">
        <f t="shared" ca="1" si="22"/>
        <v>3972.4999999999995</v>
      </c>
      <c r="J157" s="21"/>
      <c r="K157" s="30"/>
      <c r="L157" s="31">
        <f t="shared" ca="1" si="23"/>
        <v>568783.75</v>
      </c>
      <c r="M157" s="32">
        <f t="shared" ca="1" si="24"/>
        <v>1363283.75</v>
      </c>
    </row>
    <row r="158" spans="1:13" x14ac:dyDescent="0.2">
      <c r="A158" s="28">
        <f t="shared" ca="1" si="25"/>
        <v>40695</v>
      </c>
      <c r="B158" s="28">
        <f t="shared" ca="1" si="26"/>
        <v>40724</v>
      </c>
      <c r="C158" s="21"/>
      <c r="D158" s="21" t="str">
        <f t="shared" si="27"/>
        <v/>
      </c>
      <c r="E158" s="21"/>
      <c r="F158" s="21"/>
      <c r="G158" s="79">
        <f t="shared" ca="1" si="28"/>
        <v>794500</v>
      </c>
      <c r="H158" s="23">
        <f t="shared" ca="1" si="21"/>
        <v>30</v>
      </c>
      <c r="I158" s="29">
        <f t="shared" ca="1" si="22"/>
        <v>3972.4999999999995</v>
      </c>
      <c r="J158" s="21"/>
      <c r="K158" s="30"/>
      <c r="L158" s="31">
        <f t="shared" ca="1" si="23"/>
        <v>572756.25</v>
      </c>
      <c r="M158" s="32">
        <f t="shared" ca="1" si="24"/>
        <v>1367256.25</v>
      </c>
    </row>
    <row r="159" spans="1:13" x14ac:dyDescent="0.2">
      <c r="A159" s="28">
        <f t="shared" ca="1" si="25"/>
        <v>40725</v>
      </c>
      <c r="B159" s="28">
        <f t="shared" ca="1" si="26"/>
        <v>40755</v>
      </c>
      <c r="C159" s="21"/>
      <c r="D159" s="21" t="str">
        <f t="shared" si="27"/>
        <v/>
      </c>
      <c r="E159" s="21"/>
      <c r="F159" s="21"/>
      <c r="G159" s="79">
        <f t="shared" ca="1" si="28"/>
        <v>794500</v>
      </c>
      <c r="H159" s="23">
        <f t="shared" ca="1" si="21"/>
        <v>30</v>
      </c>
      <c r="I159" s="29">
        <f t="shared" ca="1" si="22"/>
        <v>3972.4999999999995</v>
      </c>
      <c r="J159" s="21"/>
      <c r="K159" s="30"/>
      <c r="L159" s="31">
        <f t="shared" ca="1" si="23"/>
        <v>576728.75</v>
      </c>
      <c r="M159" s="32">
        <f t="shared" ca="1" si="24"/>
        <v>1371228.75</v>
      </c>
    </row>
    <row r="160" spans="1:13" x14ac:dyDescent="0.2">
      <c r="A160" s="28">
        <f t="shared" ca="1" si="25"/>
        <v>40756</v>
      </c>
      <c r="B160" s="28">
        <f t="shared" ca="1" si="26"/>
        <v>40786</v>
      </c>
      <c r="C160" s="21"/>
      <c r="D160" s="21" t="str">
        <f t="shared" si="27"/>
        <v/>
      </c>
      <c r="E160" s="21"/>
      <c r="F160" s="21"/>
      <c r="G160" s="79">
        <f t="shared" ca="1" si="28"/>
        <v>794500</v>
      </c>
      <c r="H160" s="23">
        <f t="shared" ca="1" si="21"/>
        <v>30</v>
      </c>
      <c r="I160" s="29">
        <f t="shared" ca="1" si="22"/>
        <v>3972.4999999999995</v>
      </c>
      <c r="J160" s="21"/>
      <c r="K160" s="30"/>
      <c r="L160" s="31">
        <f t="shared" ca="1" si="23"/>
        <v>580701.25</v>
      </c>
      <c r="M160" s="32">
        <f t="shared" ca="1" si="24"/>
        <v>1375201.25</v>
      </c>
    </row>
    <row r="161" spans="1:14" x14ac:dyDescent="0.2">
      <c r="A161" s="28">
        <f t="shared" ca="1" si="25"/>
        <v>40787</v>
      </c>
      <c r="B161" s="28">
        <f t="shared" ca="1" si="26"/>
        <v>40816</v>
      </c>
      <c r="C161" s="21"/>
      <c r="D161" s="21" t="str">
        <f t="shared" si="27"/>
        <v/>
      </c>
      <c r="E161" s="21"/>
      <c r="F161" s="21"/>
      <c r="G161" s="79">
        <f t="shared" ca="1" si="28"/>
        <v>794500</v>
      </c>
      <c r="H161" s="23">
        <f t="shared" ca="1" si="21"/>
        <v>30</v>
      </c>
      <c r="I161" s="29">
        <f t="shared" ca="1" si="22"/>
        <v>3972.4999999999995</v>
      </c>
      <c r="J161" s="21"/>
      <c r="K161" s="30"/>
      <c r="L161" s="31">
        <f t="shared" ca="1" si="23"/>
        <v>584673.75</v>
      </c>
      <c r="M161" s="32">
        <f t="shared" ca="1" si="24"/>
        <v>1379173.75</v>
      </c>
    </row>
    <row r="162" spans="1:14" x14ac:dyDescent="0.2">
      <c r="A162" s="28">
        <f t="shared" ca="1" si="25"/>
        <v>40817</v>
      </c>
      <c r="B162" s="28">
        <f t="shared" ca="1" si="26"/>
        <v>40847</v>
      </c>
      <c r="C162" s="21"/>
      <c r="D162" s="21" t="str">
        <f t="shared" si="27"/>
        <v/>
      </c>
      <c r="E162" s="21"/>
      <c r="F162" s="21"/>
      <c r="G162" s="79">
        <f t="shared" ca="1" si="28"/>
        <v>794500</v>
      </c>
      <c r="H162" s="23">
        <f t="shared" ca="1" si="21"/>
        <v>30</v>
      </c>
      <c r="I162" s="29">
        <f t="shared" ca="1" si="22"/>
        <v>3972.4999999999995</v>
      </c>
      <c r="J162" s="21"/>
      <c r="K162" s="30"/>
      <c r="L162" s="31">
        <f t="shared" ca="1" si="23"/>
        <v>588646.25</v>
      </c>
      <c r="M162" s="32">
        <f t="shared" ca="1" si="24"/>
        <v>1383146.25</v>
      </c>
    </row>
    <row r="163" spans="1:14" x14ac:dyDescent="0.2">
      <c r="A163" s="28">
        <f t="shared" ca="1" si="25"/>
        <v>40848</v>
      </c>
      <c r="B163" s="28">
        <f t="shared" ca="1" si="26"/>
        <v>40877</v>
      </c>
      <c r="C163" s="21"/>
      <c r="D163" s="21" t="str">
        <f t="shared" si="27"/>
        <v/>
      </c>
      <c r="E163" s="21"/>
      <c r="F163" s="21"/>
      <c r="G163" s="79">
        <f t="shared" ca="1" si="28"/>
        <v>794500</v>
      </c>
      <c r="H163" s="23">
        <f t="shared" ca="1" si="21"/>
        <v>30</v>
      </c>
      <c r="I163" s="29">
        <f t="shared" ca="1" si="22"/>
        <v>3972.4999999999995</v>
      </c>
      <c r="J163" s="21"/>
      <c r="K163" s="30"/>
      <c r="L163" s="31">
        <f t="shared" ca="1" si="23"/>
        <v>592618.75</v>
      </c>
      <c r="M163" s="32">
        <f t="shared" ca="1" si="24"/>
        <v>1387118.75</v>
      </c>
    </row>
    <row r="164" spans="1:14" x14ac:dyDescent="0.2">
      <c r="A164" s="28">
        <f t="shared" ca="1" si="25"/>
        <v>40878</v>
      </c>
      <c r="B164" s="28">
        <f t="shared" ca="1" si="26"/>
        <v>40908</v>
      </c>
      <c r="C164" s="21"/>
      <c r="D164" s="21" t="str">
        <f t="shared" si="27"/>
        <v/>
      </c>
      <c r="E164" s="21"/>
      <c r="F164" s="21"/>
      <c r="G164" s="79">
        <f t="shared" ca="1" si="28"/>
        <v>794500</v>
      </c>
      <c r="H164" s="23">
        <f t="shared" ca="1" si="21"/>
        <v>30</v>
      </c>
      <c r="I164" s="29">
        <f t="shared" ca="1" si="22"/>
        <v>3972.4999999999995</v>
      </c>
      <c r="J164" s="21"/>
      <c r="K164" s="30"/>
      <c r="L164" s="31">
        <f t="shared" ca="1" si="23"/>
        <v>596591.25</v>
      </c>
      <c r="M164" s="32">
        <f t="shared" ca="1" si="24"/>
        <v>1391091.25</v>
      </c>
    </row>
    <row r="165" spans="1:14" x14ac:dyDescent="0.2">
      <c r="A165" s="28">
        <f t="shared" ca="1" si="25"/>
        <v>40909</v>
      </c>
      <c r="B165" s="28">
        <f t="shared" ca="1" si="26"/>
        <v>40939</v>
      </c>
      <c r="C165" s="21"/>
      <c r="D165" s="21" t="str">
        <f t="shared" si="27"/>
        <v/>
      </c>
      <c r="E165" s="21"/>
      <c r="F165" s="21"/>
      <c r="G165" s="79">
        <f t="shared" ca="1" si="28"/>
        <v>794500</v>
      </c>
      <c r="H165" s="23">
        <f t="shared" ca="1" si="21"/>
        <v>30</v>
      </c>
      <c r="I165" s="29">
        <f t="shared" ca="1" si="22"/>
        <v>3972.4999999999995</v>
      </c>
      <c r="J165" s="21"/>
      <c r="K165" s="30"/>
      <c r="L165" s="31">
        <f t="shared" ca="1" si="23"/>
        <v>600563.75</v>
      </c>
      <c r="M165" s="32">
        <f t="shared" ca="1" si="24"/>
        <v>1395063.75</v>
      </c>
    </row>
    <row r="166" spans="1:14" x14ac:dyDescent="0.2">
      <c r="A166" s="28">
        <f t="shared" ca="1" si="25"/>
        <v>40940</v>
      </c>
      <c r="B166" s="28">
        <f t="shared" ca="1" si="26"/>
        <v>40968</v>
      </c>
      <c r="C166" s="21"/>
      <c r="D166" s="21" t="str">
        <f t="shared" si="27"/>
        <v/>
      </c>
      <c r="E166" s="21"/>
      <c r="F166" s="21"/>
      <c r="G166" s="79">
        <f t="shared" ca="1" si="28"/>
        <v>794500</v>
      </c>
      <c r="H166" s="23">
        <f t="shared" ca="1" si="21"/>
        <v>30</v>
      </c>
      <c r="I166" s="29">
        <f t="shared" ca="1" si="22"/>
        <v>3972.4999999999995</v>
      </c>
      <c r="J166" s="21"/>
      <c r="K166" s="30"/>
      <c r="L166" s="31">
        <f t="shared" ca="1" si="23"/>
        <v>604536.25</v>
      </c>
      <c r="M166" s="32">
        <f t="shared" ca="1" si="24"/>
        <v>1399036.25</v>
      </c>
    </row>
    <row r="167" spans="1:14" x14ac:dyDescent="0.2">
      <c r="A167" s="67"/>
      <c r="B167" s="67"/>
      <c r="C167" s="67"/>
      <c r="D167" s="68"/>
      <c r="E167" s="69"/>
      <c r="F167" s="69"/>
      <c r="G167" s="70"/>
      <c r="H167" s="336" t="s">
        <v>19</v>
      </c>
      <c r="I167" s="337"/>
      <c r="J167" s="73">
        <f>SUM(J14:J166)</f>
        <v>0</v>
      </c>
      <c r="K167" s="64"/>
      <c r="L167" s="73">
        <f ca="1">IF(L166&lt;0,0,L166)</f>
        <v>604536.25</v>
      </c>
      <c r="M167" s="63">
        <f ca="1">M166</f>
        <v>1399036.25</v>
      </c>
    </row>
    <row r="168" spans="1:14" x14ac:dyDescent="0.2">
      <c r="A168" s="28"/>
      <c r="B168" s="28"/>
      <c r="C168" s="28"/>
      <c r="D168" s="33"/>
      <c r="E168" s="33"/>
      <c r="F168" s="33"/>
      <c r="G168" s="34"/>
      <c r="H168" s="34"/>
      <c r="I168" s="35"/>
      <c r="J168" s="36"/>
      <c r="K168" s="37"/>
      <c r="L168" s="36"/>
      <c r="M168" s="34"/>
    </row>
    <row r="169" spans="1:14" x14ac:dyDescent="0.2">
      <c r="A169" s="28"/>
      <c r="B169" s="28"/>
      <c r="C169" s="28"/>
      <c r="D169" s="38"/>
      <c r="E169" s="38"/>
      <c r="F169" s="38"/>
      <c r="G169" s="39"/>
      <c r="H169" s="40"/>
      <c r="I169" s="41"/>
      <c r="J169" s="34"/>
      <c r="K169" s="42"/>
      <c r="L169" s="35"/>
      <c r="M169" s="34"/>
    </row>
    <row r="170" spans="1:14" x14ac:dyDescent="0.2">
      <c r="A170" s="28"/>
      <c r="B170" s="28"/>
      <c r="C170" s="28"/>
      <c r="D170" s="38"/>
      <c r="E170" s="38"/>
      <c r="F170" s="38"/>
      <c r="G170" s="34"/>
      <c r="H170" s="43"/>
      <c r="J170" s="138"/>
      <c r="K170" s="319" t="s">
        <v>12</v>
      </c>
      <c r="L170" s="319"/>
      <c r="M170" s="76">
        <f ca="1">M167-L167</f>
        <v>794500</v>
      </c>
    </row>
    <row r="171" spans="1:14" x14ac:dyDescent="0.2">
      <c r="A171" s="28"/>
      <c r="B171" s="28"/>
      <c r="C171" s="28"/>
      <c r="D171" s="38"/>
      <c r="E171" s="38"/>
      <c r="F171" s="38"/>
      <c r="G171" s="34"/>
      <c r="H171" s="43"/>
      <c r="I171" s="340" t="s">
        <v>53</v>
      </c>
      <c r="J171" s="340"/>
      <c r="K171" s="340"/>
      <c r="L171" s="343"/>
      <c r="M171" s="196"/>
      <c r="N171" s="195"/>
    </row>
    <row r="172" spans="1:14" x14ac:dyDescent="0.2">
      <c r="A172" s="28"/>
      <c r="B172" s="28"/>
      <c r="C172" s="28"/>
      <c r="D172" s="33"/>
      <c r="E172" s="33"/>
      <c r="F172" s="33"/>
      <c r="G172" s="34"/>
      <c r="H172" s="43"/>
      <c r="J172" s="138"/>
      <c r="K172" s="319" t="s">
        <v>13</v>
      </c>
      <c r="L172" s="319"/>
      <c r="M172" s="77">
        <f ca="1">M167-M170</f>
        <v>604536.25</v>
      </c>
    </row>
    <row r="173" spans="1:14" x14ac:dyDescent="0.2">
      <c r="A173" s="43"/>
      <c r="B173" s="43"/>
      <c r="C173" s="43"/>
      <c r="D173" s="33"/>
      <c r="E173" s="33"/>
      <c r="F173" s="33"/>
      <c r="H173" s="56"/>
      <c r="I173" s="340" t="str">
        <f ca="1">IF(M173&lt;0,"SALDO EN FAVOR DEL DEMANDADO",IF(M172=0,"TOTAL CAPITAL ADEUDADO","TOTAL CAPITAL MÁS INTERESES ADEUDADOS"))</f>
        <v>TOTAL CAPITAL MÁS INTERESES ADEUDADOS</v>
      </c>
      <c r="J173" s="340"/>
      <c r="K173" s="340"/>
      <c r="L173" s="341"/>
      <c r="M173" s="78">
        <f ca="1">SUM(M170:M172)</f>
        <v>1399036.25</v>
      </c>
    </row>
    <row r="174" spans="1:14" ht="16.5" x14ac:dyDescent="0.25">
      <c r="A174" s="335" t="s">
        <v>51</v>
      </c>
      <c r="B174" s="335"/>
      <c r="C174" s="335"/>
      <c r="D174" s="335"/>
      <c r="E174" s="44"/>
      <c r="F174" s="45"/>
      <c r="G174" s="45"/>
      <c r="H174" s="46"/>
    </row>
    <row r="175" spans="1:14" ht="16.5" x14ac:dyDescent="0.25">
      <c r="A175" s="317" t="s">
        <v>52</v>
      </c>
      <c r="B175" s="317"/>
      <c r="C175" s="139"/>
      <c r="D175" s="139"/>
      <c r="E175" s="47"/>
      <c r="F175" s="45"/>
      <c r="G175" s="45"/>
      <c r="H175" s="46"/>
    </row>
  </sheetData>
  <mergeCells count="21">
    <mergeCell ref="A9:C9"/>
    <mergeCell ref="H167:I167"/>
    <mergeCell ref="A8:C8"/>
    <mergeCell ref="A1:M1"/>
    <mergeCell ref="A11:B11"/>
    <mergeCell ref="A2:M2"/>
    <mergeCell ref="A3:M3"/>
    <mergeCell ref="A5:M5"/>
    <mergeCell ref="E7:J7"/>
    <mergeCell ref="E8:J8"/>
    <mergeCell ref="A175:B175"/>
    <mergeCell ref="I173:L173"/>
    <mergeCell ref="J12:K12"/>
    <mergeCell ref="E11:E12"/>
    <mergeCell ref="F11:F12"/>
    <mergeCell ref="I171:L171"/>
    <mergeCell ref="A174:D174"/>
    <mergeCell ref="K172:L172"/>
    <mergeCell ref="K170:L170"/>
    <mergeCell ref="C11:C12"/>
    <mergeCell ref="G11:M11"/>
  </mergeCells>
  <phoneticPr fontId="0" type="noConversion"/>
  <conditionalFormatting sqref="A14:M166">
    <cfRule type="expression" dxfId="11" priority="1" stopIfTrue="1">
      <formula>IF(ROW(A14)&gt;Fila_Fin_FSV,TRUE,FALSE)</formula>
    </cfRule>
    <cfRule type="expression" dxfId="10" priority="2" stopIfTrue="1">
      <formula>IF(ROW(A14)=Fila_Fin_FSV,TRUE,FALSE)</formula>
    </cfRule>
    <cfRule type="expression" dxfId="9" priority="3" stopIfTrue="1">
      <formula>IF(ROW(A14)&lt;Fila_Fin_FSV,TRUE,FALSE)</formula>
    </cfRule>
  </conditionalFormatting>
  <printOptions horizontalCentered="1"/>
  <pageMargins left="0.78740157480314965" right="0.74803149606299213" top="1.3779527559055118" bottom="1.1811023622047245" header="0" footer="0.39370078740157483"/>
  <pageSetup paperSize="121" scale="80" orientation="landscape" r:id="rId1"/>
  <headerFooter alignWithMargins="0">
    <oddFooter>&amp;C&amp;P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6"/>
  <sheetViews>
    <sheetView tabSelected="1" workbookViewId="0">
      <selection activeCell="F174" sqref="F174"/>
    </sheetView>
  </sheetViews>
  <sheetFormatPr baseColWidth="10" defaultRowHeight="12.75" x14ac:dyDescent="0.2"/>
  <cols>
    <col min="1" max="1" width="11" customWidth="1"/>
    <col min="2" max="2" width="13.85546875" style="7" customWidth="1"/>
    <col min="3" max="3" width="11.28515625" style="98" customWidth="1"/>
    <col min="4" max="4" width="1.28515625" style="7" customWidth="1"/>
    <col min="5" max="5" width="14.85546875" style="7" customWidth="1"/>
    <col min="6" max="6" width="14.5703125" style="7" customWidth="1"/>
    <col min="7" max="7" width="15" customWidth="1"/>
    <col min="8" max="8" width="16.28515625" customWidth="1"/>
    <col min="9" max="9" width="5" style="6" customWidth="1"/>
    <col min="10" max="10" width="13.42578125" style="2" customWidth="1"/>
    <col min="11" max="11" width="15.140625" style="3" customWidth="1"/>
    <col min="12" max="12" width="5.7109375" style="2" customWidth="1"/>
    <col min="13" max="13" width="15.28515625" customWidth="1"/>
    <col min="14" max="14" width="16.7109375" customWidth="1"/>
  </cols>
  <sheetData>
    <row r="1" spans="1:14" ht="16.5" x14ac:dyDescent="0.25">
      <c r="A1" s="318" t="s">
        <v>49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</row>
    <row r="2" spans="1:14" ht="16.5" x14ac:dyDescent="0.25">
      <c r="A2" s="329" t="s">
        <v>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</row>
    <row r="3" spans="1:14" ht="16.5" x14ac:dyDescent="0.25">
      <c r="A3" s="330" t="s">
        <v>61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</row>
    <row r="4" spans="1:14" ht="16.5" x14ac:dyDescent="0.25">
      <c r="A4" s="140"/>
      <c r="B4" s="142"/>
      <c r="C4" s="148"/>
      <c r="D4" s="142"/>
      <c r="E4" s="142"/>
      <c r="F4" s="142"/>
      <c r="G4" s="143"/>
      <c r="H4" s="144"/>
      <c r="I4" s="145"/>
      <c r="J4" s="146"/>
      <c r="K4" s="147"/>
      <c r="L4" s="146"/>
      <c r="M4" s="141"/>
      <c r="N4" s="141"/>
    </row>
    <row r="5" spans="1:14" ht="16.5" x14ac:dyDescent="0.25">
      <c r="A5" s="317" t="s">
        <v>62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</row>
    <row r="6" spans="1:14" ht="16.5" x14ac:dyDescent="0.25">
      <c r="A6" s="347" t="s">
        <v>46</v>
      </c>
      <c r="B6" s="347"/>
      <c r="C6" s="347"/>
      <c r="D6" s="190"/>
      <c r="E6" s="191">
        <v>1</v>
      </c>
      <c r="F6" s="192"/>
      <c r="G6" s="192"/>
      <c r="H6" s="192"/>
      <c r="I6" s="192"/>
      <c r="J6" s="192"/>
      <c r="K6" s="193"/>
      <c r="L6" s="6"/>
    </row>
    <row r="7" spans="1:14" ht="13.5" customHeight="1" x14ac:dyDescent="0.2">
      <c r="A7" s="49" t="s">
        <v>15</v>
      </c>
      <c r="B7" s="50">
        <v>5.0000000000000001E-3</v>
      </c>
      <c r="C7" s="89" t="s">
        <v>1</v>
      </c>
      <c r="D7" s="106"/>
      <c r="E7" s="87">
        <f ca="1">TODAY()</f>
        <v>44340</v>
      </c>
      <c r="F7" s="331" t="s">
        <v>47</v>
      </c>
      <c r="G7" s="332"/>
      <c r="H7" s="332"/>
      <c r="I7" s="332"/>
      <c r="J7" s="332"/>
      <c r="K7" s="332"/>
    </row>
    <row r="8" spans="1:14" x14ac:dyDescent="0.2">
      <c r="A8" s="326" t="s">
        <v>21</v>
      </c>
      <c r="B8" s="327"/>
      <c r="C8" s="327"/>
      <c r="D8" s="137"/>
      <c r="E8" s="84">
        <v>2194025.91</v>
      </c>
      <c r="G8" s="105"/>
    </row>
    <row r="9" spans="1:14" x14ac:dyDescent="0.2">
      <c r="A9" s="321" t="s">
        <v>14</v>
      </c>
      <c r="B9" s="322"/>
      <c r="C9" s="322"/>
      <c r="D9" s="136"/>
      <c r="E9" s="88">
        <v>19560.48</v>
      </c>
      <c r="H9" s="8"/>
      <c r="I9" s="8"/>
      <c r="J9" s="8"/>
      <c r="K9" s="9"/>
      <c r="L9" s="1"/>
      <c r="M9" s="8"/>
    </row>
    <row r="10" spans="1:14" x14ac:dyDescent="0.2">
      <c r="A10" s="10"/>
      <c r="B10" s="1"/>
      <c r="C10" s="92"/>
      <c r="D10" s="1"/>
      <c r="E10" s="1"/>
      <c r="F10" s="1"/>
      <c r="G10" s="8"/>
      <c r="H10" s="8"/>
      <c r="I10" s="8"/>
      <c r="J10" s="8"/>
      <c r="K10" s="9"/>
      <c r="L10" s="1"/>
      <c r="M10" s="8"/>
    </row>
    <row r="11" spans="1:14" s="11" customFormat="1" x14ac:dyDescent="0.2">
      <c r="A11" s="324" t="s">
        <v>29</v>
      </c>
      <c r="B11" s="325"/>
      <c r="C11" s="350" t="s">
        <v>26</v>
      </c>
      <c r="D11" s="107"/>
      <c r="E11" s="110" t="s">
        <v>2</v>
      </c>
      <c r="F11" s="338" t="s">
        <v>3</v>
      </c>
      <c r="G11" s="338" t="s">
        <v>4</v>
      </c>
      <c r="H11" s="320" t="s">
        <v>33</v>
      </c>
      <c r="I11" s="320"/>
      <c r="J11" s="320"/>
      <c r="K11" s="320"/>
      <c r="L11" s="320"/>
      <c r="M11" s="320"/>
      <c r="N11" s="320"/>
    </row>
    <row r="12" spans="1:14" s="13" customFormat="1" ht="23.25" customHeight="1" x14ac:dyDescent="0.2">
      <c r="A12" s="60" t="s">
        <v>30</v>
      </c>
      <c r="B12" s="60" t="s">
        <v>1</v>
      </c>
      <c r="C12" s="351"/>
      <c r="D12" s="108"/>
      <c r="E12" s="48" t="s">
        <v>5</v>
      </c>
      <c r="F12" s="339"/>
      <c r="G12" s="339"/>
      <c r="H12" s="15" t="s">
        <v>6</v>
      </c>
      <c r="I12" s="16" t="s">
        <v>7</v>
      </c>
      <c r="J12" s="17" t="s">
        <v>8</v>
      </c>
      <c r="K12" s="333" t="s">
        <v>31</v>
      </c>
      <c r="L12" s="334"/>
      <c r="M12" s="18" t="s">
        <v>17</v>
      </c>
      <c r="N12" s="19" t="s">
        <v>9</v>
      </c>
    </row>
    <row r="13" spans="1:14" x14ac:dyDescent="0.2">
      <c r="A13" s="61">
        <v>44197</v>
      </c>
      <c r="B13" s="62">
        <v>44227</v>
      </c>
      <c r="C13" s="93"/>
      <c r="D13" s="52"/>
      <c r="E13" s="100"/>
      <c r="F13" s="20"/>
      <c r="G13" s="53"/>
      <c r="H13" s="22">
        <f>E8</f>
        <v>2194025.91</v>
      </c>
      <c r="I13" s="99"/>
      <c r="J13" s="24">
        <f>E9</f>
        <v>19560.48</v>
      </c>
      <c r="K13" s="25" t="s">
        <v>10</v>
      </c>
      <c r="L13" s="26" t="s">
        <v>11</v>
      </c>
      <c r="M13" s="27">
        <f>J13</f>
        <v>19560.48</v>
      </c>
      <c r="N13" s="27">
        <f>SUM(H13,M13)</f>
        <v>2213586.39</v>
      </c>
    </row>
    <row r="14" spans="1:14" x14ac:dyDescent="0.2">
      <c r="A14" s="28">
        <f>Fam_Desde</f>
        <v>44197</v>
      </c>
      <c r="B14" s="28">
        <f>Fam_Hasta</f>
        <v>44227</v>
      </c>
      <c r="C14" s="104">
        <v>1.61E-2</v>
      </c>
      <c r="D14" s="21">
        <f>E13</f>
        <v>0</v>
      </c>
      <c r="E14" s="21">
        <v>181356.26</v>
      </c>
      <c r="F14" s="21"/>
      <c r="G14" s="21"/>
      <c r="H14" s="79">
        <f>MIN(H13,N13)+SUM(E14:G14)</f>
        <v>2375382.17</v>
      </c>
      <c r="I14" s="23">
        <f t="shared" ref="I14:I45" ca="1" si="0">IF(B14&gt;Int_Has,"0",IF(B14="","",DAYS360(A14,B14+(1))))</f>
        <v>30</v>
      </c>
      <c r="J14" s="29">
        <f t="shared" ref="J14:J45" ca="1" si="1">IF(B14&gt;Int_Has,"0",IF(A14="","",IF(H14&lt;0,"0",((H14*B$7)/30)*I14)))</f>
        <v>11876.91085</v>
      </c>
      <c r="K14" s="21">
        <v>991175</v>
      </c>
      <c r="L14" s="30"/>
      <c r="M14" s="31">
        <f ca="1">IF(M13&lt;0,J14-K14,M13+J14-K14)</f>
        <v>-959737.60915000003</v>
      </c>
      <c r="N14" s="32">
        <f ca="1">SUM(N13,(E14:G14),J14)-K14</f>
        <v>1415644.5608500005</v>
      </c>
    </row>
    <row r="15" spans="1:14" x14ac:dyDescent="0.2">
      <c r="A15" s="28">
        <f>DATE(YEAR(B14),MONTH(B14),DAY(B14)+1)</f>
        <v>44228</v>
      </c>
      <c r="B15" s="28">
        <f ca="1">IF(A15=DATE(YEAR(Int_Has),MONTH(Int_Has),DAY(1)),DATE(YEAR(Int_Has),MONTH(Int_Has),DAY(Int_Has)),DATE(YEAR(A15),MONTH(A15)+1,))</f>
        <v>44255</v>
      </c>
      <c r="C15" s="104">
        <v>1.61E-2</v>
      </c>
      <c r="D15" s="21">
        <f t="shared" ref="D15:D46" ca="1" si="2">IF(B15&gt;Int_Has,"0",IF(AND(MONTH(A15)=E$6,DAY(A15)=1),(D14*C15)+D14,D14))</f>
        <v>0</v>
      </c>
      <c r="E15" s="21">
        <v>181356.26</v>
      </c>
      <c r="F15" s="21"/>
      <c r="G15" s="21"/>
      <c r="H15" s="79">
        <f t="shared" ref="H15:H78" ca="1" si="3">MIN(H14,N14)+SUM(E15:G15)</f>
        <v>1597000.8208500005</v>
      </c>
      <c r="I15" s="23">
        <f t="shared" ca="1" si="0"/>
        <v>30</v>
      </c>
      <c r="J15" s="29">
        <f t="shared" ca="1" si="1"/>
        <v>7985.0041042500034</v>
      </c>
      <c r="K15" s="21">
        <v>122519</v>
      </c>
      <c r="L15" s="30"/>
      <c r="M15" s="31">
        <f t="shared" ref="M15:M78" ca="1" si="4">IF(M14&lt;0,J15-K15,M14+J15-K15)</f>
        <v>-114533.99589574999</v>
      </c>
      <c r="N15" s="32">
        <f t="shared" ref="N15:N78" ca="1" si="5">SUM(N14,(E15:G15),J15)-K15</f>
        <v>1482466.8249542506</v>
      </c>
    </row>
    <row r="16" spans="1:14" x14ac:dyDescent="0.2">
      <c r="A16" s="28">
        <f t="shared" ref="A16:A79" ca="1" si="6">DATE(YEAR(B15),MONTH(B15),DAY(B15)+1)</f>
        <v>44256</v>
      </c>
      <c r="B16" s="28">
        <f t="shared" ref="B16:B79" ca="1" si="7">IF(A16=DATE(YEAR(Int_Has),MONTH(Int_Has),DAY(1)),DATE(YEAR(Int_Has),MONTH(Int_Has),DAY(Int_Has)),DATE(YEAR(A16),MONTH(A16)+1,))</f>
        <v>44286</v>
      </c>
      <c r="C16" s="104">
        <v>1.61E-2</v>
      </c>
      <c r="D16" s="21">
        <f t="shared" ca="1" si="2"/>
        <v>0</v>
      </c>
      <c r="E16" s="21">
        <v>181356.26</v>
      </c>
      <c r="F16" s="21"/>
      <c r="G16" s="21"/>
      <c r="H16" s="79">
        <f t="shared" ca="1" si="3"/>
        <v>1663823.0849542506</v>
      </c>
      <c r="I16" s="23">
        <f t="shared" ca="1" si="0"/>
        <v>30</v>
      </c>
      <c r="J16" s="29">
        <f t="shared" ca="1" si="1"/>
        <v>8319.1154247712529</v>
      </c>
      <c r="K16" s="21">
        <v>245038</v>
      </c>
      <c r="L16" s="30"/>
      <c r="M16" s="31">
        <f t="shared" ca="1" si="4"/>
        <v>-236718.88457522876</v>
      </c>
      <c r="N16" s="32">
        <f t="shared" ca="1" si="5"/>
        <v>1427104.2003790219</v>
      </c>
    </row>
    <row r="17" spans="1:14" x14ac:dyDescent="0.2">
      <c r="A17" s="28">
        <f t="shared" ca="1" si="6"/>
        <v>44287</v>
      </c>
      <c r="B17" s="28">
        <f t="shared" ca="1" si="7"/>
        <v>44316</v>
      </c>
      <c r="C17" s="104">
        <v>1.61E-2</v>
      </c>
      <c r="D17" s="21">
        <f t="shared" ca="1" si="2"/>
        <v>0</v>
      </c>
      <c r="E17" s="21">
        <v>181356.26</v>
      </c>
      <c r="F17" s="21"/>
      <c r="G17" s="21"/>
      <c r="H17" s="79">
        <f t="shared" ca="1" si="3"/>
        <v>1608460.4603790219</v>
      </c>
      <c r="I17" s="23">
        <f t="shared" ca="1" si="0"/>
        <v>30</v>
      </c>
      <c r="J17" s="29">
        <f t="shared" ca="1" si="1"/>
        <v>8042.3023018951098</v>
      </c>
      <c r="K17" s="21">
        <v>122519</v>
      </c>
      <c r="L17" s="30"/>
      <c r="M17" s="31">
        <f t="shared" ca="1" si="4"/>
        <v>-114476.69769810489</v>
      </c>
      <c r="N17" s="32">
        <f t="shared" ca="1" si="5"/>
        <v>1493983.762680917</v>
      </c>
    </row>
    <row r="18" spans="1:14" x14ac:dyDescent="0.2">
      <c r="A18" s="28">
        <f t="shared" ca="1" si="6"/>
        <v>44317</v>
      </c>
      <c r="B18" s="28">
        <f t="shared" ca="1" si="7"/>
        <v>44340</v>
      </c>
      <c r="C18" s="104">
        <v>1.61E-2</v>
      </c>
      <c r="D18" s="21">
        <f t="shared" ca="1" si="2"/>
        <v>0</v>
      </c>
      <c r="E18" s="21">
        <v>181356.26</v>
      </c>
      <c r="F18" s="21"/>
      <c r="G18" s="21"/>
      <c r="H18" s="79">
        <f t="shared" ca="1" si="3"/>
        <v>1675340.0226809171</v>
      </c>
      <c r="I18" s="23">
        <f t="shared" ca="1" si="0"/>
        <v>24</v>
      </c>
      <c r="J18" s="29">
        <f t="shared" ca="1" si="1"/>
        <v>6701.3600907236687</v>
      </c>
      <c r="K18" s="21">
        <v>245000</v>
      </c>
      <c r="L18" s="30"/>
      <c r="M18" s="31">
        <f t="shared" ca="1" si="4"/>
        <v>-238298.63990927633</v>
      </c>
      <c r="N18" s="32">
        <f t="shared" ca="1" si="5"/>
        <v>1437041.3827716408</v>
      </c>
    </row>
    <row r="19" spans="1:14" hidden="1" x14ac:dyDescent="0.2">
      <c r="A19" s="28">
        <f t="shared" ca="1" si="6"/>
        <v>44341</v>
      </c>
      <c r="B19" s="28">
        <f t="shared" ca="1" si="7"/>
        <v>44347</v>
      </c>
      <c r="C19" s="104" t="str">
        <f ca="1">IF(B19&gt;Int_Has,"",VLOOKUP(B19,'VR. IPC'!$1:$1048576,3))</f>
        <v/>
      </c>
      <c r="D19" s="21" t="str">
        <f t="shared" ca="1" si="2"/>
        <v>0</v>
      </c>
      <c r="E19" s="21" t="str">
        <f t="shared" ref="E19:E79" ca="1" si="8">IF(DAY(A19)=1,D19,"")</f>
        <v/>
      </c>
      <c r="F19" s="21"/>
      <c r="G19" s="21"/>
      <c r="H19" s="79">
        <f t="shared" ca="1" si="3"/>
        <v>1437041.3827716408</v>
      </c>
      <c r="I19" s="23" t="str">
        <f t="shared" ca="1" si="0"/>
        <v>0</v>
      </c>
      <c r="J19" s="29" t="str">
        <f t="shared" ca="1" si="1"/>
        <v>0</v>
      </c>
      <c r="K19" s="21"/>
      <c r="L19" s="30"/>
      <c r="M19" s="31">
        <f t="shared" ca="1" si="4"/>
        <v>0</v>
      </c>
      <c r="N19" s="32">
        <f t="shared" ca="1" si="5"/>
        <v>1437041.3827716408</v>
      </c>
    </row>
    <row r="20" spans="1:14" hidden="1" x14ac:dyDescent="0.2">
      <c r="A20" s="28">
        <f t="shared" ca="1" si="6"/>
        <v>44348</v>
      </c>
      <c r="B20" s="28">
        <f t="shared" ca="1" si="7"/>
        <v>44377</v>
      </c>
      <c r="C20" s="104" t="str">
        <f ca="1">IF(B20&gt;Int_Has,"",VLOOKUP(B20,'VR. IPC'!$1:$1048576,3))</f>
        <v/>
      </c>
      <c r="D20" s="21" t="str">
        <f t="shared" ca="1" si="2"/>
        <v>0</v>
      </c>
      <c r="E20" s="21" t="str">
        <f t="shared" ca="1" si="8"/>
        <v>0</v>
      </c>
      <c r="F20" s="21"/>
      <c r="G20" s="21"/>
      <c r="H20" s="79">
        <f t="shared" ca="1" si="3"/>
        <v>1437041.3827716408</v>
      </c>
      <c r="I20" s="23" t="str">
        <f t="shared" ca="1" si="0"/>
        <v>0</v>
      </c>
      <c r="J20" s="29" t="str">
        <f t="shared" ca="1" si="1"/>
        <v>0</v>
      </c>
      <c r="K20" s="21"/>
      <c r="L20" s="30"/>
      <c r="M20" s="31">
        <f t="shared" ca="1" si="4"/>
        <v>0</v>
      </c>
      <c r="N20" s="32">
        <f t="shared" ca="1" si="5"/>
        <v>1437041.3827716408</v>
      </c>
    </row>
    <row r="21" spans="1:14" hidden="1" x14ac:dyDescent="0.2">
      <c r="A21" s="28">
        <f t="shared" ca="1" si="6"/>
        <v>44378</v>
      </c>
      <c r="B21" s="28">
        <f t="shared" ca="1" si="7"/>
        <v>44408</v>
      </c>
      <c r="C21" s="104" t="str">
        <f ca="1">IF(B21&gt;Int_Has,"",VLOOKUP(B21,'VR. IPC'!$1:$1048576,3))</f>
        <v/>
      </c>
      <c r="D21" s="21" t="str">
        <f t="shared" ca="1" si="2"/>
        <v>0</v>
      </c>
      <c r="E21" s="21" t="str">
        <f t="shared" ca="1" si="8"/>
        <v>0</v>
      </c>
      <c r="F21" s="21"/>
      <c r="G21" s="21"/>
      <c r="H21" s="79">
        <f t="shared" ca="1" si="3"/>
        <v>1437041.3827716408</v>
      </c>
      <c r="I21" s="23" t="str">
        <f t="shared" ca="1" si="0"/>
        <v>0</v>
      </c>
      <c r="J21" s="29" t="str">
        <f t="shared" ca="1" si="1"/>
        <v>0</v>
      </c>
      <c r="K21" s="21"/>
      <c r="L21" s="30"/>
      <c r="M21" s="31">
        <f t="shared" ca="1" si="4"/>
        <v>0</v>
      </c>
      <c r="N21" s="32">
        <f t="shared" ca="1" si="5"/>
        <v>1437041.3827716408</v>
      </c>
    </row>
    <row r="22" spans="1:14" hidden="1" x14ac:dyDescent="0.2">
      <c r="A22" s="28">
        <f t="shared" ca="1" si="6"/>
        <v>44409</v>
      </c>
      <c r="B22" s="28">
        <f t="shared" ca="1" si="7"/>
        <v>44439</v>
      </c>
      <c r="C22" s="104" t="str">
        <f ca="1">IF(B22&gt;Int_Has,"",VLOOKUP(B22,'VR. IPC'!$1:$1048576,3))</f>
        <v/>
      </c>
      <c r="D22" s="21" t="str">
        <f t="shared" ca="1" si="2"/>
        <v>0</v>
      </c>
      <c r="E22" s="21" t="str">
        <f t="shared" ca="1" si="8"/>
        <v>0</v>
      </c>
      <c r="F22" s="21"/>
      <c r="G22" s="21"/>
      <c r="H22" s="79">
        <f t="shared" ca="1" si="3"/>
        <v>1437041.3827716408</v>
      </c>
      <c r="I22" s="23" t="str">
        <f t="shared" ca="1" si="0"/>
        <v>0</v>
      </c>
      <c r="J22" s="29" t="str">
        <f t="shared" ca="1" si="1"/>
        <v>0</v>
      </c>
      <c r="K22" s="21"/>
      <c r="L22" s="30"/>
      <c r="M22" s="31">
        <f t="shared" ca="1" si="4"/>
        <v>0</v>
      </c>
      <c r="N22" s="32">
        <f t="shared" ca="1" si="5"/>
        <v>1437041.3827716408</v>
      </c>
    </row>
    <row r="23" spans="1:14" hidden="1" x14ac:dyDescent="0.2">
      <c r="A23" s="28">
        <f t="shared" ca="1" si="6"/>
        <v>44440</v>
      </c>
      <c r="B23" s="28">
        <f t="shared" ca="1" si="7"/>
        <v>44469</v>
      </c>
      <c r="C23" s="104" t="str">
        <f ca="1">IF(B23&gt;Int_Has,"",VLOOKUP(B23,'VR. IPC'!$1:$1048576,3))</f>
        <v/>
      </c>
      <c r="D23" s="21" t="str">
        <f t="shared" ca="1" si="2"/>
        <v>0</v>
      </c>
      <c r="E23" s="21" t="str">
        <f t="shared" ca="1" si="8"/>
        <v>0</v>
      </c>
      <c r="F23" s="21"/>
      <c r="G23" s="21"/>
      <c r="H23" s="79">
        <f t="shared" ca="1" si="3"/>
        <v>1437041.3827716408</v>
      </c>
      <c r="I23" s="23" t="str">
        <f t="shared" ca="1" si="0"/>
        <v>0</v>
      </c>
      <c r="J23" s="29" t="str">
        <f t="shared" ca="1" si="1"/>
        <v>0</v>
      </c>
      <c r="K23" s="21"/>
      <c r="L23" s="30"/>
      <c r="M23" s="31">
        <f t="shared" ca="1" si="4"/>
        <v>0</v>
      </c>
      <c r="N23" s="32">
        <f t="shared" ca="1" si="5"/>
        <v>1437041.3827716408</v>
      </c>
    </row>
    <row r="24" spans="1:14" hidden="1" x14ac:dyDescent="0.2">
      <c r="A24" s="28">
        <f t="shared" ca="1" si="6"/>
        <v>44470</v>
      </c>
      <c r="B24" s="28">
        <f t="shared" ca="1" si="7"/>
        <v>44500</v>
      </c>
      <c r="C24" s="104" t="str">
        <f ca="1">IF(B24&gt;Int_Has,"",VLOOKUP(B24,'VR. IPC'!$1:$1048576,3))</f>
        <v/>
      </c>
      <c r="D24" s="21" t="str">
        <f t="shared" ca="1" si="2"/>
        <v>0</v>
      </c>
      <c r="E24" s="21" t="str">
        <f t="shared" ca="1" si="8"/>
        <v>0</v>
      </c>
      <c r="F24" s="21"/>
      <c r="G24" s="21"/>
      <c r="H24" s="79">
        <f t="shared" ca="1" si="3"/>
        <v>1437041.3827716408</v>
      </c>
      <c r="I24" s="23" t="str">
        <f t="shared" ca="1" si="0"/>
        <v>0</v>
      </c>
      <c r="J24" s="29" t="str">
        <f t="shared" ca="1" si="1"/>
        <v>0</v>
      </c>
      <c r="K24" s="21"/>
      <c r="L24" s="30"/>
      <c r="M24" s="31">
        <f t="shared" ca="1" si="4"/>
        <v>0</v>
      </c>
      <c r="N24" s="32">
        <f t="shared" ca="1" si="5"/>
        <v>1437041.3827716408</v>
      </c>
    </row>
    <row r="25" spans="1:14" hidden="1" x14ac:dyDescent="0.2">
      <c r="A25" s="28">
        <f t="shared" ca="1" si="6"/>
        <v>44501</v>
      </c>
      <c r="B25" s="28">
        <f t="shared" ca="1" si="7"/>
        <v>44530</v>
      </c>
      <c r="C25" s="104" t="str">
        <f ca="1">IF(B25&gt;Int_Has,"",VLOOKUP(B25,'VR. IPC'!$1:$1048576,3))</f>
        <v/>
      </c>
      <c r="D25" s="21" t="str">
        <f t="shared" ca="1" si="2"/>
        <v>0</v>
      </c>
      <c r="E25" s="21" t="str">
        <f t="shared" ca="1" si="8"/>
        <v>0</v>
      </c>
      <c r="F25" s="21"/>
      <c r="G25" s="21"/>
      <c r="H25" s="79">
        <f t="shared" ca="1" si="3"/>
        <v>1437041.3827716408</v>
      </c>
      <c r="I25" s="23" t="str">
        <f t="shared" ca="1" si="0"/>
        <v>0</v>
      </c>
      <c r="J25" s="29" t="str">
        <f t="shared" ca="1" si="1"/>
        <v>0</v>
      </c>
      <c r="K25" s="21"/>
      <c r="L25" s="30"/>
      <c r="M25" s="31">
        <f t="shared" ca="1" si="4"/>
        <v>0</v>
      </c>
      <c r="N25" s="32">
        <f t="shared" ca="1" si="5"/>
        <v>1437041.3827716408</v>
      </c>
    </row>
    <row r="26" spans="1:14" hidden="1" x14ac:dyDescent="0.2">
      <c r="A26" s="28">
        <f t="shared" ca="1" si="6"/>
        <v>44531</v>
      </c>
      <c r="B26" s="28">
        <f t="shared" ca="1" si="7"/>
        <v>44561</v>
      </c>
      <c r="C26" s="104" t="str">
        <f ca="1">IF(B26&gt;Int_Has,"",VLOOKUP(B26,'VR. IPC'!$1:$1048576,3))</f>
        <v/>
      </c>
      <c r="D26" s="21" t="str">
        <f t="shared" ca="1" si="2"/>
        <v>0</v>
      </c>
      <c r="E26" s="21" t="str">
        <f t="shared" ca="1" si="8"/>
        <v>0</v>
      </c>
      <c r="F26" s="21"/>
      <c r="G26" s="21"/>
      <c r="H26" s="79">
        <f t="shared" ca="1" si="3"/>
        <v>1437041.3827716408</v>
      </c>
      <c r="I26" s="23" t="str">
        <f t="shared" ca="1" si="0"/>
        <v>0</v>
      </c>
      <c r="J26" s="29" t="str">
        <f t="shared" ca="1" si="1"/>
        <v>0</v>
      </c>
      <c r="K26" s="21"/>
      <c r="L26" s="30"/>
      <c r="M26" s="31">
        <f t="shared" ca="1" si="4"/>
        <v>0</v>
      </c>
      <c r="N26" s="32">
        <f t="shared" ca="1" si="5"/>
        <v>1437041.3827716408</v>
      </c>
    </row>
    <row r="27" spans="1:14" hidden="1" x14ac:dyDescent="0.2">
      <c r="A27" s="28">
        <f t="shared" ca="1" si="6"/>
        <v>44562</v>
      </c>
      <c r="B27" s="28">
        <f t="shared" ca="1" si="7"/>
        <v>44592</v>
      </c>
      <c r="C27" s="104" t="str">
        <f ca="1">IF(B27&gt;Int_Has,"",VLOOKUP(B27,'VR. IPC'!$1:$1048576,3))</f>
        <v/>
      </c>
      <c r="D27" s="21" t="str">
        <f t="shared" ca="1" si="2"/>
        <v>0</v>
      </c>
      <c r="E27" s="21" t="str">
        <f t="shared" ca="1" si="8"/>
        <v>0</v>
      </c>
      <c r="F27" s="21"/>
      <c r="G27" s="21"/>
      <c r="H27" s="79">
        <f t="shared" ca="1" si="3"/>
        <v>1437041.3827716408</v>
      </c>
      <c r="I27" s="23" t="str">
        <f t="shared" ca="1" si="0"/>
        <v>0</v>
      </c>
      <c r="J27" s="29" t="str">
        <f t="shared" ca="1" si="1"/>
        <v>0</v>
      </c>
      <c r="K27" s="21"/>
      <c r="L27" s="30"/>
      <c r="M27" s="31">
        <f t="shared" ca="1" si="4"/>
        <v>0</v>
      </c>
      <c r="N27" s="32">
        <f t="shared" ca="1" si="5"/>
        <v>1437041.3827716408</v>
      </c>
    </row>
    <row r="28" spans="1:14" hidden="1" x14ac:dyDescent="0.2">
      <c r="A28" s="28">
        <f t="shared" ca="1" si="6"/>
        <v>44593</v>
      </c>
      <c r="B28" s="28">
        <f t="shared" ca="1" si="7"/>
        <v>44620</v>
      </c>
      <c r="C28" s="104" t="str">
        <f ca="1">IF(B28&gt;Int_Has,"",VLOOKUP(B28,'VR. IPC'!$1:$1048576,3))</f>
        <v/>
      </c>
      <c r="D28" s="21" t="str">
        <f t="shared" ca="1" si="2"/>
        <v>0</v>
      </c>
      <c r="E28" s="21" t="str">
        <f t="shared" ca="1" si="8"/>
        <v>0</v>
      </c>
      <c r="F28" s="21"/>
      <c r="G28" s="21"/>
      <c r="H28" s="79">
        <f t="shared" ca="1" si="3"/>
        <v>1437041.3827716408</v>
      </c>
      <c r="I28" s="23" t="str">
        <f t="shared" ca="1" si="0"/>
        <v>0</v>
      </c>
      <c r="J28" s="29" t="str">
        <f t="shared" ca="1" si="1"/>
        <v>0</v>
      </c>
      <c r="K28" s="21"/>
      <c r="L28" s="30"/>
      <c r="M28" s="31">
        <f t="shared" ca="1" si="4"/>
        <v>0</v>
      </c>
      <c r="N28" s="32">
        <f t="shared" ca="1" si="5"/>
        <v>1437041.3827716408</v>
      </c>
    </row>
    <row r="29" spans="1:14" hidden="1" x14ac:dyDescent="0.2">
      <c r="A29" s="28">
        <f t="shared" ca="1" si="6"/>
        <v>44621</v>
      </c>
      <c r="B29" s="28">
        <f t="shared" ca="1" si="7"/>
        <v>44651</v>
      </c>
      <c r="C29" s="104" t="str">
        <f ca="1">IF(B29&gt;Int_Has,"",VLOOKUP(B29,'VR. IPC'!$1:$1048576,3))</f>
        <v/>
      </c>
      <c r="D29" s="21" t="str">
        <f t="shared" ca="1" si="2"/>
        <v>0</v>
      </c>
      <c r="E29" s="21" t="str">
        <f t="shared" ca="1" si="8"/>
        <v>0</v>
      </c>
      <c r="F29" s="21"/>
      <c r="G29" s="21"/>
      <c r="H29" s="79">
        <f t="shared" ca="1" si="3"/>
        <v>1437041.3827716408</v>
      </c>
      <c r="I29" s="23" t="str">
        <f t="shared" ca="1" si="0"/>
        <v>0</v>
      </c>
      <c r="J29" s="29" t="str">
        <f t="shared" ca="1" si="1"/>
        <v>0</v>
      </c>
      <c r="K29" s="21"/>
      <c r="L29" s="30"/>
      <c r="M29" s="31">
        <f t="shared" ca="1" si="4"/>
        <v>0</v>
      </c>
      <c r="N29" s="32">
        <f t="shared" ca="1" si="5"/>
        <v>1437041.3827716408</v>
      </c>
    </row>
    <row r="30" spans="1:14" hidden="1" x14ac:dyDescent="0.2">
      <c r="A30" s="28">
        <f t="shared" ca="1" si="6"/>
        <v>44652</v>
      </c>
      <c r="B30" s="28">
        <f t="shared" ca="1" si="7"/>
        <v>44681</v>
      </c>
      <c r="C30" s="104" t="str">
        <f ca="1">IF(B30&gt;Int_Has,"",VLOOKUP(B30,'VR. IPC'!$1:$1048576,3))</f>
        <v/>
      </c>
      <c r="D30" s="21" t="str">
        <f t="shared" ca="1" si="2"/>
        <v>0</v>
      </c>
      <c r="E30" s="21" t="str">
        <f t="shared" ca="1" si="8"/>
        <v>0</v>
      </c>
      <c r="F30" s="21"/>
      <c r="G30" s="21"/>
      <c r="H30" s="79">
        <f t="shared" ca="1" si="3"/>
        <v>1437041.3827716408</v>
      </c>
      <c r="I30" s="23" t="str">
        <f t="shared" ca="1" si="0"/>
        <v>0</v>
      </c>
      <c r="J30" s="29" t="str">
        <f t="shared" ca="1" si="1"/>
        <v>0</v>
      </c>
      <c r="K30" s="21"/>
      <c r="L30" s="30"/>
      <c r="M30" s="31">
        <f t="shared" ca="1" si="4"/>
        <v>0</v>
      </c>
      <c r="N30" s="32">
        <f t="shared" ca="1" si="5"/>
        <v>1437041.3827716408</v>
      </c>
    </row>
    <row r="31" spans="1:14" hidden="1" x14ac:dyDescent="0.2">
      <c r="A31" s="28">
        <f t="shared" ca="1" si="6"/>
        <v>44682</v>
      </c>
      <c r="B31" s="28">
        <f t="shared" ca="1" si="7"/>
        <v>44712</v>
      </c>
      <c r="C31" s="104" t="str">
        <f ca="1">IF(B31&gt;Int_Has,"",VLOOKUP(B31,'VR. IPC'!$1:$1048576,3))</f>
        <v/>
      </c>
      <c r="D31" s="21" t="str">
        <f t="shared" ca="1" si="2"/>
        <v>0</v>
      </c>
      <c r="E31" s="21" t="str">
        <f t="shared" ca="1" si="8"/>
        <v>0</v>
      </c>
      <c r="F31" s="21"/>
      <c r="G31" s="21"/>
      <c r="H31" s="79">
        <f t="shared" ca="1" si="3"/>
        <v>1437041.3827716408</v>
      </c>
      <c r="I31" s="23" t="str">
        <f t="shared" ca="1" si="0"/>
        <v>0</v>
      </c>
      <c r="J31" s="29" t="str">
        <f t="shared" ca="1" si="1"/>
        <v>0</v>
      </c>
      <c r="K31" s="21"/>
      <c r="L31" s="30"/>
      <c r="M31" s="31">
        <f t="shared" ca="1" si="4"/>
        <v>0</v>
      </c>
      <c r="N31" s="32">
        <f t="shared" ca="1" si="5"/>
        <v>1437041.3827716408</v>
      </c>
    </row>
    <row r="32" spans="1:14" hidden="1" x14ac:dyDescent="0.2">
      <c r="A32" s="28">
        <f t="shared" ca="1" si="6"/>
        <v>44713</v>
      </c>
      <c r="B32" s="28">
        <f t="shared" ca="1" si="7"/>
        <v>44742</v>
      </c>
      <c r="C32" s="104" t="str">
        <f ca="1">IF(B32&gt;Int_Has,"",VLOOKUP(B32,'VR. IPC'!$1:$1048576,3))</f>
        <v/>
      </c>
      <c r="D32" s="21" t="str">
        <f t="shared" ca="1" si="2"/>
        <v>0</v>
      </c>
      <c r="E32" s="21" t="str">
        <f t="shared" ca="1" si="8"/>
        <v>0</v>
      </c>
      <c r="F32" s="21"/>
      <c r="G32" s="21"/>
      <c r="H32" s="79">
        <f t="shared" ca="1" si="3"/>
        <v>1437041.3827716408</v>
      </c>
      <c r="I32" s="23" t="str">
        <f t="shared" ca="1" si="0"/>
        <v>0</v>
      </c>
      <c r="J32" s="29" t="str">
        <f t="shared" ca="1" si="1"/>
        <v>0</v>
      </c>
      <c r="K32" s="21"/>
      <c r="L32" s="30"/>
      <c r="M32" s="31">
        <f t="shared" ca="1" si="4"/>
        <v>0</v>
      </c>
      <c r="N32" s="32">
        <f t="shared" ca="1" si="5"/>
        <v>1437041.3827716408</v>
      </c>
    </row>
    <row r="33" spans="1:14" hidden="1" x14ac:dyDescent="0.2">
      <c r="A33" s="28">
        <f t="shared" ca="1" si="6"/>
        <v>44743</v>
      </c>
      <c r="B33" s="28">
        <f t="shared" ca="1" si="7"/>
        <v>44773</v>
      </c>
      <c r="C33" s="104" t="str">
        <f ca="1">IF(B33&gt;Int_Has,"",VLOOKUP(B33,'VR. IPC'!$1:$1048576,3))</f>
        <v/>
      </c>
      <c r="D33" s="21" t="str">
        <f t="shared" ca="1" si="2"/>
        <v>0</v>
      </c>
      <c r="E33" s="21" t="str">
        <f t="shared" ca="1" si="8"/>
        <v>0</v>
      </c>
      <c r="F33" s="21"/>
      <c r="G33" s="21"/>
      <c r="H33" s="79">
        <f t="shared" ca="1" si="3"/>
        <v>1437041.3827716408</v>
      </c>
      <c r="I33" s="23" t="str">
        <f t="shared" ca="1" si="0"/>
        <v>0</v>
      </c>
      <c r="J33" s="29" t="str">
        <f t="shared" ca="1" si="1"/>
        <v>0</v>
      </c>
      <c r="K33" s="21"/>
      <c r="L33" s="30"/>
      <c r="M33" s="31">
        <f t="shared" ca="1" si="4"/>
        <v>0</v>
      </c>
      <c r="N33" s="32">
        <f t="shared" ca="1" si="5"/>
        <v>1437041.3827716408</v>
      </c>
    </row>
    <row r="34" spans="1:14" hidden="1" x14ac:dyDescent="0.2">
      <c r="A34" s="28">
        <f t="shared" ca="1" si="6"/>
        <v>44774</v>
      </c>
      <c r="B34" s="28">
        <f t="shared" ca="1" si="7"/>
        <v>44804</v>
      </c>
      <c r="C34" s="104" t="str">
        <f ca="1">IF(B34&gt;Int_Has,"",VLOOKUP(B34,'VR. IPC'!$1:$1048576,3))</f>
        <v/>
      </c>
      <c r="D34" s="21" t="str">
        <f t="shared" ca="1" si="2"/>
        <v>0</v>
      </c>
      <c r="E34" s="21" t="str">
        <f t="shared" ca="1" si="8"/>
        <v>0</v>
      </c>
      <c r="F34" s="21"/>
      <c r="G34" s="21"/>
      <c r="H34" s="79">
        <f t="shared" ca="1" si="3"/>
        <v>1437041.3827716408</v>
      </c>
      <c r="I34" s="23" t="str">
        <f t="shared" ca="1" si="0"/>
        <v>0</v>
      </c>
      <c r="J34" s="29" t="str">
        <f t="shared" ca="1" si="1"/>
        <v>0</v>
      </c>
      <c r="K34" s="21"/>
      <c r="L34" s="30"/>
      <c r="M34" s="31">
        <f t="shared" ca="1" si="4"/>
        <v>0</v>
      </c>
      <c r="N34" s="32">
        <f t="shared" ca="1" si="5"/>
        <v>1437041.3827716408</v>
      </c>
    </row>
    <row r="35" spans="1:14" hidden="1" x14ac:dyDescent="0.2">
      <c r="A35" s="28">
        <f t="shared" ca="1" si="6"/>
        <v>44805</v>
      </c>
      <c r="B35" s="28">
        <f t="shared" ca="1" si="7"/>
        <v>44834</v>
      </c>
      <c r="C35" s="104" t="str">
        <f ca="1">IF(B35&gt;Int_Has,"",VLOOKUP(B35,'VR. IPC'!$1:$1048576,3))</f>
        <v/>
      </c>
      <c r="D35" s="21" t="str">
        <f t="shared" ca="1" si="2"/>
        <v>0</v>
      </c>
      <c r="E35" s="21" t="str">
        <f t="shared" ca="1" si="8"/>
        <v>0</v>
      </c>
      <c r="F35" s="21"/>
      <c r="G35" s="21"/>
      <c r="H35" s="79">
        <f t="shared" ca="1" si="3"/>
        <v>1437041.3827716408</v>
      </c>
      <c r="I35" s="23" t="str">
        <f t="shared" ca="1" si="0"/>
        <v>0</v>
      </c>
      <c r="J35" s="29" t="str">
        <f t="shared" ca="1" si="1"/>
        <v>0</v>
      </c>
      <c r="K35" s="21"/>
      <c r="L35" s="30"/>
      <c r="M35" s="31">
        <f t="shared" ca="1" si="4"/>
        <v>0</v>
      </c>
      <c r="N35" s="32">
        <f t="shared" ca="1" si="5"/>
        <v>1437041.3827716408</v>
      </c>
    </row>
    <row r="36" spans="1:14" hidden="1" x14ac:dyDescent="0.2">
      <c r="A36" s="28">
        <f t="shared" ca="1" si="6"/>
        <v>44835</v>
      </c>
      <c r="B36" s="28">
        <f t="shared" ca="1" si="7"/>
        <v>44865</v>
      </c>
      <c r="C36" s="104" t="str">
        <f ca="1">IF(B36&gt;Int_Has,"",VLOOKUP(B36,'VR. IPC'!$1:$1048576,3))</f>
        <v/>
      </c>
      <c r="D36" s="21" t="str">
        <f t="shared" ca="1" si="2"/>
        <v>0</v>
      </c>
      <c r="E36" s="21" t="str">
        <f t="shared" ca="1" si="8"/>
        <v>0</v>
      </c>
      <c r="F36" s="21"/>
      <c r="G36" s="21"/>
      <c r="H36" s="79">
        <f t="shared" ca="1" si="3"/>
        <v>1437041.3827716408</v>
      </c>
      <c r="I36" s="23" t="str">
        <f t="shared" ca="1" si="0"/>
        <v>0</v>
      </c>
      <c r="J36" s="29" t="str">
        <f t="shared" ca="1" si="1"/>
        <v>0</v>
      </c>
      <c r="K36" s="21"/>
      <c r="L36" s="30"/>
      <c r="M36" s="31">
        <f t="shared" ca="1" si="4"/>
        <v>0</v>
      </c>
      <c r="N36" s="32">
        <f t="shared" ca="1" si="5"/>
        <v>1437041.3827716408</v>
      </c>
    </row>
    <row r="37" spans="1:14" hidden="1" x14ac:dyDescent="0.2">
      <c r="A37" s="28">
        <f t="shared" ca="1" si="6"/>
        <v>44866</v>
      </c>
      <c r="B37" s="28">
        <f t="shared" ca="1" si="7"/>
        <v>44895</v>
      </c>
      <c r="C37" s="104" t="str">
        <f ca="1">IF(B37&gt;Int_Has,"",VLOOKUP(B37,'VR. IPC'!$1:$1048576,3))</f>
        <v/>
      </c>
      <c r="D37" s="21" t="str">
        <f t="shared" ca="1" si="2"/>
        <v>0</v>
      </c>
      <c r="E37" s="21" t="str">
        <f t="shared" ca="1" si="8"/>
        <v>0</v>
      </c>
      <c r="F37" s="21"/>
      <c r="G37" s="21"/>
      <c r="H37" s="79">
        <f t="shared" ca="1" si="3"/>
        <v>1437041.3827716408</v>
      </c>
      <c r="I37" s="23" t="str">
        <f t="shared" ca="1" si="0"/>
        <v>0</v>
      </c>
      <c r="J37" s="29" t="str">
        <f t="shared" ca="1" si="1"/>
        <v>0</v>
      </c>
      <c r="K37" s="21"/>
      <c r="L37" s="30"/>
      <c r="M37" s="31">
        <f t="shared" ca="1" si="4"/>
        <v>0</v>
      </c>
      <c r="N37" s="32">
        <f t="shared" ca="1" si="5"/>
        <v>1437041.3827716408</v>
      </c>
    </row>
    <row r="38" spans="1:14" hidden="1" x14ac:dyDescent="0.2">
      <c r="A38" s="28">
        <f t="shared" ca="1" si="6"/>
        <v>44896</v>
      </c>
      <c r="B38" s="28">
        <f t="shared" ca="1" si="7"/>
        <v>44926</v>
      </c>
      <c r="C38" s="104" t="str">
        <f ca="1">IF(B38&gt;Int_Has,"",VLOOKUP(B38,'VR. IPC'!$1:$1048576,3))</f>
        <v/>
      </c>
      <c r="D38" s="21" t="str">
        <f t="shared" ca="1" si="2"/>
        <v>0</v>
      </c>
      <c r="E38" s="21" t="str">
        <f t="shared" ca="1" si="8"/>
        <v>0</v>
      </c>
      <c r="F38" s="21"/>
      <c r="G38" s="21"/>
      <c r="H38" s="79">
        <f t="shared" ca="1" si="3"/>
        <v>1437041.3827716408</v>
      </c>
      <c r="I38" s="23" t="str">
        <f t="shared" ca="1" si="0"/>
        <v>0</v>
      </c>
      <c r="J38" s="29" t="str">
        <f t="shared" ca="1" si="1"/>
        <v>0</v>
      </c>
      <c r="K38" s="21"/>
      <c r="L38" s="30"/>
      <c r="M38" s="31">
        <f t="shared" ca="1" si="4"/>
        <v>0</v>
      </c>
      <c r="N38" s="32">
        <f t="shared" ca="1" si="5"/>
        <v>1437041.3827716408</v>
      </c>
    </row>
    <row r="39" spans="1:14" hidden="1" x14ac:dyDescent="0.2">
      <c r="A39" s="28">
        <f t="shared" ca="1" si="6"/>
        <v>44927</v>
      </c>
      <c r="B39" s="28">
        <f t="shared" ca="1" si="7"/>
        <v>44957</v>
      </c>
      <c r="C39" s="104" t="str">
        <f ca="1">IF(B39&gt;Int_Has,"",VLOOKUP(B39,'VR. IPC'!$1:$1048576,3))</f>
        <v/>
      </c>
      <c r="D39" s="21" t="str">
        <f t="shared" ca="1" si="2"/>
        <v>0</v>
      </c>
      <c r="E39" s="21" t="str">
        <f t="shared" ca="1" si="8"/>
        <v>0</v>
      </c>
      <c r="F39" s="21"/>
      <c r="G39" s="21"/>
      <c r="H39" s="79">
        <f t="shared" ca="1" si="3"/>
        <v>1437041.3827716408</v>
      </c>
      <c r="I39" s="23" t="str">
        <f t="shared" ca="1" si="0"/>
        <v>0</v>
      </c>
      <c r="J39" s="29" t="str">
        <f t="shared" ca="1" si="1"/>
        <v>0</v>
      </c>
      <c r="K39" s="21"/>
      <c r="L39" s="30"/>
      <c r="M39" s="31">
        <f t="shared" ca="1" si="4"/>
        <v>0</v>
      </c>
      <c r="N39" s="32">
        <f t="shared" ca="1" si="5"/>
        <v>1437041.3827716408</v>
      </c>
    </row>
    <row r="40" spans="1:14" hidden="1" x14ac:dyDescent="0.2">
      <c r="A40" s="28">
        <f t="shared" ca="1" si="6"/>
        <v>44958</v>
      </c>
      <c r="B40" s="28">
        <f t="shared" ca="1" si="7"/>
        <v>44985</v>
      </c>
      <c r="C40" s="104" t="str">
        <f ca="1">IF(B40&gt;Int_Has,"",VLOOKUP(B40,'VR. IPC'!$1:$1048576,3))</f>
        <v/>
      </c>
      <c r="D40" s="21" t="str">
        <f t="shared" ca="1" si="2"/>
        <v>0</v>
      </c>
      <c r="E40" s="21" t="str">
        <f t="shared" ca="1" si="8"/>
        <v>0</v>
      </c>
      <c r="F40" s="21"/>
      <c r="G40" s="21"/>
      <c r="H40" s="79">
        <f t="shared" ca="1" si="3"/>
        <v>1437041.3827716408</v>
      </c>
      <c r="I40" s="23" t="str">
        <f t="shared" ca="1" si="0"/>
        <v>0</v>
      </c>
      <c r="J40" s="29" t="str">
        <f t="shared" ca="1" si="1"/>
        <v>0</v>
      </c>
      <c r="K40" s="21"/>
      <c r="L40" s="30"/>
      <c r="M40" s="31">
        <f t="shared" ca="1" si="4"/>
        <v>0</v>
      </c>
      <c r="N40" s="32">
        <f t="shared" ca="1" si="5"/>
        <v>1437041.3827716408</v>
      </c>
    </row>
    <row r="41" spans="1:14" hidden="1" x14ac:dyDescent="0.2">
      <c r="A41" s="28">
        <f t="shared" ca="1" si="6"/>
        <v>44986</v>
      </c>
      <c r="B41" s="28">
        <f t="shared" ca="1" si="7"/>
        <v>45016</v>
      </c>
      <c r="C41" s="104" t="str">
        <f ca="1">IF(B41&gt;Int_Has,"",VLOOKUP(B41,'VR. IPC'!$1:$1048576,3))</f>
        <v/>
      </c>
      <c r="D41" s="21" t="str">
        <f t="shared" ca="1" si="2"/>
        <v>0</v>
      </c>
      <c r="E41" s="21" t="str">
        <f t="shared" ca="1" si="8"/>
        <v>0</v>
      </c>
      <c r="F41" s="21"/>
      <c r="G41" s="21"/>
      <c r="H41" s="79">
        <f t="shared" ca="1" si="3"/>
        <v>1437041.3827716408</v>
      </c>
      <c r="I41" s="23" t="str">
        <f t="shared" ca="1" si="0"/>
        <v>0</v>
      </c>
      <c r="J41" s="29" t="str">
        <f t="shared" ca="1" si="1"/>
        <v>0</v>
      </c>
      <c r="K41" s="21"/>
      <c r="L41" s="30"/>
      <c r="M41" s="31">
        <f t="shared" ca="1" si="4"/>
        <v>0</v>
      </c>
      <c r="N41" s="32">
        <f t="shared" ca="1" si="5"/>
        <v>1437041.3827716408</v>
      </c>
    </row>
    <row r="42" spans="1:14" hidden="1" x14ac:dyDescent="0.2">
      <c r="A42" s="28">
        <f t="shared" ca="1" si="6"/>
        <v>45017</v>
      </c>
      <c r="B42" s="28">
        <f t="shared" ca="1" si="7"/>
        <v>45046</v>
      </c>
      <c r="C42" s="104" t="str">
        <f ca="1">IF(B42&gt;Int_Has,"",VLOOKUP(B42,'VR. IPC'!$1:$1048576,3))</f>
        <v/>
      </c>
      <c r="D42" s="21" t="str">
        <f t="shared" ca="1" si="2"/>
        <v>0</v>
      </c>
      <c r="E42" s="21" t="str">
        <f t="shared" ca="1" si="8"/>
        <v>0</v>
      </c>
      <c r="F42" s="21"/>
      <c r="G42" s="21"/>
      <c r="H42" s="79">
        <f t="shared" ca="1" si="3"/>
        <v>1437041.3827716408</v>
      </c>
      <c r="I42" s="23" t="str">
        <f t="shared" ca="1" si="0"/>
        <v>0</v>
      </c>
      <c r="J42" s="29" t="str">
        <f t="shared" ca="1" si="1"/>
        <v>0</v>
      </c>
      <c r="K42" s="21"/>
      <c r="L42" s="30"/>
      <c r="M42" s="31">
        <f t="shared" ca="1" si="4"/>
        <v>0</v>
      </c>
      <c r="N42" s="32">
        <f t="shared" ca="1" si="5"/>
        <v>1437041.3827716408</v>
      </c>
    </row>
    <row r="43" spans="1:14" hidden="1" x14ac:dyDescent="0.2">
      <c r="A43" s="28">
        <f t="shared" ca="1" si="6"/>
        <v>45047</v>
      </c>
      <c r="B43" s="28">
        <f t="shared" ca="1" si="7"/>
        <v>45077</v>
      </c>
      <c r="C43" s="104" t="str">
        <f ca="1">IF(B43&gt;Int_Has,"",VLOOKUP(B43,'VR. IPC'!$1:$1048576,3))</f>
        <v/>
      </c>
      <c r="D43" s="21" t="str">
        <f t="shared" ca="1" si="2"/>
        <v>0</v>
      </c>
      <c r="E43" s="21" t="str">
        <f t="shared" ca="1" si="8"/>
        <v>0</v>
      </c>
      <c r="F43" s="21"/>
      <c r="G43" s="21"/>
      <c r="H43" s="79">
        <f t="shared" ca="1" si="3"/>
        <v>1437041.3827716408</v>
      </c>
      <c r="I43" s="23" t="str">
        <f t="shared" ca="1" si="0"/>
        <v>0</v>
      </c>
      <c r="J43" s="29" t="str">
        <f t="shared" ca="1" si="1"/>
        <v>0</v>
      </c>
      <c r="K43" s="21"/>
      <c r="L43" s="30"/>
      <c r="M43" s="31">
        <f t="shared" ca="1" si="4"/>
        <v>0</v>
      </c>
      <c r="N43" s="32">
        <f t="shared" ca="1" si="5"/>
        <v>1437041.3827716408</v>
      </c>
    </row>
    <row r="44" spans="1:14" hidden="1" x14ac:dyDescent="0.2">
      <c r="A44" s="28">
        <f t="shared" ca="1" si="6"/>
        <v>45078</v>
      </c>
      <c r="B44" s="28">
        <f t="shared" ca="1" si="7"/>
        <v>45107</v>
      </c>
      <c r="C44" s="104" t="str">
        <f ca="1">IF(B44&gt;Int_Has,"",VLOOKUP(B44,'VR. IPC'!$1:$1048576,3))</f>
        <v/>
      </c>
      <c r="D44" s="21" t="str">
        <f t="shared" ca="1" si="2"/>
        <v>0</v>
      </c>
      <c r="E44" s="21" t="str">
        <f t="shared" ca="1" si="8"/>
        <v>0</v>
      </c>
      <c r="F44" s="21"/>
      <c r="G44" s="21"/>
      <c r="H44" s="79">
        <f t="shared" ca="1" si="3"/>
        <v>1437041.3827716408</v>
      </c>
      <c r="I44" s="23" t="str">
        <f t="shared" ca="1" si="0"/>
        <v>0</v>
      </c>
      <c r="J44" s="29" t="str">
        <f t="shared" ca="1" si="1"/>
        <v>0</v>
      </c>
      <c r="K44" s="21"/>
      <c r="L44" s="30"/>
      <c r="M44" s="31">
        <f t="shared" ca="1" si="4"/>
        <v>0</v>
      </c>
      <c r="N44" s="32">
        <f t="shared" ca="1" si="5"/>
        <v>1437041.3827716408</v>
      </c>
    </row>
    <row r="45" spans="1:14" hidden="1" x14ac:dyDescent="0.2">
      <c r="A45" s="28">
        <f t="shared" ca="1" si="6"/>
        <v>45108</v>
      </c>
      <c r="B45" s="28">
        <f t="shared" ca="1" si="7"/>
        <v>45138</v>
      </c>
      <c r="C45" s="104" t="str">
        <f ca="1">IF(B45&gt;Int_Has,"",VLOOKUP(B45,'VR. IPC'!$1:$1048576,3))</f>
        <v/>
      </c>
      <c r="D45" s="21" t="str">
        <f t="shared" ca="1" si="2"/>
        <v>0</v>
      </c>
      <c r="E45" s="21" t="str">
        <f t="shared" ca="1" si="8"/>
        <v>0</v>
      </c>
      <c r="F45" s="21"/>
      <c r="G45" s="21"/>
      <c r="H45" s="79">
        <f t="shared" ca="1" si="3"/>
        <v>1437041.3827716408</v>
      </c>
      <c r="I45" s="23" t="str">
        <f t="shared" ca="1" si="0"/>
        <v>0</v>
      </c>
      <c r="J45" s="29" t="str">
        <f t="shared" ca="1" si="1"/>
        <v>0</v>
      </c>
      <c r="K45" s="21"/>
      <c r="L45" s="30"/>
      <c r="M45" s="31">
        <f t="shared" ca="1" si="4"/>
        <v>0</v>
      </c>
      <c r="N45" s="32">
        <f t="shared" ca="1" si="5"/>
        <v>1437041.3827716408</v>
      </c>
    </row>
    <row r="46" spans="1:14" hidden="1" x14ac:dyDescent="0.2">
      <c r="A46" s="28">
        <f t="shared" ca="1" si="6"/>
        <v>45139</v>
      </c>
      <c r="B46" s="28">
        <f t="shared" ca="1" si="7"/>
        <v>45169</v>
      </c>
      <c r="C46" s="104" t="str">
        <f ca="1">IF(B46&gt;Int_Has,"",VLOOKUP(B46,'VR. IPC'!$1:$1048576,3))</f>
        <v/>
      </c>
      <c r="D46" s="21" t="str">
        <f t="shared" ca="1" si="2"/>
        <v>0</v>
      </c>
      <c r="E46" s="21" t="str">
        <f t="shared" ca="1" si="8"/>
        <v>0</v>
      </c>
      <c r="F46" s="21"/>
      <c r="G46" s="21"/>
      <c r="H46" s="79">
        <f t="shared" ca="1" si="3"/>
        <v>1437041.3827716408</v>
      </c>
      <c r="I46" s="23" t="str">
        <f t="shared" ref="I46:I77" ca="1" si="9">IF(B46&gt;Int_Has,"0",IF(B46="","",DAYS360(A46,B46+(1))))</f>
        <v>0</v>
      </c>
      <c r="J46" s="29" t="str">
        <f t="shared" ref="J46:J77" ca="1" si="10">IF(B46&gt;Int_Has,"0",IF(A46="","",IF(H46&lt;0,"0",((H46*B$7)/30)*I46)))</f>
        <v>0</v>
      </c>
      <c r="K46" s="21"/>
      <c r="L46" s="30"/>
      <c r="M46" s="31">
        <f t="shared" ca="1" si="4"/>
        <v>0</v>
      </c>
      <c r="N46" s="32">
        <f t="shared" ca="1" si="5"/>
        <v>1437041.3827716408</v>
      </c>
    </row>
    <row r="47" spans="1:14" hidden="1" x14ac:dyDescent="0.2">
      <c r="A47" s="28">
        <f t="shared" ca="1" si="6"/>
        <v>45170</v>
      </c>
      <c r="B47" s="28">
        <f t="shared" ca="1" si="7"/>
        <v>45199</v>
      </c>
      <c r="C47" s="104" t="str">
        <f ca="1">IF(B47&gt;Int_Has,"",VLOOKUP(B47,'VR. IPC'!$1:$1048576,3))</f>
        <v/>
      </c>
      <c r="D47" s="21" t="str">
        <f t="shared" ref="D47:D78" ca="1" si="11">IF(B47&gt;Int_Has,"0",IF(AND(MONTH(A47)=E$6,DAY(A47)=1),(D46*C47)+D46,D46))</f>
        <v>0</v>
      </c>
      <c r="E47" s="21" t="str">
        <f t="shared" ca="1" si="8"/>
        <v>0</v>
      </c>
      <c r="F47" s="21"/>
      <c r="G47" s="21"/>
      <c r="H47" s="79">
        <f t="shared" ca="1" si="3"/>
        <v>1437041.3827716408</v>
      </c>
      <c r="I47" s="23" t="str">
        <f t="shared" ca="1" si="9"/>
        <v>0</v>
      </c>
      <c r="J47" s="29" t="str">
        <f t="shared" ca="1" si="10"/>
        <v>0</v>
      </c>
      <c r="K47" s="21"/>
      <c r="L47" s="30"/>
      <c r="M47" s="31">
        <f t="shared" ca="1" si="4"/>
        <v>0</v>
      </c>
      <c r="N47" s="32">
        <f t="shared" ca="1" si="5"/>
        <v>1437041.3827716408</v>
      </c>
    </row>
    <row r="48" spans="1:14" hidden="1" x14ac:dyDescent="0.2">
      <c r="A48" s="28">
        <f t="shared" ca="1" si="6"/>
        <v>45200</v>
      </c>
      <c r="B48" s="28">
        <f t="shared" ca="1" si="7"/>
        <v>45230</v>
      </c>
      <c r="C48" s="104" t="str">
        <f ca="1">IF(B48&gt;Int_Has,"",VLOOKUP(B48,'VR. IPC'!$1:$1048576,3))</f>
        <v/>
      </c>
      <c r="D48" s="21" t="str">
        <f t="shared" ca="1" si="11"/>
        <v>0</v>
      </c>
      <c r="E48" s="21" t="str">
        <f t="shared" ca="1" si="8"/>
        <v>0</v>
      </c>
      <c r="F48" s="21"/>
      <c r="G48" s="21"/>
      <c r="H48" s="79">
        <f t="shared" ca="1" si="3"/>
        <v>1437041.3827716408</v>
      </c>
      <c r="I48" s="23" t="str">
        <f t="shared" ca="1" si="9"/>
        <v>0</v>
      </c>
      <c r="J48" s="29" t="str">
        <f t="shared" ca="1" si="10"/>
        <v>0</v>
      </c>
      <c r="K48" s="21"/>
      <c r="L48" s="30"/>
      <c r="M48" s="31">
        <f t="shared" ca="1" si="4"/>
        <v>0</v>
      </c>
      <c r="N48" s="32">
        <f t="shared" ca="1" si="5"/>
        <v>1437041.3827716408</v>
      </c>
    </row>
    <row r="49" spans="1:14" hidden="1" x14ac:dyDescent="0.2">
      <c r="A49" s="28">
        <f t="shared" ca="1" si="6"/>
        <v>45231</v>
      </c>
      <c r="B49" s="28">
        <f t="shared" ca="1" si="7"/>
        <v>45260</v>
      </c>
      <c r="C49" s="104" t="str">
        <f ca="1">IF(B49&gt;Int_Has,"",VLOOKUP(B49,'VR. IPC'!$1:$1048576,3))</f>
        <v/>
      </c>
      <c r="D49" s="21" t="str">
        <f t="shared" ca="1" si="11"/>
        <v>0</v>
      </c>
      <c r="E49" s="21" t="str">
        <f t="shared" ca="1" si="8"/>
        <v>0</v>
      </c>
      <c r="F49" s="21"/>
      <c r="G49" s="21"/>
      <c r="H49" s="79">
        <f t="shared" ca="1" si="3"/>
        <v>1437041.3827716408</v>
      </c>
      <c r="I49" s="23" t="str">
        <f t="shared" ca="1" si="9"/>
        <v>0</v>
      </c>
      <c r="J49" s="29" t="str">
        <f t="shared" ca="1" si="10"/>
        <v>0</v>
      </c>
      <c r="K49" s="21"/>
      <c r="L49" s="30"/>
      <c r="M49" s="31">
        <f t="shared" ca="1" si="4"/>
        <v>0</v>
      </c>
      <c r="N49" s="32">
        <f t="shared" ca="1" si="5"/>
        <v>1437041.3827716408</v>
      </c>
    </row>
    <row r="50" spans="1:14" hidden="1" x14ac:dyDescent="0.2">
      <c r="A50" s="28">
        <f t="shared" ca="1" si="6"/>
        <v>45261</v>
      </c>
      <c r="B50" s="28">
        <f t="shared" ca="1" si="7"/>
        <v>45291</v>
      </c>
      <c r="C50" s="104" t="str">
        <f ca="1">IF(B50&gt;Int_Has,"",VLOOKUP(B50,'VR. IPC'!$1:$1048576,3))</f>
        <v/>
      </c>
      <c r="D50" s="21" t="str">
        <f t="shared" ca="1" si="11"/>
        <v>0</v>
      </c>
      <c r="E50" s="21" t="str">
        <f t="shared" ca="1" si="8"/>
        <v>0</v>
      </c>
      <c r="F50" s="21"/>
      <c r="G50" s="21"/>
      <c r="H50" s="79">
        <f t="shared" ca="1" si="3"/>
        <v>1437041.3827716408</v>
      </c>
      <c r="I50" s="23" t="str">
        <f t="shared" ca="1" si="9"/>
        <v>0</v>
      </c>
      <c r="J50" s="29" t="str">
        <f t="shared" ca="1" si="10"/>
        <v>0</v>
      </c>
      <c r="K50" s="21"/>
      <c r="L50" s="30"/>
      <c r="M50" s="31">
        <f t="shared" ca="1" si="4"/>
        <v>0</v>
      </c>
      <c r="N50" s="32">
        <f t="shared" ca="1" si="5"/>
        <v>1437041.3827716408</v>
      </c>
    </row>
    <row r="51" spans="1:14" hidden="1" x14ac:dyDescent="0.2">
      <c r="A51" s="28">
        <f t="shared" ca="1" si="6"/>
        <v>45292</v>
      </c>
      <c r="B51" s="28">
        <f t="shared" ca="1" si="7"/>
        <v>45322</v>
      </c>
      <c r="C51" s="104" t="str">
        <f ca="1">IF(B51&gt;Int_Has,"",VLOOKUP(B51,'VR. IPC'!$1:$1048576,3))</f>
        <v/>
      </c>
      <c r="D51" s="21" t="str">
        <f t="shared" ca="1" si="11"/>
        <v>0</v>
      </c>
      <c r="E51" s="21" t="str">
        <f t="shared" ca="1" si="8"/>
        <v>0</v>
      </c>
      <c r="F51" s="21"/>
      <c r="G51" s="21"/>
      <c r="H51" s="79">
        <f t="shared" ca="1" si="3"/>
        <v>1437041.3827716408</v>
      </c>
      <c r="I51" s="23" t="str">
        <f t="shared" ca="1" si="9"/>
        <v>0</v>
      </c>
      <c r="J51" s="29" t="str">
        <f t="shared" ca="1" si="10"/>
        <v>0</v>
      </c>
      <c r="K51" s="21"/>
      <c r="L51" s="30"/>
      <c r="M51" s="31">
        <f t="shared" ca="1" si="4"/>
        <v>0</v>
      </c>
      <c r="N51" s="32">
        <f t="shared" ca="1" si="5"/>
        <v>1437041.3827716408</v>
      </c>
    </row>
    <row r="52" spans="1:14" hidden="1" x14ac:dyDescent="0.2">
      <c r="A52" s="28">
        <f t="shared" ca="1" si="6"/>
        <v>45323</v>
      </c>
      <c r="B52" s="28">
        <f t="shared" ca="1" si="7"/>
        <v>45351</v>
      </c>
      <c r="C52" s="104" t="str">
        <f ca="1">IF(B52&gt;Int_Has,"",VLOOKUP(B52,'VR. IPC'!$1:$1048576,3))</f>
        <v/>
      </c>
      <c r="D52" s="21" t="str">
        <f t="shared" ca="1" si="11"/>
        <v>0</v>
      </c>
      <c r="E52" s="21" t="str">
        <f t="shared" ca="1" si="8"/>
        <v>0</v>
      </c>
      <c r="F52" s="21"/>
      <c r="G52" s="21"/>
      <c r="H52" s="79">
        <f t="shared" ca="1" si="3"/>
        <v>1437041.3827716408</v>
      </c>
      <c r="I52" s="23" t="str">
        <f t="shared" ca="1" si="9"/>
        <v>0</v>
      </c>
      <c r="J52" s="29" t="str">
        <f t="shared" ca="1" si="10"/>
        <v>0</v>
      </c>
      <c r="K52" s="21"/>
      <c r="L52" s="30"/>
      <c r="M52" s="31">
        <f t="shared" ca="1" si="4"/>
        <v>0</v>
      </c>
      <c r="N52" s="32">
        <f t="shared" ca="1" si="5"/>
        <v>1437041.3827716408</v>
      </c>
    </row>
    <row r="53" spans="1:14" hidden="1" x14ac:dyDescent="0.2">
      <c r="A53" s="28">
        <f t="shared" ca="1" si="6"/>
        <v>45352</v>
      </c>
      <c r="B53" s="28">
        <f t="shared" ca="1" si="7"/>
        <v>45382</v>
      </c>
      <c r="C53" s="104" t="str">
        <f ca="1">IF(B53&gt;Int_Has,"",VLOOKUP(B53,'VR. IPC'!$1:$1048576,3))</f>
        <v/>
      </c>
      <c r="D53" s="21" t="str">
        <f t="shared" ca="1" si="11"/>
        <v>0</v>
      </c>
      <c r="E53" s="21" t="str">
        <f t="shared" ca="1" si="8"/>
        <v>0</v>
      </c>
      <c r="F53" s="21"/>
      <c r="G53" s="21"/>
      <c r="H53" s="79">
        <f t="shared" ca="1" si="3"/>
        <v>1437041.3827716408</v>
      </c>
      <c r="I53" s="23" t="str">
        <f t="shared" ca="1" si="9"/>
        <v>0</v>
      </c>
      <c r="J53" s="29" t="str">
        <f t="shared" ca="1" si="10"/>
        <v>0</v>
      </c>
      <c r="K53" s="21"/>
      <c r="L53" s="30"/>
      <c r="M53" s="31">
        <f t="shared" ca="1" si="4"/>
        <v>0</v>
      </c>
      <c r="N53" s="32">
        <f t="shared" ca="1" si="5"/>
        <v>1437041.3827716408</v>
      </c>
    </row>
    <row r="54" spans="1:14" hidden="1" x14ac:dyDescent="0.2">
      <c r="A54" s="28">
        <f t="shared" ca="1" si="6"/>
        <v>45383</v>
      </c>
      <c r="B54" s="28">
        <f t="shared" ca="1" si="7"/>
        <v>45412</v>
      </c>
      <c r="C54" s="104" t="str">
        <f ca="1">IF(B54&gt;Int_Has,"",VLOOKUP(B54,'VR. IPC'!$1:$1048576,3))</f>
        <v/>
      </c>
      <c r="D54" s="21" t="str">
        <f t="shared" ca="1" si="11"/>
        <v>0</v>
      </c>
      <c r="E54" s="21" t="str">
        <f t="shared" ca="1" si="8"/>
        <v>0</v>
      </c>
      <c r="F54" s="21"/>
      <c r="G54" s="21"/>
      <c r="H54" s="79">
        <f t="shared" ca="1" si="3"/>
        <v>1437041.3827716408</v>
      </c>
      <c r="I54" s="23" t="str">
        <f t="shared" ca="1" si="9"/>
        <v>0</v>
      </c>
      <c r="J54" s="29" t="str">
        <f t="shared" ca="1" si="10"/>
        <v>0</v>
      </c>
      <c r="K54" s="21"/>
      <c r="L54" s="30"/>
      <c r="M54" s="31">
        <f t="shared" ca="1" si="4"/>
        <v>0</v>
      </c>
      <c r="N54" s="32">
        <f t="shared" ca="1" si="5"/>
        <v>1437041.3827716408</v>
      </c>
    </row>
    <row r="55" spans="1:14" hidden="1" x14ac:dyDescent="0.2">
      <c r="A55" s="28">
        <f t="shared" ca="1" si="6"/>
        <v>45413</v>
      </c>
      <c r="B55" s="28">
        <f t="shared" ca="1" si="7"/>
        <v>45443</v>
      </c>
      <c r="C55" s="104" t="str">
        <f ca="1">IF(B55&gt;Int_Has,"",VLOOKUP(B55,'VR. IPC'!$1:$1048576,3))</f>
        <v/>
      </c>
      <c r="D55" s="21" t="str">
        <f t="shared" ca="1" si="11"/>
        <v>0</v>
      </c>
      <c r="E55" s="21" t="str">
        <f t="shared" ca="1" si="8"/>
        <v>0</v>
      </c>
      <c r="F55" s="21"/>
      <c r="G55" s="21"/>
      <c r="H55" s="79">
        <f t="shared" ca="1" si="3"/>
        <v>1437041.3827716408</v>
      </c>
      <c r="I55" s="23" t="str">
        <f t="shared" ca="1" si="9"/>
        <v>0</v>
      </c>
      <c r="J55" s="29" t="str">
        <f t="shared" ca="1" si="10"/>
        <v>0</v>
      </c>
      <c r="K55" s="21"/>
      <c r="L55" s="30"/>
      <c r="M55" s="31">
        <f t="shared" ca="1" si="4"/>
        <v>0</v>
      </c>
      <c r="N55" s="32">
        <f t="shared" ca="1" si="5"/>
        <v>1437041.3827716408</v>
      </c>
    </row>
    <row r="56" spans="1:14" hidden="1" x14ac:dyDescent="0.2">
      <c r="A56" s="28">
        <f t="shared" ca="1" si="6"/>
        <v>45444</v>
      </c>
      <c r="B56" s="28">
        <f t="shared" ca="1" si="7"/>
        <v>45473</v>
      </c>
      <c r="C56" s="104" t="str">
        <f ca="1">IF(B56&gt;Int_Has,"",VLOOKUP(B56,'VR. IPC'!$1:$1048576,3))</f>
        <v/>
      </c>
      <c r="D56" s="21" t="str">
        <f t="shared" ca="1" si="11"/>
        <v>0</v>
      </c>
      <c r="E56" s="21" t="str">
        <f t="shared" ca="1" si="8"/>
        <v>0</v>
      </c>
      <c r="F56" s="21"/>
      <c r="G56" s="21"/>
      <c r="H56" s="79">
        <f t="shared" ca="1" si="3"/>
        <v>1437041.3827716408</v>
      </c>
      <c r="I56" s="23" t="str">
        <f t="shared" ca="1" si="9"/>
        <v>0</v>
      </c>
      <c r="J56" s="29" t="str">
        <f t="shared" ca="1" si="10"/>
        <v>0</v>
      </c>
      <c r="K56" s="21"/>
      <c r="L56" s="30"/>
      <c r="M56" s="31">
        <f t="shared" ca="1" si="4"/>
        <v>0</v>
      </c>
      <c r="N56" s="32">
        <f t="shared" ca="1" si="5"/>
        <v>1437041.3827716408</v>
      </c>
    </row>
    <row r="57" spans="1:14" hidden="1" x14ac:dyDescent="0.2">
      <c r="A57" s="28">
        <f t="shared" ca="1" si="6"/>
        <v>45474</v>
      </c>
      <c r="B57" s="28">
        <f t="shared" ca="1" si="7"/>
        <v>45504</v>
      </c>
      <c r="C57" s="104" t="str">
        <f ca="1">IF(B57&gt;Int_Has,"",VLOOKUP(B57,'VR. IPC'!$1:$1048576,3))</f>
        <v/>
      </c>
      <c r="D57" s="21" t="str">
        <f t="shared" ca="1" si="11"/>
        <v>0</v>
      </c>
      <c r="E57" s="21" t="str">
        <f t="shared" ca="1" si="8"/>
        <v>0</v>
      </c>
      <c r="F57" s="21"/>
      <c r="G57" s="21"/>
      <c r="H57" s="79">
        <f t="shared" ca="1" si="3"/>
        <v>1437041.3827716408</v>
      </c>
      <c r="I57" s="23" t="str">
        <f t="shared" ca="1" si="9"/>
        <v>0</v>
      </c>
      <c r="J57" s="29" t="str">
        <f t="shared" ca="1" si="10"/>
        <v>0</v>
      </c>
      <c r="K57" s="21"/>
      <c r="L57" s="30"/>
      <c r="M57" s="31">
        <f t="shared" ca="1" si="4"/>
        <v>0</v>
      </c>
      <c r="N57" s="32">
        <f t="shared" ca="1" si="5"/>
        <v>1437041.3827716408</v>
      </c>
    </row>
    <row r="58" spans="1:14" hidden="1" x14ac:dyDescent="0.2">
      <c r="A58" s="28">
        <f t="shared" ca="1" si="6"/>
        <v>45505</v>
      </c>
      <c r="B58" s="28">
        <f t="shared" ca="1" si="7"/>
        <v>45535</v>
      </c>
      <c r="C58" s="104" t="str">
        <f ca="1">IF(B58&gt;Int_Has,"",VLOOKUP(B58,'VR. IPC'!$1:$1048576,3))</f>
        <v/>
      </c>
      <c r="D58" s="21" t="str">
        <f t="shared" ca="1" si="11"/>
        <v>0</v>
      </c>
      <c r="E58" s="21" t="str">
        <f t="shared" ca="1" si="8"/>
        <v>0</v>
      </c>
      <c r="F58" s="21"/>
      <c r="G58" s="21"/>
      <c r="H58" s="79">
        <f t="shared" ca="1" si="3"/>
        <v>1437041.3827716408</v>
      </c>
      <c r="I58" s="23" t="str">
        <f t="shared" ca="1" si="9"/>
        <v>0</v>
      </c>
      <c r="J58" s="29" t="str">
        <f t="shared" ca="1" si="10"/>
        <v>0</v>
      </c>
      <c r="K58" s="21"/>
      <c r="L58" s="30"/>
      <c r="M58" s="31">
        <f t="shared" ca="1" si="4"/>
        <v>0</v>
      </c>
      <c r="N58" s="32">
        <f t="shared" ca="1" si="5"/>
        <v>1437041.3827716408</v>
      </c>
    </row>
    <row r="59" spans="1:14" hidden="1" x14ac:dyDescent="0.2">
      <c r="A59" s="28">
        <f t="shared" ca="1" si="6"/>
        <v>45536</v>
      </c>
      <c r="B59" s="28">
        <f t="shared" ca="1" si="7"/>
        <v>45565</v>
      </c>
      <c r="C59" s="104" t="str">
        <f ca="1">IF(B59&gt;Int_Has,"",VLOOKUP(B59,'VR. IPC'!$1:$1048576,3))</f>
        <v/>
      </c>
      <c r="D59" s="21" t="str">
        <f t="shared" ca="1" si="11"/>
        <v>0</v>
      </c>
      <c r="E59" s="21" t="str">
        <f t="shared" ca="1" si="8"/>
        <v>0</v>
      </c>
      <c r="F59" s="21"/>
      <c r="G59" s="21"/>
      <c r="H59" s="79">
        <f t="shared" ca="1" si="3"/>
        <v>1437041.3827716408</v>
      </c>
      <c r="I59" s="23" t="str">
        <f t="shared" ca="1" si="9"/>
        <v>0</v>
      </c>
      <c r="J59" s="29" t="str">
        <f t="shared" ca="1" si="10"/>
        <v>0</v>
      </c>
      <c r="K59" s="21"/>
      <c r="L59" s="30"/>
      <c r="M59" s="31">
        <f t="shared" ca="1" si="4"/>
        <v>0</v>
      </c>
      <c r="N59" s="32">
        <f t="shared" ca="1" si="5"/>
        <v>1437041.3827716408</v>
      </c>
    </row>
    <row r="60" spans="1:14" hidden="1" x14ac:dyDescent="0.2">
      <c r="A60" s="28">
        <f t="shared" ca="1" si="6"/>
        <v>45566</v>
      </c>
      <c r="B60" s="28">
        <f t="shared" ca="1" si="7"/>
        <v>45596</v>
      </c>
      <c r="C60" s="104" t="str">
        <f ca="1">IF(B60&gt;Int_Has,"",VLOOKUP(B60,'VR. IPC'!$1:$1048576,3))</f>
        <v/>
      </c>
      <c r="D60" s="21" t="str">
        <f t="shared" ca="1" si="11"/>
        <v>0</v>
      </c>
      <c r="E60" s="21" t="str">
        <f t="shared" ca="1" si="8"/>
        <v>0</v>
      </c>
      <c r="F60" s="21"/>
      <c r="G60" s="21"/>
      <c r="H60" s="79">
        <f t="shared" ca="1" si="3"/>
        <v>1437041.3827716408</v>
      </c>
      <c r="I60" s="23" t="str">
        <f t="shared" ca="1" si="9"/>
        <v>0</v>
      </c>
      <c r="J60" s="29" t="str">
        <f t="shared" ca="1" si="10"/>
        <v>0</v>
      </c>
      <c r="K60" s="21"/>
      <c r="L60" s="30"/>
      <c r="M60" s="31">
        <f t="shared" ca="1" si="4"/>
        <v>0</v>
      </c>
      <c r="N60" s="32">
        <f t="shared" ca="1" si="5"/>
        <v>1437041.3827716408</v>
      </c>
    </row>
    <row r="61" spans="1:14" hidden="1" x14ac:dyDescent="0.2">
      <c r="A61" s="28">
        <f t="shared" ca="1" si="6"/>
        <v>45597</v>
      </c>
      <c r="B61" s="28">
        <f t="shared" ca="1" si="7"/>
        <v>45626</v>
      </c>
      <c r="C61" s="104" t="str">
        <f ca="1">IF(B61&gt;Int_Has,"",VLOOKUP(B61,'VR. IPC'!$1:$1048576,3))</f>
        <v/>
      </c>
      <c r="D61" s="21" t="str">
        <f t="shared" ca="1" si="11"/>
        <v>0</v>
      </c>
      <c r="E61" s="21" t="str">
        <f t="shared" ca="1" si="8"/>
        <v>0</v>
      </c>
      <c r="F61" s="21"/>
      <c r="G61" s="21"/>
      <c r="H61" s="79">
        <f t="shared" ca="1" si="3"/>
        <v>1437041.3827716408</v>
      </c>
      <c r="I61" s="23" t="str">
        <f t="shared" ca="1" si="9"/>
        <v>0</v>
      </c>
      <c r="J61" s="29" t="str">
        <f t="shared" ca="1" si="10"/>
        <v>0</v>
      </c>
      <c r="K61" s="21"/>
      <c r="L61" s="30"/>
      <c r="M61" s="31">
        <f t="shared" ca="1" si="4"/>
        <v>0</v>
      </c>
      <c r="N61" s="32">
        <f t="shared" ca="1" si="5"/>
        <v>1437041.3827716408</v>
      </c>
    </row>
    <row r="62" spans="1:14" hidden="1" x14ac:dyDescent="0.2">
      <c r="A62" s="28">
        <f t="shared" ca="1" si="6"/>
        <v>45627</v>
      </c>
      <c r="B62" s="28">
        <f t="shared" ca="1" si="7"/>
        <v>45657</v>
      </c>
      <c r="C62" s="104" t="str">
        <f ca="1">IF(B62&gt;Int_Has,"",VLOOKUP(B62,'VR. IPC'!$1:$1048576,3))</f>
        <v/>
      </c>
      <c r="D62" s="21" t="str">
        <f t="shared" ca="1" si="11"/>
        <v>0</v>
      </c>
      <c r="E62" s="21" t="str">
        <f t="shared" ca="1" si="8"/>
        <v>0</v>
      </c>
      <c r="F62" s="21"/>
      <c r="G62" s="21"/>
      <c r="H62" s="79">
        <f t="shared" ca="1" si="3"/>
        <v>1437041.3827716408</v>
      </c>
      <c r="I62" s="23" t="str">
        <f t="shared" ca="1" si="9"/>
        <v>0</v>
      </c>
      <c r="J62" s="29" t="str">
        <f t="shared" ca="1" si="10"/>
        <v>0</v>
      </c>
      <c r="K62" s="21"/>
      <c r="L62" s="30"/>
      <c r="M62" s="31">
        <f t="shared" ca="1" si="4"/>
        <v>0</v>
      </c>
      <c r="N62" s="32">
        <f t="shared" ca="1" si="5"/>
        <v>1437041.3827716408</v>
      </c>
    </row>
    <row r="63" spans="1:14" hidden="1" x14ac:dyDescent="0.2">
      <c r="A63" s="28">
        <f t="shared" ca="1" si="6"/>
        <v>45658</v>
      </c>
      <c r="B63" s="28">
        <f t="shared" ca="1" si="7"/>
        <v>45688</v>
      </c>
      <c r="C63" s="104" t="str">
        <f ca="1">IF(B63&gt;Int_Has,"",VLOOKUP(B63,'VR. IPC'!$1:$1048576,3))</f>
        <v/>
      </c>
      <c r="D63" s="21" t="str">
        <f t="shared" ca="1" si="11"/>
        <v>0</v>
      </c>
      <c r="E63" s="21" t="str">
        <f t="shared" ca="1" si="8"/>
        <v>0</v>
      </c>
      <c r="F63" s="21"/>
      <c r="G63" s="21"/>
      <c r="H63" s="79">
        <f t="shared" ca="1" si="3"/>
        <v>1437041.3827716408</v>
      </c>
      <c r="I63" s="23" t="str">
        <f t="shared" ca="1" si="9"/>
        <v>0</v>
      </c>
      <c r="J63" s="29" t="str">
        <f t="shared" ca="1" si="10"/>
        <v>0</v>
      </c>
      <c r="K63" s="21"/>
      <c r="L63" s="30"/>
      <c r="M63" s="31">
        <f t="shared" ca="1" si="4"/>
        <v>0</v>
      </c>
      <c r="N63" s="32">
        <f t="shared" ca="1" si="5"/>
        <v>1437041.3827716408</v>
      </c>
    </row>
    <row r="64" spans="1:14" hidden="1" x14ac:dyDescent="0.2">
      <c r="A64" s="28">
        <f t="shared" ca="1" si="6"/>
        <v>45689</v>
      </c>
      <c r="B64" s="28">
        <f t="shared" ca="1" si="7"/>
        <v>45716</v>
      </c>
      <c r="C64" s="104" t="str">
        <f ca="1">IF(B64&gt;Int_Has,"",VLOOKUP(B64,'VR. IPC'!$1:$1048576,3))</f>
        <v/>
      </c>
      <c r="D64" s="21" t="str">
        <f t="shared" ca="1" si="11"/>
        <v>0</v>
      </c>
      <c r="E64" s="21" t="str">
        <f t="shared" ca="1" si="8"/>
        <v>0</v>
      </c>
      <c r="F64" s="21"/>
      <c r="G64" s="21"/>
      <c r="H64" s="79">
        <f t="shared" ca="1" si="3"/>
        <v>1437041.3827716408</v>
      </c>
      <c r="I64" s="23" t="str">
        <f t="shared" ca="1" si="9"/>
        <v>0</v>
      </c>
      <c r="J64" s="29" t="str">
        <f t="shared" ca="1" si="10"/>
        <v>0</v>
      </c>
      <c r="K64" s="21"/>
      <c r="L64" s="30"/>
      <c r="M64" s="31">
        <f t="shared" ca="1" si="4"/>
        <v>0</v>
      </c>
      <c r="N64" s="32">
        <f t="shared" ca="1" si="5"/>
        <v>1437041.3827716408</v>
      </c>
    </row>
    <row r="65" spans="1:14" hidden="1" x14ac:dyDescent="0.2">
      <c r="A65" s="28">
        <f t="shared" ca="1" si="6"/>
        <v>45717</v>
      </c>
      <c r="B65" s="28">
        <f t="shared" ca="1" si="7"/>
        <v>45747</v>
      </c>
      <c r="C65" s="104" t="str">
        <f ca="1">IF(B65&gt;Int_Has,"",VLOOKUP(B65,'VR. IPC'!$1:$1048576,3))</f>
        <v/>
      </c>
      <c r="D65" s="21" t="str">
        <f t="shared" ca="1" si="11"/>
        <v>0</v>
      </c>
      <c r="E65" s="21" t="str">
        <f t="shared" ca="1" si="8"/>
        <v>0</v>
      </c>
      <c r="F65" s="21"/>
      <c r="G65" s="21"/>
      <c r="H65" s="79">
        <f t="shared" ca="1" si="3"/>
        <v>1437041.3827716408</v>
      </c>
      <c r="I65" s="23" t="str">
        <f t="shared" ca="1" si="9"/>
        <v>0</v>
      </c>
      <c r="J65" s="29" t="str">
        <f t="shared" ca="1" si="10"/>
        <v>0</v>
      </c>
      <c r="K65" s="21"/>
      <c r="L65" s="30"/>
      <c r="M65" s="31">
        <f t="shared" ca="1" si="4"/>
        <v>0</v>
      </c>
      <c r="N65" s="32">
        <f t="shared" ca="1" si="5"/>
        <v>1437041.3827716408</v>
      </c>
    </row>
    <row r="66" spans="1:14" hidden="1" x14ac:dyDescent="0.2">
      <c r="A66" s="28">
        <f t="shared" ca="1" si="6"/>
        <v>45748</v>
      </c>
      <c r="B66" s="28">
        <f t="shared" ca="1" si="7"/>
        <v>45777</v>
      </c>
      <c r="C66" s="104" t="str">
        <f ca="1">IF(B66&gt;Int_Has,"",VLOOKUP(B66,'VR. IPC'!$1:$1048576,3))</f>
        <v/>
      </c>
      <c r="D66" s="21" t="str">
        <f t="shared" ca="1" si="11"/>
        <v>0</v>
      </c>
      <c r="E66" s="21" t="str">
        <f t="shared" ca="1" si="8"/>
        <v>0</v>
      </c>
      <c r="F66" s="21"/>
      <c r="G66" s="21"/>
      <c r="H66" s="79">
        <f t="shared" ca="1" si="3"/>
        <v>1437041.3827716408</v>
      </c>
      <c r="I66" s="23" t="str">
        <f t="shared" ca="1" si="9"/>
        <v>0</v>
      </c>
      <c r="J66" s="29" t="str">
        <f t="shared" ca="1" si="10"/>
        <v>0</v>
      </c>
      <c r="K66" s="21"/>
      <c r="L66" s="30"/>
      <c r="M66" s="31">
        <f t="shared" ca="1" si="4"/>
        <v>0</v>
      </c>
      <c r="N66" s="32">
        <f t="shared" ca="1" si="5"/>
        <v>1437041.3827716408</v>
      </c>
    </row>
    <row r="67" spans="1:14" hidden="1" x14ac:dyDescent="0.2">
      <c r="A67" s="28">
        <f t="shared" ca="1" si="6"/>
        <v>45778</v>
      </c>
      <c r="B67" s="28">
        <f t="shared" ca="1" si="7"/>
        <v>45808</v>
      </c>
      <c r="C67" s="104" t="str">
        <f ca="1">IF(B67&gt;Int_Has,"",VLOOKUP(B67,'VR. IPC'!$1:$1048576,3))</f>
        <v/>
      </c>
      <c r="D67" s="21" t="str">
        <f t="shared" ca="1" si="11"/>
        <v>0</v>
      </c>
      <c r="E67" s="21" t="str">
        <f t="shared" ca="1" si="8"/>
        <v>0</v>
      </c>
      <c r="F67" s="21"/>
      <c r="G67" s="21"/>
      <c r="H67" s="79">
        <f t="shared" ca="1" si="3"/>
        <v>1437041.3827716408</v>
      </c>
      <c r="I67" s="23" t="str">
        <f t="shared" ca="1" si="9"/>
        <v>0</v>
      </c>
      <c r="J67" s="29" t="str">
        <f t="shared" ca="1" si="10"/>
        <v>0</v>
      </c>
      <c r="K67" s="21"/>
      <c r="L67" s="30"/>
      <c r="M67" s="31">
        <f t="shared" ca="1" si="4"/>
        <v>0</v>
      </c>
      <c r="N67" s="32">
        <f t="shared" ca="1" si="5"/>
        <v>1437041.3827716408</v>
      </c>
    </row>
    <row r="68" spans="1:14" hidden="1" x14ac:dyDescent="0.2">
      <c r="A68" s="28">
        <f t="shared" ca="1" si="6"/>
        <v>45809</v>
      </c>
      <c r="B68" s="28">
        <f t="shared" ca="1" si="7"/>
        <v>45838</v>
      </c>
      <c r="C68" s="104" t="str">
        <f ca="1">IF(B68&gt;Int_Has,"",VLOOKUP(B68,'VR. IPC'!$1:$1048576,3))</f>
        <v/>
      </c>
      <c r="D68" s="21" t="str">
        <f t="shared" ca="1" si="11"/>
        <v>0</v>
      </c>
      <c r="E68" s="21" t="str">
        <f t="shared" ca="1" si="8"/>
        <v>0</v>
      </c>
      <c r="F68" s="21"/>
      <c r="G68" s="21"/>
      <c r="H68" s="79">
        <f t="shared" ca="1" si="3"/>
        <v>1437041.3827716408</v>
      </c>
      <c r="I68" s="23" t="str">
        <f t="shared" ca="1" si="9"/>
        <v>0</v>
      </c>
      <c r="J68" s="29" t="str">
        <f t="shared" ca="1" si="10"/>
        <v>0</v>
      </c>
      <c r="K68" s="21"/>
      <c r="L68" s="30"/>
      <c r="M68" s="31">
        <f t="shared" ca="1" si="4"/>
        <v>0</v>
      </c>
      <c r="N68" s="32">
        <f t="shared" ca="1" si="5"/>
        <v>1437041.3827716408</v>
      </c>
    </row>
    <row r="69" spans="1:14" hidden="1" x14ac:dyDescent="0.2">
      <c r="A69" s="28">
        <f t="shared" ca="1" si="6"/>
        <v>45839</v>
      </c>
      <c r="B69" s="28">
        <f t="shared" ca="1" si="7"/>
        <v>45869</v>
      </c>
      <c r="C69" s="104" t="str">
        <f ca="1">IF(B69&gt;Int_Has,"",VLOOKUP(B69,'VR. IPC'!$1:$1048576,3))</f>
        <v/>
      </c>
      <c r="D69" s="21" t="str">
        <f t="shared" ca="1" si="11"/>
        <v>0</v>
      </c>
      <c r="E69" s="21" t="str">
        <f t="shared" ca="1" si="8"/>
        <v>0</v>
      </c>
      <c r="F69" s="21"/>
      <c r="G69" s="21"/>
      <c r="H69" s="79">
        <f t="shared" ca="1" si="3"/>
        <v>1437041.3827716408</v>
      </c>
      <c r="I69" s="23" t="str">
        <f t="shared" ca="1" si="9"/>
        <v>0</v>
      </c>
      <c r="J69" s="29" t="str">
        <f t="shared" ca="1" si="10"/>
        <v>0</v>
      </c>
      <c r="K69" s="21"/>
      <c r="L69" s="30"/>
      <c r="M69" s="31">
        <f t="shared" ca="1" si="4"/>
        <v>0</v>
      </c>
      <c r="N69" s="32">
        <f t="shared" ca="1" si="5"/>
        <v>1437041.3827716408</v>
      </c>
    </row>
    <row r="70" spans="1:14" hidden="1" x14ac:dyDescent="0.2">
      <c r="A70" s="28">
        <f t="shared" ca="1" si="6"/>
        <v>45870</v>
      </c>
      <c r="B70" s="28">
        <f t="shared" ca="1" si="7"/>
        <v>45900</v>
      </c>
      <c r="C70" s="104" t="str">
        <f ca="1">IF(B70&gt;Int_Has,"",VLOOKUP(B70,'VR. IPC'!$1:$1048576,3))</f>
        <v/>
      </c>
      <c r="D70" s="21" t="str">
        <f t="shared" ca="1" si="11"/>
        <v>0</v>
      </c>
      <c r="E70" s="21" t="str">
        <f t="shared" ca="1" si="8"/>
        <v>0</v>
      </c>
      <c r="F70" s="21"/>
      <c r="G70" s="21"/>
      <c r="H70" s="79">
        <f t="shared" ca="1" si="3"/>
        <v>1437041.3827716408</v>
      </c>
      <c r="I70" s="23" t="str">
        <f t="shared" ca="1" si="9"/>
        <v>0</v>
      </c>
      <c r="J70" s="29" t="str">
        <f t="shared" ca="1" si="10"/>
        <v>0</v>
      </c>
      <c r="K70" s="21"/>
      <c r="L70" s="30"/>
      <c r="M70" s="31">
        <f t="shared" ca="1" si="4"/>
        <v>0</v>
      </c>
      <c r="N70" s="32">
        <f t="shared" ca="1" si="5"/>
        <v>1437041.3827716408</v>
      </c>
    </row>
    <row r="71" spans="1:14" hidden="1" x14ac:dyDescent="0.2">
      <c r="A71" s="28">
        <f t="shared" ca="1" si="6"/>
        <v>45901</v>
      </c>
      <c r="B71" s="28">
        <f t="shared" ca="1" si="7"/>
        <v>45930</v>
      </c>
      <c r="C71" s="104" t="str">
        <f ca="1">IF(B71&gt;Int_Has,"",VLOOKUP(B71,'VR. IPC'!$1:$1048576,3))</f>
        <v/>
      </c>
      <c r="D71" s="21" t="str">
        <f t="shared" ca="1" si="11"/>
        <v>0</v>
      </c>
      <c r="E71" s="21" t="str">
        <f t="shared" ca="1" si="8"/>
        <v>0</v>
      </c>
      <c r="F71" s="21"/>
      <c r="G71" s="21"/>
      <c r="H71" s="79">
        <f t="shared" ca="1" si="3"/>
        <v>1437041.3827716408</v>
      </c>
      <c r="I71" s="23" t="str">
        <f t="shared" ca="1" si="9"/>
        <v>0</v>
      </c>
      <c r="J71" s="29" t="str">
        <f t="shared" ca="1" si="10"/>
        <v>0</v>
      </c>
      <c r="K71" s="21"/>
      <c r="L71" s="30"/>
      <c r="M71" s="31">
        <f t="shared" ca="1" si="4"/>
        <v>0</v>
      </c>
      <c r="N71" s="32">
        <f t="shared" ca="1" si="5"/>
        <v>1437041.3827716408</v>
      </c>
    </row>
    <row r="72" spans="1:14" hidden="1" x14ac:dyDescent="0.2">
      <c r="A72" s="28">
        <f t="shared" ca="1" si="6"/>
        <v>45931</v>
      </c>
      <c r="B72" s="28">
        <f t="shared" ca="1" si="7"/>
        <v>45961</v>
      </c>
      <c r="C72" s="104" t="str">
        <f ca="1">IF(B72&gt;Int_Has,"",VLOOKUP(B72,'VR. IPC'!$1:$1048576,3))</f>
        <v/>
      </c>
      <c r="D72" s="21" t="str">
        <f t="shared" ca="1" si="11"/>
        <v>0</v>
      </c>
      <c r="E72" s="21" t="str">
        <f t="shared" ca="1" si="8"/>
        <v>0</v>
      </c>
      <c r="F72" s="21"/>
      <c r="G72" s="21"/>
      <c r="H72" s="79">
        <f t="shared" ca="1" si="3"/>
        <v>1437041.3827716408</v>
      </c>
      <c r="I72" s="23" t="str">
        <f t="shared" ca="1" si="9"/>
        <v>0</v>
      </c>
      <c r="J72" s="29" t="str">
        <f t="shared" ca="1" si="10"/>
        <v>0</v>
      </c>
      <c r="K72" s="21"/>
      <c r="L72" s="30"/>
      <c r="M72" s="31">
        <f t="shared" ca="1" si="4"/>
        <v>0</v>
      </c>
      <c r="N72" s="32">
        <f t="shared" ca="1" si="5"/>
        <v>1437041.3827716408</v>
      </c>
    </row>
    <row r="73" spans="1:14" hidden="1" x14ac:dyDescent="0.2">
      <c r="A73" s="28">
        <f t="shared" ca="1" si="6"/>
        <v>45962</v>
      </c>
      <c r="B73" s="28">
        <f t="shared" ca="1" si="7"/>
        <v>45991</v>
      </c>
      <c r="C73" s="104" t="str">
        <f ca="1">IF(B73&gt;Int_Has,"",VLOOKUP(B73,'VR. IPC'!$1:$1048576,3))</f>
        <v/>
      </c>
      <c r="D73" s="21" t="str">
        <f t="shared" ca="1" si="11"/>
        <v>0</v>
      </c>
      <c r="E73" s="21" t="str">
        <f t="shared" ca="1" si="8"/>
        <v>0</v>
      </c>
      <c r="F73" s="21"/>
      <c r="G73" s="21"/>
      <c r="H73" s="79">
        <f t="shared" ca="1" si="3"/>
        <v>1437041.3827716408</v>
      </c>
      <c r="I73" s="23" t="str">
        <f t="shared" ca="1" si="9"/>
        <v>0</v>
      </c>
      <c r="J73" s="29" t="str">
        <f t="shared" ca="1" si="10"/>
        <v>0</v>
      </c>
      <c r="K73" s="21"/>
      <c r="L73" s="30"/>
      <c r="M73" s="31">
        <f t="shared" ca="1" si="4"/>
        <v>0</v>
      </c>
      <c r="N73" s="32">
        <f t="shared" ca="1" si="5"/>
        <v>1437041.3827716408</v>
      </c>
    </row>
    <row r="74" spans="1:14" hidden="1" x14ac:dyDescent="0.2">
      <c r="A74" s="28">
        <f t="shared" ca="1" si="6"/>
        <v>45992</v>
      </c>
      <c r="B74" s="28">
        <f t="shared" ca="1" si="7"/>
        <v>46022</v>
      </c>
      <c r="C74" s="104" t="str">
        <f ca="1">IF(B74&gt;Int_Has,"",VLOOKUP(B74,'VR. IPC'!$1:$1048576,3))</f>
        <v/>
      </c>
      <c r="D74" s="21" t="str">
        <f t="shared" ca="1" si="11"/>
        <v>0</v>
      </c>
      <c r="E74" s="21" t="str">
        <f t="shared" ca="1" si="8"/>
        <v>0</v>
      </c>
      <c r="F74" s="21"/>
      <c r="G74" s="21"/>
      <c r="H74" s="79">
        <f t="shared" ca="1" si="3"/>
        <v>1437041.3827716408</v>
      </c>
      <c r="I74" s="23" t="str">
        <f t="shared" ca="1" si="9"/>
        <v>0</v>
      </c>
      <c r="J74" s="29" t="str">
        <f t="shared" ca="1" si="10"/>
        <v>0</v>
      </c>
      <c r="K74" s="21"/>
      <c r="L74" s="30"/>
      <c r="M74" s="31">
        <f t="shared" ca="1" si="4"/>
        <v>0</v>
      </c>
      <c r="N74" s="32">
        <f t="shared" ca="1" si="5"/>
        <v>1437041.3827716408</v>
      </c>
    </row>
    <row r="75" spans="1:14" hidden="1" x14ac:dyDescent="0.2">
      <c r="A75" s="28">
        <f t="shared" ca="1" si="6"/>
        <v>46023</v>
      </c>
      <c r="B75" s="28">
        <f t="shared" ca="1" si="7"/>
        <v>46053</v>
      </c>
      <c r="C75" s="104" t="str">
        <f ca="1">IF(B75&gt;Int_Has,"",VLOOKUP(B75,'VR. IPC'!$1:$1048576,3))</f>
        <v/>
      </c>
      <c r="D75" s="21" t="str">
        <f t="shared" ca="1" si="11"/>
        <v>0</v>
      </c>
      <c r="E75" s="21" t="str">
        <f t="shared" ca="1" si="8"/>
        <v>0</v>
      </c>
      <c r="F75" s="21"/>
      <c r="G75" s="21"/>
      <c r="H75" s="79">
        <f t="shared" ca="1" si="3"/>
        <v>1437041.3827716408</v>
      </c>
      <c r="I75" s="23" t="str">
        <f t="shared" ca="1" si="9"/>
        <v>0</v>
      </c>
      <c r="J75" s="29" t="str">
        <f t="shared" ca="1" si="10"/>
        <v>0</v>
      </c>
      <c r="K75" s="21"/>
      <c r="L75" s="30"/>
      <c r="M75" s="31">
        <f t="shared" ca="1" si="4"/>
        <v>0</v>
      </c>
      <c r="N75" s="32">
        <f t="shared" ca="1" si="5"/>
        <v>1437041.3827716408</v>
      </c>
    </row>
    <row r="76" spans="1:14" hidden="1" x14ac:dyDescent="0.2">
      <c r="A76" s="28">
        <f t="shared" ca="1" si="6"/>
        <v>46054</v>
      </c>
      <c r="B76" s="28">
        <f t="shared" ca="1" si="7"/>
        <v>46081</v>
      </c>
      <c r="C76" s="104" t="str">
        <f ca="1">IF(B76&gt;Int_Has,"",VLOOKUP(B76,'VR. IPC'!$1:$1048576,3))</f>
        <v/>
      </c>
      <c r="D76" s="21" t="str">
        <f t="shared" ca="1" si="11"/>
        <v>0</v>
      </c>
      <c r="E76" s="21" t="str">
        <f t="shared" ca="1" si="8"/>
        <v>0</v>
      </c>
      <c r="F76" s="21"/>
      <c r="G76" s="21"/>
      <c r="H76" s="79">
        <f t="shared" ca="1" si="3"/>
        <v>1437041.3827716408</v>
      </c>
      <c r="I76" s="23" t="str">
        <f t="shared" ca="1" si="9"/>
        <v>0</v>
      </c>
      <c r="J76" s="29" t="str">
        <f t="shared" ca="1" si="10"/>
        <v>0</v>
      </c>
      <c r="K76" s="21"/>
      <c r="L76" s="30"/>
      <c r="M76" s="31">
        <f t="shared" ca="1" si="4"/>
        <v>0</v>
      </c>
      <c r="N76" s="32">
        <f t="shared" ca="1" si="5"/>
        <v>1437041.3827716408</v>
      </c>
    </row>
    <row r="77" spans="1:14" hidden="1" x14ac:dyDescent="0.2">
      <c r="A77" s="28">
        <f t="shared" ca="1" si="6"/>
        <v>46082</v>
      </c>
      <c r="B77" s="28">
        <f t="shared" ca="1" si="7"/>
        <v>46112</v>
      </c>
      <c r="C77" s="104" t="str">
        <f ca="1">IF(B77&gt;Int_Has,"",VLOOKUP(B77,'VR. IPC'!$1:$1048576,3))</f>
        <v/>
      </c>
      <c r="D77" s="21" t="str">
        <f t="shared" ca="1" si="11"/>
        <v>0</v>
      </c>
      <c r="E77" s="21" t="str">
        <f t="shared" ca="1" si="8"/>
        <v>0</v>
      </c>
      <c r="F77" s="21"/>
      <c r="G77" s="21"/>
      <c r="H77" s="79">
        <f t="shared" ca="1" si="3"/>
        <v>1437041.3827716408</v>
      </c>
      <c r="I77" s="23" t="str">
        <f t="shared" ca="1" si="9"/>
        <v>0</v>
      </c>
      <c r="J77" s="29" t="str">
        <f t="shared" ca="1" si="10"/>
        <v>0</v>
      </c>
      <c r="K77" s="21"/>
      <c r="L77" s="30"/>
      <c r="M77" s="31">
        <f t="shared" ca="1" si="4"/>
        <v>0</v>
      </c>
      <c r="N77" s="32">
        <f t="shared" ca="1" si="5"/>
        <v>1437041.3827716408</v>
      </c>
    </row>
    <row r="78" spans="1:14" hidden="1" x14ac:dyDescent="0.2">
      <c r="A78" s="28">
        <f t="shared" ca="1" si="6"/>
        <v>46113</v>
      </c>
      <c r="B78" s="28">
        <f t="shared" ca="1" si="7"/>
        <v>46142</v>
      </c>
      <c r="C78" s="104" t="str">
        <f ca="1">IF(B78&gt;Int_Has,"",VLOOKUP(B78,'VR. IPC'!$1:$1048576,3))</f>
        <v/>
      </c>
      <c r="D78" s="21" t="str">
        <f t="shared" ca="1" si="11"/>
        <v>0</v>
      </c>
      <c r="E78" s="21" t="str">
        <f t="shared" ca="1" si="8"/>
        <v>0</v>
      </c>
      <c r="F78" s="21"/>
      <c r="G78" s="21"/>
      <c r="H78" s="79">
        <f t="shared" ca="1" si="3"/>
        <v>1437041.3827716408</v>
      </c>
      <c r="I78" s="23" t="str">
        <f t="shared" ref="I78:I109" ca="1" si="12">IF(B78&gt;Int_Has,"0",IF(B78="","",DAYS360(A78,B78+(1))))</f>
        <v>0</v>
      </c>
      <c r="J78" s="29" t="str">
        <f t="shared" ref="J78:J109" ca="1" si="13">IF(B78&gt;Int_Has,"0",IF(A78="","",IF(H78&lt;0,"0",((H78*B$7)/30)*I78)))</f>
        <v>0</v>
      </c>
      <c r="K78" s="21"/>
      <c r="L78" s="30"/>
      <c r="M78" s="31">
        <f t="shared" ca="1" si="4"/>
        <v>0</v>
      </c>
      <c r="N78" s="32">
        <f t="shared" ca="1" si="5"/>
        <v>1437041.3827716408</v>
      </c>
    </row>
    <row r="79" spans="1:14" hidden="1" x14ac:dyDescent="0.2">
      <c r="A79" s="28">
        <f t="shared" ca="1" si="6"/>
        <v>46143</v>
      </c>
      <c r="B79" s="28">
        <f t="shared" ca="1" si="7"/>
        <v>46173</v>
      </c>
      <c r="C79" s="104" t="str">
        <f ca="1">IF(B79&gt;Int_Has,"",VLOOKUP(B79,'VR. IPC'!$1:$1048576,3))</f>
        <v/>
      </c>
      <c r="D79" s="21" t="str">
        <f t="shared" ref="D79:D110" ca="1" si="14">IF(B79&gt;Int_Has,"0",IF(AND(MONTH(A79)=E$6,DAY(A79)=1),(D78*C79)+D78,D78))</f>
        <v>0</v>
      </c>
      <c r="E79" s="21" t="str">
        <f t="shared" ca="1" si="8"/>
        <v>0</v>
      </c>
      <c r="F79" s="21"/>
      <c r="G79" s="21"/>
      <c r="H79" s="79">
        <f t="shared" ref="H79:H142" ca="1" si="15">MIN(H78,N78)+SUM(E79:G79)</f>
        <v>1437041.3827716408</v>
      </c>
      <c r="I79" s="23" t="str">
        <f t="shared" ca="1" si="12"/>
        <v>0</v>
      </c>
      <c r="J79" s="29" t="str">
        <f t="shared" ca="1" si="13"/>
        <v>0</v>
      </c>
      <c r="K79" s="21"/>
      <c r="L79" s="30"/>
      <c r="M79" s="31">
        <f t="shared" ref="M79:M142" ca="1" si="16">IF(M78&lt;0,J79-K79,M78+J79-K79)</f>
        <v>0</v>
      </c>
      <c r="N79" s="32">
        <f t="shared" ref="N79:N142" ca="1" si="17">SUM(N78,(E79:G79),J79)-K79</f>
        <v>1437041.3827716408</v>
      </c>
    </row>
    <row r="80" spans="1:14" hidden="1" x14ac:dyDescent="0.2">
      <c r="A80" s="28">
        <f t="shared" ref="A80:A143" ca="1" si="18">DATE(YEAR(B79),MONTH(B79),DAY(B79)+1)</f>
        <v>46174</v>
      </c>
      <c r="B80" s="28">
        <f t="shared" ref="B80:B143" ca="1" si="19">IF(A80=DATE(YEAR(Int_Has),MONTH(Int_Has),DAY(1)),DATE(YEAR(Int_Has),MONTH(Int_Has),DAY(Int_Has)),DATE(YEAR(A80),MONTH(A80)+1,))</f>
        <v>46203</v>
      </c>
      <c r="C80" s="104" t="str">
        <f ca="1">IF(B80&gt;Int_Has,"",VLOOKUP(B80,'VR. IPC'!$1:$1048576,3))</f>
        <v/>
      </c>
      <c r="D80" s="21" t="str">
        <f t="shared" ca="1" si="14"/>
        <v>0</v>
      </c>
      <c r="E80" s="21" t="str">
        <f t="shared" ref="E80:E143" ca="1" si="20">IF(DAY(A80)=1,D80,"")</f>
        <v>0</v>
      </c>
      <c r="F80" s="21"/>
      <c r="G80" s="21"/>
      <c r="H80" s="79">
        <f t="shared" ca="1" si="15"/>
        <v>1437041.3827716408</v>
      </c>
      <c r="I80" s="23" t="str">
        <f t="shared" ca="1" si="12"/>
        <v>0</v>
      </c>
      <c r="J80" s="29" t="str">
        <f t="shared" ca="1" si="13"/>
        <v>0</v>
      </c>
      <c r="K80" s="21"/>
      <c r="L80" s="30"/>
      <c r="M80" s="31">
        <f t="shared" ca="1" si="16"/>
        <v>0</v>
      </c>
      <c r="N80" s="32">
        <f t="shared" ca="1" si="17"/>
        <v>1437041.3827716408</v>
      </c>
    </row>
    <row r="81" spans="1:14" hidden="1" x14ac:dyDescent="0.2">
      <c r="A81" s="28">
        <f t="shared" ca="1" si="18"/>
        <v>46204</v>
      </c>
      <c r="B81" s="28">
        <f t="shared" ca="1" si="19"/>
        <v>46234</v>
      </c>
      <c r="C81" s="104" t="str">
        <f ca="1">IF(B81&gt;Int_Has,"",VLOOKUP(B81,'VR. IPC'!$1:$1048576,3))</f>
        <v/>
      </c>
      <c r="D81" s="21" t="str">
        <f t="shared" ca="1" si="14"/>
        <v>0</v>
      </c>
      <c r="E81" s="21" t="str">
        <f t="shared" ca="1" si="20"/>
        <v>0</v>
      </c>
      <c r="F81" s="21"/>
      <c r="G81" s="21"/>
      <c r="H81" s="79">
        <f t="shared" ca="1" si="15"/>
        <v>1437041.3827716408</v>
      </c>
      <c r="I81" s="23" t="str">
        <f t="shared" ca="1" si="12"/>
        <v>0</v>
      </c>
      <c r="J81" s="29" t="str">
        <f t="shared" ca="1" si="13"/>
        <v>0</v>
      </c>
      <c r="K81" s="21"/>
      <c r="L81" s="30"/>
      <c r="M81" s="31">
        <f t="shared" ca="1" si="16"/>
        <v>0</v>
      </c>
      <c r="N81" s="32">
        <f t="shared" ca="1" si="17"/>
        <v>1437041.3827716408</v>
      </c>
    </row>
    <row r="82" spans="1:14" hidden="1" x14ac:dyDescent="0.2">
      <c r="A82" s="28">
        <f t="shared" ca="1" si="18"/>
        <v>46235</v>
      </c>
      <c r="B82" s="28">
        <f t="shared" ca="1" si="19"/>
        <v>46265</v>
      </c>
      <c r="C82" s="104" t="str">
        <f ca="1">IF(B82&gt;Int_Has,"",VLOOKUP(B82,'VR. IPC'!$1:$1048576,3))</f>
        <v/>
      </c>
      <c r="D82" s="21" t="str">
        <f t="shared" ca="1" si="14"/>
        <v>0</v>
      </c>
      <c r="E82" s="21" t="str">
        <f t="shared" ca="1" si="20"/>
        <v>0</v>
      </c>
      <c r="F82" s="21"/>
      <c r="G82" s="21"/>
      <c r="H82" s="79">
        <f t="shared" ca="1" si="15"/>
        <v>1437041.3827716408</v>
      </c>
      <c r="I82" s="23" t="str">
        <f t="shared" ca="1" si="12"/>
        <v>0</v>
      </c>
      <c r="J82" s="29" t="str">
        <f t="shared" ca="1" si="13"/>
        <v>0</v>
      </c>
      <c r="K82" s="21"/>
      <c r="L82" s="30"/>
      <c r="M82" s="31">
        <f t="shared" ca="1" si="16"/>
        <v>0</v>
      </c>
      <c r="N82" s="32">
        <f t="shared" ca="1" si="17"/>
        <v>1437041.3827716408</v>
      </c>
    </row>
    <row r="83" spans="1:14" hidden="1" x14ac:dyDescent="0.2">
      <c r="A83" s="28">
        <f t="shared" ca="1" si="18"/>
        <v>46266</v>
      </c>
      <c r="B83" s="28">
        <f t="shared" ca="1" si="19"/>
        <v>46295</v>
      </c>
      <c r="C83" s="104" t="str">
        <f ca="1">IF(B83&gt;Int_Has,"",VLOOKUP(B83,'VR. IPC'!$1:$1048576,3))</f>
        <v/>
      </c>
      <c r="D83" s="21" t="str">
        <f t="shared" ca="1" si="14"/>
        <v>0</v>
      </c>
      <c r="E83" s="21" t="str">
        <f t="shared" ca="1" si="20"/>
        <v>0</v>
      </c>
      <c r="F83" s="21"/>
      <c r="G83" s="21"/>
      <c r="H83" s="79">
        <f t="shared" ca="1" si="15"/>
        <v>1437041.3827716408</v>
      </c>
      <c r="I83" s="23" t="str">
        <f t="shared" ca="1" si="12"/>
        <v>0</v>
      </c>
      <c r="J83" s="29" t="str">
        <f t="shared" ca="1" si="13"/>
        <v>0</v>
      </c>
      <c r="K83" s="21"/>
      <c r="L83" s="30"/>
      <c r="M83" s="31">
        <f t="shared" ca="1" si="16"/>
        <v>0</v>
      </c>
      <c r="N83" s="32">
        <f t="shared" ca="1" si="17"/>
        <v>1437041.3827716408</v>
      </c>
    </row>
    <row r="84" spans="1:14" hidden="1" x14ac:dyDescent="0.2">
      <c r="A84" s="28">
        <f t="shared" ca="1" si="18"/>
        <v>46296</v>
      </c>
      <c r="B84" s="28">
        <f t="shared" ca="1" si="19"/>
        <v>46326</v>
      </c>
      <c r="C84" s="104" t="str">
        <f ca="1">IF(B84&gt;Int_Has,"",VLOOKUP(B84,'VR. IPC'!$1:$1048576,3))</f>
        <v/>
      </c>
      <c r="D84" s="21" t="str">
        <f t="shared" ca="1" si="14"/>
        <v>0</v>
      </c>
      <c r="E84" s="21" t="str">
        <f t="shared" ca="1" si="20"/>
        <v>0</v>
      </c>
      <c r="F84" s="21"/>
      <c r="G84" s="21"/>
      <c r="H84" s="79">
        <f t="shared" ca="1" si="15"/>
        <v>1437041.3827716408</v>
      </c>
      <c r="I84" s="23" t="str">
        <f t="shared" ca="1" si="12"/>
        <v>0</v>
      </c>
      <c r="J84" s="29" t="str">
        <f t="shared" ca="1" si="13"/>
        <v>0</v>
      </c>
      <c r="K84" s="21"/>
      <c r="L84" s="30"/>
      <c r="M84" s="31">
        <f t="shared" ca="1" si="16"/>
        <v>0</v>
      </c>
      <c r="N84" s="32">
        <f t="shared" ca="1" si="17"/>
        <v>1437041.3827716408</v>
      </c>
    </row>
    <row r="85" spans="1:14" hidden="1" x14ac:dyDescent="0.2">
      <c r="A85" s="28">
        <f t="shared" ca="1" si="18"/>
        <v>46327</v>
      </c>
      <c r="B85" s="28">
        <f t="shared" ca="1" si="19"/>
        <v>46356</v>
      </c>
      <c r="C85" s="104" t="str">
        <f ca="1">IF(B85&gt;Int_Has,"",VLOOKUP(B85,'VR. IPC'!$1:$1048576,3))</f>
        <v/>
      </c>
      <c r="D85" s="21" t="str">
        <f t="shared" ca="1" si="14"/>
        <v>0</v>
      </c>
      <c r="E85" s="21" t="str">
        <f t="shared" ca="1" si="20"/>
        <v>0</v>
      </c>
      <c r="F85" s="21"/>
      <c r="G85" s="21"/>
      <c r="H85" s="79">
        <f t="shared" ca="1" si="15"/>
        <v>1437041.3827716408</v>
      </c>
      <c r="I85" s="23" t="str">
        <f t="shared" ca="1" si="12"/>
        <v>0</v>
      </c>
      <c r="J85" s="29" t="str">
        <f t="shared" ca="1" si="13"/>
        <v>0</v>
      </c>
      <c r="K85" s="21"/>
      <c r="L85" s="30"/>
      <c r="M85" s="31">
        <f t="shared" ca="1" si="16"/>
        <v>0</v>
      </c>
      <c r="N85" s="32">
        <f t="shared" ca="1" si="17"/>
        <v>1437041.3827716408</v>
      </c>
    </row>
    <row r="86" spans="1:14" hidden="1" x14ac:dyDescent="0.2">
      <c r="A86" s="28">
        <f t="shared" ca="1" si="18"/>
        <v>46357</v>
      </c>
      <c r="B86" s="28">
        <f t="shared" ca="1" si="19"/>
        <v>46387</v>
      </c>
      <c r="C86" s="104" t="str">
        <f ca="1">IF(B86&gt;Int_Has,"",VLOOKUP(B86,'VR. IPC'!$1:$1048576,3))</f>
        <v/>
      </c>
      <c r="D86" s="21" t="str">
        <f t="shared" ca="1" si="14"/>
        <v>0</v>
      </c>
      <c r="E86" s="21" t="str">
        <f t="shared" ca="1" si="20"/>
        <v>0</v>
      </c>
      <c r="F86" s="21"/>
      <c r="G86" s="21"/>
      <c r="H86" s="79">
        <f t="shared" ca="1" si="15"/>
        <v>1437041.3827716408</v>
      </c>
      <c r="I86" s="23" t="str">
        <f t="shared" ca="1" si="12"/>
        <v>0</v>
      </c>
      <c r="J86" s="29" t="str">
        <f t="shared" ca="1" si="13"/>
        <v>0</v>
      </c>
      <c r="K86" s="21"/>
      <c r="L86" s="30"/>
      <c r="M86" s="31">
        <f t="shared" ca="1" si="16"/>
        <v>0</v>
      </c>
      <c r="N86" s="32">
        <f t="shared" ca="1" si="17"/>
        <v>1437041.3827716408</v>
      </c>
    </row>
    <row r="87" spans="1:14" hidden="1" x14ac:dyDescent="0.2">
      <c r="A87" s="28">
        <f t="shared" ca="1" si="18"/>
        <v>46388</v>
      </c>
      <c r="B87" s="28">
        <f t="shared" ca="1" si="19"/>
        <v>46418</v>
      </c>
      <c r="C87" s="104" t="str">
        <f ca="1">IF(B87&gt;Int_Has,"",VLOOKUP(B87,'VR. IPC'!$1:$1048576,3))</f>
        <v/>
      </c>
      <c r="D87" s="21" t="str">
        <f t="shared" ca="1" si="14"/>
        <v>0</v>
      </c>
      <c r="E87" s="21" t="str">
        <f t="shared" ca="1" si="20"/>
        <v>0</v>
      </c>
      <c r="F87" s="21"/>
      <c r="G87" s="21"/>
      <c r="H87" s="79">
        <f t="shared" ca="1" si="15"/>
        <v>1437041.3827716408</v>
      </c>
      <c r="I87" s="23" t="str">
        <f t="shared" ca="1" si="12"/>
        <v>0</v>
      </c>
      <c r="J87" s="29" t="str">
        <f t="shared" ca="1" si="13"/>
        <v>0</v>
      </c>
      <c r="K87" s="21"/>
      <c r="L87" s="30"/>
      <c r="M87" s="31">
        <f t="shared" ca="1" si="16"/>
        <v>0</v>
      </c>
      <c r="N87" s="32">
        <f t="shared" ca="1" si="17"/>
        <v>1437041.3827716408</v>
      </c>
    </row>
    <row r="88" spans="1:14" hidden="1" x14ac:dyDescent="0.2">
      <c r="A88" s="28">
        <f t="shared" ca="1" si="18"/>
        <v>46419</v>
      </c>
      <c r="B88" s="28">
        <f t="shared" ca="1" si="19"/>
        <v>46446</v>
      </c>
      <c r="C88" s="104" t="str">
        <f ca="1">IF(B88&gt;Int_Has,"",VLOOKUP(B88,'VR. IPC'!$1:$1048576,3))</f>
        <v/>
      </c>
      <c r="D88" s="21" t="str">
        <f t="shared" ca="1" si="14"/>
        <v>0</v>
      </c>
      <c r="E88" s="21" t="str">
        <f t="shared" ca="1" si="20"/>
        <v>0</v>
      </c>
      <c r="F88" s="21"/>
      <c r="G88" s="21"/>
      <c r="H88" s="79">
        <f t="shared" ca="1" si="15"/>
        <v>1437041.3827716408</v>
      </c>
      <c r="I88" s="23" t="str">
        <f t="shared" ca="1" si="12"/>
        <v>0</v>
      </c>
      <c r="J88" s="29" t="str">
        <f t="shared" ca="1" si="13"/>
        <v>0</v>
      </c>
      <c r="K88" s="21"/>
      <c r="L88" s="30"/>
      <c r="M88" s="31">
        <f t="shared" ca="1" si="16"/>
        <v>0</v>
      </c>
      <c r="N88" s="32">
        <f t="shared" ca="1" si="17"/>
        <v>1437041.3827716408</v>
      </c>
    </row>
    <row r="89" spans="1:14" hidden="1" x14ac:dyDescent="0.2">
      <c r="A89" s="28">
        <f t="shared" ca="1" si="18"/>
        <v>46447</v>
      </c>
      <c r="B89" s="28">
        <f t="shared" ca="1" si="19"/>
        <v>46477</v>
      </c>
      <c r="C89" s="104" t="str">
        <f ca="1">IF(B89&gt;Int_Has,"",VLOOKUP(B89,'VR. IPC'!$1:$1048576,3))</f>
        <v/>
      </c>
      <c r="D89" s="21" t="str">
        <f t="shared" ca="1" si="14"/>
        <v>0</v>
      </c>
      <c r="E89" s="21" t="str">
        <f t="shared" ca="1" si="20"/>
        <v>0</v>
      </c>
      <c r="F89" s="21"/>
      <c r="G89" s="21"/>
      <c r="H89" s="79">
        <f t="shared" ca="1" si="15"/>
        <v>1437041.3827716408</v>
      </c>
      <c r="I89" s="23" t="str">
        <f t="shared" ca="1" si="12"/>
        <v>0</v>
      </c>
      <c r="J89" s="29" t="str">
        <f t="shared" ca="1" si="13"/>
        <v>0</v>
      </c>
      <c r="K89" s="21"/>
      <c r="L89" s="30"/>
      <c r="M89" s="31">
        <f t="shared" ca="1" si="16"/>
        <v>0</v>
      </c>
      <c r="N89" s="32">
        <f t="shared" ca="1" si="17"/>
        <v>1437041.3827716408</v>
      </c>
    </row>
    <row r="90" spans="1:14" hidden="1" x14ac:dyDescent="0.2">
      <c r="A90" s="28">
        <f t="shared" ca="1" si="18"/>
        <v>46478</v>
      </c>
      <c r="B90" s="28">
        <f t="shared" ca="1" si="19"/>
        <v>46507</v>
      </c>
      <c r="C90" s="104" t="str">
        <f ca="1">IF(B90&gt;Int_Has,"",VLOOKUP(B90,'VR. IPC'!$1:$1048576,3))</f>
        <v/>
      </c>
      <c r="D90" s="21" t="str">
        <f t="shared" ca="1" si="14"/>
        <v>0</v>
      </c>
      <c r="E90" s="21" t="str">
        <f t="shared" ca="1" si="20"/>
        <v>0</v>
      </c>
      <c r="F90" s="21"/>
      <c r="G90" s="21"/>
      <c r="H90" s="79">
        <f t="shared" ca="1" si="15"/>
        <v>1437041.3827716408</v>
      </c>
      <c r="I90" s="23" t="str">
        <f t="shared" ca="1" si="12"/>
        <v>0</v>
      </c>
      <c r="J90" s="29" t="str">
        <f t="shared" ca="1" si="13"/>
        <v>0</v>
      </c>
      <c r="K90" s="21"/>
      <c r="L90" s="30"/>
      <c r="M90" s="31">
        <f t="shared" ca="1" si="16"/>
        <v>0</v>
      </c>
      <c r="N90" s="32">
        <f t="shared" ca="1" si="17"/>
        <v>1437041.3827716408</v>
      </c>
    </row>
    <row r="91" spans="1:14" hidden="1" x14ac:dyDescent="0.2">
      <c r="A91" s="28">
        <f t="shared" ca="1" si="18"/>
        <v>46508</v>
      </c>
      <c r="B91" s="28">
        <f t="shared" ca="1" si="19"/>
        <v>46538</v>
      </c>
      <c r="C91" s="104" t="str">
        <f ca="1">IF(B91&gt;Int_Has,"",VLOOKUP(B91,'VR. IPC'!$1:$1048576,3))</f>
        <v/>
      </c>
      <c r="D91" s="21" t="str">
        <f t="shared" ca="1" si="14"/>
        <v>0</v>
      </c>
      <c r="E91" s="21" t="str">
        <f t="shared" ca="1" si="20"/>
        <v>0</v>
      </c>
      <c r="F91" s="21"/>
      <c r="G91" s="21"/>
      <c r="H91" s="79">
        <f t="shared" ca="1" si="15"/>
        <v>1437041.3827716408</v>
      </c>
      <c r="I91" s="23" t="str">
        <f t="shared" ca="1" si="12"/>
        <v>0</v>
      </c>
      <c r="J91" s="29" t="str">
        <f t="shared" ca="1" si="13"/>
        <v>0</v>
      </c>
      <c r="K91" s="21"/>
      <c r="L91" s="30"/>
      <c r="M91" s="31">
        <f t="shared" ca="1" si="16"/>
        <v>0</v>
      </c>
      <c r="N91" s="32">
        <f t="shared" ca="1" si="17"/>
        <v>1437041.3827716408</v>
      </c>
    </row>
    <row r="92" spans="1:14" hidden="1" x14ac:dyDescent="0.2">
      <c r="A92" s="28">
        <f t="shared" ca="1" si="18"/>
        <v>46539</v>
      </c>
      <c r="B92" s="28">
        <f t="shared" ca="1" si="19"/>
        <v>46568</v>
      </c>
      <c r="C92" s="104" t="str">
        <f ca="1">IF(B92&gt;Int_Has,"",VLOOKUP(B92,'VR. IPC'!$1:$1048576,3))</f>
        <v/>
      </c>
      <c r="D92" s="21" t="str">
        <f t="shared" ca="1" si="14"/>
        <v>0</v>
      </c>
      <c r="E92" s="21" t="str">
        <f t="shared" ca="1" si="20"/>
        <v>0</v>
      </c>
      <c r="F92" s="21"/>
      <c r="G92" s="21"/>
      <c r="H92" s="79">
        <f t="shared" ca="1" si="15"/>
        <v>1437041.3827716408</v>
      </c>
      <c r="I92" s="23" t="str">
        <f t="shared" ca="1" si="12"/>
        <v>0</v>
      </c>
      <c r="J92" s="29" t="str">
        <f t="shared" ca="1" si="13"/>
        <v>0</v>
      </c>
      <c r="K92" s="21"/>
      <c r="L92" s="30"/>
      <c r="M92" s="31">
        <f t="shared" ca="1" si="16"/>
        <v>0</v>
      </c>
      <c r="N92" s="32">
        <f t="shared" ca="1" si="17"/>
        <v>1437041.3827716408</v>
      </c>
    </row>
    <row r="93" spans="1:14" hidden="1" x14ac:dyDescent="0.2">
      <c r="A93" s="28">
        <f t="shared" ca="1" si="18"/>
        <v>46569</v>
      </c>
      <c r="B93" s="28">
        <f t="shared" ca="1" si="19"/>
        <v>46599</v>
      </c>
      <c r="C93" s="104" t="str">
        <f ca="1">IF(B93&gt;Int_Has,"",VLOOKUP(B93,'VR. IPC'!$1:$1048576,3))</f>
        <v/>
      </c>
      <c r="D93" s="21" t="str">
        <f t="shared" ca="1" si="14"/>
        <v>0</v>
      </c>
      <c r="E93" s="21" t="str">
        <f t="shared" ca="1" si="20"/>
        <v>0</v>
      </c>
      <c r="F93" s="21"/>
      <c r="G93" s="21"/>
      <c r="H93" s="79">
        <f t="shared" ca="1" si="15"/>
        <v>1437041.3827716408</v>
      </c>
      <c r="I93" s="23" t="str">
        <f t="shared" ca="1" si="12"/>
        <v>0</v>
      </c>
      <c r="J93" s="29" t="str">
        <f t="shared" ca="1" si="13"/>
        <v>0</v>
      </c>
      <c r="K93" s="21"/>
      <c r="L93" s="30"/>
      <c r="M93" s="31">
        <f t="shared" ca="1" si="16"/>
        <v>0</v>
      </c>
      <c r="N93" s="32">
        <f t="shared" ca="1" si="17"/>
        <v>1437041.3827716408</v>
      </c>
    </row>
    <row r="94" spans="1:14" hidden="1" x14ac:dyDescent="0.2">
      <c r="A94" s="28">
        <f t="shared" ca="1" si="18"/>
        <v>46600</v>
      </c>
      <c r="B94" s="28">
        <f t="shared" ca="1" si="19"/>
        <v>46630</v>
      </c>
      <c r="C94" s="104" t="str">
        <f ca="1">IF(B94&gt;Int_Has,"",VLOOKUP(B94,'VR. IPC'!$1:$1048576,3))</f>
        <v/>
      </c>
      <c r="D94" s="21" t="str">
        <f t="shared" ca="1" si="14"/>
        <v>0</v>
      </c>
      <c r="E94" s="21" t="str">
        <f t="shared" ca="1" si="20"/>
        <v>0</v>
      </c>
      <c r="F94" s="21"/>
      <c r="G94" s="21"/>
      <c r="H94" s="79">
        <f t="shared" ca="1" si="15"/>
        <v>1437041.3827716408</v>
      </c>
      <c r="I94" s="23" t="str">
        <f t="shared" ca="1" si="12"/>
        <v>0</v>
      </c>
      <c r="J94" s="29" t="str">
        <f t="shared" ca="1" si="13"/>
        <v>0</v>
      </c>
      <c r="K94" s="21"/>
      <c r="L94" s="30"/>
      <c r="M94" s="31">
        <f t="shared" ca="1" si="16"/>
        <v>0</v>
      </c>
      <c r="N94" s="32">
        <f t="shared" ca="1" si="17"/>
        <v>1437041.3827716408</v>
      </c>
    </row>
    <row r="95" spans="1:14" hidden="1" x14ac:dyDescent="0.2">
      <c r="A95" s="28">
        <f t="shared" ca="1" si="18"/>
        <v>46631</v>
      </c>
      <c r="B95" s="28">
        <f t="shared" ca="1" si="19"/>
        <v>46660</v>
      </c>
      <c r="C95" s="104" t="str">
        <f ca="1">IF(B95&gt;Int_Has,"",VLOOKUP(B95,'VR. IPC'!$1:$1048576,3))</f>
        <v/>
      </c>
      <c r="D95" s="21" t="str">
        <f t="shared" ca="1" si="14"/>
        <v>0</v>
      </c>
      <c r="E95" s="21" t="str">
        <f t="shared" ca="1" si="20"/>
        <v>0</v>
      </c>
      <c r="F95" s="21"/>
      <c r="G95" s="21"/>
      <c r="H95" s="79">
        <f t="shared" ca="1" si="15"/>
        <v>1437041.3827716408</v>
      </c>
      <c r="I95" s="23" t="str">
        <f t="shared" ca="1" si="12"/>
        <v>0</v>
      </c>
      <c r="J95" s="29" t="str">
        <f t="shared" ca="1" si="13"/>
        <v>0</v>
      </c>
      <c r="K95" s="21"/>
      <c r="L95" s="30"/>
      <c r="M95" s="31">
        <f t="shared" ca="1" si="16"/>
        <v>0</v>
      </c>
      <c r="N95" s="32">
        <f t="shared" ca="1" si="17"/>
        <v>1437041.3827716408</v>
      </c>
    </row>
    <row r="96" spans="1:14" hidden="1" x14ac:dyDescent="0.2">
      <c r="A96" s="28">
        <f t="shared" ca="1" si="18"/>
        <v>46661</v>
      </c>
      <c r="B96" s="28">
        <f t="shared" ca="1" si="19"/>
        <v>46691</v>
      </c>
      <c r="C96" s="104" t="str">
        <f ca="1">IF(B96&gt;Int_Has,"",VLOOKUP(B96,'VR. IPC'!$1:$1048576,3))</f>
        <v/>
      </c>
      <c r="D96" s="21" t="str">
        <f t="shared" ca="1" si="14"/>
        <v>0</v>
      </c>
      <c r="E96" s="21" t="str">
        <f t="shared" ca="1" si="20"/>
        <v>0</v>
      </c>
      <c r="F96" s="21"/>
      <c r="G96" s="21"/>
      <c r="H96" s="79">
        <f t="shared" ca="1" si="15"/>
        <v>1437041.3827716408</v>
      </c>
      <c r="I96" s="23" t="str">
        <f t="shared" ca="1" si="12"/>
        <v>0</v>
      </c>
      <c r="J96" s="29" t="str">
        <f t="shared" ca="1" si="13"/>
        <v>0</v>
      </c>
      <c r="K96" s="21"/>
      <c r="L96" s="30"/>
      <c r="M96" s="31">
        <f t="shared" ca="1" si="16"/>
        <v>0</v>
      </c>
      <c r="N96" s="32">
        <f t="shared" ca="1" si="17"/>
        <v>1437041.3827716408</v>
      </c>
    </row>
    <row r="97" spans="1:14" hidden="1" x14ac:dyDescent="0.2">
      <c r="A97" s="28">
        <f t="shared" ca="1" si="18"/>
        <v>46692</v>
      </c>
      <c r="B97" s="28">
        <f t="shared" ca="1" si="19"/>
        <v>46721</v>
      </c>
      <c r="C97" s="104" t="str">
        <f ca="1">IF(B97&gt;Int_Has,"",VLOOKUP(B97,'VR. IPC'!$1:$1048576,3))</f>
        <v/>
      </c>
      <c r="D97" s="21" t="str">
        <f t="shared" ca="1" si="14"/>
        <v>0</v>
      </c>
      <c r="E97" s="21" t="str">
        <f t="shared" ca="1" si="20"/>
        <v>0</v>
      </c>
      <c r="F97" s="21"/>
      <c r="G97" s="21"/>
      <c r="H97" s="79">
        <f t="shared" ca="1" si="15"/>
        <v>1437041.3827716408</v>
      </c>
      <c r="I97" s="23" t="str">
        <f t="shared" ca="1" si="12"/>
        <v>0</v>
      </c>
      <c r="J97" s="29" t="str">
        <f t="shared" ca="1" si="13"/>
        <v>0</v>
      </c>
      <c r="K97" s="21"/>
      <c r="L97" s="30"/>
      <c r="M97" s="31">
        <f t="shared" ca="1" si="16"/>
        <v>0</v>
      </c>
      <c r="N97" s="32">
        <f t="shared" ca="1" si="17"/>
        <v>1437041.3827716408</v>
      </c>
    </row>
    <row r="98" spans="1:14" hidden="1" x14ac:dyDescent="0.2">
      <c r="A98" s="28">
        <f t="shared" ca="1" si="18"/>
        <v>46722</v>
      </c>
      <c r="B98" s="28">
        <f t="shared" ca="1" si="19"/>
        <v>46752</v>
      </c>
      <c r="C98" s="104" t="str">
        <f ca="1">IF(B98&gt;Int_Has,"",VLOOKUP(B98,'VR. IPC'!$1:$1048576,3))</f>
        <v/>
      </c>
      <c r="D98" s="21" t="str">
        <f t="shared" ca="1" si="14"/>
        <v>0</v>
      </c>
      <c r="E98" s="21" t="str">
        <f t="shared" ca="1" si="20"/>
        <v>0</v>
      </c>
      <c r="F98" s="21"/>
      <c r="G98" s="21"/>
      <c r="H98" s="79">
        <f t="shared" ca="1" si="15"/>
        <v>1437041.3827716408</v>
      </c>
      <c r="I98" s="23" t="str">
        <f t="shared" ca="1" si="12"/>
        <v>0</v>
      </c>
      <c r="J98" s="29" t="str">
        <f t="shared" ca="1" si="13"/>
        <v>0</v>
      </c>
      <c r="K98" s="21"/>
      <c r="L98" s="30"/>
      <c r="M98" s="31">
        <f t="shared" ca="1" si="16"/>
        <v>0</v>
      </c>
      <c r="N98" s="32">
        <f t="shared" ca="1" si="17"/>
        <v>1437041.3827716408</v>
      </c>
    </row>
    <row r="99" spans="1:14" hidden="1" x14ac:dyDescent="0.2">
      <c r="A99" s="28">
        <f t="shared" ca="1" si="18"/>
        <v>46753</v>
      </c>
      <c r="B99" s="28">
        <f t="shared" ca="1" si="19"/>
        <v>46783</v>
      </c>
      <c r="C99" s="104" t="str">
        <f ca="1">IF(B99&gt;Int_Has,"",VLOOKUP(B99,'VR. IPC'!$1:$1048576,3))</f>
        <v/>
      </c>
      <c r="D99" s="21" t="str">
        <f t="shared" ca="1" si="14"/>
        <v>0</v>
      </c>
      <c r="E99" s="21" t="str">
        <f t="shared" ca="1" si="20"/>
        <v>0</v>
      </c>
      <c r="F99" s="21"/>
      <c r="G99" s="21"/>
      <c r="H99" s="79">
        <f t="shared" ca="1" si="15"/>
        <v>1437041.3827716408</v>
      </c>
      <c r="I99" s="23" t="str">
        <f t="shared" ca="1" si="12"/>
        <v>0</v>
      </c>
      <c r="J99" s="29" t="str">
        <f t="shared" ca="1" si="13"/>
        <v>0</v>
      </c>
      <c r="K99" s="21"/>
      <c r="L99" s="30"/>
      <c r="M99" s="31">
        <f t="shared" ca="1" si="16"/>
        <v>0</v>
      </c>
      <c r="N99" s="32">
        <f t="shared" ca="1" si="17"/>
        <v>1437041.3827716408</v>
      </c>
    </row>
    <row r="100" spans="1:14" hidden="1" x14ac:dyDescent="0.2">
      <c r="A100" s="28">
        <f t="shared" ca="1" si="18"/>
        <v>46784</v>
      </c>
      <c r="B100" s="28">
        <f t="shared" ca="1" si="19"/>
        <v>46812</v>
      </c>
      <c r="C100" s="104" t="str">
        <f ca="1">IF(B100&gt;Int_Has,"",VLOOKUP(B100,'VR. IPC'!$1:$1048576,3))</f>
        <v/>
      </c>
      <c r="D100" s="21" t="str">
        <f t="shared" ca="1" si="14"/>
        <v>0</v>
      </c>
      <c r="E100" s="21" t="str">
        <f t="shared" ca="1" si="20"/>
        <v>0</v>
      </c>
      <c r="F100" s="21"/>
      <c r="G100" s="21"/>
      <c r="H100" s="79">
        <f t="shared" ca="1" si="15"/>
        <v>1437041.3827716408</v>
      </c>
      <c r="I100" s="23" t="str">
        <f t="shared" ca="1" si="12"/>
        <v>0</v>
      </c>
      <c r="J100" s="29" t="str">
        <f t="shared" ca="1" si="13"/>
        <v>0</v>
      </c>
      <c r="K100" s="21"/>
      <c r="L100" s="30"/>
      <c r="M100" s="31">
        <f t="shared" ca="1" si="16"/>
        <v>0</v>
      </c>
      <c r="N100" s="32">
        <f t="shared" ca="1" si="17"/>
        <v>1437041.3827716408</v>
      </c>
    </row>
    <row r="101" spans="1:14" hidden="1" x14ac:dyDescent="0.2">
      <c r="A101" s="28">
        <f t="shared" ca="1" si="18"/>
        <v>46813</v>
      </c>
      <c r="B101" s="28">
        <f t="shared" ca="1" si="19"/>
        <v>46843</v>
      </c>
      <c r="C101" s="104" t="str">
        <f ca="1">IF(B101&gt;Int_Has,"",VLOOKUP(B101,'VR. IPC'!$1:$1048576,3))</f>
        <v/>
      </c>
      <c r="D101" s="21" t="str">
        <f t="shared" ca="1" si="14"/>
        <v>0</v>
      </c>
      <c r="E101" s="21" t="str">
        <f t="shared" ca="1" si="20"/>
        <v>0</v>
      </c>
      <c r="F101" s="21"/>
      <c r="G101" s="21"/>
      <c r="H101" s="79">
        <f t="shared" ca="1" si="15"/>
        <v>1437041.3827716408</v>
      </c>
      <c r="I101" s="23" t="str">
        <f t="shared" ca="1" si="12"/>
        <v>0</v>
      </c>
      <c r="J101" s="29" t="str">
        <f t="shared" ca="1" si="13"/>
        <v>0</v>
      </c>
      <c r="K101" s="21"/>
      <c r="L101" s="30"/>
      <c r="M101" s="31">
        <f t="shared" ca="1" si="16"/>
        <v>0</v>
      </c>
      <c r="N101" s="32">
        <f t="shared" ca="1" si="17"/>
        <v>1437041.3827716408</v>
      </c>
    </row>
    <row r="102" spans="1:14" hidden="1" x14ac:dyDescent="0.2">
      <c r="A102" s="28">
        <f t="shared" ca="1" si="18"/>
        <v>46844</v>
      </c>
      <c r="B102" s="28">
        <f t="shared" ca="1" si="19"/>
        <v>46873</v>
      </c>
      <c r="C102" s="104" t="str">
        <f ca="1">IF(B102&gt;Int_Has,"",VLOOKUP(B102,'VR. IPC'!$1:$1048576,3))</f>
        <v/>
      </c>
      <c r="D102" s="21" t="str">
        <f t="shared" ca="1" si="14"/>
        <v>0</v>
      </c>
      <c r="E102" s="21" t="str">
        <f t="shared" ca="1" si="20"/>
        <v>0</v>
      </c>
      <c r="F102" s="21"/>
      <c r="G102" s="21"/>
      <c r="H102" s="79">
        <f t="shared" ca="1" si="15"/>
        <v>1437041.3827716408</v>
      </c>
      <c r="I102" s="23" t="str">
        <f t="shared" ca="1" si="12"/>
        <v>0</v>
      </c>
      <c r="J102" s="29" t="str">
        <f t="shared" ca="1" si="13"/>
        <v>0</v>
      </c>
      <c r="K102" s="21"/>
      <c r="L102" s="30"/>
      <c r="M102" s="31">
        <f t="shared" ca="1" si="16"/>
        <v>0</v>
      </c>
      <c r="N102" s="32">
        <f t="shared" ca="1" si="17"/>
        <v>1437041.3827716408</v>
      </c>
    </row>
    <row r="103" spans="1:14" hidden="1" x14ac:dyDescent="0.2">
      <c r="A103" s="28">
        <f t="shared" ca="1" si="18"/>
        <v>46874</v>
      </c>
      <c r="B103" s="28">
        <f t="shared" ca="1" si="19"/>
        <v>46904</v>
      </c>
      <c r="C103" s="104" t="str">
        <f ca="1">IF(B103&gt;Int_Has,"",VLOOKUP(B103,'VR. IPC'!$1:$1048576,3))</f>
        <v/>
      </c>
      <c r="D103" s="21" t="str">
        <f t="shared" ca="1" si="14"/>
        <v>0</v>
      </c>
      <c r="E103" s="21" t="str">
        <f t="shared" ca="1" si="20"/>
        <v>0</v>
      </c>
      <c r="F103" s="21"/>
      <c r="G103" s="21"/>
      <c r="H103" s="79">
        <f t="shared" ca="1" si="15"/>
        <v>1437041.3827716408</v>
      </c>
      <c r="I103" s="23" t="str">
        <f t="shared" ca="1" si="12"/>
        <v>0</v>
      </c>
      <c r="J103" s="29" t="str">
        <f t="shared" ca="1" si="13"/>
        <v>0</v>
      </c>
      <c r="K103" s="21"/>
      <c r="L103" s="30"/>
      <c r="M103" s="31">
        <f t="shared" ca="1" si="16"/>
        <v>0</v>
      </c>
      <c r="N103" s="32">
        <f t="shared" ca="1" si="17"/>
        <v>1437041.3827716408</v>
      </c>
    </row>
    <row r="104" spans="1:14" hidden="1" x14ac:dyDescent="0.2">
      <c r="A104" s="28">
        <f t="shared" ca="1" si="18"/>
        <v>46905</v>
      </c>
      <c r="B104" s="28">
        <f t="shared" ca="1" si="19"/>
        <v>46934</v>
      </c>
      <c r="C104" s="104" t="str">
        <f ca="1">IF(B104&gt;Int_Has,"",VLOOKUP(B104,'VR. IPC'!$1:$1048576,3))</f>
        <v/>
      </c>
      <c r="D104" s="21" t="str">
        <f t="shared" ca="1" si="14"/>
        <v>0</v>
      </c>
      <c r="E104" s="21" t="str">
        <f t="shared" ca="1" si="20"/>
        <v>0</v>
      </c>
      <c r="F104" s="21"/>
      <c r="G104" s="21"/>
      <c r="H104" s="79">
        <f t="shared" ca="1" si="15"/>
        <v>1437041.3827716408</v>
      </c>
      <c r="I104" s="23" t="str">
        <f t="shared" ca="1" si="12"/>
        <v>0</v>
      </c>
      <c r="J104" s="29" t="str">
        <f t="shared" ca="1" si="13"/>
        <v>0</v>
      </c>
      <c r="K104" s="21"/>
      <c r="L104" s="30"/>
      <c r="M104" s="31">
        <f t="shared" ca="1" si="16"/>
        <v>0</v>
      </c>
      <c r="N104" s="32">
        <f t="shared" ca="1" si="17"/>
        <v>1437041.3827716408</v>
      </c>
    </row>
    <row r="105" spans="1:14" hidden="1" x14ac:dyDescent="0.2">
      <c r="A105" s="28">
        <f t="shared" ca="1" si="18"/>
        <v>46935</v>
      </c>
      <c r="B105" s="28">
        <f t="shared" ca="1" si="19"/>
        <v>46965</v>
      </c>
      <c r="C105" s="104" t="str">
        <f ca="1">IF(B105&gt;Int_Has,"",VLOOKUP(B105,'VR. IPC'!$1:$1048576,3))</f>
        <v/>
      </c>
      <c r="D105" s="21" t="str">
        <f t="shared" ca="1" si="14"/>
        <v>0</v>
      </c>
      <c r="E105" s="21" t="str">
        <f t="shared" ca="1" si="20"/>
        <v>0</v>
      </c>
      <c r="F105" s="21"/>
      <c r="G105" s="21"/>
      <c r="H105" s="79">
        <f t="shared" ca="1" si="15"/>
        <v>1437041.3827716408</v>
      </c>
      <c r="I105" s="23" t="str">
        <f t="shared" ca="1" si="12"/>
        <v>0</v>
      </c>
      <c r="J105" s="29" t="str">
        <f t="shared" ca="1" si="13"/>
        <v>0</v>
      </c>
      <c r="K105" s="21"/>
      <c r="L105" s="30"/>
      <c r="M105" s="31">
        <f t="shared" ca="1" si="16"/>
        <v>0</v>
      </c>
      <c r="N105" s="32">
        <f t="shared" ca="1" si="17"/>
        <v>1437041.3827716408</v>
      </c>
    </row>
    <row r="106" spans="1:14" hidden="1" x14ac:dyDescent="0.2">
      <c r="A106" s="28">
        <f t="shared" ca="1" si="18"/>
        <v>46966</v>
      </c>
      <c r="B106" s="28">
        <f t="shared" ca="1" si="19"/>
        <v>46996</v>
      </c>
      <c r="C106" s="104" t="str">
        <f ca="1">IF(B106&gt;Int_Has,"",VLOOKUP(B106,'VR. IPC'!$1:$1048576,3))</f>
        <v/>
      </c>
      <c r="D106" s="21" t="str">
        <f t="shared" ca="1" si="14"/>
        <v>0</v>
      </c>
      <c r="E106" s="21" t="str">
        <f t="shared" ca="1" si="20"/>
        <v>0</v>
      </c>
      <c r="F106" s="21"/>
      <c r="G106" s="21"/>
      <c r="H106" s="79">
        <f t="shared" ca="1" si="15"/>
        <v>1437041.3827716408</v>
      </c>
      <c r="I106" s="23" t="str">
        <f t="shared" ca="1" si="12"/>
        <v>0</v>
      </c>
      <c r="J106" s="29" t="str">
        <f t="shared" ca="1" si="13"/>
        <v>0</v>
      </c>
      <c r="K106" s="21"/>
      <c r="L106" s="30"/>
      <c r="M106" s="31">
        <f t="shared" ca="1" si="16"/>
        <v>0</v>
      </c>
      <c r="N106" s="32">
        <f t="shared" ca="1" si="17"/>
        <v>1437041.3827716408</v>
      </c>
    </row>
    <row r="107" spans="1:14" hidden="1" x14ac:dyDescent="0.2">
      <c r="A107" s="28">
        <f t="shared" ca="1" si="18"/>
        <v>46997</v>
      </c>
      <c r="B107" s="28">
        <f t="shared" ca="1" si="19"/>
        <v>47026</v>
      </c>
      <c r="C107" s="104" t="str">
        <f ca="1">IF(B107&gt;Int_Has,"",VLOOKUP(B107,'VR. IPC'!$1:$1048576,3))</f>
        <v/>
      </c>
      <c r="D107" s="21" t="str">
        <f t="shared" ca="1" si="14"/>
        <v>0</v>
      </c>
      <c r="E107" s="21" t="str">
        <f t="shared" ca="1" si="20"/>
        <v>0</v>
      </c>
      <c r="F107" s="21"/>
      <c r="G107" s="21"/>
      <c r="H107" s="79">
        <f t="shared" ca="1" si="15"/>
        <v>1437041.3827716408</v>
      </c>
      <c r="I107" s="23" t="str">
        <f t="shared" ca="1" si="12"/>
        <v>0</v>
      </c>
      <c r="J107" s="29" t="str">
        <f t="shared" ca="1" si="13"/>
        <v>0</v>
      </c>
      <c r="K107" s="21"/>
      <c r="L107" s="30"/>
      <c r="M107" s="31">
        <f t="shared" ca="1" si="16"/>
        <v>0</v>
      </c>
      <c r="N107" s="32">
        <f t="shared" ca="1" si="17"/>
        <v>1437041.3827716408</v>
      </c>
    </row>
    <row r="108" spans="1:14" hidden="1" x14ac:dyDescent="0.2">
      <c r="A108" s="28">
        <f t="shared" ca="1" si="18"/>
        <v>47027</v>
      </c>
      <c r="B108" s="28">
        <f t="shared" ca="1" si="19"/>
        <v>47057</v>
      </c>
      <c r="C108" s="104" t="str">
        <f ca="1">IF(B108&gt;Int_Has,"",VLOOKUP(B108,'VR. IPC'!$1:$1048576,3))</f>
        <v/>
      </c>
      <c r="D108" s="21" t="str">
        <f t="shared" ca="1" si="14"/>
        <v>0</v>
      </c>
      <c r="E108" s="21" t="str">
        <f t="shared" ca="1" si="20"/>
        <v>0</v>
      </c>
      <c r="F108" s="21"/>
      <c r="G108" s="21"/>
      <c r="H108" s="79">
        <f t="shared" ca="1" si="15"/>
        <v>1437041.3827716408</v>
      </c>
      <c r="I108" s="23" t="str">
        <f t="shared" ca="1" si="12"/>
        <v>0</v>
      </c>
      <c r="J108" s="29" t="str">
        <f t="shared" ca="1" si="13"/>
        <v>0</v>
      </c>
      <c r="K108" s="21"/>
      <c r="L108" s="30"/>
      <c r="M108" s="31">
        <f t="shared" ca="1" si="16"/>
        <v>0</v>
      </c>
      <c r="N108" s="32">
        <f t="shared" ca="1" si="17"/>
        <v>1437041.3827716408</v>
      </c>
    </row>
    <row r="109" spans="1:14" hidden="1" x14ac:dyDescent="0.2">
      <c r="A109" s="28">
        <f t="shared" ca="1" si="18"/>
        <v>47058</v>
      </c>
      <c r="B109" s="28">
        <f t="shared" ca="1" si="19"/>
        <v>47087</v>
      </c>
      <c r="C109" s="104" t="str">
        <f ca="1">IF(B109&gt;Int_Has,"",VLOOKUP(B109,'VR. IPC'!$1:$1048576,3))</f>
        <v/>
      </c>
      <c r="D109" s="21" t="str">
        <f t="shared" ca="1" si="14"/>
        <v>0</v>
      </c>
      <c r="E109" s="21" t="str">
        <f t="shared" ca="1" si="20"/>
        <v>0</v>
      </c>
      <c r="F109" s="21"/>
      <c r="G109" s="21"/>
      <c r="H109" s="79">
        <f t="shared" ca="1" si="15"/>
        <v>1437041.3827716408</v>
      </c>
      <c r="I109" s="23" t="str">
        <f t="shared" ca="1" si="12"/>
        <v>0</v>
      </c>
      <c r="J109" s="29" t="str">
        <f t="shared" ca="1" si="13"/>
        <v>0</v>
      </c>
      <c r="K109" s="21"/>
      <c r="L109" s="30"/>
      <c r="M109" s="31">
        <f t="shared" ca="1" si="16"/>
        <v>0</v>
      </c>
      <c r="N109" s="32">
        <f t="shared" ca="1" si="17"/>
        <v>1437041.3827716408</v>
      </c>
    </row>
    <row r="110" spans="1:14" hidden="1" x14ac:dyDescent="0.2">
      <c r="A110" s="28">
        <f t="shared" ca="1" si="18"/>
        <v>47088</v>
      </c>
      <c r="B110" s="28">
        <f t="shared" ca="1" si="19"/>
        <v>47118</v>
      </c>
      <c r="C110" s="104" t="str">
        <f ca="1">IF(B110&gt;Int_Has,"",VLOOKUP(B110,'VR. IPC'!$1:$1048576,3))</f>
        <v/>
      </c>
      <c r="D110" s="21" t="str">
        <f t="shared" ca="1" si="14"/>
        <v>0</v>
      </c>
      <c r="E110" s="21" t="str">
        <f t="shared" ca="1" si="20"/>
        <v>0</v>
      </c>
      <c r="F110" s="21"/>
      <c r="G110" s="21"/>
      <c r="H110" s="79">
        <f t="shared" ca="1" si="15"/>
        <v>1437041.3827716408</v>
      </c>
      <c r="I110" s="23" t="str">
        <f t="shared" ref="I110:I141" ca="1" si="21">IF(B110&gt;Int_Has,"0",IF(B110="","",DAYS360(A110,B110+(1))))</f>
        <v>0</v>
      </c>
      <c r="J110" s="29" t="str">
        <f t="shared" ref="J110:J141" ca="1" si="22">IF(B110&gt;Int_Has,"0",IF(A110="","",IF(H110&lt;0,"0",((H110*B$7)/30)*I110)))</f>
        <v>0</v>
      </c>
      <c r="K110" s="21"/>
      <c r="L110" s="30"/>
      <c r="M110" s="31">
        <f t="shared" ca="1" si="16"/>
        <v>0</v>
      </c>
      <c r="N110" s="32">
        <f t="shared" ca="1" si="17"/>
        <v>1437041.3827716408</v>
      </c>
    </row>
    <row r="111" spans="1:14" hidden="1" x14ac:dyDescent="0.2">
      <c r="A111" s="28">
        <f t="shared" ca="1" si="18"/>
        <v>47119</v>
      </c>
      <c r="B111" s="28">
        <f t="shared" ca="1" si="19"/>
        <v>47149</v>
      </c>
      <c r="C111" s="104" t="str">
        <f ca="1">IF(B111&gt;Int_Has,"",VLOOKUP(B111,'VR. IPC'!$1:$1048576,3))</f>
        <v/>
      </c>
      <c r="D111" s="21" t="str">
        <f t="shared" ref="D111:D142" ca="1" si="23">IF(B111&gt;Int_Has,"0",IF(AND(MONTH(A111)=E$6,DAY(A111)=1),(D110*C111)+D110,D110))</f>
        <v>0</v>
      </c>
      <c r="E111" s="21" t="str">
        <f t="shared" ca="1" si="20"/>
        <v>0</v>
      </c>
      <c r="F111" s="21"/>
      <c r="G111" s="21"/>
      <c r="H111" s="79">
        <f t="shared" ca="1" si="15"/>
        <v>1437041.3827716408</v>
      </c>
      <c r="I111" s="23" t="str">
        <f t="shared" ca="1" si="21"/>
        <v>0</v>
      </c>
      <c r="J111" s="29" t="str">
        <f t="shared" ca="1" si="22"/>
        <v>0</v>
      </c>
      <c r="K111" s="21"/>
      <c r="L111" s="30"/>
      <c r="M111" s="31">
        <f t="shared" ca="1" si="16"/>
        <v>0</v>
      </c>
      <c r="N111" s="32">
        <f t="shared" ca="1" si="17"/>
        <v>1437041.3827716408</v>
      </c>
    </row>
    <row r="112" spans="1:14" hidden="1" x14ac:dyDescent="0.2">
      <c r="A112" s="28">
        <f t="shared" ca="1" si="18"/>
        <v>47150</v>
      </c>
      <c r="B112" s="28">
        <f t="shared" ca="1" si="19"/>
        <v>47177</v>
      </c>
      <c r="C112" s="104" t="str">
        <f ca="1">IF(B112&gt;Int_Has,"",VLOOKUP(B112,'VR. IPC'!$1:$1048576,3))</f>
        <v/>
      </c>
      <c r="D112" s="21" t="str">
        <f t="shared" ca="1" si="23"/>
        <v>0</v>
      </c>
      <c r="E112" s="21" t="str">
        <f t="shared" ca="1" si="20"/>
        <v>0</v>
      </c>
      <c r="F112" s="21"/>
      <c r="G112" s="21"/>
      <c r="H112" s="79">
        <f t="shared" ca="1" si="15"/>
        <v>1437041.3827716408</v>
      </c>
      <c r="I112" s="23" t="str">
        <f t="shared" ca="1" si="21"/>
        <v>0</v>
      </c>
      <c r="J112" s="29" t="str">
        <f t="shared" ca="1" si="22"/>
        <v>0</v>
      </c>
      <c r="K112" s="21"/>
      <c r="L112" s="30"/>
      <c r="M112" s="31">
        <f t="shared" ca="1" si="16"/>
        <v>0</v>
      </c>
      <c r="N112" s="32">
        <f t="shared" ca="1" si="17"/>
        <v>1437041.3827716408</v>
      </c>
    </row>
    <row r="113" spans="1:14" hidden="1" x14ac:dyDescent="0.2">
      <c r="A113" s="28">
        <f t="shared" ca="1" si="18"/>
        <v>47178</v>
      </c>
      <c r="B113" s="28">
        <f t="shared" ca="1" si="19"/>
        <v>47208</v>
      </c>
      <c r="C113" s="104" t="str">
        <f ca="1">IF(B113&gt;Int_Has,"",VLOOKUP(B113,'VR. IPC'!$1:$1048576,3))</f>
        <v/>
      </c>
      <c r="D113" s="21" t="str">
        <f t="shared" ca="1" si="23"/>
        <v>0</v>
      </c>
      <c r="E113" s="21" t="str">
        <f t="shared" ca="1" si="20"/>
        <v>0</v>
      </c>
      <c r="F113" s="21"/>
      <c r="G113" s="21"/>
      <c r="H113" s="79">
        <f t="shared" ca="1" si="15"/>
        <v>1437041.3827716408</v>
      </c>
      <c r="I113" s="23" t="str">
        <f t="shared" ca="1" si="21"/>
        <v>0</v>
      </c>
      <c r="J113" s="29" t="str">
        <f t="shared" ca="1" si="22"/>
        <v>0</v>
      </c>
      <c r="K113" s="21"/>
      <c r="L113" s="30"/>
      <c r="M113" s="31">
        <f t="shared" ca="1" si="16"/>
        <v>0</v>
      </c>
      <c r="N113" s="32">
        <f t="shared" ca="1" si="17"/>
        <v>1437041.3827716408</v>
      </c>
    </row>
    <row r="114" spans="1:14" hidden="1" x14ac:dyDescent="0.2">
      <c r="A114" s="28">
        <f t="shared" ca="1" si="18"/>
        <v>47209</v>
      </c>
      <c r="B114" s="28">
        <f t="shared" ca="1" si="19"/>
        <v>47238</v>
      </c>
      <c r="C114" s="104" t="str">
        <f ca="1">IF(B114&gt;Int_Has,"",VLOOKUP(B114,'VR. IPC'!$1:$1048576,3))</f>
        <v/>
      </c>
      <c r="D114" s="21" t="str">
        <f t="shared" ca="1" si="23"/>
        <v>0</v>
      </c>
      <c r="E114" s="21" t="str">
        <f t="shared" ca="1" si="20"/>
        <v>0</v>
      </c>
      <c r="F114" s="21"/>
      <c r="G114" s="21"/>
      <c r="H114" s="79">
        <f t="shared" ca="1" si="15"/>
        <v>1437041.3827716408</v>
      </c>
      <c r="I114" s="23" t="str">
        <f t="shared" ca="1" si="21"/>
        <v>0</v>
      </c>
      <c r="J114" s="29" t="str">
        <f t="shared" ca="1" si="22"/>
        <v>0</v>
      </c>
      <c r="K114" s="21"/>
      <c r="L114" s="30"/>
      <c r="M114" s="31">
        <f t="shared" ca="1" si="16"/>
        <v>0</v>
      </c>
      <c r="N114" s="32">
        <f t="shared" ca="1" si="17"/>
        <v>1437041.3827716408</v>
      </c>
    </row>
    <row r="115" spans="1:14" hidden="1" x14ac:dyDescent="0.2">
      <c r="A115" s="28">
        <f t="shared" ca="1" si="18"/>
        <v>47239</v>
      </c>
      <c r="B115" s="28">
        <f t="shared" ca="1" si="19"/>
        <v>47269</v>
      </c>
      <c r="C115" s="104" t="str">
        <f ca="1">IF(B115&gt;Int_Has,"",VLOOKUP(B115,'VR. IPC'!$1:$1048576,3))</f>
        <v/>
      </c>
      <c r="D115" s="21" t="str">
        <f t="shared" ca="1" si="23"/>
        <v>0</v>
      </c>
      <c r="E115" s="21" t="str">
        <f t="shared" ca="1" si="20"/>
        <v>0</v>
      </c>
      <c r="F115" s="21"/>
      <c r="G115" s="21"/>
      <c r="H115" s="79">
        <f t="shared" ca="1" si="15"/>
        <v>1437041.3827716408</v>
      </c>
      <c r="I115" s="23" t="str">
        <f t="shared" ca="1" si="21"/>
        <v>0</v>
      </c>
      <c r="J115" s="29" t="str">
        <f t="shared" ca="1" si="22"/>
        <v>0</v>
      </c>
      <c r="K115" s="21"/>
      <c r="L115" s="30"/>
      <c r="M115" s="31">
        <f t="shared" ca="1" si="16"/>
        <v>0</v>
      </c>
      <c r="N115" s="32">
        <f t="shared" ca="1" si="17"/>
        <v>1437041.3827716408</v>
      </c>
    </row>
    <row r="116" spans="1:14" hidden="1" x14ac:dyDescent="0.2">
      <c r="A116" s="28">
        <f t="shared" ca="1" si="18"/>
        <v>47270</v>
      </c>
      <c r="B116" s="28">
        <f t="shared" ca="1" si="19"/>
        <v>47299</v>
      </c>
      <c r="C116" s="104" t="str">
        <f ca="1">IF(B116&gt;Int_Has,"",VLOOKUP(B116,'VR. IPC'!$1:$1048576,3))</f>
        <v/>
      </c>
      <c r="D116" s="21" t="str">
        <f t="shared" ca="1" si="23"/>
        <v>0</v>
      </c>
      <c r="E116" s="21" t="str">
        <f t="shared" ca="1" si="20"/>
        <v>0</v>
      </c>
      <c r="F116" s="21"/>
      <c r="G116" s="21"/>
      <c r="H116" s="79">
        <f t="shared" ca="1" si="15"/>
        <v>1437041.3827716408</v>
      </c>
      <c r="I116" s="23" t="str">
        <f t="shared" ca="1" si="21"/>
        <v>0</v>
      </c>
      <c r="J116" s="29" t="str">
        <f t="shared" ca="1" si="22"/>
        <v>0</v>
      </c>
      <c r="K116" s="21"/>
      <c r="L116" s="30"/>
      <c r="M116" s="31">
        <f t="shared" ca="1" si="16"/>
        <v>0</v>
      </c>
      <c r="N116" s="32">
        <f t="shared" ca="1" si="17"/>
        <v>1437041.3827716408</v>
      </c>
    </row>
    <row r="117" spans="1:14" hidden="1" x14ac:dyDescent="0.2">
      <c r="A117" s="28">
        <f t="shared" ca="1" si="18"/>
        <v>47300</v>
      </c>
      <c r="B117" s="28">
        <f t="shared" ca="1" si="19"/>
        <v>47330</v>
      </c>
      <c r="C117" s="104" t="str">
        <f ca="1">IF(B117&gt;Int_Has,"",VLOOKUP(B117,'VR. IPC'!$1:$1048576,3))</f>
        <v/>
      </c>
      <c r="D117" s="21" t="str">
        <f t="shared" ca="1" si="23"/>
        <v>0</v>
      </c>
      <c r="E117" s="21" t="str">
        <f t="shared" ca="1" si="20"/>
        <v>0</v>
      </c>
      <c r="F117" s="21"/>
      <c r="G117" s="21"/>
      <c r="H117" s="79">
        <f t="shared" ca="1" si="15"/>
        <v>1437041.3827716408</v>
      </c>
      <c r="I117" s="23" t="str">
        <f t="shared" ca="1" si="21"/>
        <v>0</v>
      </c>
      <c r="J117" s="29" t="str">
        <f t="shared" ca="1" si="22"/>
        <v>0</v>
      </c>
      <c r="K117" s="21"/>
      <c r="L117" s="30"/>
      <c r="M117" s="31">
        <f t="shared" ca="1" si="16"/>
        <v>0</v>
      </c>
      <c r="N117" s="32">
        <f t="shared" ca="1" si="17"/>
        <v>1437041.3827716408</v>
      </c>
    </row>
    <row r="118" spans="1:14" hidden="1" x14ac:dyDescent="0.2">
      <c r="A118" s="28">
        <f t="shared" ca="1" si="18"/>
        <v>47331</v>
      </c>
      <c r="B118" s="28">
        <f t="shared" ca="1" si="19"/>
        <v>47361</v>
      </c>
      <c r="C118" s="104" t="str">
        <f ca="1">IF(B118&gt;Int_Has,"",VLOOKUP(B118,'VR. IPC'!$1:$1048576,3))</f>
        <v/>
      </c>
      <c r="D118" s="21" t="str">
        <f t="shared" ca="1" si="23"/>
        <v>0</v>
      </c>
      <c r="E118" s="21" t="str">
        <f t="shared" ca="1" si="20"/>
        <v>0</v>
      </c>
      <c r="F118" s="21"/>
      <c r="G118" s="21"/>
      <c r="H118" s="79">
        <f t="shared" ca="1" si="15"/>
        <v>1437041.3827716408</v>
      </c>
      <c r="I118" s="23" t="str">
        <f t="shared" ca="1" si="21"/>
        <v>0</v>
      </c>
      <c r="J118" s="29" t="str">
        <f t="shared" ca="1" si="22"/>
        <v>0</v>
      </c>
      <c r="K118" s="21"/>
      <c r="L118" s="30"/>
      <c r="M118" s="31">
        <f t="shared" ca="1" si="16"/>
        <v>0</v>
      </c>
      <c r="N118" s="32">
        <f t="shared" ca="1" si="17"/>
        <v>1437041.3827716408</v>
      </c>
    </row>
    <row r="119" spans="1:14" hidden="1" x14ac:dyDescent="0.2">
      <c r="A119" s="28">
        <f t="shared" ca="1" si="18"/>
        <v>47362</v>
      </c>
      <c r="B119" s="28">
        <f t="shared" ca="1" si="19"/>
        <v>47391</v>
      </c>
      <c r="C119" s="104" t="str">
        <f ca="1">IF(B119&gt;Int_Has,"",VLOOKUP(B119,'VR. IPC'!$1:$1048576,3))</f>
        <v/>
      </c>
      <c r="D119" s="21" t="str">
        <f t="shared" ca="1" si="23"/>
        <v>0</v>
      </c>
      <c r="E119" s="21" t="str">
        <f t="shared" ca="1" si="20"/>
        <v>0</v>
      </c>
      <c r="F119" s="21"/>
      <c r="G119" s="21"/>
      <c r="H119" s="79">
        <f t="shared" ca="1" si="15"/>
        <v>1437041.3827716408</v>
      </c>
      <c r="I119" s="23" t="str">
        <f t="shared" ca="1" si="21"/>
        <v>0</v>
      </c>
      <c r="J119" s="29" t="str">
        <f t="shared" ca="1" si="22"/>
        <v>0</v>
      </c>
      <c r="K119" s="21"/>
      <c r="L119" s="30"/>
      <c r="M119" s="31">
        <f t="shared" ca="1" si="16"/>
        <v>0</v>
      </c>
      <c r="N119" s="32">
        <f t="shared" ca="1" si="17"/>
        <v>1437041.3827716408</v>
      </c>
    </row>
    <row r="120" spans="1:14" hidden="1" x14ac:dyDescent="0.2">
      <c r="A120" s="28">
        <f t="shared" ca="1" si="18"/>
        <v>47392</v>
      </c>
      <c r="B120" s="28">
        <f t="shared" ca="1" si="19"/>
        <v>47422</v>
      </c>
      <c r="C120" s="104" t="str">
        <f ca="1">IF(B120&gt;Int_Has,"",VLOOKUP(B120,'VR. IPC'!$1:$1048576,3))</f>
        <v/>
      </c>
      <c r="D120" s="21" t="str">
        <f t="shared" ca="1" si="23"/>
        <v>0</v>
      </c>
      <c r="E120" s="21" t="str">
        <f t="shared" ca="1" si="20"/>
        <v>0</v>
      </c>
      <c r="F120" s="21"/>
      <c r="G120" s="21"/>
      <c r="H120" s="79">
        <f t="shared" ca="1" si="15"/>
        <v>1437041.3827716408</v>
      </c>
      <c r="I120" s="23" t="str">
        <f t="shared" ca="1" si="21"/>
        <v>0</v>
      </c>
      <c r="J120" s="29" t="str">
        <f t="shared" ca="1" si="22"/>
        <v>0</v>
      </c>
      <c r="K120" s="21"/>
      <c r="L120" s="30"/>
      <c r="M120" s="31">
        <f t="shared" ca="1" si="16"/>
        <v>0</v>
      </c>
      <c r="N120" s="32">
        <f t="shared" ca="1" si="17"/>
        <v>1437041.3827716408</v>
      </c>
    </row>
    <row r="121" spans="1:14" hidden="1" x14ac:dyDescent="0.2">
      <c r="A121" s="28">
        <f t="shared" ca="1" si="18"/>
        <v>47423</v>
      </c>
      <c r="B121" s="28">
        <f t="shared" ca="1" si="19"/>
        <v>47452</v>
      </c>
      <c r="C121" s="104" t="str">
        <f ca="1">IF(B121&gt;Int_Has,"",VLOOKUP(B121,'VR. IPC'!$1:$1048576,3))</f>
        <v/>
      </c>
      <c r="D121" s="21" t="str">
        <f t="shared" ca="1" si="23"/>
        <v>0</v>
      </c>
      <c r="E121" s="21" t="str">
        <f t="shared" ca="1" si="20"/>
        <v>0</v>
      </c>
      <c r="F121" s="21"/>
      <c r="G121" s="21"/>
      <c r="H121" s="79">
        <f t="shared" ca="1" si="15"/>
        <v>1437041.3827716408</v>
      </c>
      <c r="I121" s="23" t="str">
        <f t="shared" ca="1" si="21"/>
        <v>0</v>
      </c>
      <c r="J121" s="29" t="str">
        <f t="shared" ca="1" si="22"/>
        <v>0</v>
      </c>
      <c r="K121" s="21"/>
      <c r="L121" s="30"/>
      <c r="M121" s="31">
        <f t="shared" ca="1" si="16"/>
        <v>0</v>
      </c>
      <c r="N121" s="32">
        <f t="shared" ca="1" si="17"/>
        <v>1437041.3827716408</v>
      </c>
    </row>
    <row r="122" spans="1:14" hidden="1" x14ac:dyDescent="0.2">
      <c r="A122" s="28">
        <f t="shared" ca="1" si="18"/>
        <v>47453</v>
      </c>
      <c r="B122" s="28">
        <f t="shared" ca="1" si="19"/>
        <v>47483</v>
      </c>
      <c r="C122" s="104">
        <v>4.0899999999999999E-2</v>
      </c>
      <c r="D122" s="21" t="str">
        <f t="shared" ca="1" si="23"/>
        <v>0</v>
      </c>
      <c r="E122" s="21" t="str">
        <f t="shared" ca="1" si="20"/>
        <v>0</v>
      </c>
      <c r="F122" s="21"/>
      <c r="G122" s="21"/>
      <c r="H122" s="79">
        <f t="shared" ca="1" si="15"/>
        <v>1437041.3827716408</v>
      </c>
      <c r="I122" s="23" t="str">
        <f t="shared" ca="1" si="21"/>
        <v>0</v>
      </c>
      <c r="J122" s="29" t="str">
        <f t="shared" ca="1" si="22"/>
        <v>0</v>
      </c>
      <c r="K122" s="21"/>
      <c r="L122" s="30"/>
      <c r="M122" s="31">
        <f t="shared" ca="1" si="16"/>
        <v>0</v>
      </c>
      <c r="N122" s="32">
        <f t="shared" ca="1" si="17"/>
        <v>1437041.3827716408</v>
      </c>
    </row>
    <row r="123" spans="1:14" hidden="1" x14ac:dyDescent="0.2">
      <c r="A123" s="28">
        <f t="shared" ca="1" si="18"/>
        <v>47484</v>
      </c>
      <c r="B123" s="28">
        <f t="shared" ca="1" si="19"/>
        <v>47514</v>
      </c>
      <c r="C123" s="104">
        <v>4.0899999999999999E-2</v>
      </c>
      <c r="D123" s="21" t="str">
        <f t="shared" ca="1" si="23"/>
        <v>0</v>
      </c>
      <c r="E123" s="21" t="str">
        <f t="shared" ca="1" si="20"/>
        <v>0</v>
      </c>
      <c r="F123" s="21"/>
      <c r="G123" s="21"/>
      <c r="H123" s="79">
        <f t="shared" ca="1" si="15"/>
        <v>1437041.3827716408</v>
      </c>
      <c r="I123" s="23" t="str">
        <f t="shared" ca="1" si="21"/>
        <v>0</v>
      </c>
      <c r="J123" s="29" t="str">
        <f t="shared" ca="1" si="22"/>
        <v>0</v>
      </c>
      <c r="K123" s="21"/>
      <c r="L123" s="30"/>
      <c r="M123" s="31">
        <f t="shared" ca="1" si="16"/>
        <v>0</v>
      </c>
      <c r="N123" s="32">
        <f t="shared" ca="1" si="17"/>
        <v>1437041.3827716408</v>
      </c>
    </row>
    <row r="124" spans="1:14" hidden="1" x14ac:dyDescent="0.2">
      <c r="A124" s="28">
        <f t="shared" ca="1" si="18"/>
        <v>47515</v>
      </c>
      <c r="B124" s="28">
        <f t="shared" ca="1" si="19"/>
        <v>47542</v>
      </c>
      <c r="C124" s="104">
        <v>4.0899999999999999E-2</v>
      </c>
      <c r="D124" s="21" t="str">
        <f t="shared" ca="1" si="23"/>
        <v>0</v>
      </c>
      <c r="E124" s="21" t="str">
        <f t="shared" ca="1" si="20"/>
        <v>0</v>
      </c>
      <c r="F124" s="21"/>
      <c r="G124" s="21"/>
      <c r="H124" s="79">
        <f t="shared" ca="1" si="15"/>
        <v>1437041.3827716408</v>
      </c>
      <c r="I124" s="23" t="str">
        <f t="shared" ca="1" si="21"/>
        <v>0</v>
      </c>
      <c r="J124" s="29" t="str">
        <f t="shared" ca="1" si="22"/>
        <v>0</v>
      </c>
      <c r="K124" s="21"/>
      <c r="L124" s="30"/>
      <c r="M124" s="31">
        <f t="shared" ca="1" si="16"/>
        <v>0</v>
      </c>
      <c r="N124" s="32">
        <f t="shared" ca="1" si="17"/>
        <v>1437041.3827716408</v>
      </c>
    </row>
    <row r="125" spans="1:14" hidden="1" x14ac:dyDescent="0.2">
      <c r="A125" s="28">
        <f t="shared" ca="1" si="18"/>
        <v>47543</v>
      </c>
      <c r="B125" s="28">
        <f t="shared" ca="1" si="19"/>
        <v>47573</v>
      </c>
      <c r="C125" s="104">
        <v>4.0899999999999999E-2</v>
      </c>
      <c r="D125" s="21" t="str">
        <f t="shared" ca="1" si="23"/>
        <v>0</v>
      </c>
      <c r="E125" s="21" t="str">
        <f t="shared" ca="1" si="20"/>
        <v>0</v>
      </c>
      <c r="F125" s="21"/>
      <c r="G125" s="21"/>
      <c r="H125" s="79">
        <f t="shared" ca="1" si="15"/>
        <v>1437041.3827716408</v>
      </c>
      <c r="I125" s="23" t="str">
        <f t="shared" ca="1" si="21"/>
        <v>0</v>
      </c>
      <c r="J125" s="29" t="str">
        <f t="shared" ca="1" si="22"/>
        <v>0</v>
      </c>
      <c r="K125" s="21"/>
      <c r="L125" s="30"/>
      <c r="M125" s="31">
        <f t="shared" ca="1" si="16"/>
        <v>0</v>
      </c>
      <c r="N125" s="32">
        <f t="shared" ca="1" si="17"/>
        <v>1437041.3827716408</v>
      </c>
    </row>
    <row r="126" spans="1:14" hidden="1" x14ac:dyDescent="0.2">
      <c r="A126" s="28">
        <f t="shared" ca="1" si="18"/>
        <v>47574</v>
      </c>
      <c r="B126" s="28">
        <f t="shared" ca="1" si="19"/>
        <v>47603</v>
      </c>
      <c r="C126" s="104">
        <v>4.0899999999999999E-2</v>
      </c>
      <c r="D126" s="21" t="str">
        <f t="shared" ca="1" si="23"/>
        <v>0</v>
      </c>
      <c r="E126" s="21" t="str">
        <f t="shared" ca="1" si="20"/>
        <v>0</v>
      </c>
      <c r="F126" s="21"/>
      <c r="G126" s="21"/>
      <c r="H126" s="79">
        <f t="shared" ca="1" si="15"/>
        <v>1437041.3827716408</v>
      </c>
      <c r="I126" s="23" t="str">
        <f t="shared" ca="1" si="21"/>
        <v>0</v>
      </c>
      <c r="J126" s="29" t="str">
        <f t="shared" ca="1" si="22"/>
        <v>0</v>
      </c>
      <c r="K126" s="21"/>
      <c r="L126" s="30"/>
      <c r="M126" s="31">
        <f t="shared" ca="1" si="16"/>
        <v>0</v>
      </c>
      <c r="N126" s="32">
        <f t="shared" ca="1" si="17"/>
        <v>1437041.3827716408</v>
      </c>
    </row>
    <row r="127" spans="1:14" hidden="1" x14ac:dyDescent="0.2">
      <c r="A127" s="28">
        <f t="shared" ca="1" si="18"/>
        <v>47604</v>
      </c>
      <c r="B127" s="28">
        <f t="shared" ca="1" si="19"/>
        <v>47634</v>
      </c>
      <c r="C127" s="104">
        <v>4.0899999999999999E-2</v>
      </c>
      <c r="D127" s="21" t="str">
        <f t="shared" ca="1" si="23"/>
        <v>0</v>
      </c>
      <c r="E127" s="21" t="str">
        <f t="shared" ca="1" si="20"/>
        <v>0</v>
      </c>
      <c r="F127" s="21"/>
      <c r="G127" s="21"/>
      <c r="H127" s="79">
        <f t="shared" ca="1" si="15"/>
        <v>1437041.3827716408</v>
      </c>
      <c r="I127" s="23" t="str">
        <f t="shared" ca="1" si="21"/>
        <v>0</v>
      </c>
      <c r="J127" s="29" t="str">
        <f t="shared" ca="1" si="22"/>
        <v>0</v>
      </c>
      <c r="K127" s="21"/>
      <c r="L127" s="30"/>
      <c r="M127" s="31">
        <f t="shared" ca="1" si="16"/>
        <v>0</v>
      </c>
      <c r="N127" s="32">
        <f t="shared" ca="1" si="17"/>
        <v>1437041.3827716408</v>
      </c>
    </row>
    <row r="128" spans="1:14" hidden="1" x14ac:dyDescent="0.2">
      <c r="A128" s="28">
        <f t="shared" ca="1" si="18"/>
        <v>47635</v>
      </c>
      <c r="B128" s="28">
        <f t="shared" ca="1" si="19"/>
        <v>47664</v>
      </c>
      <c r="C128" s="104">
        <v>4.0899999999999999E-2</v>
      </c>
      <c r="D128" s="21" t="str">
        <f t="shared" ca="1" si="23"/>
        <v>0</v>
      </c>
      <c r="E128" s="21" t="str">
        <f t="shared" ca="1" si="20"/>
        <v>0</v>
      </c>
      <c r="F128" s="21"/>
      <c r="G128" s="21"/>
      <c r="H128" s="79">
        <f t="shared" ca="1" si="15"/>
        <v>1437041.3827716408</v>
      </c>
      <c r="I128" s="23" t="str">
        <f t="shared" ca="1" si="21"/>
        <v>0</v>
      </c>
      <c r="J128" s="29" t="str">
        <f t="shared" ca="1" si="22"/>
        <v>0</v>
      </c>
      <c r="K128" s="21"/>
      <c r="L128" s="30"/>
      <c r="M128" s="31">
        <f t="shared" ca="1" si="16"/>
        <v>0</v>
      </c>
      <c r="N128" s="32">
        <f t="shared" ca="1" si="17"/>
        <v>1437041.3827716408</v>
      </c>
    </row>
    <row r="129" spans="1:14" hidden="1" x14ac:dyDescent="0.2">
      <c r="A129" s="28">
        <f t="shared" ca="1" si="18"/>
        <v>47665</v>
      </c>
      <c r="B129" s="28">
        <f t="shared" ca="1" si="19"/>
        <v>47695</v>
      </c>
      <c r="C129" s="104">
        <v>4.0899999999999999E-2</v>
      </c>
      <c r="D129" s="21" t="str">
        <f t="shared" ca="1" si="23"/>
        <v>0</v>
      </c>
      <c r="E129" s="21" t="str">
        <f t="shared" ca="1" si="20"/>
        <v>0</v>
      </c>
      <c r="F129" s="21"/>
      <c r="G129" s="21"/>
      <c r="H129" s="79">
        <f t="shared" ca="1" si="15"/>
        <v>1437041.3827716408</v>
      </c>
      <c r="I129" s="23" t="str">
        <f t="shared" ca="1" si="21"/>
        <v>0</v>
      </c>
      <c r="J129" s="29" t="str">
        <f t="shared" ca="1" si="22"/>
        <v>0</v>
      </c>
      <c r="K129" s="21"/>
      <c r="L129" s="30"/>
      <c r="M129" s="31">
        <f t="shared" ca="1" si="16"/>
        <v>0</v>
      </c>
      <c r="N129" s="32">
        <f t="shared" ca="1" si="17"/>
        <v>1437041.3827716408</v>
      </c>
    </row>
    <row r="130" spans="1:14" hidden="1" x14ac:dyDescent="0.2">
      <c r="A130" s="28">
        <f t="shared" ca="1" si="18"/>
        <v>47696</v>
      </c>
      <c r="B130" s="28">
        <f t="shared" ca="1" si="19"/>
        <v>47726</v>
      </c>
      <c r="C130" s="104">
        <v>4.0899999999999999E-2</v>
      </c>
      <c r="D130" s="21" t="str">
        <f t="shared" ca="1" si="23"/>
        <v>0</v>
      </c>
      <c r="E130" s="21" t="str">
        <f t="shared" ca="1" si="20"/>
        <v>0</v>
      </c>
      <c r="F130" s="21"/>
      <c r="G130" s="21"/>
      <c r="H130" s="79">
        <f t="shared" ca="1" si="15"/>
        <v>1437041.3827716408</v>
      </c>
      <c r="I130" s="23" t="str">
        <f t="shared" ca="1" si="21"/>
        <v>0</v>
      </c>
      <c r="J130" s="29" t="str">
        <f t="shared" ca="1" si="22"/>
        <v>0</v>
      </c>
      <c r="K130" s="21"/>
      <c r="L130" s="30"/>
      <c r="M130" s="31">
        <f t="shared" ca="1" si="16"/>
        <v>0</v>
      </c>
      <c r="N130" s="32">
        <f t="shared" ca="1" si="17"/>
        <v>1437041.3827716408</v>
      </c>
    </row>
    <row r="131" spans="1:14" hidden="1" x14ac:dyDescent="0.2">
      <c r="A131" s="28">
        <f t="shared" ca="1" si="18"/>
        <v>47727</v>
      </c>
      <c r="B131" s="28">
        <f t="shared" ca="1" si="19"/>
        <v>47756</v>
      </c>
      <c r="C131" s="104">
        <v>4.0899999999999999E-2</v>
      </c>
      <c r="D131" s="21" t="str">
        <f t="shared" ca="1" si="23"/>
        <v>0</v>
      </c>
      <c r="E131" s="21" t="str">
        <f t="shared" ca="1" si="20"/>
        <v>0</v>
      </c>
      <c r="F131" s="21"/>
      <c r="G131" s="21"/>
      <c r="H131" s="79">
        <f t="shared" ca="1" si="15"/>
        <v>1437041.3827716408</v>
      </c>
      <c r="I131" s="23" t="str">
        <f t="shared" ca="1" si="21"/>
        <v>0</v>
      </c>
      <c r="J131" s="29" t="str">
        <f t="shared" ca="1" si="22"/>
        <v>0</v>
      </c>
      <c r="K131" s="21"/>
      <c r="L131" s="30"/>
      <c r="M131" s="31">
        <f t="shared" ca="1" si="16"/>
        <v>0</v>
      </c>
      <c r="N131" s="32">
        <f t="shared" ca="1" si="17"/>
        <v>1437041.3827716408</v>
      </c>
    </row>
    <row r="132" spans="1:14" hidden="1" x14ac:dyDescent="0.2">
      <c r="A132" s="28">
        <f t="shared" ca="1" si="18"/>
        <v>47757</v>
      </c>
      <c r="B132" s="28">
        <f t="shared" ca="1" si="19"/>
        <v>47787</v>
      </c>
      <c r="C132" s="104">
        <v>4.0899999999999999E-2</v>
      </c>
      <c r="D132" s="21" t="str">
        <f t="shared" ca="1" si="23"/>
        <v>0</v>
      </c>
      <c r="E132" s="21" t="str">
        <f t="shared" ca="1" si="20"/>
        <v>0</v>
      </c>
      <c r="F132" s="21"/>
      <c r="G132" s="21"/>
      <c r="H132" s="79">
        <f t="shared" ca="1" si="15"/>
        <v>1437041.3827716408</v>
      </c>
      <c r="I132" s="23" t="str">
        <f t="shared" ca="1" si="21"/>
        <v>0</v>
      </c>
      <c r="J132" s="29" t="str">
        <f t="shared" ca="1" si="22"/>
        <v>0</v>
      </c>
      <c r="K132" s="21"/>
      <c r="L132" s="30"/>
      <c r="M132" s="31">
        <f t="shared" ca="1" si="16"/>
        <v>0</v>
      </c>
      <c r="N132" s="32">
        <f t="shared" ca="1" si="17"/>
        <v>1437041.3827716408</v>
      </c>
    </row>
    <row r="133" spans="1:14" hidden="1" x14ac:dyDescent="0.2">
      <c r="A133" s="28">
        <f t="shared" ca="1" si="18"/>
        <v>47788</v>
      </c>
      <c r="B133" s="28">
        <f t="shared" ca="1" si="19"/>
        <v>47817</v>
      </c>
      <c r="C133" s="104">
        <v>4.0899999999999999E-2</v>
      </c>
      <c r="D133" s="21" t="str">
        <f t="shared" ca="1" si="23"/>
        <v>0</v>
      </c>
      <c r="E133" s="21" t="str">
        <f t="shared" ca="1" si="20"/>
        <v>0</v>
      </c>
      <c r="F133" s="21"/>
      <c r="G133" s="21"/>
      <c r="H133" s="79">
        <f t="shared" ca="1" si="15"/>
        <v>1437041.3827716408</v>
      </c>
      <c r="I133" s="23" t="str">
        <f t="shared" ca="1" si="21"/>
        <v>0</v>
      </c>
      <c r="J133" s="29" t="str">
        <f t="shared" ca="1" si="22"/>
        <v>0</v>
      </c>
      <c r="K133" s="21"/>
      <c r="L133" s="30"/>
      <c r="M133" s="31">
        <f t="shared" ca="1" si="16"/>
        <v>0</v>
      </c>
      <c r="N133" s="32">
        <f t="shared" ca="1" si="17"/>
        <v>1437041.3827716408</v>
      </c>
    </row>
    <row r="134" spans="1:14" hidden="1" x14ac:dyDescent="0.2">
      <c r="A134" s="28">
        <f t="shared" ca="1" si="18"/>
        <v>47818</v>
      </c>
      <c r="B134" s="28">
        <f t="shared" ca="1" si="19"/>
        <v>47848</v>
      </c>
      <c r="C134" s="104">
        <v>3.1800000000000002E-2</v>
      </c>
      <c r="D134" s="21" t="str">
        <f t="shared" ca="1" si="23"/>
        <v>0</v>
      </c>
      <c r="E134" s="21" t="str">
        <f t="shared" ca="1" si="20"/>
        <v>0</v>
      </c>
      <c r="F134" s="21"/>
      <c r="G134" s="21"/>
      <c r="H134" s="79">
        <f t="shared" ca="1" si="15"/>
        <v>1437041.3827716408</v>
      </c>
      <c r="I134" s="23" t="str">
        <f t="shared" ca="1" si="21"/>
        <v>0</v>
      </c>
      <c r="J134" s="29" t="str">
        <f t="shared" ca="1" si="22"/>
        <v>0</v>
      </c>
      <c r="K134" s="21"/>
      <c r="L134" s="30"/>
      <c r="M134" s="31">
        <f t="shared" ca="1" si="16"/>
        <v>0</v>
      </c>
      <c r="N134" s="32">
        <f t="shared" ca="1" si="17"/>
        <v>1437041.3827716408</v>
      </c>
    </row>
    <row r="135" spans="1:14" hidden="1" x14ac:dyDescent="0.2">
      <c r="A135" s="28">
        <f t="shared" ca="1" si="18"/>
        <v>47849</v>
      </c>
      <c r="B135" s="28">
        <f t="shared" ca="1" si="19"/>
        <v>47879</v>
      </c>
      <c r="C135" s="104">
        <v>3.1800000000000002E-2</v>
      </c>
      <c r="D135" s="21" t="str">
        <f t="shared" ca="1" si="23"/>
        <v>0</v>
      </c>
      <c r="E135" s="21" t="str">
        <f t="shared" ca="1" si="20"/>
        <v>0</v>
      </c>
      <c r="F135" s="21"/>
      <c r="G135" s="21"/>
      <c r="H135" s="79">
        <f t="shared" ca="1" si="15"/>
        <v>1437041.3827716408</v>
      </c>
      <c r="I135" s="23" t="str">
        <f t="shared" ca="1" si="21"/>
        <v>0</v>
      </c>
      <c r="J135" s="29" t="str">
        <f t="shared" ca="1" si="22"/>
        <v>0</v>
      </c>
      <c r="K135" s="21"/>
      <c r="L135" s="30"/>
      <c r="M135" s="31">
        <f t="shared" ca="1" si="16"/>
        <v>0</v>
      </c>
      <c r="N135" s="32">
        <f t="shared" ca="1" si="17"/>
        <v>1437041.3827716408</v>
      </c>
    </row>
    <row r="136" spans="1:14" hidden="1" x14ac:dyDescent="0.2">
      <c r="A136" s="28">
        <f t="shared" ca="1" si="18"/>
        <v>47880</v>
      </c>
      <c r="B136" s="28">
        <f t="shared" ca="1" si="19"/>
        <v>47907</v>
      </c>
      <c r="C136" s="104">
        <v>3.1800000000000002E-2</v>
      </c>
      <c r="D136" s="21" t="str">
        <f t="shared" ca="1" si="23"/>
        <v>0</v>
      </c>
      <c r="E136" s="21" t="str">
        <f t="shared" ca="1" si="20"/>
        <v>0</v>
      </c>
      <c r="F136" s="21"/>
      <c r="G136" s="21"/>
      <c r="H136" s="79">
        <f t="shared" ca="1" si="15"/>
        <v>1437041.3827716408</v>
      </c>
      <c r="I136" s="23" t="str">
        <f t="shared" ca="1" si="21"/>
        <v>0</v>
      </c>
      <c r="J136" s="29" t="str">
        <f t="shared" ca="1" si="22"/>
        <v>0</v>
      </c>
      <c r="K136" s="21"/>
      <c r="L136" s="30"/>
      <c r="M136" s="31">
        <f t="shared" ca="1" si="16"/>
        <v>0</v>
      </c>
      <c r="N136" s="32">
        <f t="shared" ca="1" si="17"/>
        <v>1437041.3827716408</v>
      </c>
    </row>
    <row r="137" spans="1:14" hidden="1" x14ac:dyDescent="0.2">
      <c r="A137" s="28">
        <f t="shared" ca="1" si="18"/>
        <v>47908</v>
      </c>
      <c r="B137" s="28">
        <f t="shared" ca="1" si="19"/>
        <v>47938</v>
      </c>
      <c r="C137" s="104">
        <v>3.1800000000000002E-2</v>
      </c>
      <c r="D137" s="21" t="str">
        <f t="shared" ca="1" si="23"/>
        <v>0</v>
      </c>
      <c r="E137" s="21" t="str">
        <f t="shared" ca="1" si="20"/>
        <v>0</v>
      </c>
      <c r="F137" s="21"/>
      <c r="G137" s="21"/>
      <c r="H137" s="79">
        <f t="shared" ca="1" si="15"/>
        <v>1437041.3827716408</v>
      </c>
      <c r="I137" s="23" t="str">
        <f t="shared" ca="1" si="21"/>
        <v>0</v>
      </c>
      <c r="J137" s="29" t="str">
        <f t="shared" ca="1" si="22"/>
        <v>0</v>
      </c>
      <c r="K137" s="21"/>
      <c r="L137" s="30"/>
      <c r="M137" s="31">
        <f t="shared" ca="1" si="16"/>
        <v>0</v>
      </c>
      <c r="N137" s="32">
        <f t="shared" ca="1" si="17"/>
        <v>1437041.3827716408</v>
      </c>
    </row>
    <row r="138" spans="1:14" hidden="1" x14ac:dyDescent="0.2">
      <c r="A138" s="28">
        <f t="shared" ca="1" si="18"/>
        <v>47939</v>
      </c>
      <c r="B138" s="28">
        <f t="shared" ca="1" si="19"/>
        <v>47968</v>
      </c>
      <c r="C138" s="104">
        <v>3.1800000000000002E-2</v>
      </c>
      <c r="D138" s="21" t="str">
        <f t="shared" ca="1" si="23"/>
        <v>0</v>
      </c>
      <c r="E138" s="21" t="str">
        <f t="shared" ca="1" si="20"/>
        <v>0</v>
      </c>
      <c r="F138" s="21"/>
      <c r="G138" s="21"/>
      <c r="H138" s="79">
        <f t="shared" ca="1" si="15"/>
        <v>1437041.3827716408</v>
      </c>
      <c r="I138" s="23" t="str">
        <f t="shared" ca="1" si="21"/>
        <v>0</v>
      </c>
      <c r="J138" s="29" t="str">
        <f t="shared" ca="1" si="22"/>
        <v>0</v>
      </c>
      <c r="K138" s="21"/>
      <c r="L138" s="30"/>
      <c r="M138" s="31">
        <f t="shared" ca="1" si="16"/>
        <v>0</v>
      </c>
      <c r="N138" s="32">
        <f t="shared" ca="1" si="17"/>
        <v>1437041.3827716408</v>
      </c>
    </row>
    <row r="139" spans="1:14" hidden="1" x14ac:dyDescent="0.2">
      <c r="A139" s="28">
        <f t="shared" ca="1" si="18"/>
        <v>47969</v>
      </c>
      <c r="B139" s="28">
        <f t="shared" ca="1" si="19"/>
        <v>47999</v>
      </c>
      <c r="C139" s="104">
        <v>3.1800000000000002E-2</v>
      </c>
      <c r="D139" s="21" t="str">
        <f t="shared" ca="1" si="23"/>
        <v>0</v>
      </c>
      <c r="E139" s="21" t="str">
        <f t="shared" ca="1" si="20"/>
        <v>0</v>
      </c>
      <c r="F139" s="21"/>
      <c r="G139" s="21"/>
      <c r="H139" s="79">
        <f t="shared" ca="1" si="15"/>
        <v>1437041.3827716408</v>
      </c>
      <c r="I139" s="23" t="str">
        <f t="shared" ca="1" si="21"/>
        <v>0</v>
      </c>
      <c r="J139" s="29" t="str">
        <f t="shared" ca="1" si="22"/>
        <v>0</v>
      </c>
      <c r="K139" s="21"/>
      <c r="L139" s="30"/>
      <c r="M139" s="31">
        <f t="shared" ca="1" si="16"/>
        <v>0</v>
      </c>
      <c r="N139" s="32">
        <f t="shared" ca="1" si="17"/>
        <v>1437041.3827716408</v>
      </c>
    </row>
    <row r="140" spans="1:14" hidden="1" x14ac:dyDescent="0.2">
      <c r="A140" s="28">
        <f t="shared" ca="1" si="18"/>
        <v>48000</v>
      </c>
      <c r="B140" s="28">
        <f t="shared" ca="1" si="19"/>
        <v>48029</v>
      </c>
      <c r="C140" s="104">
        <v>3.1800000000000002E-2</v>
      </c>
      <c r="D140" s="21" t="str">
        <f t="shared" ca="1" si="23"/>
        <v>0</v>
      </c>
      <c r="E140" s="21" t="str">
        <f t="shared" ca="1" si="20"/>
        <v>0</v>
      </c>
      <c r="F140" s="21"/>
      <c r="G140" s="21"/>
      <c r="H140" s="79">
        <f t="shared" ca="1" si="15"/>
        <v>1437041.3827716408</v>
      </c>
      <c r="I140" s="23" t="str">
        <f t="shared" ca="1" si="21"/>
        <v>0</v>
      </c>
      <c r="J140" s="29" t="str">
        <f t="shared" ca="1" si="22"/>
        <v>0</v>
      </c>
      <c r="K140" s="21"/>
      <c r="L140" s="30"/>
      <c r="M140" s="31">
        <f t="shared" ca="1" si="16"/>
        <v>0</v>
      </c>
      <c r="N140" s="32">
        <f t="shared" ca="1" si="17"/>
        <v>1437041.3827716408</v>
      </c>
    </row>
    <row r="141" spans="1:14" hidden="1" x14ac:dyDescent="0.2">
      <c r="A141" s="28">
        <f t="shared" ca="1" si="18"/>
        <v>48030</v>
      </c>
      <c r="B141" s="28">
        <f t="shared" ca="1" si="19"/>
        <v>48060</v>
      </c>
      <c r="C141" s="104">
        <v>3.1800000000000002E-2</v>
      </c>
      <c r="D141" s="21" t="str">
        <f t="shared" ca="1" si="23"/>
        <v>0</v>
      </c>
      <c r="E141" s="21" t="str">
        <f t="shared" ca="1" si="20"/>
        <v>0</v>
      </c>
      <c r="F141" s="21"/>
      <c r="G141" s="21"/>
      <c r="H141" s="79">
        <f t="shared" ca="1" si="15"/>
        <v>1437041.3827716408</v>
      </c>
      <c r="I141" s="23" t="str">
        <f t="shared" ca="1" si="21"/>
        <v>0</v>
      </c>
      <c r="J141" s="29" t="str">
        <f t="shared" ca="1" si="22"/>
        <v>0</v>
      </c>
      <c r="K141" s="21"/>
      <c r="L141" s="30"/>
      <c r="M141" s="31">
        <f t="shared" ca="1" si="16"/>
        <v>0</v>
      </c>
      <c r="N141" s="32">
        <f t="shared" ca="1" si="17"/>
        <v>1437041.3827716408</v>
      </c>
    </row>
    <row r="142" spans="1:14" hidden="1" x14ac:dyDescent="0.2">
      <c r="A142" s="28">
        <f t="shared" ca="1" si="18"/>
        <v>48061</v>
      </c>
      <c r="B142" s="28">
        <f t="shared" ca="1" si="19"/>
        <v>48091</v>
      </c>
      <c r="C142" s="104">
        <v>3.1800000000000002E-2</v>
      </c>
      <c r="D142" s="21" t="str">
        <f t="shared" ca="1" si="23"/>
        <v>0</v>
      </c>
      <c r="E142" s="21" t="str">
        <f t="shared" ca="1" si="20"/>
        <v>0</v>
      </c>
      <c r="F142" s="21"/>
      <c r="G142" s="21"/>
      <c r="H142" s="79">
        <f t="shared" ca="1" si="15"/>
        <v>1437041.3827716408</v>
      </c>
      <c r="I142" s="23" t="str">
        <f t="shared" ref="I142:I166" ca="1" si="24">IF(B142&gt;Int_Has,"0",IF(B142="","",DAYS360(A142,B142+(1))))</f>
        <v>0</v>
      </c>
      <c r="J142" s="29" t="str">
        <f t="shared" ref="J142:J166" ca="1" si="25">IF(B142&gt;Int_Has,"0",IF(A142="","",IF(H142&lt;0,"0",((H142*B$7)/30)*I142)))</f>
        <v>0</v>
      </c>
      <c r="K142" s="21"/>
      <c r="L142" s="30"/>
      <c r="M142" s="31">
        <f t="shared" ca="1" si="16"/>
        <v>0</v>
      </c>
      <c r="N142" s="32">
        <f t="shared" ca="1" si="17"/>
        <v>1437041.3827716408</v>
      </c>
    </row>
    <row r="143" spans="1:14" hidden="1" x14ac:dyDescent="0.2">
      <c r="A143" s="28">
        <f t="shared" ca="1" si="18"/>
        <v>48092</v>
      </c>
      <c r="B143" s="28">
        <f t="shared" ca="1" si="19"/>
        <v>48121</v>
      </c>
      <c r="C143" s="104">
        <v>3.1800000000000002E-2</v>
      </c>
      <c r="D143" s="21" t="str">
        <f t="shared" ref="D143:D166" ca="1" si="26">IF(B143&gt;Int_Has,"0",IF(AND(MONTH(A143)=E$6,DAY(A143)=1),(D142*C143)+D142,D142))</f>
        <v>0</v>
      </c>
      <c r="E143" s="21" t="str">
        <f t="shared" ca="1" si="20"/>
        <v>0</v>
      </c>
      <c r="F143" s="21"/>
      <c r="G143" s="21"/>
      <c r="H143" s="79">
        <f t="shared" ref="H143:H166" ca="1" si="27">MIN(H142,N142)+SUM(E143:G143)</f>
        <v>1437041.3827716408</v>
      </c>
      <c r="I143" s="23" t="str">
        <f t="shared" ca="1" si="24"/>
        <v>0</v>
      </c>
      <c r="J143" s="29" t="str">
        <f t="shared" ca="1" si="25"/>
        <v>0</v>
      </c>
      <c r="K143" s="21"/>
      <c r="L143" s="30"/>
      <c r="M143" s="31">
        <f t="shared" ref="M143:M166" ca="1" si="28">IF(M142&lt;0,J143-K143,M142+J143-K143)</f>
        <v>0</v>
      </c>
      <c r="N143" s="32">
        <f t="shared" ref="N143:N166" ca="1" si="29">SUM(N142,(E143:G143),J143)-K143</f>
        <v>1437041.3827716408</v>
      </c>
    </row>
    <row r="144" spans="1:14" hidden="1" x14ac:dyDescent="0.2">
      <c r="A144" s="28">
        <f t="shared" ref="A144:A166" ca="1" si="30">DATE(YEAR(B143),MONTH(B143),DAY(B143)+1)</f>
        <v>48122</v>
      </c>
      <c r="B144" s="28">
        <f t="shared" ref="B144:B166" ca="1" si="31">IF(A144=DATE(YEAR(Int_Has),MONTH(Int_Has),DAY(1)),DATE(YEAR(Int_Has),MONTH(Int_Has),DAY(Int_Has)),DATE(YEAR(A144),MONTH(A144)+1,))</f>
        <v>48152</v>
      </c>
      <c r="C144" s="104">
        <v>3.1800000000000002E-2</v>
      </c>
      <c r="D144" s="21" t="str">
        <f t="shared" ca="1" si="26"/>
        <v>0</v>
      </c>
      <c r="E144" s="21" t="str">
        <f t="shared" ref="E144:E166" ca="1" si="32">IF(DAY(A144)=1,D144,"")</f>
        <v>0</v>
      </c>
      <c r="F144" s="21"/>
      <c r="G144" s="21"/>
      <c r="H144" s="79">
        <f t="shared" ca="1" si="27"/>
        <v>1437041.3827716408</v>
      </c>
      <c r="I144" s="23" t="str">
        <f t="shared" ca="1" si="24"/>
        <v>0</v>
      </c>
      <c r="J144" s="29" t="str">
        <f t="shared" ca="1" si="25"/>
        <v>0</v>
      </c>
      <c r="K144" s="21"/>
      <c r="L144" s="30"/>
      <c r="M144" s="31">
        <f t="shared" ca="1" si="28"/>
        <v>0</v>
      </c>
      <c r="N144" s="32">
        <f t="shared" ca="1" si="29"/>
        <v>1437041.3827716408</v>
      </c>
    </row>
    <row r="145" spans="1:14" hidden="1" x14ac:dyDescent="0.2">
      <c r="A145" s="28">
        <f t="shared" ca="1" si="30"/>
        <v>48153</v>
      </c>
      <c r="B145" s="28">
        <f t="shared" ca="1" si="31"/>
        <v>48182</v>
      </c>
      <c r="C145" s="104">
        <v>3.1800000000000002E-2</v>
      </c>
      <c r="D145" s="21" t="str">
        <f t="shared" ca="1" si="26"/>
        <v>0</v>
      </c>
      <c r="E145" s="21" t="str">
        <f t="shared" ca="1" si="32"/>
        <v>0</v>
      </c>
      <c r="F145" s="21"/>
      <c r="G145" s="21"/>
      <c r="H145" s="79">
        <f t="shared" ca="1" si="27"/>
        <v>1437041.3827716408</v>
      </c>
      <c r="I145" s="23" t="str">
        <f t="shared" ca="1" si="24"/>
        <v>0</v>
      </c>
      <c r="J145" s="29" t="str">
        <f t="shared" ca="1" si="25"/>
        <v>0</v>
      </c>
      <c r="K145" s="21"/>
      <c r="L145" s="30"/>
      <c r="M145" s="31">
        <f t="shared" ca="1" si="28"/>
        <v>0</v>
      </c>
      <c r="N145" s="32">
        <f t="shared" ca="1" si="29"/>
        <v>1437041.3827716408</v>
      </c>
    </row>
    <row r="146" spans="1:14" hidden="1" x14ac:dyDescent="0.2">
      <c r="A146" s="28">
        <f t="shared" ca="1" si="30"/>
        <v>48183</v>
      </c>
      <c r="B146" s="28">
        <f t="shared" ca="1" si="31"/>
        <v>48213</v>
      </c>
      <c r="C146" s="104">
        <v>3.7999999999999999E-2</v>
      </c>
      <c r="D146" s="21" t="str">
        <f t="shared" ca="1" si="26"/>
        <v>0</v>
      </c>
      <c r="E146" s="21" t="str">
        <f t="shared" ca="1" si="32"/>
        <v>0</v>
      </c>
      <c r="F146" s="21"/>
      <c r="G146" s="21"/>
      <c r="H146" s="79">
        <f t="shared" ca="1" si="27"/>
        <v>1437041.3827716408</v>
      </c>
      <c r="I146" s="23" t="str">
        <f t="shared" ca="1" si="24"/>
        <v>0</v>
      </c>
      <c r="J146" s="29" t="str">
        <f t="shared" ca="1" si="25"/>
        <v>0</v>
      </c>
      <c r="K146" s="21"/>
      <c r="L146" s="30"/>
      <c r="M146" s="31">
        <f t="shared" ca="1" si="28"/>
        <v>0</v>
      </c>
      <c r="N146" s="32">
        <f t="shared" ca="1" si="29"/>
        <v>1437041.3827716408</v>
      </c>
    </row>
    <row r="147" spans="1:14" hidden="1" x14ac:dyDescent="0.2">
      <c r="A147" s="28">
        <f t="shared" ca="1" si="30"/>
        <v>48214</v>
      </c>
      <c r="B147" s="28">
        <f t="shared" ca="1" si="31"/>
        <v>48244</v>
      </c>
      <c r="C147" s="104">
        <v>3.7999999999999999E-2</v>
      </c>
      <c r="D147" s="21" t="str">
        <f t="shared" ca="1" si="26"/>
        <v>0</v>
      </c>
      <c r="E147" s="21" t="str">
        <f t="shared" ca="1" si="32"/>
        <v>0</v>
      </c>
      <c r="F147" s="21"/>
      <c r="G147" s="21"/>
      <c r="H147" s="79">
        <f t="shared" ca="1" si="27"/>
        <v>1437041.3827716408</v>
      </c>
      <c r="I147" s="23" t="str">
        <f t="shared" ca="1" si="24"/>
        <v>0</v>
      </c>
      <c r="J147" s="29" t="str">
        <f t="shared" ca="1" si="25"/>
        <v>0</v>
      </c>
      <c r="K147" s="21"/>
      <c r="L147" s="30"/>
      <c r="M147" s="31">
        <f t="shared" ca="1" si="28"/>
        <v>0</v>
      </c>
      <c r="N147" s="32">
        <f t="shared" ca="1" si="29"/>
        <v>1437041.3827716408</v>
      </c>
    </row>
    <row r="148" spans="1:14" hidden="1" x14ac:dyDescent="0.2">
      <c r="A148" s="28">
        <f t="shared" ca="1" si="30"/>
        <v>48245</v>
      </c>
      <c r="B148" s="28">
        <f t="shared" ca="1" si="31"/>
        <v>48273</v>
      </c>
      <c r="C148" s="104">
        <v>3.7999999999999999E-2</v>
      </c>
      <c r="D148" s="21" t="str">
        <f t="shared" ca="1" si="26"/>
        <v>0</v>
      </c>
      <c r="E148" s="21" t="str">
        <f t="shared" ca="1" si="32"/>
        <v>0</v>
      </c>
      <c r="F148" s="21"/>
      <c r="G148" s="21"/>
      <c r="H148" s="79">
        <f t="shared" ca="1" si="27"/>
        <v>1437041.3827716408</v>
      </c>
      <c r="I148" s="23" t="str">
        <f t="shared" ca="1" si="24"/>
        <v>0</v>
      </c>
      <c r="J148" s="29" t="str">
        <f t="shared" ca="1" si="25"/>
        <v>0</v>
      </c>
      <c r="K148" s="21"/>
      <c r="L148" s="30"/>
      <c r="M148" s="31">
        <f t="shared" ca="1" si="28"/>
        <v>0</v>
      </c>
      <c r="N148" s="32">
        <f t="shared" ca="1" si="29"/>
        <v>1437041.3827716408</v>
      </c>
    </row>
    <row r="149" spans="1:14" hidden="1" x14ac:dyDescent="0.2">
      <c r="A149" s="28">
        <f t="shared" ca="1" si="30"/>
        <v>48274</v>
      </c>
      <c r="B149" s="28">
        <f t="shared" ca="1" si="31"/>
        <v>48304</v>
      </c>
      <c r="C149" s="104">
        <v>3.7999999999999999E-2</v>
      </c>
      <c r="D149" s="21" t="str">
        <f t="shared" ca="1" si="26"/>
        <v>0</v>
      </c>
      <c r="E149" s="21" t="str">
        <f t="shared" ca="1" si="32"/>
        <v>0</v>
      </c>
      <c r="F149" s="21"/>
      <c r="G149" s="21"/>
      <c r="H149" s="79">
        <f t="shared" ca="1" si="27"/>
        <v>1437041.3827716408</v>
      </c>
      <c r="I149" s="23" t="str">
        <f t="shared" ca="1" si="24"/>
        <v>0</v>
      </c>
      <c r="J149" s="29" t="str">
        <f t="shared" ca="1" si="25"/>
        <v>0</v>
      </c>
      <c r="K149" s="21"/>
      <c r="L149" s="30"/>
      <c r="M149" s="31">
        <f t="shared" ca="1" si="28"/>
        <v>0</v>
      </c>
      <c r="N149" s="32">
        <f t="shared" ca="1" si="29"/>
        <v>1437041.3827716408</v>
      </c>
    </row>
    <row r="150" spans="1:14" hidden="1" x14ac:dyDescent="0.2">
      <c r="A150" s="28">
        <f t="shared" ca="1" si="30"/>
        <v>48305</v>
      </c>
      <c r="B150" s="28">
        <f t="shared" ca="1" si="31"/>
        <v>48334</v>
      </c>
      <c r="C150" s="104">
        <v>3.7999999999999999E-2</v>
      </c>
      <c r="D150" s="21" t="str">
        <f t="shared" ca="1" si="26"/>
        <v>0</v>
      </c>
      <c r="E150" s="21" t="str">
        <f t="shared" ca="1" si="32"/>
        <v>0</v>
      </c>
      <c r="F150" s="21"/>
      <c r="G150" s="21"/>
      <c r="H150" s="79">
        <f t="shared" ca="1" si="27"/>
        <v>1437041.3827716408</v>
      </c>
      <c r="I150" s="23" t="str">
        <f t="shared" ca="1" si="24"/>
        <v>0</v>
      </c>
      <c r="J150" s="29" t="str">
        <f t="shared" ca="1" si="25"/>
        <v>0</v>
      </c>
      <c r="K150" s="21"/>
      <c r="L150" s="30"/>
      <c r="M150" s="31">
        <f t="shared" ca="1" si="28"/>
        <v>0</v>
      </c>
      <c r="N150" s="32">
        <f t="shared" ca="1" si="29"/>
        <v>1437041.3827716408</v>
      </c>
    </row>
    <row r="151" spans="1:14" hidden="1" x14ac:dyDescent="0.2">
      <c r="A151" s="28">
        <f t="shared" ca="1" si="30"/>
        <v>48335</v>
      </c>
      <c r="B151" s="28">
        <f t="shared" ca="1" si="31"/>
        <v>48365</v>
      </c>
      <c r="C151" s="104">
        <v>3.7999999999999999E-2</v>
      </c>
      <c r="D151" s="21" t="str">
        <f t="shared" ca="1" si="26"/>
        <v>0</v>
      </c>
      <c r="E151" s="21" t="str">
        <f t="shared" ca="1" si="32"/>
        <v>0</v>
      </c>
      <c r="F151" s="21"/>
      <c r="G151" s="21"/>
      <c r="H151" s="79">
        <f t="shared" ca="1" si="27"/>
        <v>1437041.3827716408</v>
      </c>
      <c r="I151" s="23" t="str">
        <f t="shared" ca="1" si="24"/>
        <v>0</v>
      </c>
      <c r="J151" s="29" t="str">
        <f t="shared" ca="1" si="25"/>
        <v>0</v>
      </c>
      <c r="K151" s="21"/>
      <c r="L151" s="30"/>
      <c r="M151" s="31">
        <f t="shared" ca="1" si="28"/>
        <v>0</v>
      </c>
      <c r="N151" s="32">
        <f t="shared" ca="1" si="29"/>
        <v>1437041.3827716408</v>
      </c>
    </row>
    <row r="152" spans="1:14" hidden="1" x14ac:dyDescent="0.2">
      <c r="A152" s="28">
        <f t="shared" ca="1" si="30"/>
        <v>48366</v>
      </c>
      <c r="B152" s="28">
        <f t="shared" ca="1" si="31"/>
        <v>48395</v>
      </c>
      <c r="C152" s="104">
        <v>3.7999999999999999E-2</v>
      </c>
      <c r="D152" s="21" t="str">
        <f t="shared" ca="1" si="26"/>
        <v>0</v>
      </c>
      <c r="E152" s="21" t="str">
        <f t="shared" ca="1" si="32"/>
        <v>0</v>
      </c>
      <c r="F152" s="21"/>
      <c r="G152" s="21"/>
      <c r="H152" s="79">
        <f t="shared" ca="1" si="27"/>
        <v>1437041.3827716408</v>
      </c>
      <c r="I152" s="23" t="str">
        <f t="shared" ca="1" si="24"/>
        <v>0</v>
      </c>
      <c r="J152" s="29" t="str">
        <f t="shared" ca="1" si="25"/>
        <v>0</v>
      </c>
      <c r="K152" s="21"/>
      <c r="L152" s="30"/>
      <c r="M152" s="31">
        <f t="shared" ca="1" si="28"/>
        <v>0</v>
      </c>
      <c r="N152" s="32">
        <f t="shared" ca="1" si="29"/>
        <v>1437041.3827716408</v>
      </c>
    </row>
    <row r="153" spans="1:14" hidden="1" x14ac:dyDescent="0.2">
      <c r="A153" s="28">
        <f t="shared" ca="1" si="30"/>
        <v>48396</v>
      </c>
      <c r="B153" s="28">
        <f t="shared" ca="1" si="31"/>
        <v>48426</v>
      </c>
      <c r="C153" s="104">
        <v>3.7999999999999999E-2</v>
      </c>
      <c r="D153" s="21" t="str">
        <f t="shared" ca="1" si="26"/>
        <v>0</v>
      </c>
      <c r="E153" s="21" t="str">
        <f t="shared" ca="1" si="32"/>
        <v>0</v>
      </c>
      <c r="F153" s="21"/>
      <c r="G153" s="21"/>
      <c r="H153" s="79">
        <f t="shared" ca="1" si="27"/>
        <v>1437041.3827716408</v>
      </c>
      <c r="I153" s="23" t="str">
        <f t="shared" ca="1" si="24"/>
        <v>0</v>
      </c>
      <c r="J153" s="29" t="str">
        <f t="shared" ca="1" si="25"/>
        <v>0</v>
      </c>
      <c r="K153" s="21"/>
      <c r="L153" s="30"/>
      <c r="M153" s="31">
        <f t="shared" ca="1" si="28"/>
        <v>0</v>
      </c>
      <c r="N153" s="32">
        <f t="shared" ca="1" si="29"/>
        <v>1437041.3827716408</v>
      </c>
    </row>
    <row r="154" spans="1:14" hidden="1" x14ac:dyDescent="0.2">
      <c r="A154" s="28">
        <f t="shared" ca="1" si="30"/>
        <v>48427</v>
      </c>
      <c r="B154" s="28">
        <f t="shared" ca="1" si="31"/>
        <v>48457</v>
      </c>
      <c r="C154" s="104">
        <v>3.7999999999999999E-2</v>
      </c>
      <c r="D154" s="21" t="str">
        <f t="shared" ca="1" si="26"/>
        <v>0</v>
      </c>
      <c r="E154" s="21" t="str">
        <f t="shared" ca="1" si="32"/>
        <v>0</v>
      </c>
      <c r="F154" s="21"/>
      <c r="G154" s="21"/>
      <c r="H154" s="79">
        <f t="shared" ca="1" si="27"/>
        <v>1437041.3827716408</v>
      </c>
      <c r="I154" s="23" t="str">
        <f t="shared" ca="1" si="24"/>
        <v>0</v>
      </c>
      <c r="J154" s="29" t="str">
        <f t="shared" ca="1" si="25"/>
        <v>0</v>
      </c>
      <c r="K154" s="21"/>
      <c r="L154" s="30"/>
      <c r="M154" s="31">
        <f t="shared" ca="1" si="28"/>
        <v>0</v>
      </c>
      <c r="N154" s="32">
        <f t="shared" ca="1" si="29"/>
        <v>1437041.3827716408</v>
      </c>
    </row>
    <row r="155" spans="1:14" hidden="1" x14ac:dyDescent="0.2">
      <c r="A155" s="28">
        <f t="shared" ca="1" si="30"/>
        <v>48458</v>
      </c>
      <c r="B155" s="28">
        <f t="shared" ca="1" si="31"/>
        <v>48487</v>
      </c>
      <c r="C155" s="104">
        <v>3.7999999999999999E-2</v>
      </c>
      <c r="D155" s="21" t="str">
        <f t="shared" ca="1" si="26"/>
        <v>0</v>
      </c>
      <c r="E155" s="21" t="str">
        <f t="shared" ca="1" si="32"/>
        <v>0</v>
      </c>
      <c r="F155" s="21"/>
      <c r="G155" s="21"/>
      <c r="H155" s="79">
        <f t="shared" ca="1" si="27"/>
        <v>1437041.3827716408</v>
      </c>
      <c r="I155" s="23" t="str">
        <f t="shared" ca="1" si="24"/>
        <v>0</v>
      </c>
      <c r="J155" s="29" t="str">
        <f t="shared" ca="1" si="25"/>
        <v>0</v>
      </c>
      <c r="K155" s="21"/>
      <c r="L155" s="30"/>
      <c r="M155" s="31">
        <f t="shared" ca="1" si="28"/>
        <v>0</v>
      </c>
      <c r="N155" s="32">
        <f t="shared" ca="1" si="29"/>
        <v>1437041.3827716408</v>
      </c>
    </row>
    <row r="156" spans="1:14" hidden="1" x14ac:dyDescent="0.2">
      <c r="A156" s="28">
        <f t="shared" ca="1" si="30"/>
        <v>48488</v>
      </c>
      <c r="B156" s="28">
        <f t="shared" ca="1" si="31"/>
        <v>48518</v>
      </c>
      <c r="C156" s="104">
        <v>3.7999999999999999E-2</v>
      </c>
      <c r="D156" s="21" t="str">
        <f t="shared" ca="1" si="26"/>
        <v>0</v>
      </c>
      <c r="E156" s="21" t="str">
        <f t="shared" ca="1" si="32"/>
        <v>0</v>
      </c>
      <c r="F156" s="21"/>
      <c r="G156" s="21"/>
      <c r="H156" s="79">
        <f t="shared" ca="1" si="27"/>
        <v>1437041.3827716408</v>
      </c>
      <c r="I156" s="23" t="str">
        <f t="shared" ca="1" si="24"/>
        <v>0</v>
      </c>
      <c r="J156" s="29" t="str">
        <f t="shared" ca="1" si="25"/>
        <v>0</v>
      </c>
      <c r="K156" s="21"/>
      <c r="L156" s="30"/>
      <c r="M156" s="31">
        <f t="shared" ca="1" si="28"/>
        <v>0</v>
      </c>
      <c r="N156" s="32">
        <f t="shared" ca="1" si="29"/>
        <v>1437041.3827716408</v>
      </c>
    </row>
    <row r="157" spans="1:14" hidden="1" x14ac:dyDescent="0.2">
      <c r="A157" s="28">
        <f t="shared" ca="1" si="30"/>
        <v>48519</v>
      </c>
      <c r="B157" s="28">
        <f t="shared" ca="1" si="31"/>
        <v>48548</v>
      </c>
      <c r="C157" s="104">
        <v>3.7999999999999999E-2</v>
      </c>
      <c r="D157" s="21" t="str">
        <f t="shared" ca="1" si="26"/>
        <v>0</v>
      </c>
      <c r="E157" s="21" t="str">
        <f t="shared" ca="1" si="32"/>
        <v>0</v>
      </c>
      <c r="F157" s="21"/>
      <c r="G157" s="21"/>
      <c r="H157" s="79">
        <f t="shared" ca="1" si="27"/>
        <v>1437041.3827716408</v>
      </c>
      <c r="I157" s="23" t="str">
        <f t="shared" ca="1" si="24"/>
        <v>0</v>
      </c>
      <c r="J157" s="29" t="str">
        <f t="shared" ca="1" si="25"/>
        <v>0</v>
      </c>
      <c r="K157" s="21"/>
      <c r="L157" s="30"/>
      <c r="M157" s="31">
        <f t="shared" ca="1" si="28"/>
        <v>0</v>
      </c>
      <c r="N157" s="32">
        <f t="shared" ca="1" si="29"/>
        <v>1437041.3827716408</v>
      </c>
    </row>
    <row r="158" spans="1:14" hidden="1" x14ac:dyDescent="0.2">
      <c r="A158" s="28">
        <f t="shared" ca="1" si="30"/>
        <v>48549</v>
      </c>
      <c r="B158" s="28">
        <f t="shared" ca="1" si="31"/>
        <v>48579</v>
      </c>
      <c r="C158" s="104">
        <v>1.61E-2</v>
      </c>
      <c r="D158" s="21" t="str">
        <f t="shared" ca="1" si="26"/>
        <v>0</v>
      </c>
      <c r="E158" s="21" t="str">
        <f t="shared" ca="1" si="32"/>
        <v>0</v>
      </c>
      <c r="F158" s="21"/>
      <c r="G158" s="21"/>
      <c r="H158" s="79">
        <f t="shared" ca="1" si="27"/>
        <v>1437041.3827716408</v>
      </c>
      <c r="I158" s="23" t="str">
        <f t="shared" ca="1" si="24"/>
        <v>0</v>
      </c>
      <c r="J158" s="29" t="str">
        <f t="shared" ca="1" si="25"/>
        <v>0</v>
      </c>
      <c r="K158" s="21"/>
      <c r="L158" s="30"/>
      <c r="M158" s="31">
        <f t="shared" ca="1" si="28"/>
        <v>0</v>
      </c>
      <c r="N158" s="32">
        <f t="shared" ca="1" si="29"/>
        <v>1437041.3827716408</v>
      </c>
    </row>
    <row r="159" spans="1:14" hidden="1" x14ac:dyDescent="0.2">
      <c r="A159" s="28">
        <f t="shared" ca="1" si="30"/>
        <v>48580</v>
      </c>
      <c r="B159" s="28">
        <f t="shared" ca="1" si="31"/>
        <v>48610</v>
      </c>
      <c r="C159" s="104">
        <v>1.61E-2</v>
      </c>
      <c r="D159" s="21" t="str">
        <f t="shared" ca="1" si="26"/>
        <v>0</v>
      </c>
      <c r="E159" s="21" t="str">
        <f t="shared" ca="1" si="32"/>
        <v>0</v>
      </c>
      <c r="F159" s="21"/>
      <c r="G159" s="21"/>
      <c r="H159" s="79">
        <f t="shared" ca="1" si="27"/>
        <v>1437041.3827716408</v>
      </c>
      <c r="I159" s="23" t="str">
        <f t="shared" ca="1" si="24"/>
        <v>0</v>
      </c>
      <c r="J159" s="29" t="str">
        <f t="shared" ca="1" si="25"/>
        <v>0</v>
      </c>
      <c r="K159" s="21"/>
      <c r="L159" s="30"/>
      <c r="M159" s="31">
        <f t="shared" ca="1" si="28"/>
        <v>0</v>
      </c>
      <c r="N159" s="32">
        <f t="shared" ca="1" si="29"/>
        <v>1437041.3827716408</v>
      </c>
    </row>
    <row r="160" spans="1:14" hidden="1" x14ac:dyDescent="0.2">
      <c r="A160" s="28">
        <f t="shared" ca="1" si="30"/>
        <v>48611</v>
      </c>
      <c r="B160" s="28">
        <f t="shared" ca="1" si="31"/>
        <v>48638</v>
      </c>
      <c r="C160" s="104">
        <v>1.61E-2</v>
      </c>
      <c r="D160" s="21" t="str">
        <f t="shared" ca="1" si="26"/>
        <v>0</v>
      </c>
      <c r="E160" s="21" t="str">
        <f t="shared" ca="1" si="32"/>
        <v>0</v>
      </c>
      <c r="F160" s="21"/>
      <c r="G160" s="21"/>
      <c r="H160" s="79">
        <f t="shared" ca="1" si="27"/>
        <v>1437041.3827716408</v>
      </c>
      <c r="I160" s="23" t="str">
        <f t="shared" ca="1" si="24"/>
        <v>0</v>
      </c>
      <c r="J160" s="29" t="str">
        <f t="shared" ca="1" si="25"/>
        <v>0</v>
      </c>
      <c r="K160" s="21"/>
      <c r="L160" s="30"/>
      <c r="M160" s="31">
        <f t="shared" ca="1" si="28"/>
        <v>0</v>
      </c>
      <c r="N160" s="32">
        <f t="shared" ca="1" si="29"/>
        <v>1437041.3827716408</v>
      </c>
    </row>
    <row r="161" spans="1:14" hidden="1" x14ac:dyDescent="0.2">
      <c r="A161" s="28">
        <f t="shared" ca="1" si="30"/>
        <v>48639</v>
      </c>
      <c r="B161" s="28">
        <f t="shared" ca="1" si="31"/>
        <v>48669</v>
      </c>
      <c r="C161" s="104">
        <v>1.61E-2</v>
      </c>
      <c r="D161" s="21" t="str">
        <f t="shared" ca="1" si="26"/>
        <v>0</v>
      </c>
      <c r="E161" s="21" t="str">
        <f t="shared" ca="1" si="32"/>
        <v>0</v>
      </c>
      <c r="F161" s="21"/>
      <c r="G161" s="21"/>
      <c r="H161" s="79">
        <f t="shared" ca="1" si="27"/>
        <v>1437041.3827716408</v>
      </c>
      <c r="I161" s="23" t="str">
        <f t="shared" ca="1" si="24"/>
        <v>0</v>
      </c>
      <c r="J161" s="29" t="str">
        <f t="shared" ca="1" si="25"/>
        <v>0</v>
      </c>
      <c r="K161" s="21"/>
      <c r="L161" s="30"/>
      <c r="M161" s="31">
        <f t="shared" ca="1" si="28"/>
        <v>0</v>
      </c>
      <c r="N161" s="32">
        <f t="shared" ca="1" si="29"/>
        <v>1437041.3827716408</v>
      </c>
    </row>
    <row r="162" spans="1:14" hidden="1" x14ac:dyDescent="0.2">
      <c r="A162" s="28">
        <f t="shared" ca="1" si="30"/>
        <v>48670</v>
      </c>
      <c r="B162" s="28">
        <f t="shared" ca="1" si="31"/>
        <v>48699</v>
      </c>
      <c r="C162" s="104">
        <v>1.61E-2</v>
      </c>
      <c r="D162" s="21" t="str">
        <f t="shared" ca="1" si="26"/>
        <v>0</v>
      </c>
      <c r="E162" s="21" t="str">
        <f t="shared" ca="1" si="32"/>
        <v>0</v>
      </c>
      <c r="F162" s="21"/>
      <c r="G162" s="21"/>
      <c r="H162" s="79">
        <f t="shared" ca="1" si="27"/>
        <v>1437041.3827716408</v>
      </c>
      <c r="I162" s="23" t="str">
        <f t="shared" ca="1" si="24"/>
        <v>0</v>
      </c>
      <c r="J162" s="29" t="str">
        <f t="shared" ca="1" si="25"/>
        <v>0</v>
      </c>
      <c r="K162" s="21"/>
      <c r="L162" s="30"/>
      <c r="M162" s="31">
        <f t="shared" ca="1" si="28"/>
        <v>0</v>
      </c>
      <c r="N162" s="32">
        <f t="shared" ca="1" si="29"/>
        <v>1437041.3827716408</v>
      </c>
    </row>
    <row r="163" spans="1:14" hidden="1" x14ac:dyDescent="0.2">
      <c r="A163" s="28">
        <f t="shared" ca="1" si="30"/>
        <v>48700</v>
      </c>
      <c r="B163" s="28">
        <f t="shared" ca="1" si="31"/>
        <v>48730</v>
      </c>
      <c r="C163" s="104" t="str">
        <f ca="1">IF(B163&gt;Int_Has,"",VLOOKUP(B163,'VR. IPC'!$1:$1048576,3))</f>
        <v/>
      </c>
      <c r="D163" s="21" t="str">
        <f t="shared" ca="1" si="26"/>
        <v>0</v>
      </c>
      <c r="E163" s="21" t="str">
        <f t="shared" ca="1" si="32"/>
        <v>0</v>
      </c>
      <c r="F163" s="21"/>
      <c r="G163" s="21"/>
      <c r="H163" s="79">
        <f t="shared" ca="1" si="27"/>
        <v>1437041.3827716408</v>
      </c>
      <c r="I163" s="23" t="str">
        <f t="shared" ca="1" si="24"/>
        <v>0</v>
      </c>
      <c r="J163" s="29" t="str">
        <f t="shared" ca="1" si="25"/>
        <v>0</v>
      </c>
      <c r="K163" s="21"/>
      <c r="L163" s="30"/>
      <c r="M163" s="31">
        <f t="shared" ca="1" si="28"/>
        <v>0</v>
      </c>
      <c r="N163" s="32">
        <f t="shared" ca="1" si="29"/>
        <v>1437041.3827716408</v>
      </c>
    </row>
    <row r="164" spans="1:14" hidden="1" x14ac:dyDescent="0.2">
      <c r="A164" s="28">
        <f t="shared" ca="1" si="30"/>
        <v>48731</v>
      </c>
      <c r="B164" s="28">
        <f t="shared" ca="1" si="31"/>
        <v>48760</v>
      </c>
      <c r="C164" s="104" t="str">
        <f ca="1">IF(B164&gt;Int_Has,"",VLOOKUP(B164,'VR. IPC'!$1:$1048576,3))</f>
        <v/>
      </c>
      <c r="D164" s="21" t="str">
        <f t="shared" ca="1" si="26"/>
        <v>0</v>
      </c>
      <c r="E164" s="21" t="str">
        <f t="shared" ca="1" si="32"/>
        <v>0</v>
      </c>
      <c r="F164" s="21"/>
      <c r="G164" s="21"/>
      <c r="H164" s="79">
        <f t="shared" ca="1" si="27"/>
        <v>1437041.3827716408</v>
      </c>
      <c r="I164" s="23" t="str">
        <f t="shared" ca="1" si="24"/>
        <v>0</v>
      </c>
      <c r="J164" s="29" t="str">
        <f t="shared" ca="1" si="25"/>
        <v>0</v>
      </c>
      <c r="K164" s="21"/>
      <c r="L164" s="30"/>
      <c r="M164" s="31">
        <f t="shared" ca="1" si="28"/>
        <v>0</v>
      </c>
      <c r="N164" s="32">
        <f t="shared" ca="1" si="29"/>
        <v>1437041.3827716408</v>
      </c>
    </row>
    <row r="165" spans="1:14" hidden="1" x14ac:dyDescent="0.2">
      <c r="A165" s="28">
        <f t="shared" ca="1" si="30"/>
        <v>48761</v>
      </c>
      <c r="B165" s="28">
        <f t="shared" ca="1" si="31"/>
        <v>48791</v>
      </c>
      <c r="C165" s="104" t="str">
        <f ca="1">IF(B165&gt;Int_Has,"",VLOOKUP(B165,'VR. IPC'!$1:$1048576,3))</f>
        <v/>
      </c>
      <c r="D165" s="21" t="str">
        <f t="shared" ca="1" si="26"/>
        <v>0</v>
      </c>
      <c r="E165" s="21" t="str">
        <f t="shared" ca="1" si="32"/>
        <v>0</v>
      </c>
      <c r="F165" s="21"/>
      <c r="G165" s="21"/>
      <c r="H165" s="79">
        <f t="shared" ca="1" si="27"/>
        <v>1437041.3827716408</v>
      </c>
      <c r="I165" s="23" t="str">
        <f t="shared" ca="1" si="24"/>
        <v>0</v>
      </c>
      <c r="J165" s="29" t="str">
        <f t="shared" ca="1" si="25"/>
        <v>0</v>
      </c>
      <c r="K165" s="21"/>
      <c r="L165" s="30"/>
      <c r="M165" s="31">
        <f t="shared" ca="1" si="28"/>
        <v>0</v>
      </c>
      <c r="N165" s="32">
        <f t="shared" ca="1" si="29"/>
        <v>1437041.3827716408</v>
      </c>
    </row>
    <row r="166" spans="1:14" hidden="1" x14ac:dyDescent="0.2">
      <c r="A166" s="28">
        <f t="shared" ca="1" si="30"/>
        <v>48792</v>
      </c>
      <c r="B166" s="28">
        <f t="shared" ca="1" si="31"/>
        <v>48822</v>
      </c>
      <c r="C166" s="104" t="str">
        <f ca="1">IF(B166&gt;Int_Has,"",VLOOKUP(B166,'VR. IPC'!$1:$1048576,3))</f>
        <v/>
      </c>
      <c r="D166" s="21" t="str">
        <f t="shared" ca="1" si="26"/>
        <v>0</v>
      </c>
      <c r="E166" s="21" t="str">
        <f t="shared" ca="1" si="32"/>
        <v>0</v>
      </c>
      <c r="F166" s="21"/>
      <c r="G166" s="21"/>
      <c r="H166" s="79">
        <f t="shared" ca="1" si="27"/>
        <v>1437041.3827716408</v>
      </c>
      <c r="I166" s="23" t="str">
        <f t="shared" ca="1" si="24"/>
        <v>0</v>
      </c>
      <c r="J166" s="29" t="str">
        <f t="shared" ca="1" si="25"/>
        <v>0</v>
      </c>
      <c r="K166" s="21"/>
      <c r="L166" s="30"/>
      <c r="M166" s="31">
        <f t="shared" ca="1" si="28"/>
        <v>0</v>
      </c>
      <c r="N166" s="32">
        <f t="shared" ca="1" si="29"/>
        <v>1437041.3827716408</v>
      </c>
    </row>
    <row r="167" spans="1:14" x14ac:dyDescent="0.2">
      <c r="A167" s="67"/>
      <c r="B167" s="68"/>
      <c r="C167" s="94"/>
      <c r="D167" s="69"/>
      <c r="E167" s="69"/>
      <c r="F167" s="69"/>
      <c r="G167" s="70"/>
      <c r="H167" s="71"/>
      <c r="I167" s="336" t="s">
        <v>19</v>
      </c>
      <c r="J167" s="337"/>
      <c r="K167" s="73">
        <f>SUM(K14:K166)</f>
        <v>1726251</v>
      </c>
      <c r="L167" s="72"/>
      <c r="M167" s="74">
        <f ca="1">IF(M166&lt;0,0,M166)</f>
        <v>0</v>
      </c>
      <c r="N167" s="63">
        <f ca="1">N166</f>
        <v>1437041.3827716408</v>
      </c>
    </row>
    <row r="168" spans="1:14" x14ac:dyDescent="0.2">
      <c r="A168" s="28"/>
      <c r="B168" s="33"/>
      <c r="C168" s="95"/>
      <c r="D168" s="33"/>
      <c r="E168" s="33"/>
      <c r="F168" s="33"/>
      <c r="G168" s="34"/>
      <c r="H168" s="34"/>
      <c r="I168" s="35"/>
      <c r="J168" s="36"/>
      <c r="K168" s="37"/>
      <c r="L168" s="36"/>
      <c r="M168" s="34"/>
    </row>
    <row r="169" spans="1:14" x14ac:dyDescent="0.2">
      <c r="A169" s="28"/>
      <c r="B169" s="38"/>
      <c r="C169" s="96"/>
      <c r="D169" s="38"/>
      <c r="E169" s="38"/>
      <c r="F169" s="38"/>
      <c r="G169" s="39"/>
      <c r="H169" s="40"/>
      <c r="I169" s="41"/>
      <c r="J169" s="34"/>
      <c r="K169" s="42"/>
      <c r="L169" s="35"/>
      <c r="M169" s="34"/>
    </row>
    <row r="170" spans="1:14" x14ac:dyDescent="0.2">
      <c r="A170" s="28"/>
      <c r="B170" s="38"/>
      <c r="C170" s="96"/>
      <c r="D170" s="38"/>
      <c r="E170" s="38"/>
      <c r="F170" s="38"/>
      <c r="G170" s="34"/>
      <c r="J170" s="57"/>
      <c r="K170" s="57"/>
      <c r="L170" s="346" t="s">
        <v>12</v>
      </c>
      <c r="M170" s="346"/>
      <c r="N170" s="76">
        <f ca="1">N167-M167</f>
        <v>1437041.3827716408</v>
      </c>
    </row>
    <row r="171" spans="1:14" x14ac:dyDescent="0.2">
      <c r="A171" s="28"/>
      <c r="B171" s="38"/>
      <c r="C171" s="96"/>
      <c r="D171" s="38"/>
      <c r="E171" s="38"/>
      <c r="F171" s="38"/>
      <c r="G171" s="34"/>
      <c r="I171" s="349" t="s">
        <v>53</v>
      </c>
      <c r="J171" s="349"/>
      <c r="K171" s="349"/>
      <c r="L171" s="349"/>
      <c r="M171" s="352"/>
      <c r="N171" s="194"/>
    </row>
    <row r="172" spans="1:14" x14ac:dyDescent="0.2">
      <c r="A172" s="348"/>
      <c r="B172" s="348"/>
      <c r="C172" s="348"/>
      <c r="D172" s="33"/>
      <c r="E172" s="33"/>
      <c r="F172" s="33"/>
      <c r="G172" s="34"/>
      <c r="J172" s="57"/>
      <c r="K172" s="57"/>
      <c r="L172" s="346" t="s">
        <v>13</v>
      </c>
      <c r="M172" s="346"/>
      <c r="N172" s="77">
        <f ca="1">N167-N170</f>
        <v>0</v>
      </c>
    </row>
    <row r="173" spans="1:14" x14ac:dyDescent="0.2">
      <c r="A173" s="348"/>
      <c r="B173" s="348"/>
      <c r="C173" s="348"/>
      <c r="D173" s="33"/>
      <c r="E173" s="33"/>
      <c r="F173" s="33"/>
      <c r="H173" s="56"/>
      <c r="I173" s="56"/>
      <c r="J173" s="349" t="str">
        <f ca="1">IF(N173&lt;0,"SALDO EN FAVOR DEL DEMANDADO",IF(N172=0,"TOTAL CAPITAL ADEUDADO","TOTAL CAPITAL MÁS INTERESES ADEUDADOS"))</f>
        <v>TOTAL CAPITAL ADEUDADO</v>
      </c>
      <c r="K173" s="349"/>
      <c r="L173" s="349"/>
      <c r="M173" s="349"/>
      <c r="N173" s="78">
        <f ca="1">SUM(N170:N172)</f>
        <v>1437041.3827716408</v>
      </c>
    </row>
    <row r="174" spans="1:14" ht="16.5" x14ac:dyDescent="0.25">
      <c r="A174" s="335" t="s">
        <v>63</v>
      </c>
      <c r="B174" s="335"/>
      <c r="C174" s="335"/>
      <c r="D174" s="335"/>
      <c r="E174" s="335"/>
      <c r="F174" s="44"/>
      <c r="G174" s="44"/>
      <c r="H174" s="45"/>
      <c r="I174" s="46"/>
    </row>
    <row r="175" spans="1:14" ht="16.5" x14ac:dyDescent="0.25">
      <c r="A175" s="317" t="s">
        <v>52</v>
      </c>
      <c r="B175" s="317"/>
      <c r="C175" s="139"/>
      <c r="D175" s="139"/>
      <c r="E175" s="139"/>
      <c r="F175" s="47"/>
      <c r="G175" s="45"/>
      <c r="H175" s="45"/>
      <c r="I175" s="46"/>
    </row>
    <row r="176" spans="1:14" ht="16.5" x14ac:dyDescent="0.25">
      <c r="A176" s="45"/>
      <c r="B176" s="47"/>
      <c r="C176" s="97"/>
      <c r="D176" s="47"/>
      <c r="E176" s="47"/>
      <c r="F176" s="47"/>
      <c r="G176" s="45"/>
      <c r="H176" s="45"/>
      <c r="I176" s="46"/>
    </row>
  </sheetData>
  <mergeCells count="22">
    <mergeCell ref="A175:B175"/>
    <mergeCell ref="J173:M173"/>
    <mergeCell ref="C11:C12"/>
    <mergeCell ref="A8:C8"/>
    <mergeCell ref="I171:M171"/>
    <mergeCell ref="H11:N11"/>
    <mergeCell ref="A11:B11"/>
    <mergeCell ref="L170:M170"/>
    <mergeCell ref="F7:K7"/>
    <mergeCell ref="A9:C9"/>
    <mergeCell ref="A174:E174"/>
    <mergeCell ref="A1:N1"/>
    <mergeCell ref="A2:N2"/>
    <mergeCell ref="A3:N3"/>
    <mergeCell ref="I167:J167"/>
    <mergeCell ref="K12:L12"/>
    <mergeCell ref="L172:M172"/>
    <mergeCell ref="F11:F12"/>
    <mergeCell ref="G11:G12"/>
    <mergeCell ref="A6:C6"/>
    <mergeCell ref="A5:N5"/>
    <mergeCell ref="A172:C173"/>
  </mergeCells>
  <phoneticPr fontId="0" type="noConversion"/>
  <conditionalFormatting sqref="A14:N166">
    <cfRule type="expression" dxfId="8" priority="1" stopIfTrue="1">
      <formula>IF(ROW(A14)&gt;Fila_Fin_FIP,TRUE,FALSE)</formula>
    </cfRule>
    <cfRule type="expression" dxfId="7" priority="2" stopIfTrue="1">
      <formula>IF(ROW(A14)=Fila_Fin_FIP,TRUE,FALSE)</formula>
    </cfRule>
    <cfRule type="expression" dxfId="6" priority="3" stopIfTrue="1">
      <formula>IF(ROW(A14)&lt;Fila_Fin_FIP,TRUE,FALSE)</formula>
    </cfRule>
  </conditionalFormatting>
  <printOptions horizontalCentered="1"/>
  <pageMargins left="0.78740157480314965" right="0.74803149606299213" top="1.3779527559055118" bottom="1.1811023622047245" header="0" footer="0.39370078740157483"/>
  <pageSetup paperSize="121" scale="80" orientation="landscape" r:id="rId1"/>
  <headerFooter alignWithMargins="0">
    <oddFooter>&amp;C&amp;P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47"/>
  <sheetViews>
    <sheetView topLeftCell="A13" workbookViewId="0">
      <selection activeCell="D15" sqref="D15"/>
    </sheetView>
  </sheetViews>
  <sheetFormatPr baseColWidth="10" defaultRowHeight="12.75" x14ac:dyDescent="0.2"/>
  <cols>
    <col min="1" max="1" width="10" customWidth="1"/>
    <col min="2" max="2" width="11.28515625" style="111" customWidth="1"/>
    <col min="3" max="3" width="11.7109375" style="105" customWidth="1"/>
    <col min="4" max="4" width="15.140625" style="105" customWidth="1"/>
    <col min="5" max="5" width="7.7109375" customWidth="1"/>
    <col min="6" max="6" width="17.140625" style="105" customWidth="1"/>
    <col min="7" max="7" width="13.42578125" style="105" customWidth="1"/>
    <col min="8" max="8" width="11.42578125" style="105" customWidth="1"/>
    <col min="9" max="9" width="12.28515625" customWidth="1"/>
    <col min="10" max="10" width="9.7109375" style="149" customWidth="1"/>
  </cols>
  <sheetData>
    <row r="2" spans="1:10" s="112" customFormat="1" ht="21.75" customHeight="1" x14ac:dyDescent="0.2">
      <c r="A2" s="176">
        <v>39767</v>
      </c>
      <c r="B2" s="355" t="s">
        <v>39</v>
      </c>
      <c r="C2" s="355"/>
      <c r="D2" s="355"/>
      <c r="E2" s="355"/>
      <c r="F2" s="355"/>
      <c r="G2" s="127" t="s">
        <v>41</v>
      </c>
      <c r="J2" s="150"/>
    </row>
    <row r="3" spans="1:10" ht="28.5" customHeight="1" x14ac:dyDescent="0.2">
      <c r="A3" s="125" t="s">
        <v>45</v>
      </c>
      <c r="B3" s="126" t="str">
        <f>IF(B4="X","% de Incto Salario MM","Vr % Ind Precios Cm")</f>
        <v>Vr % Ind Precios Cm</v>
      </c>
      <c r="C3" s="125" t="s">
        <v>43</v>
      </c>
      <c r="D3" s="125" t="s">
        <v>36</v>
      </c>
      <c r="E3" s="125" t="s">
        <v>35</v>
      </c>
      <c r="F3" s="127" t="s">
        <v>40</v>
      </c>
      <c r="G3" s="127" t="s">
        <v>3</v>
      </c>
    </row>
    <row r="4" spans="1:10" ht="16.5" customHeight="1" x14ac:dyDescent="0.2">
      <c r="A4" s="176">
        <v>36785</v>
      </c>
      <c r="B4" s="131"/>
      <c r="C4" s="132">
        <v>0</v>
      </c>
      <c r="D4" s="133">
        <v>95000</v>
      </c>
      <c r="E4" s="177">
        <f>IF(YEAR(A4)=YEAR(A2),(DAYS360(DATE(YEAR(A4),MONTH(A4),DAY(A4)),A2+1)/30),DAYS360(A4,DATE(YEAR(A4)+1,MONTH(12),))/30)</f>
        <v>3.5</v>
      </c>
      <c r="F4" s="134">
        <f>D4*E4</f>
        <v>332500</v>
      </c>
      <c r="G4" s="130"/>
    </row>
    <row r="5" spans="1:10" s="169" customFormat="1" x14ac:dyDescent="0.2">
      <c r="A5" s="165">
        <f>DATE(YEAR(A4)+1,MONTH(A4),DAY(A4))</f>
        <v>37150</v>
      </c>
      <c r="B5" s="166">
        <f>IF(YEAR(A5)&gt;YEAR(A$2),"0",IF(B$4="x",VLOOKUP(A5,[2]Salarios!$A:$IV,2),VLOOKUP(A5,'VR. IPC'!$1:$1048576,3)))</f>
        <v>8.7499999999999994E-2</v>
      </c>
      <c r="C5" s="167">
        <f t="shared" ref="C5:C19" si="0">D4*B5</f>
        <v>8312.5</v>
      </c>
      <c r="D5" s="167">
        <f t="shared" ref="D5:D14" si="1">IF(YEAR(A5)&gt;YEAR(A$2),"0",D4+C5)</f>
        <v>103312.5</v>
      </c>
      <c r="E5" s="174">
        <f>IF(YEAR(A5)=YEAR(A$2),(DAYS360(DATE(YEAR(A$2),MONTH(1),DAY(1)),A$2+1)/30),12)</f>
        <v>12</v>
      </c>
      <c r="F5" s="175">
        <f>D5*E5</f>
        <v>1239750</v>
      </c>
      <c r="G5" s="167"/>
      <c r="H5" s="168"/>
    </row>
    <row r="6" spans="1:10" s="169" customFormat="1" x14ac:dyDescent="0.2">
      <c r="A6" s="165">
        <f t="shared" ref="A6:A17" si="2">DATE(YEAR(A5)+1,MONTH(A5),DAY(A5))</f>
        <v>37515</v>
      </c>
      <c r="B6" s="166">
        <f>IF(YEAR(A6)&gt;YEAR(A$2),"0",IF(B$4="x",VLOOKUP(A6,[2]Salarios!$A:$IV,2),VLOOKUP(A6,'VR. IPC'!$1:$1048576,3)))</f>
        <v>7.6499999999999999E-2</v>
      </c>
      <c r="C6" s="167">
        <f t="shared" si="0"/>
        <v>7903.40625</v>
      </c>
      <c r="D6" s="167">
        <f t="shared" si="1"/>
        <v>111215.90625</v>
      </c>
      <c r="E6" s="189">
        <v>6</v>
      </c>
      <c r="F6" s="175">
        <f t="shared" ref="F6:F19" si="3">D6*E6</f>
        <v>667295.4375</v>
      </c>
      <c r="G6" s="167"/>
      <c r="H6" s="168"/>
    </row>
    <row r="7" spans="1:10" s="169" customFormat="1" x14ac:dyDescent="0.2">
      <c r="A7" s="165">
        <f t="shared" si="2"/>
        <v>37880</v>
      </c>
      <c r="B7" s="166">
        <f>IF(YEAR(A7)&gt;YEAR(A$2),"0",IF(B$4="x",VLOOKUP(A7,[2]Salarios!$A:$IV,2),VLOOKUP(A7,'VR. IPC'!$1:$1048576,3)))</f>
        <v>6.9900000000000004E-2</v>
      </c>
      <c r="C7" s="167">
        <f t="shared" si="0"/>
        <v>7773.9918468750002</v>
      </c>
      <c r="D7" s="167">
        <f t="shared" si="1"/>
        <v>118989.898096875</v>
      </c>
      <c r="E7" s="174">
        <f t="shared" ref="E7:E19" si="4">IF(YEAR(A7)=YEAR(A$2),(DAYS360(DATE(YEAR(A$2),MONTH(1),DAY(1)),A$2+1)/30),12)</f>
        <v>12</v>
      </c>
      <c r="F7" s="175">
        <f t="shared" si="3"/>
        <v>1427878.7771625</v>
      </c>
      <c r="H7" s="168"/>
      <c r="J7" s="167"/>
    </row>
    <row r="8" spans="1:10" s="169" customFormat="1" x14ac:dyDescent="0.2">
      <c r="A8" s="165">
        <f t="shared" si="2"/>
        <v>38246</v>
      </c>
      <c r="B8" s="166">
        <f>IF(YEAR(A8)&gt;YEAR(A$2),"0",IF(B$4="x",VLOOKUP(A8,[2]Salarios!$A:$IV,2),VLOOKUP(A8,'VR. IPC'!$1:$1048576,3)))</f>
        <v>6.4899999999999999E-2</v>
      </c>
      <c r="C8" s="167">
        <f t="shared" si="0"/>
        <v>7722.4443864871873</v>
      </c>
      <c r="D8" s="167">
        <f t="shared" si="1"/>
        <v>126712.34248336218</v>
      </c>
      <c r="E8" s="174">
        <f t="shared" si="4"/>
        <v>12</v>
      </c>
      <c r="F8" s="175">
        <f t="shared" si="3"/>
        <v>1520548.1098003462</v>
      </c>
      <c r="G8" s="167"/>
      <c r="H8" s="168"/>
      <c r="I8" s="170"/>
    </row>
    <row r="9" spans="1:10" s="169" customFormat="1" x14ac:dyDescent="0.2">
      <c r="A9" s="165">
        <f t="shared" si="2"/>
        <v>38611</v>
      </c>
      <c r="B9" s="166">
        <f>IF(YEAR(A9)&gt;YEAR(A$2),"0",IF(B$4="x",VLOOKUP(A9,[2]Salarios!$A:$IV,2),VLOOKUP(A9,'VR. IPC'!$1:$1048576,3)))</f>
        <v>5.5E-2</v>
      </c>
      <c r="C9" s="167">
        <f t="shared" si="0"/>
        <v>6969.1788365849197</v>
      </c>
      <c r="D9" s="167">
        <f t="shared" si="1"/>
        <v>133681.52131994709</v>
      </c>
      <c r="E9" s="174">
        <f t="shared" si="4"/>
        <v>12</v>
      </c>
      <c r="F9" s="175">
        <f t="shared" si="3"/>
        <v>1604178.2558393651</v>
      </c>
      <c r="G9" s="167"/>
      <c r="H9" s="168"/>
    </row>
    <row r="10" spans="1:10" s="169" customFormat="1" x14ac:dyDescent="0.2">
      <c r="A10" s="165">
        <f t="shared" si="2"/>
        <v>38976</v>
      </c>
      <c r="B10" s="166">
        <f>IF(YEAR(A10)&gt;YEAR(A$2),"0",IF(B$4="x",VLOOKUP(A10,[2]Salarios!$A:$IV,2),VLOOKUP(A10,'VR. IPC'!$1:$1048576,3)))</f>
        <v>4.8499999999999995E-2</v>
      </c>
      <c r="C10" s="167">
        <f t="shared" si="0"/>
        <v>6483.5537840174329</v>
      </c>
      <c r="D10" s="167">
        <f t="shared" si="1"/>
        <v>140165.07510396451</v>
      </c>
      <c r="E10" s="174">
        <f t="shared" si="4"/>
        <v>12</v>
      </c>
      <c r="F10" s="175">
        <f t="shared" si="3"/>
        <v>1681980.901247574</v>
      </c>
      <c r="G10" s="167"/>
      <c r="H10" s="168"/>
      <c r="J10" s="171"/>
    </row>
    <row r="11" spans="1:10" s="169" customFormat="1" x14ac:dyDescent="0.2">
      <c r="A11" s="165">
        <f t="shared" si="2"/>
        <v>39341</v>
      </c>
      <c r="B11" s="166">
        <f>IF(YEAR(A11)&gt;YEAR(A$2),"0",IF(B$4="x",VLOOKUP(A11,[2]Salarios!$A:$IV,2),VLOOKUP(A11,'VR. IPC'!$1:$1048576,3)))</f>
        <v>4.4800000000000006E-2</v>
      </c>
      <c r="C11" s="167">
        <f t="shared" si="0"/>
        <v>6279.395364657611</v>
      </c>
      <c r="D11" s="167">
        <f t="shared" si="1"/>
        <v>146444.47046862211</v>
      </c>
      <c r="E11" s="174">
        <f t="shared" si="4"/>
        <v>12</v>
      </c>
      <c r="F11" s="175">
        <f t="shared" si="3"/>
        <v>1757333.6456234653</v>
      </c>
      <c r="G11" s="167"/>
      <c r="H11" s="168"/>
    </row>
    <row r="12" spans="1:10" s="169" customFormat="1" x14ac:dyDescent="0.2">
      <c r="A12" s="165">
        <f t="shared" si="2"/>
        <v>39707</v>
      </c>
      <c r="B12" s="166">
        <f>IF(YEAR(A12)&gt;YEAR(A$2),"0",IF(B$4="x",VLOOKUP(A12,[2]Salarios!$A:$IV,2),VLOOKUP(A12,'VR. IPC'!$1:$1048576,3)))</f>
        <v>5.6900000000000006E-2</v>
      </c>
      <c r="C12" s="167">
        <f t="shared" si="0"/>
        <v>8332.6903696645986</v>
      </c>
      <c r="D12" s="167">
        <f t="shared" si="1"/>
        <v>154777.16083828671</v>
      </c>
      <c r="E12" s="174">
        <f t="shared" si="4"/>
        <v>10.5</v>
      </c>
      <c r="F12" s="175">
        <f t="shared" si="3"/>
        <v>1625160.1888020104</v>
      </c>
      <c r="G12" s="167"/>
      <c r="H12" s="168"/>
    </row>
    <row r="13" spans="1:10" s="169" customFormat="1" x14ac:dyDescent="0.2">
      <c r="A13" s="165">
        <f t="shared" si="2"/>
        <v>40072</v>
      </c>
      <c r="B13" s="166" t="str">
        <f>IF(YEAR(A13)&gt;YEAR(A$2),"0",IF(B$4="x",VLOOKUP(A13,[2]Salarios!$A:$IV,2),VLOOKUP(A13,'VR. IPC'!$1:$1048576,3)))</f>
        <v>0</v>
      </c>
      <c r="C13" s="167">
        <f t="shared" si="0"/>
        <v>0</v>
      </c>
      <c r="D13" s="167" t="str">
        <f t="shared" si="1"/>
        <v>0</v>
      </c>
      <c r="E13" s="174">
        <f t="shared" si="4"/>
        <v>12</v>
      </c>
      <c r="F13" s="175">
        <f t="shared" si="3"/>
        <v>0</v>
      </c>
      <c r="G13" s="167"/>
      <c r="H13" s="172"/>
    </row>
    <row r="14" spans="1:10" s="169" customFormat="1" x14ac:dyDescent="0.2">
      <c r="A14" s="165">
        <f t="shared" si="2"/>
        <v>40437</v>
      </c>
      <c r="B14" s="166" t="str">
        <f>IF(YEAR(A14)&gt;YEAR(A$2),"0",IF(B$4="x",VLOOKUP(A14,[2]Salarios!$A:$IV,2),VLOOKUP(A14,'VR. IPC'!$1:$1048576,3)))</f>
        <v>0</v>
      </c>
      <c r="C14" s="167">
        <f t="shared" si="0"/>
        <v>0</v>
      </c>
      <c r="D14" s="167" t="str">
        <f t="shared" si="1"/>
        <v>0</v>
      </c>
      <c r="E14" s="174">
        <f t="shared" si="4"/>
        <v>12</v>
      </c>
      <c r="F14" s="175">
        <f t="shared" si="3"/>
        <v>0</v>
      </c>
      <c r="G14" s="167"/>
      <c r="H14" s="168"/>
    </row>
    <row r="15" spans="1:10" s="169" customFormat="1" x14ac:dyDescent="0.2">
      <c r="A15" s="165">
        <f t="shared" si="2"/>
        <v>40802</v>
      </c>
      <c r="B15" s="166" t="str">
        <f>IF(YEAR(A15)&gt;YEAR(A$2),"0",IF(B$4="x",VLOOKUP(A15,[2]Salarios!$A:$IV,2),VLOOKUP(A15,'VR. IPC'!$1:$1048576,3)))</f>
        <v>0</v>
      </c>
      <c r="C15" s="167">
        <f t="shared" si="0"/>
        <v>0</v>
      </c>
      <c r="D15" s="167" t="str">
        <f ca="1">IF(B15&gt;Int_Has,"0",IF((MONTH(A15))=E$6,((D14*C15)+D14),D14))</f>
        <v>0</v>
      </c>
      <c r="E15" s="174">
        <f t="shared" si="4"/>
        <v>12</v>
      </c>
      <c r="F15" s="175">
        <f t="shared" ca="1" si="3"/>
        <v>0</v>
      </c>
      <c r="G15" s="167"/>
      <c r="H15" s="168"/>
    </row>
    <row r="16" spans="1:10" s="169" customFormat="1" x14ac:dyDescent="0.2">
      <c r="A16" s="165">
        <f t="shared" si="2"/>
        <v>41168</v>
      </c>
      <c r="B16" s="166" t="str">
        <f>IF(YEAR(A16)&gt;YEAR(A$2),"0",IF(B$4="x",VLOOKUP(A16,[2]Salarios!$A:$IV,2),VLOOKUP(A16,'VR. IPC'!$1:$1048576,3)))</f>
        <v>0</v>
      </c>
      <c r="C16" s="167">
        <f t="shared" ca="1" si="0"/>
        <v>0</v>
      </c>
      <c r="D16" s="167" t="str">
        <f>IF(YEAR(A16)&gt;YEAR(A$2),"0",D15+C16)</f>
        <v>0</v>
      </c>
      <c r="E16" s="174">
        <f t="shared" si="4"/>
        <v>12</v>
      </c>
      <c r="F16" s="175">
        <f t="shared" si="3"/>
        <v>0</v>
      </c>
      <c r="G16" s="167"/>
      <c r="H16" s="168"/>
    </row>
    <row r="17" spans="1:10" s="169" customFormat="1" x14ac:dyDescent="0.2">
      <c r="A17" s="165">
        <f t="shared" si="2"/>
        <v>41533</v>
      </c>
      <c r="B17" s="166" t="str">
        <f>IF(YEAR(A17)&gt;YEAR(A$2),"0",IF(B$4="x",VLOOKUP(A17,[2]Salarios!$A:$IV,2),VLOOKUP(A17,'VR. IPC'!$1:$1048576,3)))</f>
        <v>0</v>
      </c>
      <c r="C17" s="167">
        <f t="shared" si="0"/>
        <v>0</v>
      </c>
      <c r="D17" s="167" t="str">
        <f>IF(YEAR(A17)&gt;YEAR(A$2),"0",D16+C17)</f>
        <v>0</v>
      </c>
      <c r="E17" s="174">
        <f t="shared" si="4"/>
        <v>12</v>
      </c>
      <c r="F17" s="175">
        <f t="shared" si="3"/>
        <v>0</v>
      </c>
      <c r="G17" s="167"/>
      <c r="H17" s="168"/>
    </row>
    <row r="18" spans="1:10" s="169" customFormat="1" x14ac:dyDescent="0.2">
      <c r="A18" s="165">
        <f>DATE(YEAR(A17)+1,MONTH(A17),DAY(1))</f>
        <v>41883</v>
      </c>
      <c r="B18" s="166" t="str">
        <f>IF(YEAR(A18)&gt;YEAR(A$2),"0",IF(B$4="x",VLOOKUP(A18,[2]Salarios!$A:$IV,2),VLOOKUP(A18,'VR. IPC'!$1:$1048576,3)))</f>
        <v>0</v>
      </c>
      <c r="C18" s="167">
        <f t="shared" si="0"/>
        <v>0</v>
      </c>
      <c r="D18" s="167" t="str">
        <f>IF(YEAR(A18)&gt;YEAR(A$2),"0",D17+C18)</f>
        <v>0</v>
      </c>
      <c r="E18" s="174">
        <f t="shared" si="4"/>
        <v>12</v>
      </c>
      <c r="F18" s="175">
        <f t="shared" si="3"/>
        <v>0</v>
      </c>
      <c r="G18" s="167"/>
      <c r="H18" s="168"/>
    </row>
    <row r="19" spans="1:10" s="169" customFormat="1" x14ac:dyDescent="0.2">
      <c r="A19" s="165">
        <f>DATE(YEAR(A18)+1,MONTH(A18),DAY(1))</f>
        <v>42248</v>
      </c>
      <c r="B19" s="166" t="str">
        <f>IF(YEAR(A19)&gt;YEAR(A$2),"0",IF(B$4="x",VLOOKUP(A19,[2]Salarios!$A:$IV,2),VLOOKUP(A19,'VR. IPC'!$1:$1048576,3)))</f>
        <v>0</v>
      </c>
      <c r="C19" s="167">
        <f t="shared" si="0"/>
        <v>0</v>
      </c>
      <c r="D19" s="167" t="str">
        <f>IF(YEAR(A19)&gt;YEAR(A$2),"0",D18+C19)</f>
        <v>0</v>
      </c>
      <c r="E19" s="174">
        <f t="shared" si="4"/>
        <v>12</v>
      </c>
      <c r="F19" s="175">
        <f t="shared" si="3"/>
        <v>0</v>
      </c>
      <c r="G19" s="167"/>
      <c r="H19" s="168"/>
    </row>
    <row r="20" spans="1:10" s="152" customFormat="1" ht="3.75" customHeight="1" x14ac:dyDescent="0.2">
      <c r="A20" s="154"/>
      <c r="B20" s="155"/>
      <c r="C20" s="156"/>
      <c r="D20" s="167">
        <f>IF(YEAR(A20)&gt;YEAR(A$2),"0",D19+C20)</f>
        <v>0</v>
      </c>
      <c r="E20" s="157"/>
      <c r="F20" s="156"/>
      <c r="G20" s="158"/>
      <c r="H20" s="151"/>
      <c r="J20" s="153"/>
    </row>
    <row r="21" spans="1:10" s="152" customFormat="1" ht="15" x14ac:dyDescent="0.2">
      <c r="A21" s="159"/>
      <c r="B21" s="159"/>
      <c r="C21" s="160"/>
      <c r="D21" s="161" t="s">
        <v>38</v>
      </c>
      <c r="E21" s="162"/>
      <c r="F21" s="163">
        <f ca="1">SUM(F4:F20)</f>
        <v>11856625.31597526</v>
      </c>
      <c r="G21" s="163">
        <f>SUM(G4:G20)</f>
        <v>0</v>
      </c>
      <c r="H21" s="151"/>
      <c r="J21" s="153"/>
    </row>
    <row r="22" spans="1:10" s="152" customFormat="1" x14ac:dyDescent="0.2">
      <c r="B22" s="164"/>
      <c r="C22" s="151"/>
      <c r="D22" s="151"/>
      <c r="F22" s="151"/>
      <c r="G22" s="151"/>
      <c r="H22" s="151"/>
      <c r="J22" s="153"/>
    </row>
    <row r="23" spans="1:10" s="152" customFormat="1" ht="15" x14ac:dyDescent="0.2">
      <c r="B23" s="164"/>
      <c r="C23" s="359" t="s">
        <v>42</v>
      </c>
      <c r="D23" s="359"/>
      <c r="E23" s="360"/>
      <c r="F23" s="163">
        <f ca="1">F21+G21</f>
        <v>11856625.31597526</v>
      </c>
      <c r="G23" s="151"/>
      <c r="H23" s="151"/>
      <c r="J23" s="153"/>
    </row>
    <row r="26" spans="1:10" ht="20.25" customHeight="1" x14ac:dyDescent="0.2">
      <c r="A26" s="176">
        <v>39864</v>
      </c>
      <c r="B26" s="356" t="s">
        <v>37</v>
      </c>
      <c r="C26" s="357"/>
      <c r="D26" s="357"/>
      <c r="E26" s="357"/>
      <c r="F26" s="358"/>
      <c r="G26" s="127" t="s">
        <v>41</v>
      </c>
    </row>
    <row r="27" spans="1:10" ht="19.5" customHeight="1" x14ac:dyDescent="0.2">
      <c r="A27" s="125" t="s">
        <v>45</v>
      </c>
      <c r="B27" s="128">
        <v>0.5</v>
      </c>
      <c r="C27" s="127" t="s">
        <v>34</v>
      </c>
      <c r="D27" s="125" t="s">
        <v>36</v>
      </c>
      <c r="E27" s="125" t="s">
        <v>35</v>
      </c>
      <c r="F27" s="127" t="s">
        <v>40</v>
      </c>
      <c r="G27" s="127" t="s">
        <v>3</v>
      </c>
    </row>
    <row r="28" spans="1:10" ht="15.75" customHeight="1" x14ac:dyDescent="0.2">
      <c r="A28" s="176">
        <v>36723</v>
      </c>
      <c r="B28" s="135">
        <f>B27</f>
        <v>0.5</v>
      </c>
      <c r="C28" s="113">
        <f>IF(YEAR(A28)&gt;YEAR(A$26),"0",VLOOKUP(A28,[2]Salarios!$A:$IV,6))</f>
        <v>260100</v>
      </c>
      <c r="D28" s="114">
        <f t="shared" ref="D28:D43" si="5">C28*B$27</f>
        <v>130050</v>
      </c>
      <c r="E28" s="177">
        <f>IF(YEAR(A28)=YEAR(A26),(DAYS360(DATE(YEAR(A28),MONTH(A28),DAY(A28)),A26+1)/30),DAYS360(A28,DATE(YEAR(A28)+1,MONTH(12),))/30)</f>
        <v>5.5</v>
      </c>
      <c r="F28" s="178">
        <f>D28*E28</f>
        <v>715275</v>
      </c>
      <c r="G28" s="114"/>
    </row>
    <row r="29" spans="1:10" s="169" customFormat="1" x14ac:dyDescent="0.2">
      <c r="A29" s="165">
        <f>DATE(YEAR(A28)+1,MONTH(A28),DAY(A28))</f>
        <v>37088</v>
      </c>
      <c r="B29" s="173">
        <f t="shared" ref="B29:B43" si="6">B28</f>
        <v>0.5</v>
      </c>
      <c r="C29" s="113">
        <f>IF(YEAR(A29)&gt;YEAR(A$26),"0",VLOOKUP(A29,[2]Salarios!$A:$IV,6))</f>
        <v>286000</v>
      </c>
      <c r="D29" s="167">
        <f t="shared" si="5"/>
        <v>143000</v>
      </c>
      <c r="E29" s="174">
        <f>IF(YEAR(A29)=YEAR(A$26),(DAYS360(DATE(YEAR(A$26),MONTH(1),DAY(1)),A$26+1)/30),12)</f>
        <v>12</v>
      </c>
      <c r="F29" s="175">
        <f>D29*E29</f>
        <v>1716000</v>
      </c>
      <c r="G29" s="167"/>
      <c r="H29" s="168"/>
    </row>
    <row r="30" spans="1:10" s="169" customFormat="1" x14ac:dyDescent="0.2">
      <c r="A30" s="165">
        <f t="shared" ref="A30:A43" si="7">DATE(YEAR(A29)+1,MONTH(A29),DAY(A29))</f>
        <v>37453</v>
      </c>
      <c r="B30" s="173">
        <f t="shared" si="6"/>
        <v>0.5</v>
      </c>
      <c r="C30" s="113">
        <f>IF(YEAR(A30)&gt;YEAR(A$26),"0",VLOOKUP(A30,[2]Salarios!$A:$IV,6))</f>
        <v>309000</v>
      </c>
      <c r="D30" s="167">
        <f t="shared" si="5"/>
        <v>154500</v>
      </c>
      <c r="E30" s="174">
        <f t="shared" ref="E30:E43" si="8">IF(YEAR(A30)=YEAR(A$26),(DAYS360(DATE(YEAR(A$26),MONTH(1),DAY(1)),A$26+1)/30),12)</f>
        <v>12</v>
      </c>
      <c r="F30" s="175">
        <f t="shared" ref="F30:F43" si="9">D30*E30</f>
        <v>1854000</v>
      </c>
      <c r="G30" s="167"/>
      <c r="H30" s="168"/>
    </row>
    <row r="31" spans="1:10" s="169" customFormat="1" x14ac:dyDescent="0.2">
      <c r="A31" s="165">
        <f t="shared" si="7"/>
        <v>37818</v>
      </c>
      <c r="B31" s="173">
        <f t="shared" si="6"/>
        <v>0.5</v>
      </c>
      <c r="C31" s="113">
        <f>IF(YEAR(A31)&gt;YEAR(A$26),"0",VLOOKUP(A31,[2]Salarios!$A:$IV,6))</f>
        <v>332000</v>
      </c>
      <c r="D31" s="167">
        <f t="shared" si="5"/>
        <v>166000</v>
      </c>
      <c r="E31" s="174">
        <f t="shared" si="8"/>
        <v>12</v>
      </c>
      <c r="F31" s="175">
        <f t="shared" si="9"/>
        <v>1992000</v>
      </c>
      <c r="G31" s="167"/>
      <c r="H31" s="168"/>
    </row>
    <row r="32" spans="1:10" s="169" customFormat="1" x14ac:dyDescent="0.2">
      <c r="A32" s="165">
        <f t="shared" si="7"/>
        <v>38184</v>
      </c>
      <c r="B32" s="173">
        <f t="shared" si="6"/>
        <v>0.5</v>
      </c>
      <c r="C32" s="113">
        <f>IF(YEAR(A32)&gt;YEAR(A$26),"0",VLOOKUP(A32,[2]Salarios!$A:$IV,6))</f>
        <v>358000</v>
      </c>
      <c r="D32" s="167">
        <f t="shared" si="5"/>
        <v>179000</v>
      </c>
      <c r="E32" s="174">
        <f t="shared" si="8"/>
        <v>12</v>
      </c>
      <c r="F32" s="175">
        <f t="shared" si="9"/>
        <v>2148000</v>
      </c>
      <c r="G32" s="167"/>
      <c r="H32" s="168"/>
    </row>
    <row r="33" spans="1:8" s="169" customFormat="1" x14ac:dyDescent="0.2">
      <c r="A33" s="165">
        <f t="shared" si="7"/>
        <v>38549</v>
      </c>
      <c r="B33" s="173">
        <f t="shared" si="6"/>
        <v>0.5</v>
      </c>
      <c r="C33" s="113">
        <f>IF(YEAR(A33)&gt;YEAR(A$26),"0",VLOOKUP(A33,[2]Salarios!$A:$IV,6))</f>
        <v>381500</v>
      </c>
      <c r="D33" s="167">
        <f t="shared" si="5"/>
        <v>190750</v>
      </c>
      <c r="E33" s="174">
        <f t="shared" si="8"/>
        <v>12</v>
      </c>
      <c r="F33" s="175">
        <f t="shared" si="9"/>
        <v>2289000</v>
      </c>
      <c r="G33" s="167"/>
      <c r="H33" s="168"/>
    </row>
    <row r="34" spans="1:8" s="169" customFormat="1" x14ac:dyDescent="0.2">
      <c r="A34" s="165">
        <f t="shared" si="7"/>
        <v>38914</v>
      </c>
      <c r="B34" s="173">
        <f t="shared" si="6"/>
        <v>0.5</v>
      </c>
      <c r="C34" s="113">
        <f>IF(YEAR(A34)&gt;YEAR(A$26),"0",VLOOKUP(A34,[2]Salarios!$A:$IV,6))</f>
        <v>408000</v>
      </c>
      <c r="D34" s="167">
        <f t="shared" si="5"/>
        <v>204000</v>
      </c>
      <c r="E34" s="174">
        <f t="shared" si="8"/>
        <v>12</v>
      </c>
      <c r="F34" s="175">
        <f t="shared" si="9"/>
        <v>2448000</v>
      </c>
      <c r="G34" s="167"/>
      <c r="H34" s="168"/>
    </row>
    <row r="35" spans="1:8" s="169" customFormat="1" x14ac:dyDescent="0.2">
      <c r="A35" s="165">
        <f t="shared" si="7"/>
        <v>39279</v>
      </c>
      <c r="B35" s="173">
        <f t="shared" si="6"/>
        <v>0.5</v>
      </c>
      <c r="C35" s="113">
        <f>IF(YEAR(A35)&gt;YEAR(A$26),"0",VLOOKUP(A35,[2]Salarios!$A:$IV,6))</f>
        <v>433700</v>
      </c>
      <c r="D35" s="167">
        <f t="shared" si="5"/>
        <v>216850</v>
      </c>
      <c r="E35" s="174">
        <f t="shared" si="8"/>
        <v>12</v>
      </c>
      <c r="F35" s="175">
        <f t="shared" si="9"/>
        <v>2602200</v>
      </c>
      <c r="G35" s="167"/>
      <c r="H35" s="168"/>
    </row>
    <row r="36" spans="1:8" s="169" customFormat="1" x14ac:dyDescent="0.2">
      <c r="A36" s="165">
        <f t="shared" si="7"/>
        <v>39645</v>
      </c>
      <c r="B36" s="173">
        <f t="shared" si="6"/>
        <v>0.5</v>
      </c>
      <c r="C36" s="113">
        <f>IF(YEAR(A36)&gt;YEAR(A$26),"0",VLOOKUP(A36,[2]Salarios!$A:$IV,6))</f>
        <v>461500</v>
      </c>
      <c r="D36" s="167">
        <f t="shared" si="5"/>
        <v>230750</v>
      </c>
      <c r="E36" s="174">
        <f t="shared" si="8"/>
        <v>12</v>
      </c>
      <c r="F36" s="175">
        <f t="shared" si="9"/>
        <v>2769000</v>
      </c>
      <c r="G36" s="167"/>
      <c r="H36" s="168"/>
    </row>
    <row r="37" spans="1:8" s="169" customFormat="1" x14ac:dyDescent="0.2">
      <c r="A37" s="165">
        <f t="shared" si="7"/>
        <v>40010</v>
      </c>
      <c r="B37" s="173">
        <f t="shared" si="6"/>
        <v>0.5</v>
      </c>
      <c r="C37" s="113">
        <f>IF(YEAR(A37)&gt;YEAR(A$26),"0",VLOOKUP(A37,[2]Salarios!$A:$IV,6))</f>
        <v>496900</v>
      </c>
      <c r="D37" s="167">
        <f t="shared" si="5"/>
        <v>248450</v>
      </c>
      <c r="E37" s="174">
        <f t="shared" si="8"/>
        <v>1.6666666666666667</v>
      </c>
      <c r="F37" s="175">
        <f t="shared" si="9"/>
        <v>414083.33333333337</v>
      </c>
      <c r="G37" s="167"/>
      <c r="H37" s="168"/>
    </row>
    <row r="38" spans="1:8" s="169" customFormat="1" x14ac:dyDescent="0.2">
      <c r="A38" s="165">
        <f t="shared" si="7"/>
        <v>40375</v>
      </c>
      <c r="B38" s="173">
        <f t="shared" si="6"/>
        <v>0.5</v>
      </c>
      <c r="C38" s="113" t="str">
        <f>IF(YEAR(A38)&gt;YEAR(A$26),"0",VLOOKUP(A38,[2]Salarios!$A:$IV,6))</f>
        <v>0</v>
      </c>
      <c r="D38" s="167">
        <f t="shared" si="5"/>
        <v>0</v>
      </c>
      <c r="E38" s="174">
        <f t="shared" si="8"/>
        <v>12</v>
      </c>
      <c r="F38" s="175">
        <f t="shared" si="9"/>
        <v>0</v>
      </c>
      <c r="G38" s="167"/>
      <c r="H38" s="168"/>
    </row>
    <row r="39" spans="1:8" s="169" customFormat="1" x14ac:dyDescent="0.2">
      <c r="A39" s="165">
        <f t="shared" si="7"/>
        <v>40740</v>
      </c>
      <c r="B39" s="173">
        <f t="shared" si="6"/>
        <v>0.5</v>
      </c>
      <c r="C39" s="113" t="str">
        <f>IF(YEAR(A39)&gt;YEAR(A$26),"0",VLOOKUP(A39,[2]Salarios!$A:$IV,6))</f>
        <v>0</v>
      </c>
      <c r="D39" s="167">
        <f t="shared" si="5"/>
        <v>0</v>
      </c>
      <c r="E39" s="174">
        <f t="shared" si="8"/>
        <v>12</v>
      </c>
      <c r="F39" s="175">
        <f t="shared" si="9"/>
        <v>0</v>
      </c>
      <c r="G39" s="167"/>
      <c r="H39" s="168"/>
    </row>
    <row r="40" spans="1:8" s="169" customFormat="1" x14ac:dyDescent="0.2">
      <c r="A40" s="165">
        <f t="shared" si="7"/>
        <v>41106</v>
      </c>
      <c r="B40" s="173">
        <f t="shared" si="6"/>
        <v>0.5</v>
      </c>
      <c r="C40" s="113" t="str">
        <f>IF(YEAR(A40)&gt;YEAR(A$26),"0",VLOOKUP(A40,[2]Salarios!$A:$IV,6))</f>
        <v>0</v>
      </c>
      <c r="D40" s="167">
        <f t="shared" si="5"/>
        <v>0</v>
      </c>
      <c r="E40" s="174">
        <f t="shared" si="8"/>
        <v>12</v>
      </c>
      <c r="F40" s="175">
        <f t="shared" si="9"/>
        <v>0</v>
      </c>
      <c r="G40" s="167"/>
      <c r="H40" s="168"/>
    </row>
    <row r="41" spans="1:8" s="169" customFormat="1" x14ac:dyDescent="0.2">
      <c r="A41" s="165">
        <f t="shared" si="7"/>
        <v>41471</v>
      </c>
      <c r="B41" s="173">
        <f t="shared" si="6"/>
        <v>0.5</v>
      </c>
      <c r="C41" s="113" t="str">
        <f>IF(YEAR(A41)&gt;YEAR(A$26),"0",VLOOKUP(A41,[2]Salarios!$A:$IV,6))</f>
        <v>0</v>
      </c>
      <c r="D41" s="167">
        <f t="shared" si="5"/>
        <v>0</v>
      </c>
      <c r="E41" s="174">
        <f t="shared" si="8"/>
        <v>12</v>
      </c>
      <c r="F41" s="175">
        <f t="shared" si="9"/>
        <v>0</v>
      </c>
      <c r="G41" s="167"/>
      <c r="H41" s="168"/>
    </row>
    <row r="42" spans="1:8" s="169" customFormat="1" x14ac:dyDescent="0.2">
      <c r="A42" s="165">
        <f t="shared" si="7"/>
        <v>41836</v>
      </c>
      <c r="B42" s="173">
        <f t="shared" si="6"/>
        <v>0.5</v>
      </c>
      <c r="C42" s="113" t="str">
        <f>IF(YEAR(A42)&gt;YEAR(A$26),"0",VLOOKUP(A42,[2]Salarios!$A:$IV,6))</f>
        <v>0</v>
      </c>
      <c r="D42" s="167">
        <f t="shared" si="5"/>
        <v>0</v>
      </c>
      <c r="E42" s="174">
        <f t="shared" si="8"/>
        <v>12</v>
      </c>
      <c r="F42" s="175">
        <f t="shared" si="9"/>
        <v>0</v>
      </c>
      <c r="G42" s="167"/>
      <c r="H42" s="168"/>
    </row>
    <row r="43" spans="1:8" s="169" customFormat="1" x14ac:dyDescent="0.2">
      <c r="A43" s="165">
        <f t="shared" si="7"/>
        <v>42201</v>
      </c>
      <c r="B43" s="173">
        <f t="shared" si="6"/>
        <v>0.5</v>
      </c>
      <c r="C43" s="113" t="str">
        <f>IF(YEAR(A43)&gt;YEAR(A$26),"0",VLOOKUP(A43,[2]Salarios!$A:$IV,6))</f>
        <v>0</v>
      </c>
      <c r="D43" s="167">
        <f t="shared" si="5"/>
        <v>0</v>
      </c>
      <c r="E43" s="174">
        <f t="shared" si="8"/>
        <v>12</v>
      </c>
      <c r="F43" s="175">
        <f t="shared" si="9"/>
        <v>0</v>
      </c>
      <c r="G43" s="167"/>
      <c r="H43" s="168"/>
    </row>
    <row r="44" spans="1:8" ht="3.75" customHeight="1" x14ac:dyDescent="0.2">
      <c r="A44" s="118"/>
      <c r="B44" s="120"/>
      <c r="C44" s="117"/>
      <c r="D44" s="117"/>
      <c r="E44" s="118"/>
      <c r="F44" s="117"/>
      <c r="G44" s="121"/>
    </row>
    <row r="45" spans="1:8" ht="15" x14ac:dyDescent="0.25">
      <c r="A45" s="111"/>
      <c r="C45" s="129"/>
      <c r="D45" s="114" t="s">
        <v>38</v>
      </c>
      <c r="E45" s="115"/>
      <c r="F45" s="119">
        <f>SUM(F28:F44)</f>
        <v>18947558.333333332</v>
      </c>
      <c r="G45" s="116">
        <f>SUM(G28:G44)</f>
        <v>0</v>
      </c>
    </row>
    <row r="47" spans="1:8" ht="15" x14ac:dyDescent="0.25">
      <c r="C47" s="353" t="s">
        <v>42</v>
      </c>
      <c r="D47" s="353"/>
      <c r="E47" s="354"/>
      <c r="F47" s="116">
        <f>F45+G45</f>
        <v>18947558.333333332</v>
      </c>
    </row>
  </sheetData>
  <mergeCells count="4">
    <mergeCell ref="C47:E47"/>
    <mergeCell ref="B2:F2"/>
    <mergeCell ref="B26:F26"/>
    <mergeCell ref="C23:E23"/>
  </mergeCells>
  <phoneticPr fontId="0" type="noConversion"/>
  <conditionalFormatting sqref="A2 A28:A43 A4:A20 A26">
    <cfRule type="expression" dxfId="5" priority="1" stopIfTrue="1">
      <formula>IF(ROW(A2)&gt;Fila_Fin_FIP,TRUE,FALSE)</formula>
    </cfRule>
    <cfRule type="expression" dxfId="4" priority="2" stopIfTrue="1">
      <formula>IF(ROW(A2)=Fila_Fin_FIP,TRUE,FALSE)</formula>
    </cfRule>
    <cfRule type="expression" dxfId="3" priority="3" stopIfTrue="1">
      <formula>IF(ROW(A2)&lt;Fila_Fin_FIP,TRUE,FALSE)</formula>
    </cfRule>
  </conditionalFormatting>
  <printOptions horizontalCentered="1"/>
  <pageMargins left="0.98425196850393704" right="0.59055118110236227" top="0.98425196850393704" bottom="0.98425196850393704" header="0" footer="0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pane ySplit="2" topLeftCell="A21" activePane="bottomLeft" state="frozen"/>
      <selection activeCell="D15" sqref="D15"/>
      <selection pane="bottomLeft" activeCell="F48" sqref="F48"/>
    </sheetView>
  </sheetViews>
  <sheetFormatPr baseColWidth="10" defaultRowHeight="12.75" x14ac:dyDescent="0.2"/>
  <cols>
    <col min="2" max="2" width="10.85546875" customWidth="1"/>
    <col min="3" max="3" width="15.7109375" style="103" customWidth="1"/>
  </cols>
  <sheetData>
    <row r="1" spans="1:6" x14ac:dyDescent="0.2">
      <c r="A1" s="361" t="s">
        <v>27</v>
      </c>
      <c r="B1" s="361"/>
      <c r="C1" s="361"/>
      <c r="D1" s="362" t="s">
        <v>28</v>
      </c>
      <c r="E1" s="363"/>
      <c r="F1" s="364"/>
    </row>
    <row r="2" spans="1:6" ht="26.25" customHeight="1" x14ac:dyDescent="0.2">
      <c r="A2" s="122" t="s">
        <v>23</v>
      </c>
      <c r="B2" s="124" t="s">
        <v>24</v>
      </c>
      <c r="C2" s="123" t="s">
        <v>25</v>
      </c>
    </row>
    <row r="3" spans="1:6" x14ac:dyDescent="0.2">
      <c r="A3" s="28">
        <v>29221</v>
      </c>
      <c r="B3" s="91">
        <v>29190</v>
      </c>
      <c r="C3" s="102">
        <f>VLOOKUP(B3,[3]IPC!$A:$IV,3,FALSE)</f>
        <v>0.28800000000000003</v>
      </c>
    </row>
    <row r="4" spans="1:6" x14ac:dyDescent="0.2">
      <c r="A4" s="28">
        <f>DATE(YEAR(A3)+1,MONTH(A3),DAY(1))</f>
        <v>29587</v>
      </c>
      <c r="B4" s="91">
        <f>DATE(YEAR(B3)+1,MONTH(B3),DAY(1))</f>
        <v>29556</v>
      </c>
      <c r="C4" s="102">
        <f>VLOOKUP(B4,[3]IPC!$A:$IV,3,FALSE)</f>
        <v>0.25850000000000001</v>
      </c>
    </row>
    <row r="5" spans="1:6" x14ac:dyDescent="0.2">
      <c r="A5" s="28">
        <f t="shared" ref="A5:A13" si="0">DATE(YEAR(A4)+1,MONTH(A4),DAY(1))</f>
        <v>29952</v>
      </c>
      <c r="B5" s="91">
        <f>DATE(YEAR(B4)+1,MONTH(B4),DAY(1))</f>
        <v>29921</v>
      </c>
      <c r="C5" s="102">
        <f>VLOOKUP(B5,[3]IPC!$A:$IV,3,FALSE)</f>
        <v>0.2636</v>
      </c>
    </row>
    <row r="6" spans="1:6" x14ac:dyDescent="0.2">
      <c r="A6" s="28">
        <f t="shared" si="0"/>
        <v>30317</v>
      </c>
      <c r="B6" s="91">
        <f t="shared" ref="B6:B13" si="1">DATE(YEAR(B5)+1,MONTH(B5),DAY(1))</f>
        <v>30286</v>
      </c>
      <c r="C6" s="102">
        <f>VLOOKUP(B6,[3]IPC!$A:$IV,3,FALSE)</f>
        <v>0.24030000000000001</v>
      </c>
      <c r="E6" s="80">
        <v>6</v>
      </c>
    </row>
    <row r="7" spans="1:6" x14ac:dyDescent="0.2">
      <c r="A7" s="28">
        <f t="shared" si="0"/>
        <v>30682</v>
      </c>
      <c r="B7" s="91">
        <f t="shared" si="1"/>
        <v>30651</v>
      </c>
      <c r="C7" s="102">
        <f>VLOOKUP(B7,[3]IPC!$A:$IV,3,FALSE)</f>
        <v>0.16639999999999999</v>
      </c>
    </row>
    <row r="8" spans="1:6" x14ac:dyDescent="0.2">
      <c r="A8" s="28">
        <f t="shared" si="0"/>
        <v>31048</v>
      </c>
      <c r="B8" s="91">
        <f t="shared" si="1"/>
        <v>31017</v>
      </c>
      <c r="C8" s="102">
        <f>VLOOKUP(B8,[3]IPC!$A:$IV,3,FALSE)</f>
        <v>0.18280000000000002</v>
      </c>
    </row>
    <row r="9" spans="1:6" x14ac:dyDescent="0.2">
      <c r="A9" s="28">
        <f t="shared" si="0"/>
        <v>31413</v>
      </c>
      <c r="B9" s="91">
        <f t="shared" si="1"/>
        <v>31382</v>
      </c>
      <c r="C9" s="102">
        <f>VLOOKUP(B9,[3]IPC!$A:$IV,3,FALSE)</f>
        <v>0.22450000000000001</v>
      </c>
    </row>
    <row r="10" spans="1:6" x14ac:dyDescent="0.2">
      <c r="A10" s="28">
        <f t="shared" si="0"/>
        <v>31778</v>
      </c>
      <c r="B10" s="91">
        <f t="shared" si="1"/>
        <v>31747</v>
      </c>
      <c r="C10" s="102">
        <f>VLOOKUP(B10,[3]IPC!$A:$IV,3,FALSE)</f>
        <v>0.20949999999999999</v>
      </c>
    </row>
    <row r="11" spans="1:6" x14ac:dyDescent="0.2">
      <c r="A11" s="28">
        <f t="shared" si="0"/>
        <v>32143</v>
      </c>
      <c r="B11" s="91">
        <f t="shared" si="1"/>
        <v>32112</v>
      </c>
      <c r="C11" s="102">
        <f>VLOOKUP(B11,[3]IPC!$A:$IV,3,FALSE)</f>
        <v>0.2402</v>
      </c>
    </row>
    <row r="12" spans="1:6" x14ac:dyDescent="0.2">
      <c r="A12" s="28">
        <f t="shared" si="0"/>
        <v>32509</v>
      </c>
      <c r="B12" s="91">
        <f t="shared" si="1"/>
        <v>32478</v>
      </c>
      <c r="C12" s="102">
        <f>VLOOKUP(B12,[3]IPC!$A:$IV,3,FALSE)</f>
        <v>0.28120000000000001</v>
      </c>
    </row>
    <row r="13" spans="1:6" x14ac:dyDescent="0.2">
      <c r="A13" s="28">
        <f t="shared" si="0"/>
        <v>32874</v>
      </c>
      <c r="B13" s="91">
        <f t="shared" si="1"/>
        <v>32843</v>
      </c>
      <c r="C13" s="102">
        <f>VLOOKUP(B13,[3]IPC!$A:$IV,3,FALSE)</f>
        <v>0.26119999999999999</v>
      </c>
    </row>
    <row r="14" spans="1:6" x14ac:dyDescent="0.2">
      <c r="A14" s="28">
        <f t="shared" ref="A14:A39" si="2">DATE(YEAR(A13)+1,MONTH(A13),DAY(1))</f>
        <v>33239</v>
      </c>
      <c r="B14" s="91">
        <f t="shared" ref="B14:B39" si="3">DATE(YEAR(B13)+1,MONTH(B13),DAY(1))</f>
        <v>33208</v>
      </c>
      <c r="C14" s="102">
        <f>VLOOKUP(B14,[3]IPC!$A:$IV,3,FALSE)</f>
        <v>0.3236</v>
      </c>
    </row>
    <row r="15" spans="1:6" x14ac:dyDescent="0.2">
      <c r="A15" s="28">
        <f t="shared" si="2"/>
        <v>33604</v>
      </c>
      <c r="B15" s="91">
        <f t="shared" si="3"/>
        <v>33573</v>
      </c>
      <c r="C15" s="102">
        <f>VLOOKUP(B15,[3]IPC!$A:$IV,3,FALSE)</f>
        <v>0.26819999999999999</v>
      </c>
      <c r="D15">
        <f ca="1">IF(B15&gt;Int_Has,"0",IF((MONTH(A15))=E$6,((D14*C15)+D14),D14))</f>
        <v>0</v>
      </c>
    </row>
    <row r="16" spans="1:6" x14ac:dyDescent="0.2">
      <c r="A16" s="28">
        <f t="shared" si="2"/>
        <v>33970</v>
      </c>
      <c r="B16" s="91">
        <f t="shared" si="3"/>
        <v>33939</v>
      </c>
      <c r="C16" s="102">
        <f>VLOOKUP(B16,[3]IPC!$A:$IV,3,FALSE)</f>
        <v>0.25129999999999997</v>
      </c>
    </row>
    <row r="17" spans="1:3" x14ac:dyDescent="0.2">
      <c r="A17" s="28">
        <f t="shared" si="2"/>
        <v>34335</v>
      </c>
      <c r="B17" s="91">
        <f t="shared" si="3"/>
        <v>34304</v>
      </c>
      <c r="C17" s="102">
        <f>VLOOKUP(B17,[3]IPC!$A:$IV,3,FALSE)</f>
        <v>0.22600000000000001</v>
      </c>
    </row>
    <row r="18" spans="1:3" x14ac:dyDescent="0.2">
      <c r="A18" s="28">
        <f t="shared" si="2"/>
        <v>34700</v>
      </c>
      <c r="B18" s="91">
        <f t="shared" si="3"/>
        <v>34669</v>
      </c>
      <c r="C18" s="102">
        <f>VLOOKUP(B18,[3]IPC!$A:$IV,3,FALSE)</f>
        <v>0.22589999999999999</v>
      </c>
    </row>
    <row r="19" spans="1:3" x14ac:dyDescent="0.2">
      <c r="A19" s="28">
        <f t="shared" si="2"/>
        <v>35065</v>
      </c>
      <c r="B19" s="91">
        <f t="shared" si="3"/>
        <v>35034</v>
      </c>
      <c r="C19" s="102">
        <f>VLOOKUP(B19,[3]IPC!$A:$IV,3,FALSE)</f>
        <v>0.1946</v>
      </c>
    </row>
    <row r="20" spans="1:3" x14ac:dyDescent="0.2">
      <c r="A20" s="28">
        <f t="shared" si="2"/>
        <v>35431</v>
      </c>
      <c r="B20" s="91">
        <f t="shared" si="3"/>
        <v>35400</v>
      </c>
      <c r="C20" s="102">
        <f>VLOOKUP(B20,[3]IPC!$A:$IV,3,FALSE)</f>
        <v>0.21629999999999999</v>
      </c>
    </row>
    <row r="21" spans="1:3" x14ac:dyDescent="0.2">
      <c r="A21" s="28">
        <f t="shared" si="2"/>
        <v>35796</v>
      </c>
      <c r="B21" s="91">
        <f t="shared" si="3"/>
        <v>35765</v>
      </c>
      <c r="C21" s="102">
        <f>VLOOKUP(B21,[3]IPC!$A:$IV,3,FALSE)</f>
        <v>0.17679999999999998</v>
      </c>
    </row>
    <row r="22" spans="1:3" x14ac:dyDescent="0.2">
      <c r="A22" s="28">
        <f t="shared" si="2"/>
        <v>36161</v>
      </c>
      <c r="B22" s="91">
        <f t="shared" si="3"/>
        <v>36130</v>
      </c>
      <c r="C22" s="102">
        <f>VLOOKUP(B22,[3]IPC!$A:$IV,3,FALSE)</f>
        <v>0.16699999999999998</v>
      </c>
    </row>
    <row r="23" spans="1:3" x14ac:dyDescent="0.2">
      <c r="A23" s="28">
        <f t="shared" si="2"/>
        <v>36526</v>
      </c>
      <c r="B23" s="91">
        <f t="shared" si="3"/>
        <v>36495</v>
      </c>
      <c r="C23" s="102">
        <f>VLOOKUP(B23,[3]IPC!$A:$IV,3,FALSE)</f>
        <v>9.2300000000000007E-2</v>
      </c>
    </row>
    <row r="24" spans="1:3" x14ac:dyDescent="0.2">
      <c r="A24" s="28">
        <f t="shared" si="2"/>
        <v>36892</v>
      </c>
      <c r="B24" s="91">
        <f t="shared" si="3"/>
        <v>36861</v>
      </c>
      <c r="C24" s="102">
        <f>VLOOKUP(B24,[3]IPC!$A:$IV,3,FALSE)</f>
        <v>8.7499999999999994E-2</v>
      </c>
    </row>
    <row r="25" spans="1:3" x14ac:dyDescent="0.2">
      <c r="A25" s="28">
        <f t="shared" si="2"/>
        <v>37257</v>
      </c>
      <c r="B25" s="91">
        <f t="shared" si="3"/>
        <v>37226</v>
      </c>
      <c r="C25" s="102">
        <f>VLOOKUP(B25,[3]IPC!$A:$IV,3,FALSE)</f>
        <v>7.6499999999999999E-2</v>
      </c>
    </row>
    <row r="26" spans="1:3" x14ac:dyDescent="0.2">
      <c r="A26" s="28">
        <f t="shared" si="2"/>
        <v>37622</v>
      </c>
      <c r="B26" s="91">
        <f t="shared" si="3"/>
        <v>37591</v>
      </c>
      <c r="C26" s="102">
        <f>VLOOKUP(B26,[3]IPC!$A:$IV,3,FALSE)</f>
        <v>6.9900000000000004E-2</v>
      </c>
    </row>
    <row r="27" spans="1:3" x14ac:dyDescent="0.2">
      <c r="A27" s="28">
        <f t="shared" si="2"/>
        <v>37987</v>
      </c>
      <c r="B27" s="91">
        <f t="shared" si="3"/>
        <v>37956</v>
      </c>
      <c r="C27" s="102">
        <f>VLOOKUP(B27,[3]IPC!$A:$IV,3,FALSE)</f>
        <v>6.4899999999999999E-2</v>
      </c>
    </row>
    <row r="28" spans="1:3" x14ac:dyDescent="0.2">
      <c r="A28" s="28">
        <f t="shared" si="2"/>
        <v>38353</v>
      </c>
      <c r="B28" s="91">
        <f t="shared" si="3"/>
        <v>38322</v>
      </c>
      <c r="C28" s="102">
        <f>VLOOKUP(B28,[3]IPC!$A:$IV,3,FALSE)</f>
        <v>5.5E-2</v>
      </c>
    </row>
    <row r="29" spans="1:3" x14ac:dyDescent="0.2">
      <c r="A29" s="28">
        <f t="shared" si="2"/>
        <v>38718</v>
      </c>
      <c r="B29" s="91">
        <f t="shared" si="3"/>
        <v>38687</v>
      </c>
      <c r="C29" s="102">
        <f>VLOOKUP(B29,[3]IPC!$A:$IV,3,FALSE)</f>
        <v>4.8499999999999995E-2</v>
      </c>
    </row>
    <row r="30" spans="1:3" x14ac:dyDescent="0.2">
      <c r="A30" s="28">
        <f t="shared" si="2"/>
        <v>39083</v>
      </c>
      <c r="B30" s="91">
        <f t="shared" si="3"/>
        <v>39052</v>
      </c>
      <c r="C30" s="102">
        <f>VLOOKUP(B30,[3]IPC!$A:$IV,3,FALSE)</f>
        <v>4.4800000000000006E-2</v>
      </c>
    </row>
    <row r="31" spans="1:3" x14ac:dyDescent="0.2">
      <c r="A31" s="28">
        <f t="shared" si="2"/>
        <v>39448</v>
      </c>
      <c r="B31" s="91">
        <f t="shared" si="3"/>
        <v>39417</v>
      </c>
      <c r="C31" s="102">
        <f>VLOOKUP(B31,[3]IPC!$A:$IV,3,FALSE)</f>
        <v>5.6900000000000006E-2</v>
      </c>
    </row>
    <row r="32" spans="1:3" x14ac:dyDescent="0.2">
      <c r="A32" s="28">
        <f t="shared" si="2"/>
        <v>39814</v>
      </c>
      <c r="B32" s="91">
        <f t="shared" si="3"/>
        <v>39783</v>
      </c>
      <c r="C32" s="102">
        <f>VLOOKUP(B32,[3]IPC!$A:$IV,3,FALSE)</f>
        <v>7.6700000000000004E-2</v>
      </c>
    </row>
    <row r="33" spans="1:3" x14ac:dyDescent="0.2">
      <c r="A33" s="28">
        <f t="shared" si="2"/>
        <v>40179</v>
      </c>
      <c r="B33" s="91">
        <f t="shared" si="3"/>
        <v>40148</v>
      </c>
      <c r="C33" s="102">
        <f>VLOOKUP(B33,[3]IPC!$A:$IV,3,FALSE)</f>
        <v>0.02</v>
      </c>
    </row>
    <row r="34" spans="1:3" x14ac:dyDescent="0.2">
      <c r="A34" s="28">
        <f t="shared" si="2"/>
        <v>40544</v>
      </c>
      <c r="B34" s="91">
        <f t="shared" si="3"/>
        <v>40513</v>
      </c>
      <c r="C34" s="102">
        <f>VLOOKUP(B34,[3]IPC!$A:$IV,3,FALSE)</f>
        <v>3.1699999999999999E-2</v>
      </c>
    </row>
    <row r="35" spans="1:3" x14ac:dyDescent="0.2">
      <c r="A35" s="28">
        <f t="shared" si="2"/>
        <v>40909</v>
      </c>
      <c r="B35" s="91">
        <f t="shared" si="3"/>
        <v>40878</v>
      </c>
      <c r="C35" s="102">
        <f>VLOOKUP(B35,[3]IPC!$A:$IV,3,FALSE)</f>
        <v>3.73E-2</v>
      </c>
    </row>
    <row r="36" spans="1:3" x14ac:dyDescent="0.2">
      <c r="A36" s="28">
        <f t="shared" si="2"/>
        <v>41275</v>
      </c>
      <c r="B36" s="91">
        <f t="shared" si="3"/>
        <v>41244</v>
      </c>
      <c r="C36" s="102">
        <f>VLOOKUP(B36,[3]IPC!$A:$IV,3,FALSE)</f>
        <v>2.4399999999999998E-2</v>
      </c>
    </row>
    <row r="37" spans="1:3" x14ac:dyDescent="0.2">
      <c r="A37" s="28">
        <f t="shared" si="2"/>
        <v>41640</v>
      </c>
      <c r="B37" s="91">
        <f t="shared" si="3"/>
        <v>41609</v>
      </c>
      <c r="C37" s="102">
        <f>VLOOKUP(B37,[3]IPC!$A:$IV,3,FALSE)</f>
        <v>1.9400000000000001E-2</v>
      </c>
    </row>
    <row r="38" spans="1:3" x14ac:dyDescent="0.2">
      <c r="A38" s="28">
        <f t="shared" si="2"/>
        <v>42005</v>
      </c>
      <c r="B38" s="91">
        <f t="shared" si="3"/>
        <v>41974</v>
      </c>
      <c r="C38" s="102">
        <v>3.6600000000000001E-2</v>
      </c>
    </row>
    <row r="39" spans="1:3" x14ac:dyDescent="0.2">
      <c r="A39" s="28">
        <f t="shared" si="2"/>
        <v>42370</v>
      </c>
      <c r="B39" s="91">
        <f t="shared" si="3"/>
        <v>42339</v>
      </c>
      <c r="C39" s="102">
        <v>6.7699999999999996E-2</v>
      </c>
    </row>
    <row r="40" spans="1:3" x14ac:dyDescent="0.2">
      <c r="A40" s="28">
        <f t="shared" ref="A40:B43" si="4">DATE(YEAR(A39)+1,MONTH(A39),DAY(1))</f>
        <v>42736</v>
      </c>
      <c r="B40" s="91">
        <f t="shared" si="4"/>
        <v>42705</v>
      </c>
      <c r="C40" s="102">
        <v>5.7500000000000002E-2</v>
      </c>
    </row>
    <row r="41" spans="1:3" x14ac:dyDescent="0.2">
      <c r="A41" s="28">
        <f t="shared" si="4"/>
        <v>43101</v>
      </c>
      <c r="B41" s="91">
        <f t="shared" si="4"/>
        <v>43070</v>
      </c>
      <c r="C41" s="102" t="e">
        <f>VLOOKUP(B41,[3]IPC!$A:$IV,3,FALSE)</f>
        <v>#N/A</v>
      </c>
    </row>
    <row r="42" spans="1:3" x14ac:dyDescent="0.2">
      <c r="A42" s="28">
        <f t="shared" si="4"/>
        <v>43466</v>
      </c>
      <c r="B42" s="91">
        <f t="shared" si="4"/>
        <v>43435</v>
      </c>
      <c r="C42" s="102" t="e">
        <f>VLOOKUP(B42,[3]IPC!$A:$IV,3,FALSE)</f>
        <v>#N/A</v>
      </c>
    </row>
    <row r="43" spans="1:3" x14ac:dyDescent="0.2">
      <c r="A43" s="28">
        <f t="shared" si="4"/>
        <v>43831</v>
      </c>
      <c r="B43" s="91">
        <f t="shared" si="4"/>
        <v>43800</v>
      </c>
      <c r="C43" s="102" t="e">
        <f>VLOOKUP(B43,[3]IPC!$A:$IV,3,FALSE)</f>
        <v>#N/A</v>
      </c>
    </row>
    <row r="44" spans="1:3" x14ac:dyDescent="0.2">
      <c r="C44" s="102"/>
    </row>
  </sheetData>
  <mergeCells count="2">
    <mergeCell ref="A1:C1"/>
    <mergeCell ref="D1:F1"/>
  </mergeCells>
  <phoneticPr fontId="0" type="noConversion"/>
  <conditionalFormatting sqref="A3:A43">
    <cfRule type="expression" dxfId="2" priority="1" stopIfTrue="1">
      <formula>IF(ROW(A3)&gt;Fila_Fin_FIP,TRUE,FALSE)</formula>
    </cfRule>
    <cfRule type="expression" dxfId="1" priority="2" stopIfTrue="1">
      <formula>IF(ROW(A3)=Fila_Fin_FIP,TRUE,FALSE)</formula>
    </cfRule>
    <cfRule type="expression" dxfId="0" priority="3" stopIfTrue="1">
      <formula>IF(ROW(A3)&lt;Fila_Fin_FIP,TRUE,FALSE)</formula>
    </cfRule>
  </conditionalFormatting>
  <pageMargins left="0.75" right="0.75" top="1" bottom="1" header="0" footer="0"/>
  <pageSetup paperSize="12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25</vt:i4>
      </vt:variant>
    </vt:vector>
  </HeadingPairs>
  <TitlesOfParts>
    <vt:vector size="31" baseType="lpstr">
      <vt:lpstr>CT $ I%SML</vt:lpstr>
      <vt:lpstr>CT PORC SML</vt:lpstr>
      <vt:lpstr>Sal Conv</vt:lpstr>
      <vt:lpstr>Base IPC</vt:lpstr>
      <vt:lpstr>Ct Mto</vt:lpstr>
      <vt:lpstr>VR. IPC</vt:lpstr>
      <vt:lpstr>Cuota_Porcent</vt:lpstr>
      <vt:lpstr>Días_FIP</vt:lpstr>
      <vt:lpstr>'CT $ I%SML'!Días_FSL</vt:lpstr>
      <vt:lpstr>Días_FSL</vt:lpstr>
      <vt:lpstr>Días_FSV</vt:lpstr>
      <vt:lpstr>'Base IPC'!Fam_Co_Desde</vt:lpstr>
      <vt:lpstr>'CT $ I%SML'!Fam_Co_Desde</vt:lpstr>
      <vt:lpstr>'Sal Conv'!Fam_Co_Desde</vt:lpstr>
      <vt:lpstr>Fam_Co_Desde</vt:lpstr>
      <vt:lpstr>Fam_Co_Dip</vt:lpstr>
      <vt:lpstr>'Base IPC'!Fam_Desde</vt:lpstr>
      <vt:lpstr>'CT $ I%SML'!Fam_Desde</vt:lpstr>
      <vt:lpstr>'Sal Conv'!Fam_Desde</vt:lpstr>
      <vt:lpstr>Fam_Desde</vt:lpstr>
      <vt:lpstr>'Base IPC'!Fam_Hasta</vt:lpstr>
      <vt:lpstr>'CT $ I%SML'!Fam_Hasta</vt:lpstr>
      <vt:lpstr>'Sal Conv'!Fam_Hasta</vt:lpstr>
      <vt:lpstr>Fam_Hasta</vt:lpstr>
      <vt:lpstr>'CT $ I%SML'!Int_Des</vt:lpstr>
      <vt:lpstr>'Sal Conv'!Int_Des</vt:lpstr>
      <vt:lpstr>'Base IPC'!Int_Has</vt:lpstr>
      <vt:lpstr>'CT $ I%SML'!Int_Has</vt:lpstr>
      <vt:lpstr>'Sal Conv'!Int_Has</vt:lpstr>
      <vt:lpstr>Int_Has</vt:lpstr>
      <vt:lpstr>'CT $ I%SML'!Primera_Cuota</vt:lpstr>
    </vt:vector>
  </TitlesOfParts>
  <Manager>RAML</Manager>
  <Company>RAML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RAML</dc:creator>
  <cp:lastModifiedBy>HP</cp:lastModifiedBy>
  <cp:lastPrinted>2019-04-12T19:28:39Z</cp:lastPrinted>
  <dcterms:created xsi:type="dcterms:W3CDTF">2007-01-03T19:59:24Z</dcterms:created>
  <dcterms:modified xsi:type="dcterms:W3CDTF">2021-05-24T21:20:06Z</dcterms:modified>
</cp:coreProperties>
</file>