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ocalhost\Juridicos\PROCESOS\YADY CASTAÑEDA - JUAN FRANCISCO LOZANO\DEMANDA SINGULAR - PAGARE DE 60 MILLONES\"/>
    </mc:Choice>
  </mc:AlternateContent>
  <xr:revisionPtr revIDLastSave="0" documentId="13_ncr:1_{16E5360F-C4AB-4920-95B1-C30E4187D45A}" xr6:coauthVersionLast="46" xr6:coauthVersionMax="46" xr10:uidLastSave="{00000000-0000-0000-0000-000000000000}"/>
  <bookViews>
    <workbookView xWindow="-120" yWindow="-120" windowWidth="29040" windowHeight="15840" xr2:uid="{428A3BB9-05EC-4660-993C-4BCFE8D56BD8}"/>
  </bookViews>
  <sheets>
    <sheet name="LIQUIDACION DEL CREDI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8" i="1" l="1"/>
  <c r="N32" i="1" s="1"/>
  <c r="N30" i="1"/>
  <c r="J26" i="1"/>
  <c r="E26" i="1"/>
  <c r="F26" i="1" s="1"/>
  <c r="J25" i="1"/>
  <c r="E25" i="1"/>
  <c r="F25" i="1" s="1"/>
  <c r="J24" i="1"/>
  <c r="E24" i="1"/>
  <c r="F24" i="1" s="1"/>
  <c r="J23" i="1"/>
  <c r="E23" i="1"/>
  <c r="F23" i="1" s="1"/>
  <c r="J22" i="1"/>
  <c r="E22" i="1"/>
  <c r="F22" i="1" s="1"/>
  <c r="J21" i="1"/>
  <c r="E21" i="1"/>
  <c r="F21" i="1" s="1"/>
  <c r="J20" i="1"/>
  <c r="E20" i="1"/>
  <c r="F20" i="1" s="1"/>
  <c r="J19" i="1"/>
  <c r="E19" i="1"/>
  <c r="F19" i="1" s="1"/>
  <c r="J18" i="1"/>
  <c r="E18" i="1"/>
  <c r="F18" i="1" s="1"/>
  <c r="J17" i="1"/>
  <c r="E17" i="1"/>
  <c r="F17" i="1" s="1"/>
  <c r="J16" i="1"/>
  <c r="E16" i="1"/>
  <c r="F16" i="1" s="1"/>
  <c r="J15" i="1"/>
  <c r="E15" i="1"/>
  <c r="F15" i="1" s="1"/>
  <c r="J14" i="1"/>
  <c r="E14" i="1"/>
  <c r="F14" i="1" s="1"/>
  <c r="J13" i="1"/>
  <c r="E13" i="1"/>
  <c r="F13" i="1" s="1"/>
  <c r="J12" i="1"/>
  <c r="E12" i="1"/>
  <c r="F12" i="1" s="1"/>
  <c r="J11" i="1"/>
  <c r="E11" i="1"/>
  <c r="F11" i="1" s="1"/>
  <c r="J10" i="1"/>
  <c r="F10" i="1"/>
  <c r="G10" i="1" s="1"/>
  <c r="H10" i="1" s="1"/>
  <c r="E10" i="1"/>
  <c r="J9" i="1"/>
  <c r="E9" i="1"/>
  <c r="F9" i="1" s="1"/>
  <c r="J8" i="1"/>
  <c r="E8" i="1"/>
  <c r="F8" i="1" s="1"/>
  <c r="J7" i="1"/>
  <c r="F7" i="1"/>
  <c r="G7" i="1" s="1"/>
  <c r="H7" i="1" s="1"/>
  <c r="E7" i="1"/>
  <c r="J6" i="1"/>
  <c r="G6" i="1"/>
  <c r="H6" i="1" s="1"/>
  <c r="F6" i="1"/>
  <c r="I6" i="1" s="1"/>
  <c r="L6" i="1" s="1"/>
  <c r="E6" i="1"/>
  <c r="J5" i="1"/>
  <c r="E5" i="1"/>
  <c r="F5" i="1" s="1"/>
  <c r="G24" i="1" l="1"/>
  <c r="H24" i="1" s="1"/>
  <c r="I24" i="1"/>
  <c r="L24" i="1" s="1"/>
  <c r="N24" i="1" s="1"/>
  <c r="G13" i="1"/>
  <c r="H13" i="1" s="1"/>
  <c r="I13" i="1"/>
  <c r="L13" i="1" s="1"/>
  <c r="N13" i="1" s="1"/>
  <c r="G17" i="1"/>
  <c r="H17" i="1" s="1"/>
  <c r="I17" i="1"/>
  <c r="L17" i="1" s="1"/>
  <c r="N17" i="1" s="1"/>
  <c r="G21" i="1"/>
  <c r="H21" i="1" s="1"/>
  <c r="I21" i="1"/>
  <c r="L21" i="1" s="1"/>
  <c r="N21" i="1" s="1"/>
  <c r="G25" i="1"/>
  <c r="H25" i="1" s="1"/>
  <c r="I25" i="1"/>
  <c r="L25" i="1" s="1"/>
  <c r="N25" i="1" s="1"/>
  <c r="G16" i="1"/>
  <c r="H16" i="1" s="1"/>
  <c r="I16" i="1"/>
  <c r="L16" i="1" s="1"/>
  <c r="N16" i="1" s="1"/>
  <c r="G12" i="1"/>
  <c r="H12" i="1" s="1"/>
  <c r="I12" i="1"/>
  <c r="L12" i="1" s="1"/>
  <c r="N12" i="1" s="1"/>
  <c r="G14" i="1"/>
  <c r="H14" i="1" s="1"/>
  <c r="I14" i="1"/>
  <c r="L14" i="1" s="1"/>
  <c r="N14" i="1" s="1"/>
  <c r="G18" i="1"/>
  <c r="H18" i="1" s="1"/>
  <c r="I18" i="1"/>
  <c r="L18" i="1" s="1"/>
  <c r="N18" i="1" s="1"/>
  <c r="G22" i="1"/>
  <c r="H22" i="1" s="1"/>
  <c r="I22" i="1"/>
  <c r="L22" i="1" s="1"/>
  <c r="N22" i="1" s="1"/>
  <c r="G26" i="1"/>
  <c r="H26" i="1" s="1"/>
  <c r="I26" i="1"/>
  <c r="L26" i="1" s="1"/>
  <c r="N26" i="1" s="1"/>
  <c r="G20" i="1"/>
  <c r="H20" i="1" s="1"/>
  <c r="I20" i="1"/>
  <c r="L20" i="1" s="1"/>
  <c r="N20" i="1" s="1"/>
  <c r="I9" i="1"/>
  <c r="L9" i="1" s="1"/>
  <c r="G9" i="1"/>
  <c r="H9" i="1" s="1"/>
  <c r="M6" i="1"/>
  <c r="N6" i="1"/>
  <c r="I5" i="1"/>
  <c r="L5" i="1" s="1"/>
  <c r="G5" i="1"/>
  <c r="H5" i="1" s="1"/>
  <c r="G11" i="1"/>
  <c r="H11" i="1" s="1"/>
  <c r="I11" i="1"/>
  <c r="L11" i="1" s="1"/>
  <c r="N11" i="1" s="1"/>
  <c r="G15" i="1"/>
  <c r="H15" i="1" s="1"/>
  <c r="I15" i="1"/>
  <c r="L15" i="1" s="1"/>
  <c r="N15" i="1" s="1"/>
  <c r="G19" i="1"/>
  <c r="H19" i="1" s="1"/>
  <c r="I19" i="1"/>
  <c r="L19" i="1" s="1"/>
  <c r="N19" i="1" s="1"/>
  <c r="G23" i="1"/>
  <c r="H23" i="1" s="1"/>
  <c r="I23" i="1"/>
  <c r="L23" i="1" s="1"/>
  <c r="N23" i="1" s="1"/>
  <c r="I8" i="1"/>
  <c r="L8" i="1" s="1"/>
  <c r="G8" i="1"/>
  <c r="H8" i="1" s="1"/>
  <c r="I7" i="1"/>
  <c r="L7" i="1" s="1"/>
  <c r="I10" i="1"/>
  <c r="L10" i="1" s="1"/>
  <c r="M8" i="1" l="1"/>
  <c r="N8" i="1" s="1"/>
  <c r="M5" i="1"/>
  <c r="N5" i="1" s="1"/>
  <c r="M10" i="1"/>
  <c r="N10" i="1" s="1"/>
  <c r="M7" i="1"/>
  <c r="N7" i="1" s="1"/>
  <c r="M9" i="1"/>
  <c r="N9" i="1"/>
</calcChain>
</file>

<file path=xl/sharedStrings.xml><?xml version="1.0" encoding="utf-8"?>
<sst xmlns="http://schemas.openxmlformats.org/spreadsheetml/2006/main" count="16" uniqueCount="15">
  <si>
    <t>DESDE</t>
  </si>
  <si>
    <t>HASTA</t>
  </si>
  <si>
    <t>% TEA SUPERINTENDENCIA</t>
  </si>
  <si>
    <t>TASA USURA PERMITIDA (T ORDINARIA X 1.5)</t>
  </si>
  <si>
    <t>TASA EFECTIVA MENSUAL</t>
  </si>
  <si>
    <t>TASA EFECTIVA DIARIA</t>
  </si>
  <si>
    <t>T.E.D DIVIDIDA EN 365 SIN PASARLA A MENSUAL</t>
  </si>
  <si>
    <t xml:space="preserve">DIAS </t>
  </si>
  <si>
    <t>CAPITAL</t>
  </si>
  <si>
    <t>INTERESES MENSUALES</t>
  </si>
  <si>
    <t>ABONO INTERESES</t>
  </si>
  <si>
    <t>SALDO INTERESES</t>
  </si>
  <si>
    <t>INTERESES LIQUIDADOS DESDE  EL 01/06/2019 AL 31/03/2021</t>
  </si>
  <si>
    <t>TOTAL LIQUIDACION (CAPITAL+INTERESES)</t>
  </si>
  <si>
    <t>LIQUIDACION DEL CREDITO - YADI CASTAÑEDA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</si>
</sst>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0%"/>
    <numFmt numFmtId="165" formatCode="0.00000%"/>
    <numFmt numFmtId="166" formatCode="_-* #,##0.000000_-;\-* #,##0.0000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43" fontId="3" fillId="0" borderId="0" xfId="1" applyFont="1"/>
    <xf numFmtId="164" fontId="0" fillId="0" borderId="0" xfId="3" applyNumberFormat="1" applyFont="1"/>
    <xf numFmtId="44" fontId="0" fillId="0" borderId="0" xfId="2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3" fontId="3" fillId="2" borderId="2" xfId="1" applyFont="1" applyFill="1" applyBorder="1" applyAlignment="1">
      <alignment vertical="center" wrapText="1"/>
    </xf>
    <xf numFmtId="164" fontId="2" fillId="2" borderId="2" xfId="3" applyNumberFormat="1" applyFont="1" applyFill="1" applyBorder="1" applyAlignment="1">
      <alignment vertical="center" wrapText="1"/>
    </xf>
    <xf numFmtId="44" fontId="2" fillId="2" borderId="2" xfId="2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14" fontId="0" fillId="0" borderId="4" xfId="0" applyNumberFormat="1" applyBorder="1"/>
    <xf numFmtId="14" fontId="0" fillId="0" borderId="5" xfId="0" applyNumberFormat="1" applyBorder="1"/>
    <xf numFmtId="43" fontId="3" fillId="0" borderId="5" xfId="1" applyFont="1" applyBorder="1"/>
    <xf numFmtId="0" fontId="0" fillId="0" borderId="5" xfId="0" applyBorder="1"/>
    <xf numFmtId="164" fontId="0" fillId="0" borderId="5" xfId="3" applyNumberFormat="1" applyFont="1" applyBorder="1"/>
    <xf numFmtId="165" fontId="0" fillId="0" borderId="5" xfId="3" applyNumberFormat="1" applyFont="1" applyBorder="1"/>
    <xf numFmtId="165" fontId="0" fillId="0" borderId="5" xfId="3" applyNumberFormat="1" applyFont="1" applyBorder="1" applyAlignment="1">
      <alignment vertical="center" wrapText="1"/>
    </xf>
    <xf numFmtId="44" fontId="0" fillId="0" borderId="5" xfId="2" applyFont="1" applyBorder="1"/>
    <xf numFmtId="44" fontId="0" fillId="0" borderId="6" xfId="2" applyFont="1" applyBorder="1"/>
    <xf numFmtId="43" fontId="3" fillId="0" borderId="5" xfId="1" applyFont="1" applyFill="1" applyBorder="1"/>
    <xf numFmtId="166" fontId="0" fillId="0" borderId="5" xfId="1" applyNumberFormat="1" applyFont="1" applyBorder="1"/>
    <xf numFmtId="44" fontId="2" fillId="0" borderId="0" xfId="2" applyFont="1"/>
    <xf numFmtId="0" fontId="2" fillId="0" borderId="0" xfId="0" applyFont="1"/>
    <xf numFmtId="164" fontId="2" fillId="0" borderId="0" xfId="3" applyNumberFormat="1" applyFont="1"/>
    <xf numFmtId="44" fontId="0" fillId="0" borderId="0" xfId="2" applyFont="1" applyBorder="1"/>
    <xf numFmtId="44" fontId="2" fillId="0" borderId="0" xfId="2" applyFont="1" applyFill="1"/>
    <xf numFmtId="43" fontId="3" fillId="0" borderId="0" xfId="1" applyFont="1" applyFill="1"/>
    <xf numFmtId="164" fontId="2" fillId="0" borderId="0" xfId="3" applyNumberFormat="1" applyFont="1" applyFill="1"/>
    <xf numFmtId="44" fontId="0" fillId="0" borderId="0" xfId="2" applyFont="1" applyFill="1" applyBorder="1"/>
    <xf numFmtId="44" fontId="0" fillId="0" borderId="7" xfId="2" applyFont="1" applyFill="1" applyBorder="1"/>
    <xf numFmtId="44" fontId="0" fillId="0" borderId="0" xfId="2" applyFont="1" applyFill="1"/>
    <xf numFmtId="44" fontId="2" fillId="0" borderId="0" xfId="2" applyFont="1" applyFill="1" applyBorder="1"/>
    <xf numFmtId="44" fontId="2" fillId="0" borderId="8" xfId="2" applyFont="1" applyFill="1" applyBorder="1"/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DA759-C64D-407E-BADB-5AA977FE9B87}">
  <dimension ref="A1:N33"/>
  <sheetViews>
    <sheetView tabSelected="1" workbookViewId="0">
      <selection activeCell="I12" sqref="I12"/>
    </sheetView>
  </sheetViews>
  <sheetFormatPr baseColWidth="10" defaultRowHeight="15" x14ac:dyDescent="0.25"/>
  <cols>
    <col min="10" max="10" width="5.140625" bestFit="1" customWidth="1"/>
    <col min="11" max="11" width="15.140625" bestFit="1" customWidth="1"/>
    <col min="12" max="13" width="14.140625" bestFit="1" customWidth="1"/>
    <col min="14" max="14" width="15.140625" bestFit="1" customWidth="1"/>
  </cols>
  <sheetData>
    <row r="1" spans="1:14" x14ac:dyDescent="0.25">
      <c r="D1" s="1"/>
      <c r="G1" s="2"/>
      <c r="K1" s="3"/>
    </row>
    <row r="2" spans="1:14" ht="15.75" x14ac:dyDescent="0.25">
      <c r="B2" s="4" t="s">
        <v>14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5"/>
    </row>
    <row r="3" spans="1:14" ht="15.75" thickBot="1" x14ac:dyDescent="0.3">
      <c r="D3" s="1"/>
      <c r="G3" s="2"/>
      <c r="K3" s="3"/>
    </row>
    <row r="4" spans="1:14" ht="90" x14ac:dyDescent="0.25">
      <c r="A4" s="6"/>
      <c r="B4" s="7" t="s">
        <v>0</v>
      </c>
      <c r="C4" s="8" t="s">
        <v>1</v>
      </c>
      <c r="D4" s="9" t="s">
        <v>2</v>
      </c>
      <c r="E4" s="8" t="s">
        <v>3</v>
      </c>
      <c r="F4" s="8"/>
      <c r="G4" s="10" t="s">
        <v>4</v>
      </c>
      <c r="H4" s="8" t="s">
        <v>5</v>
      </c>
      <c r="I4" s="8" t="s">
        <v>6</v>
      </c>
      <c r="J4" s="8" t="s">
        <v>7</v>
      </c>
      <c r="K4" s="11" t="s">
        <v>8</v>
      </c>
      <c r="L4" s="12" t="s">
        <v>9</v>
      </c>
      <c r="M4" s="12" t="s">
        <v>10</v>
      </c>
      <c r="N4" s="12" t="s">
        <v>11</v>
      </c>
    </row>
    <row r="5" spans="1:14" x14ac:dyDescent="0.25">
      <c r="B5" s="13">
        <v>43617</v>
      </c>
      <c r="C5" s="14">
        <v>43646</v>
      </c>
      <c r="D5" s="22">
        <v>19.3</v>
      </c>
      <c r="E5" s="16">
        <f t="shared" ref="E5:E32" si="0">+D5*1.5</f>
        <v>28.950000000000003</v>
      </c>
      <c r="F5" s="16">
        <f t="shared" ref="F5:F32" si="1">+E5/100</f>
        <v>0.28950000000000004</v>
      </c>
      <c r="G5" s="17">
        <f t="shared" ref="G5:G32" si="2">((1+F5))^(1/12)-1</f>
        <v>2.1413935698951558E-2</v>
      </c>
      <c r="H5" s="18">
        <f t="shared" ref="H5:H32" si="3">((1+G5))^(1/30)-1</f>
        <v>7.0651209089578337E-4</v>
      </c>
      <c r="I5" s="19">
        <f t="shared" ref="I5:I32" si="4">((1+F5))^(1/365)-1</f>
        <v>6.9683047181468005E-4</v>
      </c>
      <c r="J5" s="16">
        <f t="shared" ref="J5:J32" si="5">(C5-B5)+1</f>
        <v>30</v>
      </c>
      <c r="K5" s="20">
        <v>60000000</v>
      </c>
      <c r="L5" s="20">
        <f t="shared" ref="L5:L32" si="6">(K5*I5)*J5</f>
        <v>1254294.8492664241</v>
      </c>
      <c r="M5" s="20">
        <f>+L5</f>
        <v>1254294.8492664241</v>
      </c>
      <c r="N5" s="21">
        <f>+L5-M5</f>
        <v>0</v>
      </c>
    </row>
    <row r="6" spans="1:14" x14ac:dyDescent="0.25">
      <c r="B6" s="13">
        <v>43647</v>
      </c>
      <c r="C6" s="14">
        <v>43677</v>
      </c>
      <c r="D6" s="22">
        <v>19.28</v>
      </c>
      <c r="E6" s="16">
        <f t="shared" si="0"/>
        <v>28.92</v>
      </c>
      <c r="F6" s="16">
        <f t="shared" si="1"/>
        <v>0.28920000000000001</v>
      </c>
      <c r="G6" s="17">
        <f t="shared" si="2"/>
        <v>2.1394131067975497E-2</v>
      </c>
      <c r="H6" s="18">
        <f t="shared" si="3"/>
        <v>7.0586531397109908E-4</v>
      </c>
      <c r="I6" s="19">
        <f t="shared" si="4"/>
        <v>6.9619256101671745E-4</v>
      </c>
      <c r="J6" s="16">
        <f t="shared" si="5"/>
        <v>31</v>
      </c>
      <c r="K6" s="20">
        <v>60000000</v>
      </c>
      <c r="L6" s="20">
        <f t="shared" si="6"/>
        <v>1294918.1634910945</v>
      </c>
      <c r="M6" s="20">
        <f t="shared" ref="M6:M10" si="7">+L6</f>
        <v>1294918.1634910945</v>
      </c>
      <c r="N6" s="21">
        <f t="shared" ref="N6:N26" si="8">+L6-M6</f>
        <v>0</v>
      </c>
    </row>
    <row r="7" spans="1:14" x14ac:dyDescent="0.25">
      <c r="B7" s="13">
        <v>43678</v>
      </c>
      <c r="C7" s="14">
        <v>43708</v>
      </c>
      <c r="D7" s="22">
        <v>19.32</v>
      </c>
      <c r="E7" s="16">
        <f t="shared" si="0"/>
        <v>28.98</v>
      </c>
      <c r="F7" s="16">
        <f t="shared" si="1"/>
        <v>0.2898</v>
      </c>
      <c r="G7" s="17">
        <f t="shared" si="2"/>
        <v>2.1433736106823309E-2</v>
      </c>
      <c r="H7" s="18">
        <f t="shared" si="3"/>
        <v>7.0715871778403994E-4</v>
      </c>
      <c r="I7" s="19">
        <f t="shared" si="4"/>
        <v>6.9746823462724095E-4</v>
      </c>
      <c r="J7" s="16">
        <f t="shared" si="5"/>
        <v>31</v>
      </c>
      <c r="K7" s="20">
        <v>60000000</v>
      </c>
      <c r="L7" s="20">
        <f t="shared" si="6"/>
        <v>1297290.9164066683</v>
      </c>
      <c r="M7" s="20">
        <f t="shared" si="7"/>
        <v>1297290.9164066683</v>
      </c>
      <c r="N7" s="21">
        <f t="shared" si="8"/>
        <v>0</v>
      </c>
    </row>
    <row r="8" spans="1:14" x14ac:dyDescent="0.25">
      <c r="B8" s="13">
        <v>43709</v>
      </c>
      <c r="C8" s="14">
        <v>43738</v>
      </c>
      <c r="D8" s="22">
        <v>19.32</v>
      </c>
      <c r="E8" s="16">
        <f t="shared" si="0"/>
        <v>28.98</v>
      </c>
      <c r="F8" s="16">
        <f t="shared" si="1"/>
        <v>0.2898</v>
      </c>
      <c r="G8" s="17">
        <f t="shared" si="2"/>
        <v>2.1433736106823309E-2</v>
      </c>
      <c r="H8" s="18">
        <f t="shared" si="3"/>
        <v>7.0715871778403994E-4</v>
      </c>
      <c r="I8" s="19">
        <f t="shared" si="4"/>
        <v>6.9746823462724095E-4</v>
      </c>
      <c r="J8" s="16">
        <f t="shared" si="5"/>
        <v>30</v>
      </c>
      <c r="K8" s="20">
        <v>60000000</v>
      </c>
      <c r="L8" s="20">
        <f t="shared" si="6"/>
        <v>1255442.8223290336</v>
      </c>
      <c r="M8" s="20">
        <f t="shared" si="7"/>
        <v>1255442.8223290336</v>
      </c>
      <c r="N8" s="21">
        <f t="shared" si="8"/>
        <v>0</v>
      </c>
    </row>
    <row r="9" spans="1:14" x14ac:dyDescent="0.25">
      <c r="B9" s="13">
        <v>43739</v>
      </c>
      <c r="C9" s="14">
        <v>43769</v>
      </c>
      <c r="D9" s="22">
        <v>19.100000000000001</v>
      </c>
      <c r="E9" s="16">
        <f t="shared" si="0"/>
        <v>28.650000000000002</v>
      </c>
      <c r="F9" s="16">
        <f t="shared" si="1"/>
        <v>0.28650000000000003</v>
      </c>
      <c r="G9" s="17">
        <f t="shared" si="2"/>
        <v>2.1215699038257929E-2</v>
      </c>
      <c r="H9" s="18">
        <f t="shared" si="3"/>
        <v>7.0003755849890048E-4</v>
      </c>
      <c r="I9" s="19">
        <f t="shared" si="4"/>
        <v>6.9044469314105683E-4</v>
      </c>
      <c r="J9" s="16">
        <f t="shared" si="5"/>
        <v>31</v>
      </c>
      <c r="K9" s="20">
        <v>60000000</v>
      </c>
      <c r="L9" s="20">
        <f t="shared" si="6"/>
        <v>1284227.1292423657</v>
      </c>
      <c r="M9" s="20">
        <f t="shared" si="7"/>
        <v>1284227.1292423657</v>
      </c>
      <c r="N9" s="21">
        <f t="shared" si="8"/>
        <v>0</v>
      </c>
    </row>
    <row r="10" spans="1:14" x14ac:dyDescent="0.25">
      <c r="B10" s="13">
        <v>43770</v>
      </c>
      <c r="C10" s="14">
        <v>43799</v>
      </c>
      <c r="D10" s="22">
        <v>19.03</v>
      </c>
      <c r="E10" s="16">
        <f t="shared" si="0"/>
        <v>28.545000000000002</v>
      </c>
      <c r="F10" s="16">
        <f t="shared" si="1"/>
        <v>0.28545000000000004</v>
      </c>
      <c r="G10" s="17">
        <f t="shared" si="2"/>
        <v>2.1146216086632474E-2</v>
      </c>
      <c r="H10" s="18">
        <f t="shared" si="3"/>
        <v>6.9776791461384491E-4</v>
      </c>
      <c r="I10" s="19">
        <f t="shared" si="4"/>
        <v>6.8820616169262827E-4</v>
      </c>
      <c r="J10" s="16">
        <f t="shared" si="5"/>
        <v>30</v>
      </c>
      <c r="K10" s="20">
        <v>60000000</v>
      </c>
      <c r="L10" s="20">
        <f t="shared" si="6"/>
        <v>1238771.091046731</v>
      </c>
      <c r="M10" s="20">
        <f t="shared" si="7"/>
        <v>1238771.091046731</v>
      </c>
      <c r="N10" s="21">
        <f t="shared" si="8"/>
        <v>0</v>
      </c>
    </row>
    <row r="11" spans="1:14" x14ac:dyDescent="0.25">
      <c r="B11" s="13">
        <v>43800</v>
      </c>
      <c r="C11" s="14">
        <v>43830</v>
      </c>
      <c r="D11" s="22">
        <v>18.91</v>
      </c>
      <c r="E11" s="16">
        <f t="shared" si="0"/>
        <v>28.365000000000002</v>
      </c>
      <c r="F11" s="16">
        <f t="shared" si="1"/>
        <v>0.28365000000000001</v>
      </c>
      <c r="G11" s="17">
        <f t="shared" si="2"/>
        <v>2.102698132372427E-2</v>
      </c>
      <c r="H11" s="18">
        <f t="shared" si="3"/>
        <v>6.9387279187016482E-4</v>
      </c>
      <c r="I11" s="19">
        <f t="shared" si="4"/>
        <v>6.8436443340047504E-4</v>
      </c>
      <c r="J11" s="16">
        <f t="shared" si="5"/>
        <v>31</v>
      </c>
      <c r="K11" s="20">
        <v>60000000</v>
      </c>
      <c r="L11" s="20">
        <f t="shared" si="6"/>
        <v>1272917.8461248835</v>
      </c>
      <c r="M11" s="20"/>
      <c r="N11" s="21">
        <f t="shared" si="8"/>
        <v>1272917.8461248835</v>
      </c>
    </row>
    <row r="12" spans="1:14" x14ac:dyDescent="0.25">
      <c r="B12" s="13">
        <v>43831</v>
      </c>
      <c r="C12" s="14">
        <v>43861</v>
      </c>
      <c r="D12" s="22">
        <v>18.77</v>
      </c>
      <c r="E12" s="16">
        <f t="shared" si="0"/>
        <v>28.155000000000001</v>
      </c>
      <c r="F12" s="16">
        <f t="shared" si="1"/>
        <v>0.28155000000000002</v>
      </c>
      <c r="G12" s="17">
        <f t="shared" si="2"/>
        <v>2.0887680238021122E-2</v>
      </c>
      <c r="H12" s="18">
        <f t="shared" si="3"/>
        <v>6.8932159199941445E-4</v>
      </c>
      <c r="I12" s="19">
        <f t="shared" si="4"/>
        <v>6.7987562124560696E-4</v>
      </c>
      <c r="J12" s="16">
        <f t="shared" si="5"/>
        <v>31</v>
      </c>
      <c r="K12" s="20">
        <v>60000000</v>
      </c>
      <c r="L12" s="20">
        <f t="shared" si="6"/>
        <v>1264568.6555168289</v>
      </c>
      <c r="M12" s="20"/>
      <c r="N12" s="21">
        <f t="shared" si="8"/>
        <v>1264568.6555168289</v>
      </c>
    </row>
    <row r="13" spans="1:14" x14ac:dyDescent="0.25">
      <c r="B13" s="13">
        <v>43862</v>
      </c>
      <c r="C13" s="14">
        <v>43890</v>
      </c>
      <c r="D13" s="22">
        <v>19.059999999999999</v>
      </c>
      <c r="E13" s="16">
        <f t="shared" si="0"/>
        <v>28.589999999999996</v>
      </c>
      <c r="F13" s="16">
        <f t="shared" si="1"/>
        <v>0.28589999999999999</v>
      </c>
      <c r="G13" s="17">
        <f t="shared" si="2"/>
        <v>2.1176000862688671E-2</v>
      </c>
      <c r="H13" s="18">
        <f t="shared" si="3"/>
        <v>6.9874084543286585E-4</v>
      </c>
      <c r="I13" s="19">
        <f t="shared" si="4"/>
        <v>6.8916575551658532E-4</v>
      </c>
      <c r="J13" s="16">
        <f t="shared" si="5"/>
        <v>29</v>
      </c>
      <c r="K13" s="20">
        <v>60000000</v>
      </c>
      <c r="L13" s="20">
        <f t="shared" si="6"/>
        <v>1199148.4145988584</v>
      </c>
      <c r="M13" s="20"/>
      <c r="N13" s="21">
        <f t="shared" si="8"/>
        <v>1199148.4145988584</v>
      </c>
    </row>
    <row r="14" spans="1:14" x14ac:dyDescent="0.25">
      <c r="B14" s="13">
        <v>43891</v>
      </c>
      <c r="C14" s="14">
        <v>43921</v>
      </c>
      <c r="D14" s="15">
        <v>18.95</v>
      </c>
      <c r="E14" s="16">
        <f t="shared" si="0"/>
        <v>28.424999999999997</v>
      </c>
      <c r="F14" s="16">
        <f t="shared" si="1"/>
        <v>0.28424999999999995</v>
      </c>
      <c r="G14" s="23">
        <f t="shared" si="2"/>
        <v>2.1066743264638976E-2</v>
      </c>
      <c r="H14" s="18">
        <f t="shared" si="3"/>
        <v>6.9517177098465943E-4</v>
      </c>
      <c r="I14" s="19">
        <f t="shared" si="4"/>
        <v>6.8564560609574166E-4</v>
      </c>
      <c r="J14" s="16">
        <f t="shared" si="5"/>
        <v>31</v>
      </c>
      <c r="K14" s="20">
        <v>60000000</v>
      </c>
      <c r="L14" s="20">
        <f t="shared" si="6"/>
        <v>1275300.8273380795</v>
      </c>
      <c r="M14" s="20"/>
      <c r="N14" s="21">
        <f t="shared" si="8"/>
        <v>1275300.8273380795</v>
      </c>
    </row>
    <row r="15" spans="1:14" x14ac:dyDescent="0.25">
      <c r="B15" s="13">
        <v>43922</v>
      </c>
      <c r="C15" s="14">
        <v>43951</v>
      </c>
      <c r="D15" s="15">
        <v>18.690000000000001</v>
      </c>
      <c r="E15" s="16">
        <f t="shared" si="0"/>
        <v>28.035000000000004</v>
      </c>
      <c r="F15" s="16">
        <f t="shared" si="1"/>
        <v>0.28035000000000004</v>
      </c>
      <c r="G15" s="23">
        <f t="shared" si="2"/>
        <v>2.0807985643612081E-2</v>
      </c>
      <c r="H15" s="18">
        <f t="shared" si="3"/>
        <v>6.8671756609983703E-4</v>
      </c>
      <c r="I15" s="19">
        <f t="shared" si="4"/>
        <v>6.7730729113191224E-4</v>
      </c>
      <c r="J15" s="16">
        <f t="shared" si="5"/>
        <v>30</v>
      </c>
      <c r="K15" s="20">
        <v>60000000</v>
      </c>
      <c r="L15" s="20">
        <f t="shared" si="6"/>
        <v>1219153.124037442</v>
      </c>
      <c r="M15" s="20"/>
      <c r="N15" s="21">
        <f t="shared" si="8"/>
        <v>1219153.124037442</v>
      </c>
    </row>
    <row r="16" spans="1:14" x14ac:dyDescent="0.25">
      <c r="B16" s="13">
        <v>43952</v>
      </c>
      <c r="C16" s="14">
        <v>43982</v>
      </c>
      <c r="D16" s="15">
        <v>18.190000000000001</v>
      </c>
      <c r="E16" s="16">
        <f t="shared" si="0"/>
        <v>27.285000000000004</v>
      </c>
      <c r="F16" s="16">
        <f t="shared" si="1"/>
        <v>0.27285000000000004</v>
      </c>
      <c r="G16" s="23">
        <f t="shared" si="2"/>
        <v>2.0308337615317473E-2</v>
      </c>
      <c r="H16" s="18">
        <f t="shared" si="3"/>
        <v>6.7038705552269207E-4</v>
      </c>
      <c r="I16" s="19">
        <f t="shared" si="4"/>
        <v>6.6120063584418354E-4</v>
      </c>
      <c r="J16" s="16">
        <f t="shared" si="5"/>
        <v>31</v>
      </c>
      <c r="K16" s="20">
        <v>60000000</v>
      </c>
      <c r="L16" s="20">
        <f t="shared" si="6"/>
        <v>1229833.1826701814</v>
      </c>
      <c r="M16" s="20"/>
      <c r="N16" s="21">
        <f t="shared" si="8"/>
        <v>1229833.1826701814</v>
      </c>
    </row>
    <row r="17" spans="2:14" x14ac:dyDescent="0.25">
      <c r="B17" s="13">
        <v>43983</v>
      </c>
      <c r="C17" s="14">
        <v>44012</v>
      </c>
      <c r="D17" s="15">
        <v>18.12</v>
      </c>
      <c r="E17" s="16">
        <f t="shared" si="0"/>
        <v>27.18</v>
      </c>
      <c r="F17" s="16">
        <f t="shared" si="1"/>
        <v>0.27179999999999999</v>
      </c>
      <c r="G17" s="23">
        <f t="shared" si="2"/>
        <v>2.0238171647650516E-2</v>
      </c>
      <c r="H17" s="18">
        <f t="shared" si="3"/>
        <v>6.6809313000626425E-4</v>
      </c>
      <c r="I17" s="19">
        <f t="shared" si="4"/>
        <v>6.5893815469997286E-4</v>
      </c>
      <c r="J17" s="16">
        <f t="shared" si="5"/>
        <v>30</v>
      </c>
      <c r="K17" s="20">
        <v>60000000</v>
      </c>
      <c r="L17" s="20">
        <f t="shared" si="6"/>
        <v>1186088.678459951</v>
      </c>
      <c r="M17" s="20"/>
      <c r="N17" s="21">
        <f t="shared" si="8"/>
        <v>1186088.678459951</v>
      </c>
    </row>
    <row r="18" spans="2:14" x14ac:dyDescent="0.25">
      <c r="B18" s="13">
        <v>44013</v>
      </c>
      <c r="C18" s="14">
        <v>44043</v>
      </c>
      <c r="D18" s="15">
        <v>18.12</v>
      </c>
      <c r="E18" s="16">
        <f t="shared" si="0"/>
        <v>27.18</v>
      </c>
      <c r="F18" s="16">
        <f t="shared" si="1"/>
        <v>0.27179999999999999</v>
      </c>
      <c r="G18" s="23">
        <f t="shared" si="2"/>
        <v>2.0238171647650516E-2</v>
      </c>
      <c r="H18" s="18">
        <f t="shared" si="3"/>
        <v>6.6809313000626425E-4</v>
      </c>
      <c r="I18" s="19">
        <f t="shared" si="4"/>
        <v>6.5893815469997286E-4</v>
      </c>
      <c r="J18" s="16">
        <f t="shared" si="5"/>
        <v>31</v>
      </c>
      <c r="K18" s="20">
        <v>60000000</v>
      </c>
      <c r="L18" s="20">
        <f t="shared" si="6"/>
        <v>1225624.9677419495</v>
      </c>
      <c r="M18" s="20"/>
      <c r="N18" s="21">
        <f t="shared" si="8"/>
        <v>1225624.9677419495</v>
      </c>
    </row>
    <row r="19" spans="2:14" x14ac:dyDescent="0.25">
      <c r="B19" s="13">
        <v>44044</v>
      </c>
      <c r="C19" s="14">
        <v>44074</v>
      </c>
      <c r="D19" s="15">
        <v>18.29</v>
      </c>
      <c r="E19" s="16">
        <f t="shared" si="0"/>
        <v>27.434999999999999</v>
      </c>
      <c r="F19" s="16">
        <f t="shared" si="1"/>
        <v>0.27434999999999998</v>
      </c>
      <c r="G19" s="23">
        <f t="shared" si="2"/>
        <v>2.040848272831397E-2</v>
      </c>
      <c r="H19" s="18">
        <f t="shared" si="3"/>
        <v>6.7366082063591293E-4</v>
      </c>
      <c r="I19" s="19">
        <f t="shared" si="4"/>
        <v>6.6442952514544906E-4</v>
      </c>
      <c r="J19" s="16">
        <f t="shared" si="5"/>
        <v>31</v>
      </c>
      <c r="K19" s="20">
        <v>60000000</v>
      </c>
      <c r="L19" s="20">
        <f t="shared" si="6"/>
        <v>1235838.9167705353</v>
      </c>
      <c r="M19" s="20"/>
      <c r="N19" s="21">
        <f t="shared" si="8"/>
        <v>1235838.9167705353</v>
      </c>
    </row>
    <row r="20" spans="2:14" x14ac:dyDescent="0.25">
      <c r="B20" s="13">
        <v>44075</v>
      </c>
      <c r="C20" s="14">
        <v>44104</v>
      </c>
      <c r="D20" s="15">
        <v>18.350000000000001</v>
      </c>
      <c r="E20" s="16">
        <f t="shared" si="0"/>
        <v>27.525000000000002</v>
      </c>
      <c r="F20" s="16">
        <f t="shared" si="1"/>
        <v>0.27524999999999999</v>
      </c>
      <c r="G20" s="23">
        <f t="shared" si="2"/>
        <v>2.0468517942215714E-2</v>
      </c>
      <c r="H20" s="18">
        <f t="shared" si="3"/>
        <v>6.7562323568859384E-4</v>
      </c>
      <c r="I20" s="19">
        <f t="shared" si="4"/>
        <v>6.6636503991857055E-4</v>
      </c>
      <c r="J20" s="16">
        <f t="shared" si="5"/>
        <v>30</v>
      </c>
      <c r="K20" s="20">
        <v>60000000</v>
      </c>
      <c r="L20" s="20">
        <f t="shared" si="6"/>
        <v>1199457.071853427</v>
      </c>
      <c r="M20" s="20"/>
      <c r="N20" s="21">
        <f t="shared" si="8"/>
        <v>1199457.071853427</v>
      </c>
    </row>
    <row r="21" spans="2:14" x14ac:dyDescent="0.25">
      <c r="B21" s="13">
        <v>44105</v>
      </c>
      <c r="C21" s="14">
        <v>44135</v>
      </c>
      <c r="D21" s="15">
        <v>18.09</v>
      </c>
      <c r="E21" s="16">
        <f t="shared" si="0"/>
        <v>27.134999999999998</v>
      </c>
      <c r="F21" s="16">
        <f t="shared" si="1"/>
        <v>0.27134999999999998</v>
      </c>
      <c r="G21" s="23">
        <f t="shared" si="2"/>
        <v>2.0208084261774895E-2</v>
      </c>
      <c r="H21" s="18">
        <f t="shared" si="3"/>
        <v>6.6710944086900703E-4</v>
      </c>
      <c r="I21" s="19">
        <f t="shared" si="4"/>
        <v>6.5796794962613703E-4</v>
      </c>
      <c r="J21" s="16">
        <f t="shared" si="5"/>
        <v>31</v>
      </c>
      <c r="K21" s="20">
        <v>60000000</v>
      </c>
      <c r="L21" s="20">
        <f t="shared" si="6"/>
        <v>1223820.3863046148</v>
      </c>
      <c r="M21" s="20"/>
      <c r="N21" s="21">
        <f t="shared" si="8"/>
        <v>1223820.3863046148</v>
      </c>
    </row>
    <row r="22" spans="2:14" x14ac:dyDescent="0.25">
      <c r="B22" s="13">
        <v>44136</v>
      </c>
      <c r="C22" s="14">
        <v>44165</v>
      </c>
      <c r="D22" s="15">
        <v>17.84</v>
      </c>
      <c r="E22" s="16">
        <f t="shared" si="0"/>
        <v>26.759999999999998</v>
      </c>
      <c r="F22" s="16">
        <f t="shared" si="1"/>
        <v>0.2676</v>
      </c>
      <c r="G22" s="23">
        <f t="shared" si="2"/>
        <v>1.9956975716262315E-2</v>
      </c>
      <c r="H22" s="18">
        <f t="shared" si="3"/>
        <v>6.5889850285327789E-4</v>
      </c>
      <c r="I22" s="19">
        <f t="shared" si="4"/>
        <v>6.4986956374091243E-4</v>
      </c>
      <c r="J22" s="16">
        <f t="shared" si="5"/>
        <v>30</v>
      </c>
      <c r="K22" s="20">
        <v>60000000</v>
      </c>
      <c r="L22" s="20">
        <f t="shared" si="6"/>
        <v>1169765.2147336423</v>
      </c>
      <c r="M22" s="20"/>
      <c r="N22" s="21">
        <f t="shared" si="8"/>
        <v>1169765.2147336423</v>
      </c>
    </row>
    <row r="23" spans="2:14" x14ac:dyDescent="0.25">
      <c r="B23" s="13">
        <v>44166</v>
      </c>
      <c r="C23" s="14">
        <v>44196</v>
      </c>
      <c r="D23" s="15">
        <v>17.46</v>
      </c>
      <c r="E23" s="16">
        <f t="shared" si="0"/>
        <v>26.19</v>
      </c>
      <c r="F23" s="16">
        <f t="shared" si="1"/>
        <v>0.26190000000000002</v>
      </c>
      <c r="G23" s="23">
        <f t="shared" si="2"/>
        <v>1.9573983490916769E-2</v>
      </c>
      <c r="H23" s="18">
        <f t="shared" si="3"/>
        <v>6.4637136821255048E-4</v>
      </c>
      <c r="I23" s="19">
        <f t="shared" si="4"/>
        <v>6.3751414410861962E-4</v>
      </c>
      <c r="J23" s="16">
        <f t="shared" si="5"/>
        <v>31</v>
      </c>
      <c r="K23" s="20">
        <v>60000000</v>
      </c>
      <c r="L23" s="20">
        <f t="shared" si="6"/>
        <v>1185776.3080420324</v>
      </c>
      <c r="M23" s="20"/>
      <c r="N23" s="21">
        <f t="shared" si="8"/>
        <v>1185776.3080420324</v>
      </c>
    </row>
    <row r="24" spans="2:14" x14ac:dyDescent="0.25">
      <c r="B24" s="13">
        <v>44197</v>
      </c>
      <c r="C24" s="14">
        <v>44227</v>
      </c>
      <c r="D24" s="15">
        <v>17.32</v>
      </c>
      <c r="E24" s="16">
        <f t="shared" si="0"/>
        <v>25.98</v>
      </c>
      <c r="F24" s="16">
        <f t="shared" si="1"/>
        <v>0.25980000000000003</v>
      </c>
      <c r="G24" s="23">
        <f t="shared" si="2"/>
        <v>1.9432481245112987E-2</v>
      </c>
      <c r="H24" s="18">
        <f t="shared" si="3"/>
        <v>6.4174187883647704E-4</v>
      </c>
      <c r="I24" s="19">
        <f t="shared" si="4"/>
        <v>6.3294811266723094E-4</v>
      </c>
      <c r="J24" s="16">
        <f t="shared" si="5"/>
        <v>31</v>
      </c>
      <c r="K24" s="20">
        <v>60000000</v>
      </c>
      <c r="L24" s="20">
        <f t="shared" si="6"/>
        <v>1177283.4895610495</v>
      </c>
      <c r="M24" s="20"/>
      <c r="N24" s="21">
        <f t="shared" si="8"/>
        <v>1177283.4895610495</v>
      </c>
    </row>
    <row r="25" spans="2:14" x14ac:dyDescent="0.25">
      <c r="B25" s="13">
        <v>44228</v>
      </c>
      <c r="C25" s="14">
        <v>44255</v>
      </c>
      <c r="D25" s="15">
        <v>17.54</v>
      </c>
      <c r="E25" s="16">
        <f t="shared" si="0"/>
        <v>26.31</v>
      </c>
      <c r="F25" s="16">
        <f t="shared" si="1"/>
        <v>0.2631</v>
      </c>
      <c r="G25" s="23">
        <f t="shared" si="2"/>
        <v>1.9654745030757592E-2</v>
      </c>
      <c r="H25" s="18">
        <f t="shared" si="3"/>
        <v>6.4901334251654674E-4</v>
      </c>
      <c r="I25" s="19">
        <f t="shared" si="4"/>
        <v>6.4011990387169426E-4</v>
      </c>
      <c r="J25" s="16">
        <f t="shared" si="5"/>
        <v>28</v>
      </c>
      <c r="K25" s="20">
        <v>60000000</v>
      </c>
      <c r="L25" s="20">
        <f t="shared" si="6"/>
        <v>1075401.4385044463</v>
      </c>
      <c r="M25" s="20"/>
      <c r="N25" s="21">
        <f t="shared" si="8"/>
        <v>1075401.4385044463</v>
      </c>
    </row>
    <row r="26" spans="2:14" x14ac:dyDescent="0.25">
      <c r="B26" s="13">
        <v>44256</v>
      </c>
      <c r="C26" s="14">
        <v>44286</v>
      </c>
      <c r="D26" s="15">
        <v>17.41</v>
      </c>
      <c r="E26" s="16">
        <f t="shared" si="0"/>
        <v>26.115000000000002</v>
      </c>
      <c r="F26" s="16">
        <f t="shared" si="1"/>
        <v>0.26114999999999999</v>
      </c>
      <c r="G26" s="23">
        <f t="shared" si="2"/>
        <v>1.9523471771100809E-2</v>
      </c>
      <c r="H26" s="18">
        <f t="shared" si="3"/>
        <v>6.4471886169825687E-4</v>
      </c>
      <c r="I26" s="19">
        <f t="shared" si="4"/>
        <v>6.3588428907812578E-4</v>
      </c>
      <c r="J26" s="16">
        <f t="shared" si="5"/>
        <v>31</v>
      </c>
      <c r="K26" s="20">
        <v>60000000</v>
      </c>
      <c r="L26" s="20">
        <f t="shared" si="6"/>
        <v>1182744.777685314</v>
      </c>
      <c r="M26" s="20"/>
      <c r="N26" s="21">
        <f t="shared" si="8"/>
        <v>1182744.777685314</v>
      </c>
    </row>
    <row r="27" spans="2:14" x14ac:dyDescent="0.25">
      <c r="D27" s="1"/>
      <c r="G27" s="2"/>
      <c r="K27" s="3"/>
    </row>
    <row r="28" spans="2:14" x14ac:dyDescent="0.25">
      <c r="B28" s="24" t="s">
        <v>12</v>
      </c>
      <c r="C28" s="25"/>
      <c r="D28" s="1"/>
      <c r="E28" s="25"/>
      <c r="F28" s="25"/>
      <c r="G28" s="26"/>
      <c r="H28" s="25"/>
      <c r="I28" s="25"/>
      <c r="J28" s="25"/>
      <c r="K28" s="24"/>
      <c r="M28" s="27"/>
      <c r="N28" s="3">
        <f>SUM(N5:N27)</f>
        <v>19322723.299943235</v>
      </c>
    </row>
    <row r="29" spans="2:14" x14ac:dyDescent="0.25">
      <c r="B29" s="24"/>
      <c r="C29" s="25"/>
      <c r="D29" s="1"/>
      <c r="E29" s="25"/>
      <c r="F29" s="25"/>
      <c r="G29" s="26"/>
      <c r="H29" s="25"/>
      <c r="I29" s="25"/>
      <c r="J29" s="25"/>
      <c r="K29" s="24"/>
      <c r="M29" s="27"/>
      <c r="N29" s="3"/>
    </row>
    <row r="30" spans="2:14" x14ac:dyDescent="0.25">
      <c r="B30" s="28" t="s">
        <v>8</v>
      </c>
      <c r="C30" s="25"/>
      <c r="D30" s="29"/>
      <c r="E30" s="25"/>
      <c r="F30" s="25"/>
      <c r="G30" s="30"/>
      <c r="H30" s="25"/>
      <c r="I30" s="25"/>
      <c r="J30" s="25"/>
      <c r="K30" s="28"/>
      <c r="M30" s="31"/>
      <c r="N30" s="32">
        <f>+K26</f>
        <v>60000000</v>
      </c>
    </row>
    <row r="31" spans="2:14" x14ac:dyDescent="0.25">
      <c r="B31" s="28"/>
      <c r="C31" s="25"/>
      <c r="D31" s="29"/>
      <c r="E31" s="25"/>
      <c r="F31" s="25"/>
      <c r="G31" s="30"/>
      <c r="H31" s="25"/>
      <c r="I31" s="25"/>
      <c r="J31" s="25"/>
      <c r="K31" s="28"/>
      <c r="M31" s="31"/>
      <c r="N31" s="33"/>
    </row>
    <row r="32" spans="2:14" ht="15.75" thickBot="1" x14ac:dyDescent="0.3">
      <c r="B32" s="28" t="s">
        <v>13</v>
      </c>
      <c r="C32" s="25"/>
      <c r="D32" s="29"/>
      <c r="E32" s="25"/>
      <c r="F32" s="25"/>
      <c r="G32" s="30"/>
      <c r="H32" s="25"/>
      <c r="I32" s="25"/>
      <c r="J32" s="25"/>
      <c r="K32" s="28"/>
      <c r="M32" s="34"/>
      <c r="N32" s="35">
        <f>SUM(N28:N30)</f>
        <v>79322723.299943238</v>
      </c>
    </row>
    <row r="33" ht="15.75" thickTop="1" x14ac:dyDescent="0.25"/>
  </sheetData>
  <mergeCells count="1">
    <mergeCell ref="B2:L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C382F75390624EA573CC7DF1D6E398" ma:contentTypeVersion="11" ma:contentTypeDescription="Crear nuevo documento." ma:contentTypeScope="" ma:versionID="bc3732f09f92fa355d98961e59202791">
  <xsd:schema xmlns:xsd="http://www.w3.org/2001/XMLSchema" xmlns:xs="http://www.w3.org/2001/XMLSchema" xmlns:p="http://schemas.microsoft.com/office/2006/metadata/properties" xmlns:ns2="6faea54a-749e-4bd4-b057-ab9d2e184481" xmlns:ns3="1b1df372-2672-44c6-9a80-61b9cab2982e" targetNamespace="http://schemas.microsoft.com/office/2006/metadata/properties" ma:root="true" ma:fieldsID="13768f31badc9e3ab432aa345b1065cc" ns2:_="" ns3:_="">
    <xsd:import namespace="6faea54a-749e-4bd4-b057-ab9d2e184481"/>
    <xsd:import namespace="1b1df372-2672-44c6-9a80-61b9cab2982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aea54a-749e-4bd4-b057-ab9d2e18448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df372-2672-44c6-9a80-61b9cab298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1b1df372-2672-44c6-9a80-61b9cab2982e" xsi:nil="true"/>
  </documentManagement>
</p:properties>
</file>

<file path=customXml/itemProps1.xml><?xml version="1.0" encoding="utf-8"?>
<ds:datastoreItem xmlns:ds="http://schemas.openxmlformats.org/officeDocument/2006/customXml" ds:itemID="{CFB05B62-4A54-41F0-A9CC-C342B6C60A81}"/>
</file>

<file path=customXml/itemProps2.xml><?xml version="1.0" encoding="utf-8"?>
<ds:datastoreItem xmlns:ds="http://schemas.openxmlformats.org/officeDocument/2006/customXml" ds:itemID="{49EADBD1-1FF0-4514-9DB5-B900D1DAEB2A}"/>
</file>

<file path=customXml/itemProps3.xml><?xml version="1.0" encoding="utf-8"?>
<ds:datastoreItem xmlns:ds="http://schemas.openxmlformats.org/officeDocument/2006/customXml" ds:itemID="{F1BA8B86-5E54-455E-A73C-6C1EBEB8C6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LIQUIDACION DEL CREDITO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Juridico-01</dc:creator>
  <cp:lastModifiedBy>Juridico-01</cp:lastModifiedBy>
  <dcterms:created xsi:type="dcterms:W3CDTF">2021-03-02T22:05:05Z</dcterms:created>
  <dcterms:modified xsi:type="dcterms:W3CDTF">2021-03-02T22:18:02Z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0x01010078C382F75390624EA573CC7DF1D6E398</vt:lpwstr>
  </property>
</Properties>
</file>