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120" yWindow="481995" windowWidth="5715" windowHeight="3915" firstSheet="8" activeTab="21"/>
  </bookViews>
  <sheets>
    <sheet name="Discp." sheetId="22" r:id="rId1"/>
    <sheet name="T-Admv." sheetId="2" r:id="rId2"/>
    <sheet name="J-Admv." sheetId="3" r:id="rId3"/>
    <sheet name="T-SCFL" sheetId="4" r:id="rId4"/>
    <sheet name="T-SP" sheetId="5" r:id="rId5"/>
    <sheet name="Espec." sheetId="7" r:id="rId6"/>
    <sheet name="EPMS" sheetId="6" r:id="rId7"/>
    <sheet name="P-Cto" sheetId="8" r:id="rId8"/>
    <sheet name="P-Mcp" sheetId="10" r:id="rId9"/>
    <sheet name="Gtías" sheetId="11" r:id="rId10"/>
    <sheet name="RPA-Cto" sheetId="12" r:id="rId11"/>
    <sheet name="RPA-Mcp" sheetId="13" r:id="rId12"/>
    <sheet name="C-Cto" sheetId="14" r:id="rId13"/>
    <sheet name="C-Mcp" sheetId="15" r:id="rId14"/>
    <sheet name="Fmla." sheetId="16" r:id="rId15"/>
    <sheet name="Laboral" sheetId="18" r:id="rId16"/>
    <sheet name="Extinc." sheetId="9" r:id="rId17"/>
    <sheet name="Prom-Cto." sheetId="19" r:id="rId18"/>
    <sheet name="PqCCM" sheetId="21" r:id="rId19"/>
    <sheet name="PqCLab" sheetId="24" r:id="rId20"/>
    <sheet name="Prom.-Mcp" sheetId="20" r:id="rId21"/>
    <sheet name="consol" sheetId="25" r:id="rId2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7" i="20" l="1"/>
  <c r="H17" i="20"/>
  <c r="L36" i="20"/>
  <c r="L59" i="20"/>
  <c r="H59" i="20"/>
  <c r="L91" i="20"/>
  <c r="K91" i="20"/>
  <c r="J92" i="20"/>
  <c r="H91" i="20"/>
  <c r="H89" i="20"/>
  <c r="H90" i="20"/>
  <c r="F101" i="20"/>
  <c r="E101" i="20"/>
  <c r="D101" i="20"/>
  <c r="I7" i="12"/>
  <c r="G7" i="12"/>
  <c r="F7" i="12"/>
  <c r="E74" i="25" l="1"/>
  <c r="E73" i="25"/>
  <c r="C76" i="25"/>
  <c r="G44" i="25"/>
  <c r="G45" i="25"/>
  <c r="G46" i="25"/>
  <c r="G47" i="25"/>
  <c r="G48" i="25"/>
  <c r="G49" i="25"/>
  <c r="G50" i="25"/>
  <c r="G51" i="25"/>
  <c r="G52" i="25"/>
  <c r="G53" i="25"/>
  <c r="G43" i="25"/>
  <c r="G8" i="13" l="1"/>
  <c r="G7" i="13"/>
  <c r="G95" i="2" l="1"/>
  <c r="J95" i="2"/>
  <c r="D95" i="2"/>
  <c r="E95" i="2"/>
  <c r="F95" i="2"/>
  <c r="H95" i="2"/>
  <c r="I95" i="2"/>
  <c r="K95" i="2"/>
  <c r="C95" i="2"/>
  <c r="N15" i="15" l="1"/>
  <c r="N12" i="15"/>
  <c r="N9" i="8"/>
  <c r="O13" i="2"/>
  <c r="D131" i="10" l="1"/>
  <c r="E131" i="10"/>
  <c r="F16" i="8"/>
  <c r="D16" i="8"/>
  <c r="F17" i="8" s="1"/>
  <c r="F16" i="13" l="1"/>
  <c r="D16" i="13"/>
  <c r="D17" i="13"/>
  <c r="D18" i="13"/>
  <c r="F17" i="13"/>
  <c r="F18" i="13"/>
  <c r="G16" i="13"/>
  <c r="G17" i="13"/>
  <c r="G18" i="13"/>
  <c r="O28" i="13" l="1"/>
  <c r="P17" i="11"/>
  <c r="O24" i="13"/>
  <c r="O26" i="13" s="1"/>
  <c r="E105" i="14" l="1"/>
  <c r="F105" i="14"/>
  <c r="D105" i="14"/>
  <c r="F12" i="14" l="1"/>
  <c r="F13" i="14" s="1"/>
  <c r="I12" i="14"/>
  <c r="I13" i="14" s="1"/>
  <c r="D29" i="14"/>
  <c r="D118" i="11"/>
  <c r="G118" i="11"/>
  <c r="E154" i="16" l="1"/>
  <c r="E155" i="16" s="1"/>
  <c r="D154" i="16"/>
  <c r="D155" i="16" s="1"/>
  <c r="G145" i="16"/>
  <c r="G143" i="16"/>
  <c r="G137" i="16"/>
  <c r="E156" i="16" l="1"/>
  <c r="E144" i="15"/>
  <c r="F144" i="15"/>
  <c r="D144" i="15"/>
  <c r="F100" i="8" l="1"/>
  <c r="E100" i="8"/>
  <c r="D100" i="8"/>
  <c r="C38" i="22" l="1"/>
  <c r="E104" i="20" l="1"/>
  <c r="F104" i="20"/>
  <c r="D104" i="20"/>
  <c r="F35" i="24"/>
  <c r="E35" i="24"/>
  <c r="D35" i="24"/>
  <c r="F36" i="21"/>
  <c r="E36" i="21"/>
  <c r="D36" i="21"/>
  <c r="F35" i="19"/>
  <c r="E35" i="19"/>
  <c r="D35" i="19"/>
  <c r="F33" i="9"/>
  <c r="E33" i="9"/>
  <c r="D33" i="9"/>
  <c r="F93" i="18"/>
  <c r="E93" i="18"/>
  <c r="D93" i="18"/>
  <c r="F128" i="16"/>
  <c r="E128" i="16"/>
  <c r="D128" i="16"/>
  <c r="E47" i="13"/>
  <c r="D47" i="13"/>
  <c r="F37" i="12"/>
  <c r="E37" i="12"/>
  <c r="D37" i="12"/>
  <c r="F135" i="11"/>
  <c r="E135" i="11"/>
  <c r="D135" i="11"/>
  <c r="F131" i="10"/>
  <c r="E39" i="7"/>
  <c r="D39" i="7"/>
  <c r="C39" i="7"/>
  <c r="E42" i="6"/>
  <c r="D42" i="6"/>
  <c r="C42" i="6"/>
  <c r="E40" i="5"/>
  <c r="D40" i="5"/>
  <c r="C40" i="5"/>
  <c r="C42" i="4"/>
  <c r="E42" i="4"/>
  <c r="D42" i="4"/>
  <c r="E49" i="3"/>
  <c r="D49" i="3"/>
  <c r="C49" i="3"/>
  <c r="E38" i="22"/>
  <c r="D38" i="22"/>
  <c r="C46" i="2"/>
  <c r="E20" i="24" l="1"/>
  <c r="E21" i="24" s="1"/>
  <c r="F20" i="24"/>
  <c r="F21" i="24" s="1"/>
  <c r="G20" i="24"/>
  <c r="G21" i="24" s="1"/>
  <c r="H20" i="24"/>
  <c r="H21" i="24" s="1"/>
  <c r="I20" i="24"/>
  <c r="I21" i="24" s="1"/>
  <c r="J20" i="24"/>
  <c r="J21" i="24" s="1"/>
  <c r="K20" i="24"/>
  <c r="K21" i="24" s="1"/>
  <c r="L20" i="24"/>
  <c r="L21" i="24" s="1"/>
  <c r="L21" i="19"/>
  <c r="L22" i="19" s="1"/>
  <c r="K21" i="19"/>
  <c r="K22" i="19" s="1"/>
  <c r="J21" i="19"/>
  <c r="J22" i="19" s="1"/>
  <c r="I21" i="19"/>
  <c r="I22" i="19" s="1"/>
  <c r="H21" i="19"/>
  <c r="H22" i="19" s="1"/>
  <c r="G21" i="19"/>
  <c r="G22" i="19" s="1"/>
  <c r="F21" i="19"/>
  <c r="F22" i="19" s="1"/>
  <c r="E21" i="19"/>
  <c r="E22" i="19" s="1"/>
  <c r="D21" i="19"/>
  <c r="D22" i="19" s="1"/>
  <c r="L9" i="19"/>
  <c r="L10" i="19" s="1"/>
  <c r="K9" i="19"/>
  <c r="K10" i="19" s="1"/>
  <c r="J9" i="19"/>
  <c r="I9" i="19"/>
  <c r="H9" i="19"/>
  <c r="H10" i="19" s="1"/>
  <c r="G9" i="19"/>
  <c r="G10" i="19" s="1"/>
  <c r="F9" i="19"/>
  <c r="E9" i="19"/>
  <c r="D9" i="19"/>
  <c r="D10" i="19" s="1"/>
  <c r="E78" i="18"/>
  <c r="F78" i="18"/>
  <c r="G78" i="18"/>
  <c r="H78" i="18"/>
  <c r="I78" i="18"/>
  <c r="J78" i="18"/>
  <c r="K78" i="18"/>
  <c r="L78" i="18"/>
  <c r="E50" i="18"/>
  <c r="E51" i="18" s="1"/>
  <c r="F50" i="18"/>
  <c r="F51" i="18" s="1"/>
  <c r="G50" i="18"/>
  <c r="G51" i="18" s="1"/>
  <c r="H50" i="18"/>
  <c r="H51" i="18" s="1"/>
  <c r="I50" i="18"/>
  <c r="I51" i="18" s="1"/>
  <c r="J50" i="18"/>
  <c r="J51" i="18" s="1"/>
  <c r="K50" i="18"/>
  <c r="K51" i="18" s="1"/>
  <c r="L50" i="18"/>
  <c r="L51" i="18" s="1"/>
  <c r="D50" i="18"/>
  <c r="F24" i="19" l="1"/>
  <c r="J24" i="19"/>
  <c r="F10" i="19"/>
  <c r="J10" i="19"/>
  <c r="K11" i="19" s="1"/>
  <c r="D24" i="19"/>
  <c r="H24" i="19"/>
  <c r="L24" i="19"/>
  <c r="E24" i="19"/>
  <c r="I24" i="19"/>
  <c r="H11" i="19"/>
  <c r="E23" i="19"/>
  <c r="I23" i="19"/>
  <c r="H23" i="19"/>
  <c r="K23" i="19"/>
  <c r="F23" i="19"/>
  <c r="L23" i="19"/>
  <c r="G24" i="19"/>
  <c r="K24" i="19"/>
  <c r="E10" i="19"/>
  <c r="F11" i="19" s="1"/>
  <c r="I10" i="19"/>
  <c r="I11" i="19" s="1"/>
  <c r="K25" i="19" l="1"/>
  <c r="E11" i="19"/>
  <c r="E25" i="19" s="1"/>
  <c r="L11" i="19"/>
  <c r="L25" i="19" s="1"/>
  <c r="I25" i="19"/>
  <c r="I12" i="19"/>
  <c r="F25" i="19"/>
  <c r="F12" i="19"/>
  <c r="H25" i="19"/>
  <c r="F16" i="3"/>
  <c r="F17" i="3" s="1"/>
  <c r="P73" i="20"/>
  <c r="P74" i="20"/>
  <c r="P75" i="20"/>
  <c r="P76" i="20"/>
  <c r="P77" i="20"/>
  <c r="P78" i="20"/>
  <c r="P79" i="20"/>
  <c r="P80" i="20"/>
  <c r="P81" i="20"/>
  <c r="P82" i="20"/>
  <c r="P83" i="20"/>
  <c r="P84" i="20"/>
  <c r="P85" i="20"/>
  <c r="P86" i="20"/>
  <c r="P87" i="20"/>
  <c r="P88" i="20"/>
  <c r="P72" i="20"/>
  <c r="F89" i="20"/>
  <c r="F90" i="20" s="1"/>
  <c r="G89" i="20"/>
  <c r="G90" i="20" s="1"/>
  <c r="I89" i="20"/>
  <c r="I90" i="20" s="1"/>
  <c r="J89" i="20"/>
  <c r="J90" i="20" s="1"/>
  <c r="K89" i="20"/>
  <c r="K90" i="20" s="1"/>
  <c r="M89" i="20"/>
  <c r="M90" i="20" s="1"/>
  <c r="N89" i="20"/>
  <c r="N90" i="20" s="1"/>
  <c r="O89" i="20"/>
  <c r="O90" i="20" s="1"/>
  <c r="E89" i="20"/>
  <c r="E90" i="20" s="1"/>
  <c r="P50" i="20"/>
  <c r="P51" i="20"/>
  <c r="P52" i="20"/>
  <c r="P53" i="20"/>
  <c r="P54" i="20"/>
  <c r="P55" i="20"/>
  <c r="P56" i="20"/>
  <c r="P49" i="20"/>
  <c r="P30" i="20"/>
  <c r="P31" i="20"/>
  <c r="P32" i="20"/>
  <c r="P33" i="20"/>
  <c r="F57" i="20"/>
  <c r="F58" i="20" s="1"/>
  <c r="G57" i="20"/>
  <c r="G58" i="20" s="1"/>
  <c r="I57" i="20"/>
  <c r="I58" i="20" s="1"/>
  <c r="J57" i="20"/>
  <c r="J58" i="20" s="1"/>
  <c r="K57" i="20"/>
  <c r="K58" i="20" s="1"/>
  <c r="M57" i="20"/>
  <c r="M58" i="20" s="1"/>
  <c r="N57" i="20"/>
  <c r="N58" i="20" s="1"/>
  <c r="O57" i="20"/>
  <c r="O58" i="20" s="1"/>
  <c r="E57" i="20"/>
  <c r="E58" i="20" s="1"/>
  <c r="H32" i="20"/>
  <c r="F34" i="20"/>
  <c r="F35" i="20" s="1"/>
  <c r="G34" i="20"/>
  <c r="G35" i="20" s="1"/>
  <c r="I34" i="20"/>
  <c r="I35" i="20" s="1"/>
  <c r="J34" i="20"/>
  <c r="J35" i="20" s="1"/>
  <c r="K34" i="20"/>
  <c r="K35" i="20" s="1"/>
  <c r="M34" i="20"/>
  <c r="M35" i="20" s="1"/>
  <c r="N34" i="20"/>
  <c r="N35" i="20" s="1"/>
  <c r="O34" i="20"/>
  <c r="O35" i="20" s="1"/>
  <c r="E34" i="20"/>
  <c r="E35" i="20" s="1"/>
  <c r="I15" i="20"/>
  <c r="I16" i="20" s="1"/>
  <c r="J15" i="20"/>
  <c r="J16" i="20" s="1"/>
  <c r="K15" i="20"/>
  <c r="K16" i="20" s="1"/>
  <c r="M15" i="20"/>
  <c r="M16" i="20" s="1"/>
  <c r="N15" i="20"/>
  <c r="N16" i="20" s="1"/>
  <c r="O15" i="20"/>
  <c r="O16" i="20" s="1"/>
  <c r="F15" i="20"/>
  <c r="F16" i="20" s="1"/>
  <c r="G15" i="20"/>
  <c r="G16" i="20" s="1"/>
  <c r="E15" i="20"/>
  <c r="E16" i="20" s="1"/>
  <c r="D20" i="24"/>
  <c r="D21" i="24" s="1"/>
  <c r="F22" i="24" s="1"/>
  <c r="L9" i="24"/>
  <c r="L10" i="24" s="1"/>
  <c r="K9" i="24"/>
  <c r="K10" i="24" s="1"/>
  <c r="J9" i="24"/>
  <c r="J10" i="24" s="1"/>
  <c r="I9" i="24"/>
  <c r="I10" i="24" s="1"/>
  <c r="H9" i="24"/>
  <c r="H10" i="24" s="1"/>
  <c r="G9" i="24"/>
  <c r="G10" i="24" s="1"/>
  <c r="F9" i="24"/>
  <c r="F10" i="24" s="1"/>
  <c r="E9" i="24"/>
  <c r="E10" i="24" s="1"/>
  <c r="D9" i="24"/>
  <c r="D10" i="24" s="1"/>
  <c r="D21" i="21"/>
  <c r="D22" i="21" s="1"/>
  <c r="D9" i="21"/>
  <c r="D10" i="21" s="1"/>
  <c r="L9" i="21"/>
  <c r="L10" i="21" s="1"/>
  <c r="K9" i="21"/>
  <c r="K10" i="21" s="1"/>
  <c r="J9" i="21"/>
  <c r="J10" i="21" s="1"/>
  <c r="I9" i="21"/>
  <c r="I10" i="21" s="1"/>
  <c r="H9" i="21"/>
  <c r="H10" i="21" s="1"/>
  <c r="G9" i="21"/>
  <c r="G10" i="21" s="1"/>
  <c r="F9" i="21"/>
  <c r="F10" i="21" s="1"/>
  <c r="E9" i="21"/>
  <c r="E10" i="21" s="1"/>
  <c r="L21" i="21"/>
  <c r="L22" i="21" s="1"/>
  <c r="K21" i="21"/>
  <c r="K22" i="21" s="1"/>
  <c r="J21" i="21"/>
  <c r="J22" i="21" s="1"/>
  <c r="I21" i="21"/>
  <c r="I22" i="21" s="1"/>
  <c r="H21" i="21"/>
  <c r="H22" i="21" s="1"/>
  <c r="G21" i="21"/>
  <c r="F21" i="21"/>
  <c r="F22" i="21" s="1"/>
  <c r="E21" i="21"/>
  <c r="E22" i="21" s="1"/>
  <c r="L79" i="18"/>
  <c r="J79" i="18"/>
  <c r="I79" i="18"/>
  <c r="H79" i="18"/>
  <c r="F79" i="18"/>
  <c r="E79" i="18"/>
  <c r="D78" i="18"/>
  <c r="L67" i="18"/>
  <c r="L68" i="18" s="1"/>
  <c r="K67" i="18"/>
  <c r="K68" i="18" s="1"/>
  <c r="J67" i="18"/>
  <c r="J68" i="18" s="1"/>
  <c r="I67" i="18"/>
  <c r="I68" i="18" s="1"/>
  <c r="H67" i="18"/>
  <c r="H68" i="18" s="1"/>
  <c r="G67" i="18"/>
  <c r="G68" i="18" s="1"/>
  <c r="F67" i="18"/>
  <c r="F68" i="18" s="1"/>
  <c r="E67" i="18"/>
  <c r="E68" i="18" s="1"/>
  <c r="D67" i="18"/>
  <c r="D68" i="18" s="1"/>
  <c r="D51" i="18"/>
  <c r="E52" i="18" s="1"/>
  <c r="E39" i="18"/>
  <c r="E40" i="18" s="1"/>
  <c r="F39" i="18"/>
  <c r="F40" i="18" s="1"/>
  <c r="G39" i="18"/>
  <c r="G53" i="18" s="1"/>
  <c r="H39" i="18"/>
  <c r="H53" i="18" s="1"/>
  <c r="I39" i="18"/>
  <c r="I53" i="18" s="1"/>
  <c r="J39" i="18"/>
  <c r="J40" i="18" s="1"/>
  <c r="K39" i="18"/>
  <c r="K40" i="18" s="1"/>
  <c r="L39" i="18"/>
  <c r="L40" i="18" s="1"/>
  <c r="D39" i="18"/>
  <c r="D40" i="18" s="1"/>
  <c r="D23" i="18"/>
  <c r="D24" i="18" s="1"/>
  <c r="D10" i="18"/>
  <c r="D11" i="18" s="1"/>
  <c r="L23" i="18"/>
  <c r="L24" i="18" s="1"/>
  <c r="K23" i="18"/>
  <c r="K24" i="18" s="1"/>
  <c r="J23" i="18"/>
  <c r="J24" i="18" s="1"/>
  <c r="I23" i="18"/>
  <c r="I24" i="18" s="1"/>
  <c r="H23" i="18"/>
  <c r="H24" i="18" s="1"/>
  <c r="G23" i="18"/>
  <c r="G24" i="18" s="1"/>
  <c r="F23" i="18"/>
  <c r="E23" i="18"/>
  <c r="E24" i="18" s="1"/>
  <c r="L10" i="18"/>
  <c r="L11" i="18" s="1"/>
  <c r="K10" i="18"/>
  <c r="K11" i="18" s="1"/>
  <c r="J10" i="18"/>
  <c r="J11" i="18" s="1"/>
  <c r="I10" i="18"/>
  <c r="I11" i="18" s="1"/>
  <c r="H10" i="18"/>
  <c r="H11" i="18" s="1"/>
  <c r="G10" i="18"/>
  <c r="G11" i="18" s="1"/>
  <c r="F10" i="18"/>
  <c r="F11" i="18" s="1"/>
  <c r="E10" i="18"/>
  <c r="E11" i="18" s="1"/>
  <c r="L113" i="16"/>
  <c r="K113" i="16"/>
  <c r="K114" i="16" s="1"/>
  <c r="J113" i="16"/>
  <c r="J114" i="16" s="1"/>
  <c r="I113" i="16"/>
  <c r="H113" i="16"/>
  <c r="H114" i="16" s="1"/>
  <c r="G113" i="16"/>
  <c r="G114" i="16" s="1"/>
  <c r="F113" i="16"/>
  <c r="E113" i="16"/>
  <c r="D113" i="16"/>
  <c r="D114" i="16" s="1"/>
  <c r="L102" i="16"/>
  <c r="K102" i="16"/>
  <c r="J102" i="16"/>
  <c r="I102" i="16"/>
  <c r="H102" i="16"/>
  <c r="G102" i="16"/>
  <c r="F102" i="16"/>
  <c r="E102" i="16"/>
  <c r="E103" i="16" s="1"/>
  <c r="D102" i="16"/>
  <c r="E86" i="16"/>
  <c r="E87" i="16" s="1"/>
  <c r="F86" i="16"/>
  <c r="F87" i="16" s="1"/>
  <c r="G86" i="16"/>
  <c r="G87" i="16" s="1"/>
  <c r="H86" i="16"/>
  <c r="H87" i="16" s="1"/>
  <c r="I86" i="16"/>
  <c r="I87" i="16" s="1"/>
  <c r="J86" i="16"/>
  <c r="J87" i="16" s="1"/>
  <c r="K86" i="16"/>
  <c r="K87" i="16" s="1"/>
  <c r="L86" i="16"/>
  <c r="L87" i="16" s="1"/>
  <c r="D86" i="16"/>
  <c r="D87" i="16" s="1"/>
  <c r="E74" i="16"/>
  <c r="E75" i="16" s="1"/>
  <c r="F74" i="16"/>
  <c r="F75" i="16" s="1"/>
  <c r="G74" i="16"/>
  <c r="H74" i="16"/>
  <c r="H75" i="16" s="1"/>
  <c r="I74" i="16"/>
  <c r="I75" i="16" s="1"/>
  <c r="J74" i="16"/>
  <c r="J75" i="16" s="1"/>
  <c r="K74" i="16"/>
  <c r="L74" i="16"/>
  <c r="L75" i="16" s="1"/>
  <c r="D74" i="16"/>
  <c r="D75" i="16" s="1"/>
  <c r="E57" i="16"/>
  <c r="E58" i="16" s="1"/>
  <c r="F57" i="16"/>
  <c r="F58" i="16" s="1"/>
  <c r="G57" i="16"/>
  <c r="G58" i="16" s="1"/>
  <c r="H57" i="16"/>
  <c r="H58" i="16" s="1"/>
  <c r="I57" i="16"/>
  <c r="I58" i="16" s="1"/>
  <c r="J57" i="16"/>
  <c r="J58" i="16" s="1"/>
  <c r="K57" i="16"/>
  <c r="K58" i="16" s="1"/>
  <c r="L57" i="16"/>
  <c r="L58" i="16" s="1"/>
  <c r="D57" i="16"/>
  <c r="D58" i="16" s="1"/>
  <c r="E45" i="16"/>
  <c r="E46" i="16" s="1"/>
  <c r="F45" i="16"/>
  <c r="F46" i="16" s="1"/>
  <c r="G45" i="16"/>
  <c r="G46" i="16" s="1"/>
  <c r="H45" i="16"/>
  <c r="I45" i="16"/>
  <c r="I46" i="16" s="1"/>
  <c r="J45" i="16"/>
  <c r="J46" i="16" s="1"/>
  <c r="K45" i="16"/>
  <c r="K46" i="16" s="1"/>
  <c r="L45" i="16"/>
  <c r="D45" i="16"/>
  <c r="D46" i="16" s="1"/>
  <c r="D28" i="16"/>
  <c r="E12" i="16"/>
  <c r="E13" i="16" s="1"/>
  <c r="F12" i="16"/>
  <c r="G12" i="16"/>
  <c r="H12" i="16"/>
  <c r="I12" i="16"/>
  <c r="J12" i="16"/>
  <c r="K12" i="16"/>
  <c r="L12" i="16"/>
  <c r="D12" i="16"/>
  <c r="D13" i="16" s="1"/>
  <c r="L28" i="16"/>
  <c r="K28" i="16"/>
  <c r="K29" i="16" s="1"/>
  <c r="J28" i="16"/>
  <c r="J29" i="16" s="1"/>
  <c r="I28" i="16"/>
  <c r="I29" i="16" s="1"/>
  <c r="H28" i="16"/>
  <c r="G28" i="16"/>
  <c r="G29" i="16" s="1"/>
  <c r="F28" i="16"/>
  <c r="F29" i="16" s="1"/>
  <c r="E28" i="16"/>
  <c r="E29" i="16" s="1"/>
  <c r="E129" i="15"/>
  <c r="E130" i="15" s="1"/>
  <c r="F129" i="15"/>
  <c r="G129" i="15"/>
  <c r="G130" i="15" s="1"/>
  <c r="H129" i="15"/>
  <c r="I129" i="15"/>
  <c r="J129" i="15"/>
  <c r="J130" i="15" s="1"/>
  <c r="K129" i="15"/>
  <c r="K130" i="15" s="1"/>
  <c r="L129" i="15"/>
  <c r="D129" i="15"/>
  <c r="D130" i="15" s="1"/>
  <c r="E116" i="15"/>
  <c r="E117" i="15" s="1"/>
  <c r="F116" i="15"/>
  <c r="F117" i="15" s="1"/>
  <c r="G116" i="15"/>
  <c r="G117" i="15" s="1"/>
  <c r="H116" i="15"/>
  <c r="H117" i="15" s="1"/>
  <c r="I116" i="15"/>
  <c r="I117" i="15" s="1"/>
  <c r="J116" i="15"/>
  <c r="J117" i="15" s="1"/>
  <c r="K116" i="15"/>
  <c r="K117" i="15" s="1"/>
  <c r="L116" i="15"/>
  <c r="L117" i="15" s="1"/>
  <c r="D116" i="15"/>
  <c r="D117" i="15" s="1"/>
  <c r="E118" i="15" s="1"/>
  <c r="D97" i="15"/>
  <c r="D84" i="15"/>
  <c r="D85" i="15" s="1"/>
  <c r="E37" i="15"/>
  <c r="F37" i="15"/>
  <c r="F38" i="15" s="1"/>
  <c r="G37" i="15"/>
  <c r="G38" i="15" s="1"/>
  <c r="H37" i="15"/>
  <c r="H38" i="15" s="1"/>
  <c r="I37" i="15"/>
  <c r="I38" i="15" s="1"/>
  <c r="J37" i="15"/>
  <c r="J38" i="15" s="1"/>
  <c r="K37" i="15"/>
  <c r="K38" i="15" s="1"/>
  <c r="L37" i="15"/>
  <c r="D37" i="15"/>
  <c r="D38" i="15" s="1"/>
  <c r="E17" i="15"/>
  <c r="E18" i="15" s="1"/>
  <c r="F17" i="15"/>
  <c r="F18" i="15" s="1"/>
  <c r="G17" i="15"/>
  <c r="H17" i="15"/>
  <c r="H18" i="15" s="1"/>
  <c r="I17" i="15"/>
  <c r="I18" i="15" s="1"/>
  <c r="J17" i="15"/>
  <c r="J18" i="15" s="1"/>
  <c r="K17" i="15"/>
  <c r="L17" i="15"/>
  <c r="L18" i="15" s="1"/>
  <c r="D17" i="15"/>
  <c r="D18" i="15" s="1"/>
  <c r="L97" i="15"/>
  <c r="L98" i="15" s="1"/>
  <c r="K97" i="15"/>
  <c r="J97" i="15"/>
  <c r="I97" i="15"/>
  <c r="I98" i="15" s="1"/>
  <c r="H97" i="15"/>
  <c r="H98" i="15" s="1"/>
  <c r="G97" i="15"/>
  <c r="G98" i="15" s="1"/>
  <c r="F97" i="15"/>
  <c r="E97" i="15"/>
  <c r="E98" i="15" s="1"/>
  <c r="L66" i="15"/>
  <c r="L67" i="15" s="1"/>
  <c r="K66" i="15"/>
  <c r="K67" i="15" s="1"/>
  <c r="J66" i="15"/>
  <c r="I66" i="15"/>
  <c r="I67" i="15" s="1"/>
  <c r="H66" i="15"/>
  <c r="H67" i="15" s="1"/>
  <c r="G66" i="15"/>
  <c r="G67" i="15" s="1"/>
  <c r="F66" i="15"/>
  <c r="E66" i="15"/>
  <c r="E67" i="15" s="1"/>
  <c r="D66" i="15"/>
  <c r="D67" i="15" s="1"/>
  <c r="L84" i="15"/>
  <c r="L85" i="15" s="1"/>
  <c r="K84" i="15"/>
  <c r="K85" i="15" s="1"/>
  <c r="J84" i="15"/>
  <c r="J85" i="15" s="1"/>
  <c r="I84" i="15"/>
  <c r="I85" i="15" s="1"/>
  <c r="H84" i="15"/>
  <c r="H85" i="15" s="1"/>
  <c r="G84" i="15"/>
  <c r="G85" i="15" s="1"/>
  <c r="F84" i="15"/>
  <c r="F85" i="15" s="1"/>
  <c r="E84" i="15"/>
  <c r="E85" i="15" s="1"/>
  <c r="L54" i="15"/>
  <c r="L55" i="15" s="1"/>
  <c r="K54" i="15"/>
  <c r="K55" i="15" s="1"/>
  <c r="J54" i="15"/>
  <c r="J55" i="15" s="1"/>
  <c r="I54" i="15"/>
  <c r="H54" i="15"/>
  <c r="G54" i="15"/>
  <c r="G55" i="15" s="1"/>
  <c r="F54" i="15"/>
  <c r="F55" i="15" s="1"/>
  <c r="E54" i="15"/>
  <c r="E55" i="15" s="1"/>
  <c r="D54" i="15"/>
  <c r="D90" i="14"/>
  <c r="D76" i="14"/>
  <c r="D77" i="14" s="1"/>
  <c r="D59" i="14"/>
  <c r="D47" i="14"/>
  <c r="D48" i="14" s="1"/>
  <c r="E29" i="14"/>
  <c r="E30" i="14" s="1"/>
  <c r="F29" i="14"/>
  <c r="F30" i="14" s="1"/>
  <c r="G29" i="14"/>
  <c r="G30" i="14" s="1"/>
  <c r="H29" i="14"/>
  <c r="I29" i="14"/>
  <c r="J29" i="14"/>
  <c r="J30" i="14" s="1"/>
  <c r="K29" i="14"/>
  <c r="K30" i="14" s="1"/>
  <c r="L29" i="14"/>
  <c r="E12" i="14"/>
  <c r="E13" i="14" s="1"/>
  <c r="G12" i="14"/>
  <c r="G13" i="14" s="1"/>
  <c r="H12" i="14"/>
  <c r="H13" i="14" s="1"/>
  <c r="J12" i="14"/>
  <c r="K12" i="14"/>
  <c r="K13" i="14" s="1"/>
  <c r="L12" i="14"/>
  <c r="L13" i="14" s="1"/>
  <c r="D12" i="14"/>
  <c r="D13" i="14" s="1"/>
  <c r="L76" i="14"/>
  <c r="L77" i="14" s="1"/>
  <c r="K76" i="14"/>
  <c r="K77" i="14" s="1"/>
  <c r="J76" i="14"/>
  <c r="J77" i="14" s="1"/>
  <c r="I76" i="14"/>
  <c r="I77" i="14" s="1"/>
  <c r="H76" i="14"/>
  <c r="H77" i="14" s="1"/>
  <c r="G76" i="14"/>
  <c r="G77" i="14" s="1"/>
  <c r="F76" i="14"/>
  <c r="F77" i="14" s="1"/>
  <c r="E76" i="14"/>
  <c r="E77" i="14" s="1"/>
  <c r="L47" i="14"/>
  <c r="L48" i="14" s="1"/>
  <c r="K47" i="14"/>
  <c r="K48" i="14" s="1"/>
  <c r="J47" i="14"/>
  <c r="J48" i="14" s="1"/>
  <c r="I47" i="14"/>
  <c r="I48" i="14" s="1"/>
  <c r="H47" i="14"/>
  <c r="H48" i="14" s="1"/>
  <c r="G47" i="14"/>
  <c r="G48" i="14" s="1"/>
  <c r="F47" i="14"/>
  <c r="F48" i="14" s="1"/>
  <c r="E47" i="14"/>
  <c r="E48" i="14" s="1"/>
  <c r="L90" i="14"/>
  <c r="L91" i="14" s="1"/>
  <c r="K90" i="14"/>
  <c r="K91" i="14" s="1"/>
  <c r="J90" i="14"/>
  <c r="J91" i="14" s="1"/>
  <c r="I90" i="14"/>
  <c r="I91" i="14" s="1"/>
  <c r="H90" i="14"/>
  <c r="H91" i="14" s="1"/>
  <c r="G90" i="14"/>
  <c r="G91" i="14" s="1"/>
  <c r="F90" i="14"/>
  <c r="F91" i="14" s="1"/>
  <c r="E90" i="14"/>
  <c r="E91" i="14" s="1"/>
  <c r="L59" i="14"/>
  <c r="K59" i="14"/>
  <c r="K60" i="14" s="1"/>
  <c r="J59" i="14"/>
  <c r="J60" i="14" s="1"/>
  <c r="I59" i="14"/>
  <c r="I60" i="14" s="1"/>
  <c r="H59" i="14"/>
  <c r="H60" i="14" s="1"/>
  <c r="G59" i="14"/>
  <c r="G60" i="14" s="1"/>
  <c r="F59" i="14"/>
  <c r="F60" i="14" s="1"/>
  <c r="E59" i="14"/>
  <c r="E60" i="14" s="1"/>
  <c r="E32" i="13"/>
  <c r="E33" i="13" s="1"/>
  <c r="F32" i="13"/>
  <c r="F33" i="13" s="1"/>
  <c r="G32" i="13"/>
  <c r="H32" i="13"/>
  <c r="H33" i="13" s="1"/>
  <c r="I32" i="13"/>
  <c r="I33" i="13" s="1"/>
  <c r="J32" i="13"/>
  <c r="J33" i="13" s="1"/>
  <c r="K32" i="13"/>
  <c r="K33" i="13" s="1"/>
  <c r="L32" i="13"/>
  <c r="L33" i="13" s="1"/>
  <c r="D32" i="13"/>
  <c r="D33" i="13" s="1"/>
  <c r="E19" i="13"/>
  <c r="E20" i="13" s="1"/>
  <c r="F19" i="13"/>
  <c r="F20" i="13" s="1"/>
  <c r="G19" i="13"/>
  <c r="G20" i="13" s="1"/>
  <c r="H19" i="13"/>
  <c r="H20" i="13" s="1"/>
  <c r="I19" i="13"/>
  <c r="I20" i="13" s="1"/>
  <c r="J19" i="13"/>
  <c r="J20" i="13" s="1"/>
  <c r="K19" i="13"/>
  <c r="K20" i="13" s="1"/>
  <c r="L19" i="13"/>
  <c r="L20" i="13" s="1"/>
  <c r="D19" i="13"/>
  <c r="D20" i="13" s="1"/>
  <c r="D22" i="12"/>
  <c r="D23" i="12" s="1"/>
  <c r="E9" i="12"/>
  <c r="E10" i="12" s="1"/>
  <c r="F9" i="12"/>
  <c r="F10" i="12" s="1"/>
  <c r="G9" i="12"/>
  <c r="G10" i="12" s="1"/>
  <c r="H9" i="12"/>
  <c r="H10" i="12" s="1"/>
  <c r="I9" i="12"/>
  <c r="J9" i="12"/>
  <c r="K9" i="12"/>
  <c r="K10" i="12" s="1"/>
  <c r="L9" i="12"/>
  <c r="D9" i="12"/>
  <c r="D10" i="12" s="1"/>
  <c r="L22" i="12"/>
  <c r="L23" i="12" s="1"/>
  <c r="K22" i="12"/>
  <c r="K23" i="12" s="1"/>
  <c r="J22" i="12"/>
  <c r="J23" i="12" s="1"/>
  <c r="I22" i="12"/>
  <c r="I23" i="12" s="1"/>
  <c r="H22" i="12"/>
  <c r="H23" i="12" s="1"/>
  <c r="G22" i="12"/>
  <c r="G23" i="12" s="1"/>
  <c r="F22" i="12"/>
  <c r="F23" i="12" s="1"/>
  <c r="E22" i="12"/>
  <c r="E23" i="12" s="1"/>
  <c r="D119" i="11"/>
  <c r="L118" i="11"/>
  <c r="L119" i="11" s="1"/>
  <c r="K118" i="11"/>
  <c r="K119" i="11" s="1"/>
  <c r="J118" i="11"/>
  <c r="J119" i="11" s="1"/>
  <c r="I118" i="11"/>
  <c r="H118" i="11"/>
  <c r="G119" i="11"/>
  <c r="F118" i="11"/>
  <c r="E118" i="11"/>
  <c r="E119" i="11" s="1"/>
  <c r="E89" i="11"/>
  <c r="E90" i="11" s="1"/>
  <c r="F89" i="11"/>
  <c r="F90" i="11" s="1"/>
  <c r="G89" i="11"/>
  <c r="G90" i="11" s="1"/>
  <c r="H89" i="11"/>
  <c r="H90" i="11" s="1"/>
  <c r="I89" i="11"/>
  <c r="I90" i="11" s="1"/>
  <c r="J89" i="11"/>
  <c r="J90" i="11" s="1"/>
  <c r="K89" i="11"/>
  <c r="K90" i="11" s="1"/>
  <c r="L89" i="11"/>
  <c r="D89" i="11"/>
  <c r="D90" i="11" s="1"/>
  <c r="E75" i="11"/>
  <c r="F75" i="11"/>
  <c r="F76" i="11" s="1"/>
  <c r="G75" i="11"/>
  <c r="H75" i="11"/>
  <c r="I75" i="11"/>
  <c r="I76" i="11" s="1"/>
  <c r="J75" i="11"/>
  <c r="J76" i="11" s="1"/>
  <c r="K75" i="11"/>
  <c r="L75" i="11"/>
  <c r="L76" i="11" s="1"/>
  <c r="D75" i="11"/>
  <c r="E57" i="11"/>
  <c r="E58" i="11" s="1"/>
  <c r="F57" i="11"/>
  <c r="F58" i="11" s="1"/>
  <c r="G57" i="11"/>
  <c r="G58" i="11" s="1"/>
  <c r="H57" i="11"/>
  <c r="H58" i="11" s="1"/>
  <c r="I57" i="11"/>
  <c r="I58" i="11" s="1"/>
  <c r="J57" i="11"/>
  <c r="J58" i="11" s="1"/>
  <c r="K57" i="11"/>
  <c r="K58" i="11" s="1"/>
  <c r="L57" i="11"/>
  <c r="L58" i="11" s="1"/>
  <c r="D57" i="11"/>
  <c r="D58" i="11" s="1"/>
  <c r="E44" i="11"/>
  <c r="E45" i="11" s="1"/>
  <c r="F44" i="11"/>
  <c r="G44" i="11"/>
  <c r="H44" i="11"/>
  <c r="H45" i="11" s="1"/>
  <c r="I44" i="11"/>
  <c r="I45" i="11" s="1"/>
  <c r="J44" i="11"/>
  <c r="J45" i="11" s="1"/>
  <c r="K44" i="11"/>
  <c r="K45" i="11" s="1"/>
  <c r="L44" i="11"/>
  <c r="L45" i="11" s="1"/>
  <c r="D44" i="11"/>
  <c r="D45" i="11" s="1"/>
  <c r="L106" i="11"/>
  <c r="L107" i="11" s="1"/>
  <c r="K106" i="11"/>
  <c r="K107" i="11" s="1"/>
  <c r="J106" i="11"/>
  <c r="J107" i="11" s="1"/>
  <c r="I106" i="11"/>
  <c r="I107" i="11" s="1"/>
  <c r="H106" i="11"/>
  <c r="H107" i="11" s="1"/>
  <c r="G106" i="11"/>
  <c r="G107" i="11" s="1"/>
  <c r="F106" i="11"/>
  <c r="F107" i="11" s="1"/>
  <c r="E106" i="11"/>
  <c r="E107" i="11" s="1"/>
  <c r="D106" i="11"/>
  <c r="D107" i="11" s="1"/>
  <c r="E27" i="11"/>
  <c r="E28" i="11" s="1"/>
  <c r="F27" i="11"/>
  <c r="F28" i="11" s="1"/>
  <c r="G27" i="11"/>
  <c r="G28" i="11" s="1"/>
  <c r="H27" i="11"/>
  <c r="H28" i="11" s="1"/>
  <c r="I27" i="11"/>
  <c r="I28" i="11" s="1"/>
  <c r="J27" i="11"/>
  <c r="J28" i="11" s="1"/>
  <c r="K27" i="11"/>
  <c r="K28" i="11" s="1"/>
  <c r="L27" i="11"/>
  <c r="L28" i="11" s="1"/>
  <c r="D27" i="11"/>
  <c r="D28" i="11" s="1"/>
  <c r="E12" i="11"/>
  <c r="F12" i="11"/>
  <c r="G12" i="11"/>
  <c r="H12" i="11"/>
  <c r="H16" i="11" s="1"/>
  <c r="I12" i="11"/>
  <c r="J12" i="11"/>
  <c r="K12" i="11"/>
  <c r="L12" i="11"/>
  <c r="L16" i="11" s="1"/>
  <c r="D12" i="11"/>
  <c r="D115" i="10"/>
  <c r="D116" i="10" s="1"/>
  <c r="E103" i="10"/>
  <c r="E104" i="10" s="1"/>
  <c r="D103" i="10"/>
  <c r="D104" i="10" s="1"/>
  <c r="E86" i="10"/>
  <c r="F86" i="10"/>
  <c r="G86" i="10"/>
  <c r="G87" i="10" s="1"/>
  <c r="H86" i="10"/>
  <c r="H87" i="10" s="1"/>
  <c r="I86" i="10"/>
  <c r="I87" i="10" s="1"/>
  <c r="J86" i="10"/>
  <c r="J87" i="10" s="1"/>
  <c r="K86" i="10"/>
  <c r="K87" i="10" s="1"/>
  <c r="L86" i="10"/>
  <c r="L87" i="10" s="1"/>
  <c r="E87" i="10"/>
  <c r="F87" i="10"/>
  <c r="D86" i="10"/>
  <c r="D87" i="10" s="1"/>
  <c r="E72" i="10"/>
  <c r="E73" i="10" s="1"/>
  <c r="F72" i="10"/>
  <c r="G72" i="10"/>
  <c r="H72" i="10"/>
  <c r="H73" i="10" s="1"/>
  <c r="I72" i="10"/>
  <c r="I73" i="10" s="1"/>
  <c r="J72" i="10"/>
  <c r="K72" i="10"/>
  <c r="K73" i="10" s="1"/>
  <c r="L72" i="10"/>
  <c r="D72" i="10"/>
  <c r="D73" i="10" s="1"/>
  <c r="D54" i="10"/>
  <c r="D55" i="10" s="1"/>
  <c r="E25" i="10"/>
  <c r="F25" i="10"/>
  <c r="F26" i="10" s="1"/>
  <c r="G25" i="10"/>
  <c r="G26" i="10" s="1"/>
  <c r="H25" i="10"/>
  <c r="H26" i="10" s="1"/>
  <c r="I25" i="10"/>
  <c r="J25" i="10"/>
  <c r="K25" i="10"/>
  <c r="K26" i="10" s="1"/>
  <c r="L25" i="10"/>
  <c r="L26" i="10" s="1"/>
  <c r="D25" i="10"/>
  <c r="D26" i="10" s="1"/>
  <c r="E11" i="10"/>
  <c r="E12" i="10" s="1"/>
  <c r="F11" i="10"/>
  <c r="F12" i="10" s="1"/>
  <c r="G11" i="10"/>
  <c r="H11" i="10"/>
  <c r="H12" i="10" s="1"/>
  <c r="I11" i="10"/>
  <c r="I12" i="10" s="1"/>
  <c r="J11" i="10"/>
  <c r="J12" i="10" s="1"/>
  <c r="K11" i="10"/>
  <c r="K12" i="10" s="1"/>
  <c r="L11" i="10"/>
  <c r="L12" i="10" s="1"/>
  <c r="D11" i="10"/>
  <c r="L42" i="10"/>
  <c r="L43" i="10" s="1"/>
  <c r="K42" i="10"/>
  <c r="K43" i="10" s="1"/>
  <c r="J42" i="10"/>
  <c r="J43" i="10" s="1"/>
  <c r="I42" i="10"/>
  <c r="I43" i="10" s="1"/>
  <c r="H42" i="10"/>
  <c r="H43" i="10" s="1"/>
  <c r="G42" i="10"/>
  <c r="G43" i="10" s="1"/>
  <c r="F42" i="10"/>
  <c r="F43" i="10" s="1"/>
  <c r="E42" i="10"/>
  <c r="E43" i="10" s="1"/>
  <c r="D42" i="10"/>
  <c r="D43" i="10" s="1"/>
  <c r="L54" i="10"/>
  <c r="L55" i="10" s="1"/>
  <c r="K54" i="10"/>
  <c r="J54" i="10"/>
  <c r="I54" i="10"/>
  <c r="H54" i="10"/>
  <c r="H55" i="10" s="1"/>
  <c r="G54" i="10"/>
  <c r="F54" i="10"/>
  <c r="E54" i="10"/>
  <c r="L115" i="10"/>
  <c r="K115" i="10"/>
  <c r="K116" i="10" s="1"/>
  <c r="J115" i="10"/>
  <c r="I115" i="10"/>
  <c r="I116" i="10" s="1"/>
  <c r="H115" i="10"/>
  <c r="G115" i="10"/>
  <c r="G116" i="10" s="1"/>
  <c r="F115" i="10"/>
  <c r="E115" i="10"/>
  <c r="E116" i="10" s="1"/>
  <c r="L103" i="10"/>
  <c r="L104" i="10" s="1"/>
  <c r="K103" i="10"/>
  <c r="K104" i="10" s="1"/>
  <c r="J103" i="10"/>
  <c r="J104" i="10" s="1"/>
  <c r="I103" i="10"/>
  <c r="I104" i="10" s="1"/>
  <c r="H103" i="10"/>
  <c r="H104" i="10" s="1"/>
  <c r="G103" i="10"/>
  <c r="G104" i="10" s="1"/>
  <c r="F103" i="10"/>
  <c r="F104" i="10" s="1"/>
  <c r="D7" i="9"/>
  <c r="D8" i="9" s="1"/>
  <c r="D19" i="9"/>
  <c r="D20" i="9" s="1"/>
  <c r="L19" i="9"/>
  <c r="L22" i="9" s="1"/>
  <c r="K19" i="9"/>
  <c r="K20" i="9" s="1"/>
  <c r="J19" i="9"/>
  <c r="J20" i="9" s="1"/>
  <c r="I19" i="9"/>
  <c r="I22" i="9" s="1"/>
  <c r="H19" i="9"/>
  <c r="H22" i="9" s="1"/>
  <c r="G19" i="9"/>
  <c r="G20" i="9" s="1"/>
  <c r="F19" i="9"/>
  <c r="F20" i="9" s="1"/>
  <c r="E19" i="9"/>
  <c r="E20" i="9" s="1"/>
  <c r="L7" i="9"/>
  <c r="L8" i="9" s="1"/>
  <c r="K7" i="9"/>
  <c r="K8" i="9" s="1"/>
  <c r="J7" i="9"/>
  <c r="J8" i="9" s="1"/>
  <c r="I7" i="9"/>
  <c r="I8" i="9" s="1"/>
  <c r="H7" i="9"/>
  <c r="H8" i="9" s="1"/>
  <c r="G7" i="9"/>
  <c r="G8" i="9" s="1"/>
  <c r="F7" i="9"/>
  <c r="F22" i="9" s="1"/>
  <c r="E7" i="9"/>
  <c r="E22" i="9" s="1"/>
  <c r="E57" i="8"/>
  <c r="E58" i="8" s="1"/>
  <c r="F57" i="8"/>
  <c r="F58" i="8" s="1"/>
  <c r="G57" i="8"/>
  <c r="G58" i="8" s="1"/>
  <c r="H57" i="8"/>
  <c r="H58" i="8" s="1"/>
  <c r="I57" i="8"/>
  <c r="I58" i="8" s="1"/>
  <c r="J57" i="8"/>
  <c r="J58" i="8" s="1"/>
  <c r="K57" i="8"/>
  <c r="K58" i="8" s="1"/>
  <c r="L57" i="8"/>
  <c r="L58" i="8" s="1"/>
  <c r="D57" i="8"/>
  <c r="D58" i="8" s="1"/>
  <c r="E59" i="8" s="1"/>
  <c r="E45" i="8"/>
  <c r="F45" i="8"/>
  <c r="F46" i="8" s="1"/>
  <c r="G45" i="8"/>
  <c r="G46" i="8" s="1"/>
  <c r="H45" i="8"/>
  <c r="H46" i="8" s="1"/>
  <c r="I45" i="8"/>
  <c r="I46" i="8" s="1"/>
  <c r="J45" i="8"/>
  <c r="J46" i="8" s="1"/>
  <c r="K45" i="8"/>
  <c r="K46" i="8" s="1"/>
  <c r="L45" i="8"/>
  <c r="L46" i="8" s="1"/>
  <c r="D45" i="8"/>
  <c r="D46" i="8" s="1"/>
  <c r="L74" i="8"/>
  <c r="L75" i="8" s="1"/>
  <c r="L86" i="8"/>
  <c r="E86" i="8"/>
  <c r="E87" i="8" s="1"/>
  <c r="F86" i="8"/>
  <c r="F87" i="8" s="1"/>
  <c r="G86" i="8"/>
  <c r="G87" i="8" s="1"/>
  <c r="H86" i="8"/>
  <c r="I86" i="8"/>
  <c r="J86" i="8"/>
  <c r="J87" i="8" s="1"/>
  <c r="K86" i="8"/>
  <c r="D86" i="8"/>
  <c r="E74" i="8"/>
  <c r="E89" i="8" s="1"/>
  <c r="F74" i="8"/>
  <c r="F89" i="8" s="1"/>
  <c r="G74" i="8"/>
  <c r="G75" i="8" s="1"/>
  <c r="H74" i="8"/>
  <c r="H75" i="8" s="1"/>
  <c r="I74" i="8"/>
  <c r="I89" i="8" s="1"/>
  <c r="J74" i="8"/>
  <c r="J75" i="8" s="1"/>
  <c r="K74" i="8"/>
  <c r="K75" i="8" s="1"/>
  <c r="D74" i="8"/>
  <c r="D75" i="8" s="1"/>
  <c r="E28" i="8"/>
  <c r="E29" i="8" s="1"/>
  <c r="F28" i="8"/>
  <c r="F29" i="8" s="1"/>
  <c r="G28" i="8"/>
  <c r="G29" i="8" s="1"/>
  <c r="H28" i="8"/>
  <c r="H29" i="8" s="1"/>
  <c r="I28" i="8"/>
  <c r="I29" i="8" s="1"/>
  <c r="J28" i="8"/>
  <c r="J29" i="8" s="1"/>
  <c r="K28" i="8"/>
  <c r="K29" i="8" s="1"/>
  <c r="L28" i="8"/>
  <c r="L29" i="8" s="1"/>
  <c r="D28" i="8"/>
  <c r="D29" i="8" s="1"/>
  <c r="L12" i="8"/>
  <c r="L13" i="8" s="1"/>
  <c r="K12" i="8"/>
  <c r="J12" i="8"/>
  <c r="J13" i="8" s="1"/>
  <c r="I12" i="8"/>
  <c r="I13" i="8" s="1"/>
  <c r="H12" i="8"/>
  <c r="H13" i="8" s="1"/>
  <c r="G12" i="8"/>
  <c r="G13" i="8" s="1"/>
  <c r="F12" i="8"/>
  <c r="F13" i="8" s="1"/>
  <c r="E12" i="8"/>
  <c r="E13" i="8" s="1"/>
  <c r="D12" i="8"/>
  <c r="D13" i="8" s="1"/>
  <c r="D23" i="7"/>
  <c r="E23" i="7"/>
  <c r="E24" i="7" s="1"/>
  <c r="F23" i="7"/>
  <c r="F24" i="7" s="1"/>
  <c r="G23" i="7"/>
  <c r="H23" i="7"/>
  <c r="I23" i="7"/>
  <c r="J23" i="7"/>
  <c r="J24" i="7" s="1"/>
  <c r="K23" i="7"/>
  <c r="K24" i="7" s="1"/>
  <c r="C23" i="7"/>
  <c r="C24" i="7" s="1"/>
  <c r="C10" i="7"/>
  <c r="D10" i="7"/>
  <c r="D11" i="7" s="1"/>
  <c r="E10" i="7"/>
  <c r="E11" i="7" s="1"/>
  <c r="F10" i="7"/>
  <c r="G10" i="7"/>
  <c r="G11" i="7" s="1"/>
  <c r="H10" i="7"/>
  <c r="H11" i="7" s="1"/>
  <c r="I10" i="7"/>
  <c r="I11" i="7" s="1"/>
  <c r="J10" i="7"/>
  <c r="K10" i="7"/>
  <c r="K11" i="7" s="1"/>
  <c r="G27" i="6"/>
  <c r="G28" i="6" s="1"/>
  <c r="K27" i="6"/>
  <c r="K28" i="6" s="1"/>
  <c r="J27" i="6"/>
  <c r="J28" i="6" s="1"/>
  <c r="H27" i="6"/>
  <c r="H28" i="6" s="1"/>
  <c r="E27" i="6"/>
  <c r="E28" i="6" s="1"/>
  <c r="D27" i="6"/>
  <c r="K11" i="6"/>
  <c r="K12" i="6" s="1"/>
  <c r="J11" i="6"/>
  <c r="H11" i="6"/>
  <c r="H12" i="6" s="1"/>
  <c r="G11" i="6"/>
  <c r="G12" i="6" s="1"/>
  <c r="E11" i="6"/>
  <c r="E12" i="6" s="1"/>
  <c r="D11" i="6"/>
  <c r="D12" i="6" s="1"/>
  <c r="D25" i="5"/>
  <c r="D26" i="5" s="1"/>
  <c r="E25" i="5"/>
  <c r="E26" i="5" s="1"/>
  <c r="F25" i="5"/>
  <c r="F26" i="5" s="1"/>
  <c r="G25" i="5"/>
  <c r="G26" i="5" s="1"/>
  <c r="H25" i="5"/>
  <c r="H26" i="5" s="1"/>
  <c r="I25" i="5"/>
  <c r="I26" i="5" s="1"/>
  <c r="J25" i="5"/>
  <c r="J26" i="5" s="1"/>
  <c r="K25" i="5"/>
  <c r="K26" i="5" s="1"/>
  <c r="C25" i="5"/>
  <c r="C26" i="5" s="1"/>
  <c r="D27" i="5" s="1"/>
  <c r="D11" i="5"/>
  <c r="E11" i="5"/>
  <c r="F11" i="5"/>
  <c r="F12" i="5" s="1"/>
  <c r="G11" i="5"/>
  <c r="H11" i="5"/>
  <c r="I11" i="5"/>
  <c r="J11" i="5"/>
  <c r="J12" i="5" s="1"/>
  <c r="K11" i="5"/>
  <c r="C11" i="5"/>
  <c r="G28" i="10" l="1"/>
  <c r="J89" i="10"/>
  <c r="L89" i="10"/>
  <c r="F89" i="10"/>
  <c r="F57" i="10"/>
  <c r="J57" i="10"/>
  <c r="D28" i="10"/>
  <c r="K13" i="11"/>
  <c r="K16" i="11"/>
  <c r="F13" i="11"/>
  <c r="F16" i="11"/>
  <c r="D13" i="11"/>
  <c r="D16" i="11"/>
  <c r="I13" i="11"/>
  <c r="I16" i="11"/>
  <c r="E13" i="11"/>
  <c r="E16" i="11"/>
  <c r="G13" i="11"/>
  <c r="G16" i="11"/>
  <c r="J13" i="11"/>
  <c r="K14" i="11" s="1"/>
  <c r="J16" i="11"/>
  <c r="G35" i="13"/>
  <c r="F8" i="9"/>
  <c r="J73" i="10"/>
  <c r="K74" i="10" s="1"/>
  <c r="H20" i="9"/>
  <c r="D12" i="10"/>
  <c r="E13" i="10" s="1"/>
  <c r="J28" i="10"/>
  <c r="F73" i="10"/>
  <c r="F74" i="10" s="1"/>
  <c r="L20" i="9"/>
  <c r="L21" i="9" s="1"/>
  <c r="E105" i="10"/>
  <c r="E21" i="9"/>
  <c r="J118" i="10"/>
  <c r="G33" i="13"/>
  <c r="I34" i="13" s="1"/>
  <c r="I20" i="9"/>
  <c r="E8" i="9"/>
  <c r="E9" i="9" s="1"/>
  <c r="E23" i="9" s="1"/>
  <c r="G57" i="10"/>
  <c r="I28" i="10"/>
  <c r="E28" i="10"/>
  <c r="L28" i="10"/>
  <c r="I57" i="10"/>
  <c r="G89" i="10"/>
  <c r="F118" i="10"/>
  <c r="G12" i="10"/>
  <c r="I13" i="10" s="1"/>
  <c r="H28" i="10"/>
  <c r="L73" i="10"/>
  <c r="L118" i="10"/>
  <c r="D35" i="13"/>
  <c r="E117" i="10"/>
  <c r="K28" i="10"/>
  <c r="D89" i="10"/>
  <c r="I89" i="10"/>
  <c r="G73" i="10"/>
  <c r="I74" i="10" s="1"/>
  <c r="D118" i="10"/>
  <c r="I23" i="24"/>
  <c r="J23" i="24"/>
  <c r="D23" i="24"/>
  <c r="G23" i="24"/>
  <c r="L23" i="24"/>
  <c r="F23" i="24"/>
  <c r="G40" i="18"/>
  <c r="I69" i="18"/>
  <c r="D53" i="18"/>
  <c r="F132" i="15"/>
  <c r="D69" i="15"/>
  <c r="H69" i="15"/>
  <c r="L32" i="14"/>
  <c r="H32" i="14"/>
  <c r="K32" i="14"/>
  <c r="J32" i="14"/>
  <c r="E24" i="12"/>
  <c r="I25" i="12"/>
  <c r="L25" i="12"/>
  <c r="J25" i="12"/>
  <c r="D25" i="12"/>
  <c r="L10" i="12"/>
  <c r="G25" i="12"/>
  <c r="F25" i="12"/>
  <c r="J10" i="12"/>
  <c r="I10" i="12"/>
  <c r="I11" i="12" s="1"/>
  <c r="J89" i="8"/>
  <c r="F75" i="8"/>
  <c r="E60" i="8"/>
  <c r="D89" i="8"/>
  <c r="H89" i="8"/>
  <c r="F14" i="8"/>
  <c r="F15" i="8" s="1"/>
  <c r="I75" i="8"/>
  <c r="I76" i="8" s="1"/>
  <c r="H76" i="8"/>
  <c r="I60" i="8"/>
  <c r="K60" i="8"/>
  <c r="L60" i="8"/>
  <c r="D60" i="8"/>
  <c r="E46" i="8"/>
  <c r="E47" i="8" s="1"/>
  <c r="E61" i="8" s="1"/>
  <c r="K89" i="8"/>
  <c r="G89" i="8"/>
  <c r="E14" i="8"/>
  <c r="K87" i="8"/>
  <c r="K88" i="8" s="1"/>
  <c r="E75" i="8"/>
  <c r="H60" i="8"/>
  <c r="G60" i="8"/>
  <c r="D30" i="6"/>
  <c r="H30" i="6"/>
  <c r="J26" i="7"/>
  <c r="F26" i="7"/>
  <c r="C26" i="7"/>
  <c r="C11" i="7"/>
  <c r="D12" i="7" s="1"/>
  <c r="G26" i="7"/>
  <c r="J11" i="7"/>
  <c r="J12" i="7" s="1"/>
  <c r="I26" i="7"/>
  <c r="K26" i="7"/>
  <c r="F11" i="7"/>
  <c r="H26" i="7"/>
  <c r="D26" i="7"/>
  <c r="F60" i="11"/>
  <c r="F121" i="11"/>
  <c r="L30" i="11"/>
  <c r="H30" i="11"/>
  <c r="G60" i="11"/>
  <c r="D92" i="11"/>
  <c r="I60" i="11"/>
  <c r="D60" i="11"/>
  <c r="I121" i="11"/>
  <c r="L60" i="11"/>
  <c r="G45" i="11"/>
  <c r="I46" i="11" s="1"/>
  <c r="L121" i="11"/>
  <c r="F45" i="11"/>
  <c r="F46" i="11" s="1"/>
  <c r="P89" i="20"/>
  <c r="P90" i="20" s="1"/>
  <c r="F53" i="18"/>
  <c r="I40" i="18"/>
  <c r="J81" i="18"/>
  <c r="F26" i="18"/>
  <c r="H40" i="18"/>
  <c r="D81" i="18"/>
  <c r="F100" i="15"/>
  <c r="J100" i="15"/>
  <c r="I69" i="15"/>
  <c r="I55" i="15"/>
  <c r="D55" i="15"/>
  <c r="F56" i="15" s="1"/>
  <c r="F57" i="15" s="1"/>
  <c r="H55" i="15"/>
  <c r="H56" i="15" s="1"/>
  <c r="I132" i="15"/>
  <c r="F69" i="15"/>
  <c r="J69" i="15"/>
  <c r="K100" i="15"/>
  <c r="K40" i="15"/>
  <c r="G40" i="15"/>
  <c r="E40" i="15"/>
  <c r="D100" i="15"/>
  <c r="L132" i="15"/>
  <c r="H132" i="15"/>
  <c r="G69" i="15"/>
  <c r="K69" i="15"/>
  <c r="F40" i="15"/>
  <c r="J13" i="14"/>
  <c r="L14" i="14" s="1"/>
  <c r="K93" i="14"/>
  <c r="D32" i="14"/>
  <c r="F32" i="14"/>
  <c r="D30" i="14"/>
  <c r="F31" i="14" s="1"/>
  <c r="I32" i="14"/>
  <c r="D93" i="14"/>
  <c r="G93" i="14"/>
  <c r="D121" i="11"/>
  <c r="P57" i="20"/>
  <c r="P58" i="20" s="1"/>
  <c r="K115" i="16"/>
  <c r="I103" i="16"/>
  <c r="I116" i="16"/>
  <c r="F103" i="16"/>
  <c r="F116" i="16"/>
  <c r="J103" i="16"/>
  <c r="J116" i="16"/>
  <c r="G103" i="16"/>
  <c r="G116" i="16"/>
  <c r="K103" i="16"/>
  <c r="K116" i="16"/>
  <c r="K89" i="16"/>
  <c r="G89" i="16"/>
  <c r="D103" i="16"/>
  <c r="E104" i="16" s="1"/>
  <c r="D116" i="16"/>
  <c r="H103" i="16"/>
  <c r="H116" i="16"/>
  <c r="L103" i="16"/>
  <c r="L116" i="16"/>
  <c r="P34" i="20"/>
  <c r="P35" i="20" s="1"/>
  <c r="G81" i="18"/>
  <c r="G79" i="18"/>
  <c r="K81" i="18"/>
  <c r="K79" i="18"/>
  <c r="L80" i="18" s="1"/>
  <c r="I81" i="18"/>
  <c r="K53" i="18"/>
  <c r="J53" i="18"/>
  <c r="D26" i="18"/>
  <c r="I26" i="18"/>
  <c r="L26" i="18"/>
  <c r="H26" i="18"/>
  <c r="K26" i="18"/>
  <c r="G26" i="18"/>
  <c r="J26" i="18"/>
  <c r="K132" i="15"/>
  <c r="G132" i="15"/>
  <c r="I130" i="15"/>
  <c r="J132" i="15"/>
  <c r="L130" i="15"/>
  <c r="H130" i="15"/>
  <c r="D132" i="15"/>
  <c r="F130" i="15"/>
  <c r="D98" i="15"/>
  <c r="E99" i="15" s="1"/>
  <c r="I100" i="15"/>
  <c r="H100" i="15"/>
  <c r="G100" i="15"/>
  <c r="L100" i="15"/>
  <c r="J67" i="15"/>
  <c r="L68" i="15" s="1"/>
  <c r="F67" i="15"/>
  <c r="F68" i="15" s="1"/>
  <c r="F93" i="14"/>
  <c r="D91" i="14"/>
  <c r="E92" i="14" s="1"/>
  <c r="I93" i="14"/>
  <c r="E93" i="14"/>
  <c r="J93" i="14"/>
  <c r="L93" i="14"/>
  <c r="H93" i="14"/>
  <c r="G32" i="14"/>
  <c r="I30" i="14"/>
  <c r="L30" i="14"/>
  <c r="L31" i="14" s="1"/>
  <c r="H30" i="14"/>
  <c r="L92" i="11"/>
  <c r="I92" i="11"/>
  <c r="L90" i="11"/>
  <c r="L91" i="11" s="1"/>
  <c r="G92" i="11"/>
  <c r="F92" i="11"/>
  <c r="D76" i="11"/>
  <c r="G76" i="11"/>
  <c r="G121" i="11"/>
  <c r="I119" i="11"/>
  <c r="E76" i="11"/>
  <c r="E77" i="11" s="1"/>
  <c r="H76" i="11"/>
  <c r="I77" i="11" s="1"/>
  <c r="K76" i="11"/>
  <c r="K77" i="11" s="1"/>
  <c r="F30" i="11"/>
  <c r="G118" i="10"/>
  <c r="I118" i="10"/>
  <c r="F88" i="10"/>
  <c r="E88" i="10"/>
  <c r="D57" i="10"/>
  <c r="L57" i="10"/>
  <c r="J26" i="10"/>
  <c r="I26" i="10"/>
  <c r="E26" i="10"/>
  <c r="E27" i="10" s="1"/>
  <c r="F28" i="10"/>
  <c r="D87" i="8"/>
  <c r="E88" i="8" s="1"/>
  <c r="H87" i="8"/>
  <c r="H88" i="8" s="1"/>
  <c r="L59" i="8"/>
  <c r="K31" i="8"/>
  <c r="I31" i="8"/>
  <c r="H31" i="8"/>
  <c r="L30" i="8"/>
  <c r="D31" i="8"/>
  <c r="E31" i="8"/>
  <c r="L31" i="8"/>
  <c r="I24" i="7"/>
  <c r="E26" i="7"/>
  <c r="H24" i="7"/>
  <c r="D24" i="7"/>
  <c r="D25" i="7" s="1"/>
  <c r="G24" i="7"/>
  <c r="G25" i="7" s="1"/>
  <c r="J30" i="6"/>
  <c r="K28" i="5"/>
  <c r="G28" i="5"/>
  <c r="F59" i="20"/>
  <c r="F91" i="20"/>
  <c r="G91" i="20"/>
  <c r="G92" i="20" s="1"/>
  <c r="G59" i="20"/>
  <c r="G60" i="20" s="1"/>
  <c r="G36" i="20"/>
  <c r="G37" i="20" s="1"/>
  <c r="F36" i="20"/>
  <c r="G17" i="20"/>
  <c r="G18" i="20" s="1"/>
  <c r="F17" i="20"/>
  <c r="E22" i="24"/>
  <c r="K22" i="24"/>
  <c r="L22" i="24"/>
  <c r="L11" i="24"/>
  <c r="K11" i="24"/>
  <c r="I11" i="24"/>
  <c r="F11" i="24"/>
  <c r="F12" i="24" s="1"/>
  <c r="E11" i="24"/>
  <c r="H11" i="24"/>
  <c r="D24" i="21"/>
  <c r="L24" i="21"/>
  <c r="F24" i="21"/>
  <c r="J24" i="21"/>
  <c r="G24" i="21"/>
  <c r="I24" i="21"/>
  <c r="G22" i="21"/>
  <c r="I23" i="21" s="1"/>
  <c r="H11" i="21"/>
  <c r="L11" i="21"/>
  <c r="F11" i="21"/>
  <c r="E11" i="21"/>
  <c r="I11" i="21"/>
  <c r="K11" i="21"/>
  <c r="L23" i="21"/>
  <c r="K23" i="21"/>
  <c r="F23" i="21"/>
  <c r="E23" i="21"/>
  <c r="D79" i="18"/>
  <c r="F81" i="18"/>
  <c r="L69" i="18"/>
  <c r="K69" i="18"/>
  <c r="E69" i="18"/>
  <c r="F69" i="18"/>
  <c r="F70" i="18" s="1"/>
  <c r="H69" i="18"/>
  <c r="E12" i="18"/>
  <c r="I52" i="18"/>
  <c r="L41" i="18"/>
  <c r="K41" i="18"/>
  <c r="F41" i="18"/>
  <c r="F42" i="18" s="1"/>
  <c r="E41" i="18"/>
  <c r="E54" i="18" s="1"/>
  <c r="L52" i="18"/>
  <c r="L54" i="18" s="1"/>
  <c r="K52" i="18"/>
  <c r="F52" i="18"/>
  <c r="H52" i="18"/>
  <c r="L25" i="18"/>
  <c r="K25" i="18"/>
  <c r="I25" i="18"/>
  <c r="H25" i="18"/>
  <c r="E25" i="18"/>
  <c r="F24" i="18"/>
  <c r="F25" i="18" s="1"/>
  <c r="L12" i="18"/>
  <c r="K12" i="18"/>
  <c r="I12" i="18"/>
  <c r="H12" i="18"/>
  <c r="F12" i="18"/>
  <c r="F13" i="18" s="1"/>
  <c r="E31" i="16"/>
  <c r="F114" i="16"/>
  <c r="E114" i="16"/>
  <c r="E115" i="16" s="1"/>
  <c r="E117" i="16" s="1"/>
  <c r="I114" i="16"/>
  <c r="I115" i="16" s="1"/>
  <c r="H104" i="16"/>
  <c r="H115" i="16"/>
  <c r="L114" i="16"/>
  <c r="L115" i="16" s="1"/>
  <c r="K60" i="16"/>
  <c r="G60" i="16"/>
  <c r="J89" i="16"/>
  <c r="I31" i="16"/>
  <c r="F89" i="16"/>
  <c r="L31" i="16"/>
  <c r="H31" i="16"/>
  <c r="L60" i="16"/>
  <c r="H60" i="16"/>
  <c r="K31" i="16"/>
  <c r="G31" i="16"/>
  <c r="I13" i="16"/>
  <c r="J60" i="16"/>
  <c r="F60" i="16"/>
  <c r="D89" i="16"/>
  <c r="I89" i="16"/>
  <c r="E89" i="16"/>
  <c r="L46" i="16"/>
  <c r="L47" i="16" s="1"/>
  <c r="H46" i="16"/>
  <c r="H47" i="16" s="1"/>
  <c r="J31" i="16"/>
  <c r="F31" i="16"/>
  <c r="D60" i="16"/>
  <c r="I60" i="16"/>
  <c r="E60" i="16"/>
  <c r="L89" i="16"/>
  <c r="H89" i="16"/>
  <c r="K75" i="16"/>
  <c r="K76" i="16" s="1"/>
  <c r="G75" i="16"/>
  <c r="H76" i="16" s="1"/>
  <c r="L13" i="16"/>
  <c r="H13" i="16"/>
  <c r="D31" i="16"/>
  <c r="K13" i="16"/>
  <c r="G13" i="16"/>
  <c r="J13" i="16"/>
  <c r="F13" i="16"/>
  <c r="F14" i="16" s="1"/>
  <c r="D29" i="16"/>
  <c r="E14" i="16"/>
  <c r="K59" i="16"/>
  <c r="H59" i="16"/>
  <c r="L59" i="16"/>
  <c r="F76" i="16"/>
  <c r="E76" i="16"/>
  <c r="F47" i="16"/>
  <c r="E47" i="16"/>
  <c r="K47" i="16"/>
  <c r="K30" i="16"/>
  <c r="H29" i="16"/>
  <c r="H30" i="16" s="1"/>
  <c r="L29" i="16"/>
  <c r="L30" i="16" s="1"/>
  <c r="H118" i="15"/>
  <c r="F98" i="15"/>
  <c r="L40" i="15"/>
  <c r="J40" i="15"/>
  <c r="E131" i="15"/>
  <c r="E133" i="15" s="1"/>
  <c r="I118" i="15"/>
  <c r="F118" i="15"/>
  <c r="F119" i="15" s="1"/>
  <c r="L38" i="15"/>
  <c r="D40" i="15"/>
  <c r="I40" i="15"/>
  <c r="E68" i="15"/>
  <c r="H40" i="15"/>
  <c r="K18" i="15"/>
  <c r="K19" i="15" s="1"/>
  <c r="G18" i="15"/>
  <c r="I19" i="15" s="1"/>
  <c r="E38" i="15"/>
  <c r="F39" i="15" s="1"/>
  <c r="J98" i="15"/>
  <c r="K131" i="15"/>
  <c r="I99" i="15"/>
  <c r="H99" i="15"/>
  <c r="K98" i="15"/>
  <c r="L118" i="15"/>
  <c r="K118" i="15"/>
  <c r="I86" i="15"/>
  <c r="H86" i="15"/>
  <c r="F86" i="15"/>
  <c r="F87" i="15" s="1"/>
  <c r="E86" i="15"/>
  <c r="L86" i="15"/>
  <c r="K86" i="15"/>
  <c r="L56" i="15"/>
  <c r="K56" i="15"/>
  <c r="K39" i="15"/>
  <c r="E19" i="15"/>
  <c r="F19" i="15"/>
  <c r="F78" i="14"/>
  <c r="F79" i="14" s="1"/>
  <c r="E78" i="14"/>
  <c r="I78" i="14"/>
  <c r="H78" i="14"/>
  <c r="K78" i="14"/>
  <c r="L78" i="14"/>
  <c r="I49" i="14"/>
  <c r="H49" i="14"/>
  <c r="F49" i="14"/>
  <c r="F50" i="14" s="1"/>
  <c r="E49" i="14"/>
  <c r="L49" i="14"/>
  <c r="K49" i="14"/>
  <c r="D62" i="14"/>
  <c r="L62" i="14"/>
  <c r="F62" i="14"/>
  <c r="J62" i="14"/>
  <c r="F14" i="14"/>
  <c r="F15" i="14" s="1"/>
  <c r="E14" i="14"/>
  <c r="I14" i="14"/>
  <c r="H14" i="14"/>
  <c r="I92" i="14"/>
  <c r="H92" i="14"/>
  <c r="K92" i="14"/>
  <c r="L92" i="14"/>
  <c r="I61" i="14"/>
  <c r="H61" i="14"/>
  <c r="K61" i="14"/>
  <c r="K62" i="14"/>
  <c r="H62" i="14"/>
  <c r="D60" i="14"/>
  <c r="L60" i="14"/>
  <c r="L61" i="14" s="1"/>
  <c r="I62" i="14"/>
  <c r="G62" i="14"/>
  <c r="K31" i="14"/>
  <c r="L35" i="13"/>
  <c r="L34" i="13"/>
  <c r="K34" i="13"/>
  <c r="I35" i="13"/>
  <c r="F34" i="13"/>
  <c r="E34" i="13"/>
  <c r="F35" i="13"/>
  <c r="F21" i="13"/>
  <c r="E21" i="13"/>
  <c r="I21" i="13"/>
  <c r="L21" i="13"/>
  <c r="K21" i="13"/>
  <c r="H21" i="13"/>
  <c r="F24" i="12"/>
  <c r="I24" i="12"/>
  <c r="H24" i="12"/>
  <c r="K24" i="12"/>
  <c r="L24" i="12"/>
  <c r="F11" i="12"/>
  <c r="F26" i="12" s="1"/>
  <c r="E11" i="12"/>
  <c r="H11" i="12"/>
  <c r="H119" i="11"/>
  <c r="L120" i="11"/>
  <c r="K120" i="11"/>
  <c r="E120" i="11"/>
  <c r="F119" i="11"/>
  <c r="F120" i="11" s="1"/>
  <c r="L13" i="11"/>
  <c r="H13" i="11"/>
  <c r="I30" i="11"/>
  <c r="E30" i="11"/>
  <c r="E59" i="11"/>
  <c r="D30" i="11"/>
  <c r="G30" i="11"/>
  <c r="I108" i="11"/>
  <c r="L108" i="11"/>
  <c r="K108" i="11"/>
  <c r="F108" i="11"/>
  <c r="F109" i="11" s="1"/>
  <c r="E108" i="11"/>
  <c r="H108" i="11"/>
  <c r="F91" i="11"/>
  <c r="E91" i="11"/>
  <c r="H91" i="11"/>
  <c r="I91" i="11"/>
  <c r="K91" i="11"/>
  <c r="K59" i="11"/>
  <c r="I59" i="11"/>
  <c r="F59" i="11"/>
  <c r="H59" i="11"/>
  <c r="L59" i="11"/>
  <c r="L46" i="11"/>
  <c r="K46" i="11"/>
  <c r="E46" i="11"/>
  <c r="E29" i="11"/>
  <c r="F29" i="11"/>
  <c r="I29" i="11"/>
  <c r="H29" i="11"/>
  <c r="K29" i="11"/>
  <c r="L29" i="11"/>
  <c r="H88" i="10"/>
  <c r="J116" i="10"/>
  <c r="K117" i="10" s="1"/>
  <c r="E74" i="10"/>
  <c r="H27" i="10"/>
  <c r="I55" i="10"/>
  <c r="L13" i="10"/>
  <c r="K13" i="10"/>
  <c r="L116" i="10"/>
  <c r="F116" i="10"/>
  <c r="F117" i="10" s="1"/>
  <c r="J55" i="10"/>
  <c r="F55" i="10"/>
  <c r="H116" i="10"/>
  <c r="H117" i="10" s="1"/>
  <c r="E55" i="10"/>
  <c r="E56" i="10" s="1"/>
  <c r="F44" i="10"/>
  <c r="F45" i="10" s="1"/>
  <c r="E44" i="10"/>
  <c r="L44" i="10"/>
  <c r="K44" i="10"/>
  <c r="I44" i="10"/>
  <c r="H44" i="10"/>
  <c r="G55" i="10"/>
  <c r="K55" i="10"/>
  <c r="K88" i="10"/>
  <c r="L88" i="10"/>
  <c r="I105" i="10"/>
  <c r="F105" i="10"/>
  <c r="F106" i="10" s="1"/>
  <c r="L105" i="10"/>
  <c r="K105" i="10"/>
  <c r="H105" i="10"/>
  <c r="K21" i="9"/>
  <c r="H21" i="9"/>
  <c r="F21" i="9"/>
  <c r="K22" i="9"/>
  <c r="I9" i="9"/>
  <c r="L9" i="9"/>
  <c r="K9" i="9"/>
  <c r="H9" i="9"/>
  <c r="J60" i="8"/>
  <c r="F60" i="8"/>
  <c r="L89" i="8"/>
  <c r="L87" i="8"/>
  <c r="I87" i="8"/>
  <c r="L76" i="8"/>
  <c r="K76" i="8"/>
  <c r="I14" i="8"/>
  <c r="H14" i="8"/>
  <c r="E30" i="8"/>
  <c r="F30" i="8"/>
  <c r="I30" i="8"/>
  <c r="K13" i="8"/>
  <c r="L14" i="8" s="1"/>
  <c r="H30" i="8"/>
  <c r="G31" i="8"/>
  <c r="J31" i="8"/>
  <c r="F31" i="8"/>
  <c r="F59" i="8"/>
  <c r="I59" i="8"/>
  <c r="H59" i="8"/>
  <c r="L47" i="8"/>
  <c r="K47" i="8"/>
  <c r="I47" i="8"/>
  <c r="H47" i="8"/>
  <c r="K30" i="8"/>
  <c r="H13" i="6"/>
  <c r="D28" i="6"/>
  <c r="D29" i="6" s="1"/>
  <c r="E30" i="6"/>
  <c r="K30" i="6"/>
  <c r="G30" i="6"/>
  <c r="J12" i="6"/>
  <c r="K13" i="6" s="1"/>
  <c r="C28" i="5"/>
  <c r="H28" i="5"/>
  <c r="D28" i="5"/>
  <c r="J28" i="5"/>
  <c r="J27" i="5"/>
  <c r="E27" i="5"/>
  <c r="F28" i="5"/>
  <c r="G27" i="5"/>
  <c r="I28" i="5"/>
  <c r="E28" i="5"/>
  <c r="H29" i="6"/>
  <c r="G29" i="6"/>
  <c r="K29" i="6"/>
  <c r="J29" i="6"/>
  <c r="E13" i="6"/>
  <c r="D13" i="6"/>
  <c r="G13" i="6"/>
  <c r="I12" i="5"/>
  <c r="E12" i="5"/>
  <c r="C12" i="5"/>
  <c r="H12" i="5"/>
  <c r="D12" i="5"/>
  <c r="K12" i="5"/>
  <c r="G12" i="5"/>
  <c r="G13" i="5" s="1"/>
  <c r="K27" i="5"/>
  <c r="H27" i="5"/>
  <c r="C35" i="3"/>
  <c r="E28" i="4"/>
  <c r="E29" i="4" s="1"/>
  <c r="D28" i="4"/>
  <c r="D29" i="4" s="1"/>
  <c r="F28" i="4"/>
  <c r="F29" i="4" s="1"/>
  <c r="G28" i="4"/>
  <c r="G29" i="4" s="1"/>
  <c r="H28" i="4"/>
  <c r="H29" i="4" s="1"/>
  <c r="I28" i="4"/>
  <c r="I29" i="4" s="1"/>
  <c r="J28" i="4"/>
  <c r="J29" i="4" s="1"/>
  <c r="K28" i="4"/>
  <c r="C28" i="4"/>
  <c r="C29" i="4" s="1"/>
  <c r="D12" i="4"/>
  <c r="D14" i="4" s="1"/>
  <c r="E12" i="4"/>
  <c r="E14" i="4" s="1"/>
  <c r="F12" i="4"/>
  <c r="F14" i="4" s="1"/>
  <c r="G12" i="4"/>
  <c r="H12" i="4"/>
  <c r="H14" i="4" s="1"/>
  <c r="I12" i="4"/>
  <c r="I14" i="4" s="1"/>
  <c r="J12" i="4"/>
  <c r="J14" i="4" s="1"/>
  <c r="K12" i="4"/>
  <c r="K14" i="4" s="1"/>
  <c r="C12" i="4"/>
  <c r="C14" i="4" s="1"/>
  <c r="D35" i="3"/>
  <c r="D16" i="3"/>
  <c r="D17" i="3" s="1"/>
  <c r="I76" i="16" l="1"/>
  <c r="H34" i="13"/>
  <c r="K104" i="16"/>
  <c r="L76" i="16"/>
  <c r="H74" i="10"/>
  <c r="F9" i="9"/>
  <c r="I10" i="9" s="1"/>
  <c r="L33" i="14"/>
  <c r="F14" i="11"/>
  <c r="F31" i="11" s="1"/>
  <c r="E14" i="11"/>
  <c r="L14" i="11"/>
  <c r="L31" i="11" s="1"/>
  <c r="I14" i="11"/>
  <c r="I31" i="11" s="1"/>
  <c r="H31" i="6"/>
  <c r="H36" i="13"/>
  <c r="F13" i="10"/>
  <c r="F14" i="10" s="1"/>
  <c r="L74" i="10"/>
  <c r="L90" i="10" s="1"/>
  <c r="H13" i="10"/>
  <c r="H29" i="10" s="1"/>
  <c r="I120" i="11"/>
  <c r="I122" i="11" s="1"/>
  <c r="F61" i="11"/>
  <c r="I36" i="13"/>
  <c r="E58" i="10"/>
  <c r="E36" i="13"/>
  <c r="K23" i="9"/>
  <c r="I21" i="9"/>
  <c r="I23" i="9" s="1"/>
  <c r="H46" i="11"/>
  <c r="H61" i="11" s="1"/>
  <c r="E29" i="10"/>
  <c r="K119" i="10"/>
  <c r="H23" i="9"/>
  <c r="K90" i="10"/>
  <c r="E119" i="10"/>
  <c r="F119" i="10"/>
  <c r="H23" i="21"/>
  <c r="H25" i="21" s="1"/>
  <c r="L82" i="18"/>
  <c r="F56" i="10"/>
  <c r="F58" i="10" s="1"/>
  <c r="H119" i="10"/>
  <c r="L23" i="9"/>
  <c r="E90" i="10"/>
  <c r="E24" i="24"/>
  <c r="L24" i="24"/>
  <c r="K24" i="24"/>
  <c r="F24" i="24"/>
  <c r="E25" i="21"/>
  <c r="I70" i="18"/>
  <c r="I41" i="18"/>
  <c r="I54" i="18" s="1"/>
  <c r="E27" i="18"/>
  <c r="L27" i="18"/>
  <c r="H27" i="18"/>
  <c r="H41" i="18"/>
  <c r="H54" i="18" s="1"/>
  <c r="I56" i="15"/>
  <c r="I57" i="15" s="1"/>
  <c r="I101" i="15"/>
  <c r="E101" i="15"/>
  <c r="L70" i="15"/>
  <c r="H94" i="14"/>
  <c r="K63" i="14"/>
  <c r="E31" i="14"/>
  <c r="E33" i="14" s="1"/>
  <c r="H63" i="14"/>
  <c r="F92" i="14"/>
  <c r="F94" i="14" s="1"/>
  <c r="I31" i="14"/>
  <c r="I33" i="14" s="1"/>
  <c r="E94" i="14"/>
  <c r="I94" i="14"/>
  <c r="F33" i="14"/>
  <c r="L63" i="14"/>
  <c r="K94" i="14"/>
  <c r="E26" i="12"/>
  <c r="H26" i="12"/>
  <c r="L11" i="12"/>
  <c r="L26" i="12" s="1"/>
  <c r="K11" i="12"/>
  <c r="K26" i="12" s="1"/>
  <c r="F12" i="12"/>
  <c r="I26" i="12"/>
  <c r="F76" i="8"/>
  <c r="F77" i="8" s="1"/>
  <c r="L88" i="8"/>
  <c r="L90" i="8" s="1"/>
  <c r="I88" i="8"/>
  <c r="I90" i="8" s="1"/>
  <c r="F32" i="8"/>
  <c r="H90" i="8"/>
  <c r="F47" i="8"/>
  <c r="F61" i="8" s="1"/>
  <c r="K90" i="8"/>
  <c r="E76" i="8"/>
  <c r="E90" i="8" s="1"/>
  <c r="E32" i="8"/>
  <c r="F88" i="8"/>
  <c r="L61" i="8"/>
  <c r="D31" i="6"/>
  <c r="E29" i="6"/>
  <c r="E31" i="6" s="1"/>
  <c r="H14" i="6"/>
  <c r="K31" i="6"/>
  <c r="D27" i="7"/>
  <c r="E12" i="7"/>
  <c r="E13" i="7" s="1"/>
  <c r="K12" i="7"/>
  <c r="H25" i="7"/>
  <c r="G12" i="7"/>
  <c r="G27" i="7" s="1"/>
  <c r="H12" i="7"/>
  <c r="H13" i="7" s="1"/>
  <c r="G31" i="4"/>
  <c r="G14" i="4"/>
  <c r="E30" i="4"/>
  <c r="K31" i="4"/>
  <c r="F77" i="11"/>
  <c r="I78" i="11" s="1"/>
  <c r="I93" i="11"/>
  <c r="F47" i="11"/>
  <c r="I61" i="11"/>
  <c r="L61" i="11"/>
  <c r="E122" i="11"/>
  <c r="E61" i="11"/>
  <c r="I27" i="18"/>
  <c r="F54" i="18"/>
  <c r="F27" i="18"/>
  <c r="K27" i="18"/>
  <c r="K54" i="18"/>
  <c r="K133" i="15"/>
  <c r="L19" i="15"/>
  <c r="E56" i="15"/>
  <c r="E70" i="15" s="1"/>
  <c r="H101" i="15"/>
  <c r="F70" i="15"/>
  <c r="F99" i="15"/>
  <c r="F101" i="15" s="1"/>
  <c r="K68" i="15"/>
  <c r="K70" i="15" s="1"/>
  <c r="K99" i="15"/>
  <c r="K101" i="15" s="1"/>
  <c r="I63" i="14"/>
  <c r="K14" i="14"/>
  <c r="K33" i="14" s="1"/>
  <c r="L94" i="14"/>
  <c r="H117" i="16"/>
  <c r="F104" i="16"/>
  <c r="F105" i="16" s="1"/>
  <c r="K117" i="16"/>
  <c r="L104" i="16"/>
  <c r="L117" i="16" s="1"/>
  <c r="I104" i="16"/>
  <c r="I117" i="16" s="1"/>
  <c r="I80" i="18"/>
  <c r="I82" i="18" s="1"/>
  <c r="H80" i="18"/>
  <c r="H82" i="18" s="1"/>
  <c r="K80" i="18"/>
  <c r="K82" i="18" s="1"/>
  <c r="H61" i="16"/>
  <c r="I131" i="15"/>
  <c r="I133" i="15" s="1"/>
  <c r="H131" i="15"/>
  <c r="H133" i="15" s="1"/>
  <c r="E39" i="15"/>
  <c r="E41" i="15" s="1"/>
  <c r="H31" i="14"/>
  <c r="H33" i="14" s="1"/>
  <c r="I109" i="11"/>
  <c r="L77" i="11"/>
  <c r="L93" i="11" s="1"/>
  <c r="H77" i="11"/>
  <c r="H93" i="11" s="1"/>
  <c r="H14" i="11"/>
  <c r="H31" i="11" s="1"/>
  <c r="E93" i="11"/>
  <c r="L122" i="11"/>
  <c r="L117" i="10"/>
  <c r="L119" i="10" s="1"/>
  <c r="H90" i="10"/>
  <c r="L56" i="10"/>
  <c r="L58" i="10" s="1"/>
  <c r="F27" i="10"/>
  <c r="H61" i="8"/>
  <c r="I61" i="8"/>
  <c r="L32" i="8"/>
  <c r="I32" i="8"/>
  <c r="E25" i="7"/>
  <c r="J25" i="7"/>
  <c r="J27" i="7" s="1"/>
  <c r="K25" i="7"/>
  <c r="J31" i="4"/>
  <c r="F31" i="4"/>
  <c r="D38" i="3"/>
  <c r="I12" i="24"/>
  <c r="I22" i="24"/>
  <c r="I24" i="24" s="1"/>
  <c r="H22" i="24"/>
  <c r="H24" i="24" s="1"/>
  <c r="F25" i="21"/>
  <c r="K25" i="21"/>
  <c r="L25" i="21"/>
  <c r="I25" i="21"/>
  <c r="F12" i="21"/>
  <c r="I12" i="21"/>
  <c r="F80" i="18"/>
  <c r="F82" i="18" s="1"/>
  <c r="E80" i="18"/>
  <c r="E82" i="18" s="1"/>
  <c r="I13" i="18"/>
  <c r="I30" i="16"/>
  <c r="I47" i="16"/>
  <c r="I48" i="16" s="1"/>
  <c r="I14" i="16"/>
  <c r="F115" i="16"/>
  <c r="K61" i="16"/>
  <c r="L14" i="16"/>
  <c r="L32" i="16" s="1"/>
  <c r="H14" i="16"/>
  <c r="H32" i="16" s="1"/>
  <c r="L61" i="16"/>
  <c r="F48" i="16"/>
  <c r="K14" i="16"/>
  <c r="K32" i="16" s="1"/>
  <c r="I77" i="16"/>
  <c r="F15" i="16"/>
  <c r="F77" i="16"/>
  <c r="L88" i="16"/>
  <c r="L90" i="16" s="1"/>
  <c r="K88" i="16"/>
  <c r="K90" i="16" s="1"/>
  <c r="H88" i="16"/>
  <c r="H90" i="16" s="1"/>
  <c r="F59" i="16"/>
  <c r="F61" i="16" s="1"/>
  <c r="E59" i="16"/>
  <c r="E61" i="16" s="1"/>
  <c r="I59" i="16"/>
  <c r="F30" i="16"/>
  <c r="F32" i="16" s="1"/>
  <c r="E30" i="16"/>
  <c r="E32" i="16" s="1"/>
  <c r="F131" i="15"/>
  <c r="F133" i="15" s="1"/>
  <c r="H19" i="15"/>
  <c r="L131" i="15"/>
  <c r="L133" i="15" s="1"/>
  <c r="F20" i="15"/>
  <c r="F41" i="15"/>
  <c r="K41" i="15"/>
  <c r="I119" i="15"/>
  <c r="L39" i="15"/>
  <c r="I20" i="15"/>
  <c r="L99" i="15"/>
  <c r="L101" i="15" s="1"/>
  <c r="I68" i="15"/>
  <c r="H68" i="15"/>
  <c r="H70" i="15" s="1"/>
  <c r="I87" i="15"/>
  <c r="I39" i="15"/>
  <c r="I41" i="15" s="1"/>
  <c r="H39" i="15"/>
  <c r="I79" i="14"/>
  <c r="I50" i="14"/>
  <c r="I15" i="14"/>
  <c r="E61" i="14"/>
  <c r="E63" i="14" s="1"/>
  <c r="F61" i="14"/>
  <c r="F63" i="14" s="1"/>
  <c r="L36" i="13"/>
  <c r="I22" i="13"/>
  <c r="F22" i="13"/>
  <c r="F36" i="13"/>
  <c r="I12" i="12"/>
  <c r="F122" i="11"/>
  <c r="H120" i="11"/>
  <c r="H122" i="11" s="1"/>
  <c r="E31" i="11"/>
  <c r="I47" i="11"/>
  <c r="I117" i="10"/>
  <c r="I119" i="10" s="1"/>
  <c r="I75" i="10"/>
  <c r="F75" i="10"/>
  <c r="F90" i="10"/>
  <c r="I88" i="10"/>
  <c r="I90" i="10" s="1"/>
  <c r="I27" i="10"/>
  <c r="I29" i="10" s="1"/>
  <c r="K56" i="10"/>
  <c r="K58" i="10" s="1"/>
  <c r="K27" i="10"/>
  <c r="K29" i="10" s="1"/>
  <c r="L27" i="10"/>
  <c r="L29" i="10" s="1"/>
  <c r="I106" i="10"/>
  <c r="I45" i="10"/>
  <c r="I56" i="10"/>
  <c r="I58" i="10" s="1"/>
  <c r="H56" i="10"/>
  <c r="H58" i="10" s="1"/>
  <c r="F10" i="9"/>
  <c r="K14" i="8"/>
  <c r="K32" i="8" s="1"/>
  <c r="H32" i="8"/>
  <c r="I15" i="8"/>
  <c r="K59" i="8"/>
  <c r="K61" i="8" s="1"/>
  <c r="J13" i="6"/>
  <c r="J31" i="6" s="1"/>
  <c r="G29" i="5"/>
  <c r="H13" i="5"/>
  <c r="E13" i="5"/>
  <c r="E14" i="5" s="1"/>
  <c r="D13" i="5"/>
  <c r="E14" i="6"/>
  <c r="K13" i="5"/>
  <c r="J13" i="5"/>
  <c r="G30" i="4"/>
  <c r="D31" i="4"/>
  <c r="C31" i="4"/>
  <c r="D13" i="4"/>
  <c r="D15" i="4" s="1"/>
  <c r="K29" i="4"/>
  <c r="K30" i="4" s="1"/>
  <c r="D30" i="4"/>
  <c r="I31" i="4"/>
  <c r="E31" i="4"/>
  <c r="E13" i="4"/>
  <c r="E15" i="4" s="1"/>
  <c r="H31" i="4"/>
  <c r="K13" i="4"/>
  <c r="K15" i="4" s="1"/>
  <c r="J30" i="4"/>
  <c r="H30" i="4"/>
  <c r="G13" i="4"/>
  <c r="G15" i="4" s="1"/>
  <c r="H13" i="4"/>
  <c r="H15" i="4" s="1"/>
  <c r="J13" i="4"/>
  <c r="J15" i="4" s="1"/>
  <c r="J32" i="4" s="1"/>
  <c r="D36" i="3"/>
  <c r="E35" i="3"/>
  <c r="E36" i="3" s="1"/>
  <c r="F35" i="3"/>
  <c r="F36" i="3" s="1"/>
  <c r="G35" i="3"/>
  <c r="H35" i="3"/>
  <c r="H36" i="3" s="1"/>
  <c r="I35" i="3"/>
  <c r="I36" i="3" s="1"/>
  <c r="J35" i="3"/>
  <c r="J36" i="3" s="1"/>
  <c r="K35" i="3"/>
  <c r="K36" i="3" s="1"/>
  <c r="C36" i="3"/>
  <c r="E16" i="3"/>
  <c r="E17" i="3" s="1"/>
  <c r="G16" i="3"/>
  <c r="H16" i="3"/>
  <c r="H17" i="3" s="1"/>
  <c r="I16" i="3"/>
  <c r="I17" i="3" s="1"/>
  <c r="J16" i="3"/>
  <c r="J17" i="3" s="1"/>
  <c r="K16" i="3"/>
  <c r="C16" i="3"/>
  <c r="C17" i="3" s="1"/>
  <c r="K38" i="3" l="1"/>
  <c r="F23" i="9"/>
  <c r="I15" i="11"/>
  <c r="F15" i="11"/>
  <c r="I14" i="10"/>
  <c r="F29" i="10"/>
  <c r="F78" i="11"/>
  <c r="I105" i="16"/>
  <c r="K27" i="7"/>
  <c r="F93" i="11"/>
  <c r="I42" i="18"/>
  <c r="I70" i="15"/>
  <c r="L41" i="15"/>
  <c r="F90" i="8"/>
  <c r="I77" i="8"/>
  <c r="I48" i="8"/>
  <c r="F48" i="8"/>
  <c r="E27" i="7"/>
  <c r="H27" i="7"/>
  <c r="H14" i="5"/>
  <c r="E32" i="4"/>
  <c r="H41" i="15"/>
  <c r="D18" i="3"/>
  <c r="E18" i="3"/>
  <c r="E19" i="3" s="1"/>
  <c r="J18" i="3"/>
  <c r="F117" i="16"/>
  <c r="I61" i="16"/>
  <c r="I32" i="16"/>
  <c r="D32" i="4"/>
  <c r="G32" i="4"/>
  <c r="G36" i="3"/>
  <c r="H37" i="3" s="1"/>
  <c r="G38" i="3"/>
  <c r="G17" i="3"/>
  <c r="K17" i="3"/>
  <c r="K18" i="3" s="1"/>
  <c r="C38" i="3"/>
  <c r="I15" i="16"/>
  <c r="E88" i="16"/>
  <c r="E90" i="16" s="1"/>
  <c r="F88" i="16"/>
  <c r="F90" i="16" s="1"/>
  <c r="I88" i="16"/>
  <c r="I90" i="16" s="1"/>
  <c r="J29" i="5"/>
  <c r="H29" i="5"/>
  <c r="K29" i="5"/>
  <c r="E29" i="5"/>
  <c r="D29" i="5"/>
  <c r="H16" i="4"/>
  <c r="H32" i="4"/>
  <c r="J38" i="3"/>
  <c r="F38" i="3"/>
  <c r="K32" i="4"/>
  <c r="E16" i="4"/>
  <c r="E37" i="3"/>
  <c r="I38" i="3"/>
  <c r="E38" i="3"/>
  <c r="D37" i="3"/>
  <c r="H38" i="3"/>
  <c r="J37" i="3"/>
  <c r="K37" i="3"/>
  <c r="G37" i="3" l="1"/>
  <c r="J39" i="3"/>
  <c r="K39" i="3"/>
  <c r="G18" i="3"/>
  <c r="H18" i="3"/>
  <c r="H39" i="3" s="1"/>
  <c r="E39" i="3"/>
  <c r="D39" i="3"/>
  <c r="G39" i="3" l="1"/>
  <c r="H19" i="3"/>
  <c r="D23" i="22"/>
  <c r="D24" i="22" s="1"/>
  <c r="E23" i="22"/>
  <c r="E24" i="22" s="1"/>
  <c r="F23" i="22"/>
  <c r="F24" i="22" s="1"/>
  <c r="G23" i="22"/>
  <c r="G24" i="22" s="1"/>
  <c r="H23" i="22"/>
  <c r="H24" i="22" s="1"/>
  <c r="I23" i="22"/>
  <c r="I24" i="22" s="1"/>
  <c r="J23" i="22"/>
  <c r="J24" i="22" s="1"/>
  <c r="K23" i="22"/>
  <c r="K24" i="22" s="1"/>
  <c r="C23" i="22"/>
  <c r="C24" i="22" s="1"/>
  <c r="D25" i="22" s="1"/>
  <c r="K11" i="22"/>
  <c r="K12" i="22" s="1"/>
  <c r="D11" i="22"/>
  <c r="D12" i="22" s="1"/>
  <c r="E11" i="22"/>
  <c r="E12" i="22" s="1"/>
  <c r="F11" i="22"/>
  <c r="F12" i="22" s="1"/>
  <c r="G11" i="22"/>
  <c r="G12" i="22" s="1"/>
  <c r="H11" i="22"/>
  <c r="H12" i="22" s="1"/>
  <c r="I11" i="22"/>
  <c r="I12" i="22" s="1"/>
  <c r="J11" i="22"/>
  <c r="J12" i="22" s="1"/>
  <c r="C11" i="22"/>
  <c r="E15" i="2"/>
  <c r="C31" i="2"/>
  <c r="C32" i="2" s="1"/>
  <c r="H26" i="22" l="1"/>
  <c r="E26" i="22"/>
  <c r="H13" i="22"/>
  <c r="G13" i="22"/>
  <c r="K13" i="22"/>
  <c r="J13" i="22"/>
  <c r="G26" i="22"/>
  <c r="J26" i="22"/>
  <c r="H25" i="22"/>
  <c r="K25" i="22"/>
  <c r="E25" i="22"/>
  <c r="D26" i="22"/>
  <c r="C12" i="22"/>
  <c r="J25" i="22"/>
  <c r="J27" i="22" s="1"/>
  <c r="E16" i="2"/>
  <c r="L88" i="20"/>
  <c r="H88" i="20"/>
  <c r="L87" i="20"/>
  <c r="H87" i="20"/>
  <c r="L86" i="20"/>
  <c r="H86" i="20"/>
  <c r="L85" i="20"/>
  <c r="H85" i="20"/>
  <c r="L84" i="20"/>
  <c r="H84" i="20"/>
  <c r="L83" i="20"/>
  <c r="H83" i="20"/>
  <c r="L82" i="20"/>
  <c r="H82" i="20"/>
  <c r="L81" i="20"/>
  <c r="H81" i="20"/>
  <c r="L80" i="20"/>
  <c r="H80" i="20"/>
  <c r="L79" i="20"/>
  <c r="H79" i="20"/>
  <c r="L78" i="20"/>
  <c r="H78" i="20"/>
  <c r="L77" i="20"/>
  <c r="H77" i="20"/>
  <c r="L76" i="20"/>
  <c r="H76" i="20"/>
  <c r="L75" i="20"/>
  <c r="H75" i="20"/>
  <c r="L74" i="20"/>
  <c r="H74" i="20"/>
  <c r="L73" i="20"/>
  <c r="H73" i="20"/>
  <c r="L72" i="20"/>
  <c r="H72" i="20"/>
  <c r="L56" i="20"/>
  <c r="H56" i="20"/>
  <c r="L55" i="20"/>
  <c r="H55" i="20"/>
  <c r="L54" i="20"/>
  <c r="H54" i="20"/>
  <c r="L53" i="20"/>
  <c r="H53" i="20"/>
  <c r="L52" i="20"/>
  <c r="H52" i="20"/>
  <c r="L51" i="20"/>
  <c r="H51" i="20"/>
  <c r="L50" i="20"/>
  <c r="H50" i="20"/>
  <c r="L49" i="20"/>
  <c r="H49" i="20"/>
  <c r="L33" i="20"/>
  <c r="H33" i="20"/>
  <c r="L32" i="20"/>
  <c r="L31" i="20"/>
  <c r="H31" i="20"/>
  <c r="L30" i="20"/>
  <c r="H30" i="20"/>
  <c r="P14" i="20"/>
  <c r="L14" i="20"/>
  <c r="H14" i="20"/>
  <c r="P13" i="20"/>
  <c r="L13" i="20"/>
  <c r="H13" i="20"/>
  <c r="P12" i="20"/>
  <c r="L12" i="20"/>
  <c r="H12" i="20"/>
  <c r="P11" i="20"/>
  <c r="L11" i="20"/>
  <c r="H11" i="20"/>
  <c r="P10" i="20"/>
  <c r="L10" i="20"/>
  <c r="H10" i="20"/>
  <c r="P9" i="20"/>
  <c r="L9" i="20"/>
  <c r="H9" i="20"/>
  <c r="P8" i="20"/>
  <c r="L8" i="20"/>
  <c r="H8" i="20"/>
  <c r="P7" i="20"/>
  <c r="L7" i="20"/>
  <c r="H7" i="20"/>
  <c r="K27" i="22" l="1"/>
  <c r="D13" i="22"/>
  <c r="D27" i="22" s="1"/>
  <c r="E13" i="22"/>
  <c r="E14" i="22" s="1"/>
  <c r="H27" i="22"/>
  <c r="L57" i="20"/>
  <c r="L58" i="20" s="1"/>
  <c r="L89" i="20"/>
  <c r="L90" i="20" s="1"/>
  <c r="H57" i="20"/>
  <c r="H58" i="20" s="1"/>
  <c r="L15" i="20"/>
  <c r="L16" i="20" s="1"/>
  <c r="H34" i="20"/>
  <c r="H35" i="20" s="1"/>
  <c r="L34" i="20"/>
  <c r="L35" i="20" s="1"/>
  <c r="P15" i="20"/>
  <c r="P16" i="20" s="1"/>
  <c r="H15" i="20"/>
  <c r="H16" i="20" s="1"/>
  <c r="J59" i="20"/>
  <c r="K59" i="20"/>
  <c r="J60" i="20" s="1"/>
  <c r="O59" i="20"/>
  <c r="N59" i="20"/>
  <c r="G25" i="22"/>
  <c r="G27" i="22" s="1"/>
  <c r="H14" i="22" l="1"/>
  <c r="E27" i="22"/>
  <c r="N36" i="20"/>
  <c r="O36" i="20"/>
  <c r="J36" i="20"/>
  <c r="K36" i="20"/>
  <c r="J37" i="20" s="1"/>
  <c r="K17" i="20"/>
  <c r="J18" i="20" s="1"/>
  <c r="J17" i="20"/>
  <c r="O91" i="20"/>
  <c r="N91" i="20"/>
  <c r="O17" i="20"/>
  <c r="N17" i="20"/>
  <c r="J91" i="20"/>
  <c r="D46" i="2" l="1"/>
  <c r="E46" i="2"/>
  <c r="D31" i="2" l="1"/>
  <c r="D32" i="2" s="1"/>
  <c r="E31" i="2"/>
  <c r="F31" i="2"/>
  <c r="F32" i="2" s="1"/>
  <c r="G31" i="2"/>
  <c r="G32" i="2" s="1"/>
  <c r="H31" i="2"/>
  <c r="H32" i="2" s="1"/>
  <c r="I31" i="2"/>
  <c r="I32" i="2" s="1"/>
  <c r="J31" i="2"/>
  <c r="J32" i="2" s="1"/>
  <c r="K31" i="2"/>
  <c r="K32" i="2" s="1"/>
  <c r="C15" i="2"/>
  <c r="D15" i="2"/>
  <c r="F15" i="2"/>
  <c r="F34" i="2" s="1"/>
  <c r="G15" i="2"/>
  <c r="G34" i="2" s="1"/>
  <c r="H15" i="2"/>
  <c r="I15" i="2"/>
  <c r="J15" i="2"/>
  <c r="K15" i="2"/>
  <c r="K34" i="2" s="1"/>
  <c r="D33" i="2" l="1"/>
  <c r="E32" i="2"/>
  <c r="E33" i="2" s="1"/>
  <c r="E34" i="2"/>
  <c r="K33" i="2"/>
  <c r="J33" i="2"/>
  <c r="H33" i="2"/>
  <c r="G33" i="2"/>
  <c r="D34" i="2"/>
  <c r="D16" i="2"/>
  <c r="H34" i="2"/>
  <c r="H16" i="2"/>
  <c r="K16" i="2"/>
  <c r="G16" i="2"/>
  <c r="I16" i="2"/>
  <c r="I34" i="2"/>
  <c r="C34" i="2"/>
  <c r="C16" i="2"/>
  <c r="J34" i="2"/>
  <c r="J16" i="2"/>
  <c r="F16" i="2"/>
  <c r="K17" i="2" l="1"/>
  <c r="K35" i="2" s="1"/>
  <c r="J17" i="2"/>
  <c r="J35" i="2" s="1"/>
  <c r="H17" i="2"/>
  <c r="H35" i="2" s="1"/>
  <c r="G17" i="2"/>
  <c r="G35" i="2" s="1"/>
  <c r="E17" i="2"/>
  <c r="E18" i="2" s="1"/>
  <c r="D17" i="2"/>
  <c r="D35" i="2" s="1"/>
  <c r="E35" i="2" l="1"/>
  <c r="H18" i="2"/>
</calcChain>
</file>

<file path=xl/sharedStrings.xml><?xml version="1.0" encoding="utf-8"?>
<sst xmlns="http://schemas.openxmlformats.org/spreadsheetml/2006/main" count="2941" uniqueCount="395">
  <si>
    <t>DESPACHO JUDICIAL</t>
  </si>
  <si>
    <t>INGRESO EFECTIVO</t>
  </si>
  <si>
    <t>EGRESO EFECTIVO</t>
  </si>
  <si>
    <t>INVENTARIO FINAL</t>
  </si>
  <si>
    <t>Oral</t>
  </si>
  <si>
    <t>Escrito</t>
  </si>
  <si>
    <t>Tutela</t>
  </si>
  <si>
    <t>Sala de Decisión 001</t>
  </si>
  <si>
    <t>Sala de Decisión 002</t>
  </si>
  <si>
    <t>Sala de Decisión 003</t>
  </si>
  <si>
    <t>Sala de Decisión 004</t>
  </si>
  <si>
    <t>Sala de Decisión 005</t>
  </si>
  <si>
    <t>Sala de Decisión 006</t>
  </si>
  <si>
    <t>Juzgado 01</t>
  </si>
  <si>
    <t>Juzgado 02</t>
  </si>
  <si>
    <t>Juzgado 03</t>
  </si>
  <si>
    <t>Juzgado 04</t>
  </si>
  <si>
    <t>Juzgado 05</t>
  </si>
  <si>
    <t>Juzgado 06</t>
  </si>
  <si>
    <t>Juzgado 07</t>
  </si>
  <si>
    <t>Juzgado 08</t>
  </si>
  <si>
    <t>Juzgado 09</t>
  </si>
  <si>
    <t xml:space="preserve">Escrito </t>
  </si>
  <si>
    <t xml:space="preserve">Oral </t>
  </si>
  <si>
    <t xml:space="preserve">Juzgado 001 </t>
  </si>
  <si>
    <t>Juzgado 002</t>
  </si>
  <si>
    <t>Juzgado 003</t>
  </si>
  <si>
    <t>Juzgado 004</t>
  </si>
  <si>
    <t>CIRCUITO JUDICIAL</t>
  </si>
  <si>
    <t>NEIVA</t>
  </si>
  <si>
    <t>Juzgado 001</t>
  </si>
  <si>
    <t>Juzgado 005</t>
  </si>
  <si>
    <t>GARZON</t>
  </si>
  <si>
    <t>PITALITO</t>
  </si>
  <si>
    <t>Juzgado 006</t>
  </si>
  <si>
    <t>Juzgado 009</t>
  </si>
  <si>
    <t>LA PLATA</t>
  </si>
  <si>
    <t>R</t>
  </si>
  <si>
    <t>Juzgado 007</t>
  </si>
  <si>
    <t>Juzgado 008</t>
  </si>
  <si>
    <t>Juzgado 010</t>
  </si>
  <si>
    <t>GIGANTE</t>
  </si>
  <si>
    <t>GUADALUPE</t>
  </si>
  <si>
    <t>EL PITAL</t>
  </si>
  <si>
    <t>SUAZA</t>
  </si>
  <si>
    <t>TARQUI</t>
  </si>
  <si>
    <t>LA ARGENTINA</t>
  </si>
  <si>
    <t>NATAGA</t>
  </si>
  <si>
    <t>PAICOL</t>
  </si>
  <si>
    <t>TESALIA</t>
  </si>
  <si>
    <t>ACEVEDO</t>
  </si>
  <si>
    <t>ELIAS</t>
  </si>
  <si>
    <t>ISNOS</t>
  </si>
  <si>
    <t>OPORAPA</t>
  </si>
  <si>
    <t>PALESTINA</t>
  </si>
  <si>
    <t>SALADOBLANCO</t>
  </si>
  <si>
    <t>SAN AGUSTIN</t>
  </si>
  <si>
    <t xml:space="preserve">TIMANA </t>
  </si>
  <si>
    <t>AIPE</t>
  </si>
  <si>
    <t>ALGECIRAS</t>
  </si>
  <si>
    <t>BARAYA</t>
  </si>
  <si>
    <t>CAMPOALEGRE</t>
  </si>
  <si>
    <t>COLOMBIA</t>
  </si>
  <si>
    <t>HOBO</t>
  </si>
  <si>
    <t>IQUIRA</t>
  </si>
  <si>
    <t>PALERMO</t>
  </si>
  <si>
    <t>RIVERA</t>
  </si>
  <si>
    <t>SANTA MARIA</t>
  </si>
  <si>
    <t>TELLO</t>
  </si>
  <si>
    <t>TERUEL</t>
  </si>
  <si>
    <t>VILLAVIEJA</t>
  </si>
  <si>
    <t>YAGUARA</t>
  </si>
  <si>
    <t>Distrito Judicial del Huila</t>
  </si>
  <si>
    <t>Total juzgados circuitos pais 313</t>
  </si>
  <si>
    <t>DISTRITO</t>
  </si>
  <si>
    <t>INGRESOS EFECTIVOS</t>
  </si>
  <si>
    <t>EGRESOS EFECTIVOS</t>
  </si>
  <si>
    <t>INVENTARIO</t>
  </si>
  <si>
    <t>Arauca</t>
  </si>
  <si>
    <t>Leticia</t>
  </si>
  <si>
    <t>Barranquilla</t>
  </si>
  <si>
    <t>Barrancabermeja</t>
  </si>
  <si>
    <t>Cartagena</t>
  </si>
  <si>
    <t>Cartago</t>
  </si>
  <si>
    <t>Sogamoso</t>
  </si>
  <si>
    <t>Tunja</t>
  </si>
  <si>
    <t>Buenaventura</t>
  </si>
  <si>
    <t>Buga</t>
  </si>
  <si>
    <t>Manizales</t>
  </si>
  <si>
    <t>Florencia</t>
  </si>
  <si>
    <t>Girardot</t>
  </si>
  <si>
    <t>Popayán</t>
  </si>
  <si>
    <t>Valledupar</t>
  </si>
  <si>
    <t>Quibdó</t>
  </si>
  <si>
    <t>Montería</t>
  </si>
  <si>
    <t>Riohacha</t>
  </si>
  <si>
    <t>Neiva</t>
  </si>
  <si>
    <t>Pamplona</t>
  </si>
  <si>
    <t>S. Marta</t>
  </si>
  <si>
    <t>Villavicencio</t>
  </si>
  <si>
    <t>Pasto</t>
  </si>
  <si>
    <t>Cúcuta</t>
  </si>
  <si>
    <t>Armenia</t>
  </si>
  <si>
    <t>Pereira</t>
  </si>
  <si>
    <t>Bucaramanga</t>
  </si>
  <si>
    <t>Sincelejo</t>
  </si>
  <si>
    <t>S. Gil</t>
  </si>
  <si>
    <t>Ibagué</t>
  </si>
  <si>
    <t>Cali</t>
  </si>
  <si>
    <t>Mocoa</t>
  </si>
  <si>
    <t>Zipaquirá</t>
  </si>
  <si>
    <t>AGRADO</t>
  </si>
  <si>
    <t>ALTAMIRA</t>
  </si>
  <si>
    <t xml:space="preserve">PITALITO </t>
  </si>
  <si>
    <t xml:space="preserve">GARZON </t>
  </si>
  <si>
    <t xml:space="preserve">LA PLATA </t>
  </si>
  <si>
    <t>Suma</t>
  </si>
  <si>
    <t>Total por sistemas</t>
  </si>
  <si>
    <t>Sistemas/despacho</t>
  </si>
  <si>
    <t>Prom. por despacho</t>
  </si>
  <si>
    <t>Variación</t>
  </si>
  <si>
    <t>Participación tutelas</t>
  </si>
  <si>
    <t>Variación por sistemas</t>
  </si>
  <si>
    <t>Demanda</t>
  </si>
  <si>
    <t>Oferta</t>
  </si>
  <si>
    <t>Inventario</t>
  </si>
  <si>
    <t>Evacuación</t>
  </si>
  <si>
    <t>Total sistemas</t>
  </si>
  <si>
    <t>Variación sistemas</t>
  </si>
  <si>
    <t>INVENTARIO FI0L</t>
  </si>
  <si>
    <t xml:space="preserve">El ingreso promedio por despacho es de 69 procesos, de los cuales 39 procesos (56%) corresponden a acciones de tutela. La demanda agregada disminuyó considerablemente (39%). </t>
  </si>
  <si>
    <t>Los egresos disminuyeron 35%, pasando de 110 procesos a 71 procesos, incluyendo las acciones de tutela, con un índice de evacuación del 104%.</t>
  </si>
  <si>
    <t>El inventario total se redujo 47%, con un promedio cercano a 26 procesos por despacho.</t>
  </si>
  <si>
    <t xml:space="preserve">El ingreso promedio por despacho es de 310 procesos, de los cuales 106 procesos (34%) corresponden a acciones de tutela. La demanda agregada aumentó (30%). </t>
  </si>
  <si>
    <t>Los egresos aumentaron 16%, pasando de 233 procesos a 270 procesos, incluyendo las acciones de tutela, con un índice de evacuación del 87%.</t>
  </si>
  <si>
    <t>El inventario total se redujo 4%, con un promedio cercano a 188 procesos por despacho.</t>
  </si>
  <si>
    <t xml:space="preserve">El ingreso promedio por despacho es de 178 procesos, de los cuales 81 procesos (46%) corresponden a acciones de tutela. La demanda agregada se mantuvo casi igual. </t>
  </si>
  <si>
    <t>Los egresos se mantuvieron casi iguales, pasando de 163 procesos a 159 procesos, incluyendo las acciones de tutela, con un índice de evacuación del 90%.</t>
  </si>
  <si>
    <t>El inventario total se mantuvo constante, con un promedio cercano a 54 procesos por despacho.</t>
  </si>
  <si>
    <t>Por las particularidades de la especialidad, estos despachos no reportan inventario.</t>
  </si>
  <si>
    <t xml:space="preserve">El ingreso promedio por despacho es de 156 procesos, de los cuales 74 procesos (47%) corresponden a acciones de tutela. La demanda agregada se mantuvo casi igual. </t>
  </si>
  <si>
    <t>Los egresos disminuyeron 17%, pasando de 153 procesos a 127 procesos, incluyendo las acciones de tutela, con un índice de evacuación del 81%.</t>
  </si>
  <si>
    <t>El inventario total se mantuvo igual, con un promedio cercano a 115 procesos por despacho.</t>
  </si>
  <si>
    <t xml:space="preserve">El ingreso promedio por despacho es de 153 procesos, de los cuales 61 procesos (40%) corresponden a acciones de tutela. La demanda agregada disminuyó 14%. </t>
  </si>
  <si>
    <t>Los egresos se redujeron 11%, aun cuando en la especialidad aumentaron 20%, pasando de 134 procesos a 119 procesos en el global, incluyendo las acciones de tutela, con un índice de evacuación del 78%.</t>
  </si>
  <si>
    <t>El inventario total se mantuvo igual, con un promedio cercano a 61 procesos por despacho.</t>
  </si>
  <si>
    <t xml:space="preserve">El ingreso de este despacho fue de 602 procesos, de los cuales 41 procesos (7%) corresponden a acciones de tutela. La demanda agregada se redujo 17%. </t>
  </si>
  <si>
    <t>Los egresos disminuyeron 10%, pasando de 575 procesos a 519 procesos, incluyendo las acciones de tutela, con un índice de evacuación del 86%.</t>
  </si>
  <si>
    <t>El inventario total se redujo 9%, para un total de 765 procesos en trámite en este despacho.</t>
  </si>
  <si>
    <t xml:space="preserve">El ingreso promedio por despacho es de 421 procesos, de los cuales 84 procesos (20%) corresponden a acciones de tutela. La demanda agregada se mantuvo casi igual (97%). </t>
  </si>
  <si>
    <t>Los egresos disminuyeron levemente (7%), pasando de 389 procesos a 362 procesos, incluyendo las acciones de tutela, con un índice de evacuación del 86%.</t>
  </si>
  <si>
    <t>El inventario total se redujo 10%, con un promedio cercano a 349 procesos por despacho.</t>
  </si>
  <si>
    <t xml:space="preserve">El ingreso promedio por despacho es de 488 procesos, de los cuales 116 procesos (24%) corresponden a acciones de tutela. La demanda agregada disminuyó 13%. </t>
  </si>
  <si>
    <t>Los egresos disminuyeron 16%, pasando de 469 procesos a 393 procesos, incluyendo las acciones de tutela, con un índice de evacuación del 81%.</t>
  </si>
  <si>
    <t>El inventario total aumentó 11%, con un promedio cercano a 505 procesos por despacho.</t>
  </si>
  <si>
    <t xml:space="preserve">El ingreso promedio por despacho es de 184 procesos, de los cuales 26 procesos (14%) corresponden a acciones de tutela. La demanda agregada aumentó 14%. </t>
  </si>
  <si>
    <t>Los egresos disminuyeron 12%, pasando de 160 procesos a 141 procesos, incluyendo las acciones de tutela, con un índice de evacuación del 77%.</t>
  </si>
  <si>
    <t>El inventario total creció 12%, con un promedio cercano a 90 procesos por despacho.</t>
  </si>
  <si>
    <t xml:space="preserve">El ingreso promedio por despacho es de 180 procesos, de los cuales 29 procesos (16%) corresponden a acciones de tutela. La demanda agregada se redujo 17%. </t>
  </si>
  <si>
    <t>Los egresos disminuyeron 22%, pasando de 164 procesos a 128 procesos, incluyendo las acciones de tutela, con un índice de evacuación del 71%.</t>
  </si>
  <si>
    <t>El inventario total aumentó 12%, con un promedio cercano a 115 procesos por despacho.</t>
  </si>
  <si>
    <t xml:space="preserve">El ingreso promedio por despacho es de 79 procesos, de los cuales 22 procesos (27%) corresponden a acciones de tutela. La demanda agregada se redujó levemente (4%). </t>
  </si>
  <si>
    <t>Los egresos aumentaron 21%, pasando de 57 procesos a 69 procesos, incluyendo las acciones de tutela, con un índice de evacuación del 87%.</t>
  </si>
  <si>
    <t>El inventario total aumentó 65%, con un promedio cercano a 47 procesos por despacho.</t>
  </si>
  <si>
    <t>El promedio de ingresos es de 240 procesos, con una distribución uniforme en casi todos los municipios, siendo el de menores ingresos el juzgado de Iquira, que recibe el 60% en comparación con los otros despachos.</t>
  </si>
  <si>
    <t>El inventario promedio es de 152 procesos, aun cuando las cifras varian mucho. Sin embargo, preocupa el alto inventario del juzgado 002 de Campoalegre y el del juzgado de Aipe.</t>
  </si>
  <si>
    <t>1. Sala Jurisdiccional Disciplinaria</t>
  </si>
  <si>
    <t>Diagnóstico</t>
  </si>
  <si>
    <t>MUNICIPIO</t>
  </si>
  <si>
    <t xml:space="preserve">El ingreso promedio por despacho es de 598 procesos, de los cuales 106 procesos (18%) corresponden a acciones de tutela. La demanda agregada tuvo una ligera disminución (6%). </t>
  </si>
  <si>
    <t>Los egresos aumentaron 42%, pasando de 418 procesos a 592 procesos, incluyendo las acciones de tutela, con un índice de evacuación del 99%.</t>
  </si>
  <si>
    <t>2. Tribunal Administrativo</t>
  </si>
  <si>
    <t>* Los datos del Juzgado 002 se obtuvieron directamente de los formularios del SIERJU.</t>
  </si>
  <si>
    <t>Promedio Nacional SIN Cundinamarca y Antioquia</t>
  </si>
  <si>
    <t>La Sala Penal del Tribunal Superior muestra una carga laboral y un rendimiento similar al de los demás Distritos Judiciales.</t>
  </si>
  <si>
    <t>Circuito de Neiva</t>
  </si>
  <si>
    <t>Los juzgados de Neiva tienen una carga laboral y un rendimiento similar al promedio nacional, aun cuando se incrementaron las acciones de tutela por las razones dadas.</t>
  </si>
  <si>
    <t>Los juzgados de Neiva tienen una carga laboral muy alta, superior un 60% a la media nacional. Su rendimiento también está muy por encima del promedio (62%). Se requieren medidas de apoyo para la subespecialidad, como el reforzamiento del centro de servicios, mediante la creación del cargo de coordinador (secretario o profesional universitario grado 16) , además de un técnico en sistemas, tres escribientes y un citador, o la integración de este centro con el de los juzgados especializados.</t>
  </si>
  <si>
    <t>Promedio Nacional CON Cundinamarca y Antioquia</t>
  </si>
  <si>
    <t>Juzgado de San Agustín</t>
  </si>
  <si>
    <t>Yopal</t>
  </si>
  <si>
    <t>El egreso está alrededor del promedio nacional, aun cuando su inventario es muy inferior. Por presentar una desviación significativa, no se toman en cuenta los datos de  los Jueces de Valledupar y Quibdó. Se insiste en la necesidad de integrar el centro de servicios de los juzgados especializados con el centro de servicios de los juzgados del sistema penal acusatorio, el cual tiene una carga laboral muy alta.</t>
  </si>
  <si>
    <t>Acacías</t>
  </si>
  <si>
    <t>Palmira</t>
  </si>
  <si>
    <t>Tulúa</t>
  </si>
  <si>
    <t>Circuito Judicial de Neiva</t>
  </si>
  <si>
    <t xml:space="preserve">Yopal </t>
  </si>
  <si>
    <t>Distrito Judicial de Neiva</t>
  </si>
  <si>
    <t>La Plata</t>
  </si>
  <si>
    <t>Sabanalarga</t>
  </si>
  <si>
    <t>La diferencia enlos ingresos de los juzgados del Circuito Judicial de Neiva en relación con los demás juzgados del país, se debe a las medidas adoptadas por el Consejo Seccional de la Judicatura del Huila, mediante las cuales se ha logrado descongestionar en una gran magnitud estos despachos. Aún asi, el inventario sigue siendo considerablemente alto, por lo que es necesario mantenerlas. Los egresos se aproximan a la media nacional.</t>
  </si>
  <si>
    <t>Disciplinario</t>
  </si>
  <si>
    <t>Trib. Admin.</t>
  </si>
  <si>
    <t>Tri. Sup. CFL</t>
  </si>
  <si>
    <t>Tri. Sup. Penal</t>
  </si>
  <si>
    <t>Juzg. Admin.</t>
  </si>
  <si>
    <t>Juzg. Ej. Penas MS</t>
  </si>
  <si>
    <t>Juzg. Penal Espec.</t>
  </si>
  <si>
    <t>Juzg. Penal Circuito</t>
  </si>
  <si>
    <t>J. Penal Mcp. Conoc.</t>
  </si>
  <si>
    <r>
      <t>J. P</t>
    </r>
    <r>
      <rPr>
        <sz val="11"/>
        <rFont val="Calibri"/>
        <family val="2"/>
        <scheme val="minor"/>
      </rPr>
      <t>enal Mcp. Gtías.</t>
    </r>
  </si>
  <si>
    <t>J. R. P. Adoles. Cto.</t>
  </si>
  <si>
    <t>J. R. P. Adoles. Mcp.</t>
  </si>
  <si>
    <t>Juzg. Civil Cto.</t>
  </si>
  <si>
    <t>Juzg. Civil Mcp.</t>
  </si>
  <si>
    <t>Juzg. Familia</t>
  </si>
  <si>
    <t>Juzg. Laborales</t>
  </si>
  <si>
    <t>Juzg. Extinc. Dom.</t>
  </si>
  <si>
    <t xml:space="preserve">El ingreso promedio por despacho es de248 procesos, de los cuales 39 procesos (16%) corresponden a acciones de tutela. La demanda agregada disminuyó 13%. </t>
  </si>
  <si>
    <t>Los egresos disminuyeron, pasando de 277 procesos a 215 procesos, incluyendo las acciones de tutela, con un índice de evacuación del 87%.</t>
  </si>
  <si>
    <t>Los egresos permanecieron casi iguales, con un índice de evacuación del 106%.</t>
  </si>
  <si>
    <t xml:space="preserve">El ingreso promedio por despacho es de 399 procesos, de los cuales 81 procesos (20%) corresponden a acciones de tutela. La demanda agregada disminuyó levemente (7%). </t>
  </si>
  <si>
    <t>* No se incluyen estas cifras por presentar desviación significativa</t>
  </si>
  <si>
    <t xml:space="preserve">El ingreso promedio por despacho es de 1640 procesos, de los cuales 165 procesos (10%) corresponden a acciones de tutela. La demanda agregada disminuyó 10%. </t>
  </si>
  <si>
    <t>Los egresos disminuyeron 20%, pasando de 1741 procesos a 1389 procesos, incluyendo las acciones de tutela, con un índice de evacuación del 85%.</t>
  </si>
  <si>
    <t xml:space="preserve">El ingreso promedio por despacho es de 456 procesos, de los cuales 263 procesos (58%) corresponden a acciones de tutela. La demanda agregada permaneció constante, aun cuando las acciones de tutela aumentaron 30%, debido a una medida del Consejo Seccional de la Judicatura, que permitió redistribuir las cargas de estas acciones entre los despachos de categoría municipal en el Circuito, especialmente los de control de garantías. </t>
  </si>
  <si>
    <t>ENRIQUE DUSSAN C.</t>
  </si>
  <si>
    <t>BEATRIZ T. GALVIS</t>
  </si>
  <si>
    <t>RAMIRO APONTE P.</t>
  </si>
  <si>
    <t>GERARDO I. MUÑOZ</t>
  </si>
  <si>
    <t>JORGE A. CORTES</t>
  </si>
  <si>
    <t>MILLER E. LUGO</t>
  </si>
  <si>
    <t>ENASHEILLA  POLANIA  G</t>
  </si>
  <si>
    <t>ANA LIGIA CAMACHO  N</t>
  </si>
  <si>
    <t>JULIAN SOSA  R</t>
  </si>
  <si>
    <t>GILMA LETICIA PARADA  P</t>
  </si>
  <si>
    <t>EDGAR ROBLES R</t>
  </si>
  <si>
    <t>ALVARO  ARCE  T</t>
  </si>
  <si>
    <t>JAVIER IVAN CHAVARRO R</t>
  </si>
  <si>
    <t>JOSE CABALLERO  Q</t>
  </si>
  <si>
    <t>HERNANDO  QUINTERO  D</t>
  </si>
  <si>
    <t>El inventario total aumentó 7%, lo cual se debe al crecimiento de la demanda, situación que tiene a agravarse con la expedición de la Ley 1952 de 2019, que asigna a las Salas Jurisdiccionales Disciplinarias, competencia para investigar a los empleados judiciales.</t>
  </si>
  <si>
    <t xml:space="preserve">El ingreso promedio por despacho es de 425 procesos, de los cuales, 69 procesos (16%) corresponden a acciones de tutela. La demanda agregada disminuyó el 8%, principalmente en las acciones de tutela, que se redujeron 31%. </t>
  </si>
  <si>
    <t>El inventario total aumentó 7%. Es de señalar que, a pesar de las medidas adoptadas por este Consejo Seccional, no se logró una disminución significativa en el inventario del sistema escrito.</t>
  </si>
  <si>
    <t xml:space="preserve">Los egresos aumentaron 18%, pasando de 339 procesos en 2017, incluyendo las acciones de tutela, a 399 procesos en 2018. En la especialidad el aumento de los egresos fue del 26%, con un índice de evacuación del 87%. </t>
  </si>
  <si>
    <t xml:space="preserve">Los egresos también se mantuvieron constantes, con un promedio de 402 procesos, incluyendo las acciones de tutela y un índice de evacuación del 89%. </t>
  </si>
  <si>
    <t>El inventario total permaneció casi constante, con un promedio de 443 procesos por despacho. Es de señalar que el inventario del sistema escrito disminuyó 26%.</t>
  </si>
  <si>
    <t>Los egresos disminuyeron 15%, pasando de 417 procesos a 354 procesos, incluyendo las acciones de tutela, con un índice de evacuación del 78%. En la especialidad la reducción fue del 19%.</t>
  </si>
  <si>
    <t>El inventario total creció 24%, con un promedio de 368 procesos por despacho. Es de señalar que el inventario del sistema escrito disminuyó 26%.</t>
  </si>
  <si>
    <t xml:space="preserve">El ingreso promedio por despacho es de 450 procesos, de los cuales, 118 procesos (26%) corresponden a acciones de tutela. La demanda agregada tuvo una leve disminución (4%). </t>
  </si>
  <si>
    <t xml:space="preserve">El ingreso promedio por despacho es de 272 procesos, de los cuales, 166 procesos (61%) corresponden a acciones de tutela. La demanda agregada disminuyó 29%, como resultado de una reducción de los ingresos de la especialidad del 24% y del 32% en las acciones de tutelas. </t>
  </si>
  <si>
    <t xml:space="preserve">Los egresos disminuyeron 15%, pasando de 316 procesos a 270 procesos, incluyendo las acciones de tutela, con un índice de evacuación del 99%. </t>
  </si>
  <si>
    <t>El inventario total disminuyó 22%, con un promedio de 43 procesos por despacho.</t>
  </si>
  <si>
    <t>Barranquilla*</t>
  </si>
  <si>
    <t>*Solo se toman datos de dos despachos, que reportaron periodo completo.</t>
  </si>
  <si>
    <t>Cartagena*</t>
  </si>
  <si>
    <t>*Sólo se toma un (1) despacho, que reportó todo el periodo.</t>
  </si>
  <si>
    <t>Villavicencio*</t>
  </si>
  <si>
    <t>*No se incluye el juzgado 005.</t>
  </si>
  <si>
    <t>Cúcuta**</t>
  </si>
  <si>
    <t>**No se incluye juzgado 007.</t>
  </si>
  <si>
    <t>Bucaramanga***</t>
  </si>
  <si>
    <t>***No se incluye juzgado 003.</t>
  </si>
  <si>
    <t>Ibagué****</t>
  </si>
  <si>
    <t>****No se incluye juzgado 007.</t>
  </si>
  <si>
    <t>Cali*****</t>
  </si>
  <si>
    <t>*****No se incluye juzgado 021.</t>
  </si>
  <si>
    <t>Tunja*</t>
  </si>
  <si>
    <t>Florencia**</t>
  </si>
  <si>
    <t>*Información sólo juzgados 001, 002 Y 003.</t>
  </si>
  <si>
    <t>**Información sólo juzgados 004, 005 Y 006.</t>
  </si>
  <si>
    <t>Pasto***</t>
  </si>
  <si>
    <t>***Se excluyen juzgado 008 y 009.</t>
  </si>
  <si>
    <t>*</t>
  </si>
  <si>
    <t>Neiva*</t>
  </si>
  <si>
    <t>*Se excluye Juzgado 002 por presentar desviación signficativa.</t>
  </si>
  <si>
    <t>Pitalito</t>
  </si>
  <si>
    <t>Garzón</t>
  </si>
  <si>
    <t xml:space="preserve"> </t>
  </si>
  <si>
    <t>*No se inluye Juzgado 001 por ser promiscuo.</t>
  </si>
  <si>
    <t>Sincelejo*</t>
  </si>
  <si>
    <t>Saravena</t>
  </si>
  <si>
    <t>S. Vicente</t>
  </si>
  <si>
    <t>Mompós</t>
  </si>
  <si>
    <t>Turbaco</t>
  </si>
  <si>
    <t>*Juzgado 001 no reportó información.</t>
  </si>
  <si>
    <t xml:space="preserve">Cali </t>
  </si>
  <si>
    <t>*Se excluye esta información por presentar desviación significativa.</t>
  </si>
  <si>
    <t>Circuito Judical de Neiva</t>
  </si>
  <si>
    <t>Se comparan solo los egresos porque en los ingresos no hay tratamiento uniforme</t>
  </si>
  <si>
    <t>J. Pq. Causas Laboral</t>
  </si>
  <si>
    <t>J. Pq. C. Comp. Mult.</t>
  </si>
  <si>
    <t>Prom. Nal</t>
  </si>
  <si>
    <t xml:space="preserve">El ingreso del Distrito Judicial es superior en 19% al promedio nacional. De igual manera, se destaca el rendimiento, que supera en 31% al promedio del país. Existe una alta congestión en esta jurisdicción, siendo insuficiente el personal de apoyo, por lo que se requiere crear un cargo de nivel profesional en cada despacho. </t>
  </si>
  <si>
    <t xml:space="preserve">Los egresos tuvieron un significativo aumento (28%), pasando de 281 procesos a 361 procesos, incluyendo las acciones de tutela, con un índice de evacuación del 85%, situándose en el promedio nacional (102%). </t>
  </si>
  <si>
    <t xml:space="preserve">El Tribunal Superior en la Sala Civil - Familia - Laboral tiene una carga laboral y un rendimiento ligeramente superior al promedio nacional. A pesar de ello, el inventario está creciendo y es considerablemente superior al promedio nacional, por lo que se requiere la creación de otro despacho, con el fin de que se puedan conformar dos salas para trabajar simultáneamente. </t>
  </si>
  <si>
    <t xml:space="preserve">El ingreso promedio por despacho es de 200 procesos, de los cuales, 103 procesos (51%) corresponden a acciones de tutela. La demanda agregada permaneció casi igual, con un considerable aumento en la especialidad como resultado de una medida de descongestión adoptada mediante Acuerdo PCSJA18-10910 del 16 de marzo de 2018, que trasladó 216 procesos de los Juzgados de Puerto Asís a estos despachos. </t>
  </si>
  <si>
    <t>Los egresos aumentaron 23%, pasando de 161 procesos a 199 procesos, incluyendo las acciones de tutela, con un índice de evacuación del 99%.</t>
  </si>
  <si>
    <t xml:space="preserve">El inventario total disminuyó 17%, con un promedio cercano a 29 procesos por despacho. </t>
  </si>
  <si>
    <t>El ingreso promedio por despacho es de 894 procesos, de los cuales, 108 procesos (12%) corresponden a acciones de tutela. La demanda agregada permaneció casi igual.</t>
  </si>
  <si>
    <t xml:space="preserve">Los egresos aumentaron considerablemente, pasando de 585 procesos a 1141 procesos por despacho, incluyendo las acciones de tutela, con un índice de evacuación del 128%. </t>
  </si>
  <si>
    <t>El inventario total disminuyó 14%, con un promedio cercano a 2665 procesos por despacho.</t>
  </si>
  <si>
    <t>Estos despachos tienen una alta carga laboral, con ingresos superiores al 37% en comparación con el resto del país. Su rendimiento también es muy superior al promedio nacional (170%). Mediante Acuerdo PCSJA18-11031, fueron creado dos cargos de descongestión el año pasado, pero es necesario que se creen de manera permanente estos cargos.</t>
  </si>
  <si>
    <t xml:space="preserve">El ingreso promedio por despacho es de 454 procesos, de los cuales, 176 procesos (39%) corresponden a acciones de tutela. La demanda agregada disminuyó 11%, como resultado de una disminución del 22% en las acciones de tutelas. </t>
  </si>
  <si>
    <t>El rendimiento de la Corporación está mejorando en comparación con el año anterior. El rendimiento de la Sala conformada por los despachos 002, 005 y 006 es inferior debido a que fueron los únicos que recibieron procesos del sistema oral durante 6 meses, los cuales demoran en iniciar por los términos de notificación . El rendimiento es igual alpromedio del resto del país, sin contar los Distritos Judiciales de Cundinamarca y Antioquia.</t>
  </si>
  <si>
    <t xml:space="preserve">El ingreso promedio por despacho es de 461 procesos. Se observa un ajuste en la estadística del Despacho 01, que  en septiembre reportó 619 procesos ingresados, 532 procesos egresados y un inventario de 1228 procesos. La demanda agregada aumentó 19%. Tomando en cuenta solo los ingresos de la especialidad, el aumento real fue del 33%, pues actualmente esta jurisdicción excepcionalmente recibe acciones de tutela, por la reforma que trae el A. L. No. 2 de 2015. </t>
  </si>
  <si>
    <t xml:space="preserve">El desempeño de estos despachos sigue siendo sobresaliente como en años anteriores, estando 31% por encima del promedio nacional, únicamente superado por los Distritos Judiciales de Caquetá y Norte de Santander. </t>
  </si>
  <si>
    <t xml:space="preserve">El ingreso promedio por despacho es de 536 procesos y de 577 procesos, sin incluir al Juzgado 005, que asume los procesos de Ley 600  de 2000.  El 37% de los procesos corresponden a acciones de tutela. La demanda agregada se mantuvo casi igual, aun cuando hubo un ligero aumento en los ingresos del sistema oral (15%). </t>
  </si>
  <si>
    <t>Los egresos se mantuvieron casi constantes, con un índice de evacuación del 82%.</t>
  </si>
  <si>
    <t>El inventario total aumentó 27%, con un promedio cercano a 324 procesos por despacho, sin incluir al Juzgado 005.</t>
  </si>
  <si>
    <t xml:space="preserve">El ingreso promedio por despacho es de 254 procesos, de los cuales, 93 procesos (37%) corresponden a acciones de tutela. La demanda agregada se redujo 9%. </t>
  </si>
  <si>
    <t>Los egresos disminuyeron 8%, pasando de 249 procesos a 230 procesos, incluyendo las acciones de tutela, con un índice de evacuación del 91%.</t>
  </si>
  <si>
    <t>El inventario total aumentó levemente (5%), con un promedio cercano a 94 procesos por despacho.</t>
  </si>
  <si>
    <t xml:space="preserve">El ingreso promedio por despacho es de 344 procesos, de los cuales, 77 procesos (22%) corresponden a acciones de tutela. La demanda agregada disminuyó 9%. </t>
  </si>
  <si>
    <t>Los egresos se redujeron 12%, pasando de 312 procesos a 274 procesos, incluyendo las acciones de tutela, con un índice de evacuación del 80%.</t>
  </si>
  <si>
    <t>El inventario total aumentó 14%, con un promedio de 303 procesos por despacho.</t>
  </si>
  <si>
    <t>Los Juzgados del Circuito de Neiva están por encima del resto del país, tanto en ingresos como en egresos. Se insiste en la necesidad de integrar el centro de servicios de los juzgados especializados con el centro de servicios de los juzgados del sistema penal acusatorio, el cual tiene una carga laboral muy alta.</t>
  </si>
  <si>
    <t xml:space="preserve">El ingreso promedio por despacho es de 485 procesos, de los cuales, 201 procesos (41%) corresponden a acciones de tutela. La demanda agregada se mantuvo casi igual (97%). </t>
  </si>
  <si>
    <t>Los egresos aumentaron 16%, pasando de 427 procesos a 496 procesos, incluyendo las acciones de tutela, con un índice de evacuación del 102%.</t>
  </si>
  <si>
    <t>El inventario total se redujo 5%, con un promedio cercano a 434 procesos por despacho.</t>
  </si>
  <si>
    <t>El egreso es ligeramente superior al promedio nacional (8%). El inventario es considerablemente más alto que el promedio nacional, pero si continúan con la tendencia de rendimiento en pocos años pueden equilibrar su carga con el promedio nacional.</t>
  </si>
  <si>
    <t>Los juzgados del Circuito Judicial de Neiva son iguales al promedio nacional (19%), al igual que los egresos, presentando un alto inventario, en comparación con sus pares en el resto del país.</t>
  </si>
  <si>
    <t>Los egresos aumentaron levemente (7%), pasando de 406 procesos a 436 procesos, incluyendo las acciones de tutela, con un índice de evacuación del 95%.</t>
  </si>
  <si>
    <t>Los Jueces del Circuito de Neiva tienen ingresos similares al promedio y sus egresos son ligeramente superiores a los de sus pares en el resto del país (12%). Su inventario tambiés es menor que el promedio nacional (16%).</t>
  </si>
  <si>
    <t xml:space="preserve">El ingreso promedio por despacho es de 534 procesos, de los cuales, 234 procesos (45%) corresponden a acciones de tutela. La demanda agregada se mantuvo igual, pero en la especialidad tuvo un aumento del 26%, ientras que las acciones de tutela disminuyeron 39%. </t>
  </si>
  <si>
    <t>Los egresos permanecieron constantes, incluyendo las acciones de tutela, con un índice de evacuación del 87%, aun cuando en la especialidad aumentaron 22%.</t>
  </si>
  <si>
    <t>El inventario total se redujo 20%, con un promedio cercano a 196 procesos por despacho.</t>
  </si>
  <si>
    <t>Los juzgados del Distrito Judicial del Huila tienen una carga laboral ligeramente superior al promedio nacional (11%), al igual que su rendimiento (8%). El inventario es menor al promedio del país en 18%.</t>
  </si>
  <si>
    <t xml:space="preserve">El ingreso promedio por despacho es de 954 procesos, de los cuales, 207 procesos (22%) corresponden a acciones de tutela. La demanda agregada creció 16%, principalmente en la especialidad, pasando de 597 procesos a 746 procesos, lo que equivale a  un aumento del 25%. </t>
  </si>
  <si>
    <t>Los egresos aumentaron 21%, pasando de 573 procesos a 695 procesos, incluyendo las acciones de tutela, con un índice de evacuación del 73%.</t>
  </si>
  <si>
    <t>El inventario total creció 12%, con un promedio cercano a 525 procesos por despacho.</t>
  </si>
  <si>
    <t xml:space="preserve">El ingreso promedio por despacho es de 525 procesos, de los cuales, 112 procesos (21%) corresponden a acciones de tutela. La demanda agregada disminuyó levemente (8%). </t>
  </si>
  <si>
    <t>Los egresos disminuyeron 17%, pasando de 459 procesos a 399 procesos, incluyendo las acciones de tutela, con un índice de evacuación del 76%.</t>
  </si>
  <si>
    <t>El inventario total se redujo 32%, con un promedio cercano a 260 procesos por despacho.</t>
  </si>
  <si>
    <t>Los juzgados del Distrito Judicial del Huila tienen una carga laboral ligeramente inferior al promedio nacional y un rendimiento también inferior a la media  (8%), cifras que al relacionarlas con el índice de rendimiento, permite afirmar que tienen un margen para mejorar.</t>
  </si>
  <si>
    <t>Los juzgados del Distrito Judicial del Huila tienen una carga laboral por encima del promedio nacional y un rendimiento considerablemente superior a la media, realizando una buena gestión en el periodo analizado.</t>
  </si>
  <si>
    <t xml:space="preserve">El ingreso promedio por despacho es de 323 procesos, de los cuales, 42 procesos (13%) corresponden a acciones de tutela. La demanda agregada aumentó 19%, principalmente dedibo a la expecialidad (28%), mientras que las acciones de tutela disminuyeron (21% ). </t>
  </si>
  <si>
    <t xml:space="preserve">El ingreso promedio por despacho es de 678 procesos, de los cuales 148 procesos (22%) corresponden a acciones de tutela. La demanda agregada se mantuvo casi igual (94%). </t>
  </si>
  <si>
    <t>Los egresos se conservaron constantes (93%)%, pasando de 477 procesos a 580 procesos, incluyendo las acciones de tutela, con un índice de evacuación del 85%.</t>
  </si>
  <si>
    <t>El inventario total disminuyó 7%, con un promedio cercano a 380 procesos por despacho.</t>
  </si>
  <si>
    <t xml:space="preserve">El ingreso promedio por despacho es de 129 procesos, de los cuales 34 procesos (26%) corresponden a acciones de tutela. La demanda agregada disminuyó levemente (9%). </t>
  </si>
  <si>
    <t>Los egresos disminuyeron 16%, pasando de 132 procesos a 111 procesos, incluyendo las acciones de tutela, con un índice de evacuación del 86%.</t>
  </si>
  <si>
    <t>El inventario total disminuyó 42%, con un promedio cercano a 54 procesos por despacho.</t>
  </si>
  <si>
    <t>Los egresos disminuyeron levemente (10%), pasando de 269 procesos a 241 procesos, incluyendo las acciones de tutela, con un índice de evacuación del 75%.</t>
  </si>
  <si>
    <t>El inventario total se redujo levemente (9%), con un promedio cercano a 91 procesos por despacho.</t>
  </si>
  <si>
    <t>El juzgado del Distrito Judicial del Huila tienen ingresos superiores al promedio nacional (44%) y un rendimiento considerablemente superior a la media  (205%), debido a que este despacho conoce de acciones de tutela, a diferencia de otros juzgados de la misma especialidad.</t>
  </si>
  <si>
    <t xml:space="preserve">El ingreso del despacho fue de 191 procesos, de los cuales, 107 procesos (56%) corresponden a acciones de tutela. La demanda agregada tuvo un ligero crecimiento (10)%. </t>
  </si>
  <si>
    <t>Los egresos aumentaron 13%, pasando de 175 procesos a 197 procesos, incluyendo las acciones de tutela, con un índice de evacuación del 103%.</t>
  </si>
  <si>
    <t>El inventario total se redujo significativamente en 78%, con un saldo de 73 procesos en el inventario.</t>
  </si>
  <si>
    <t>El ingreso promedio por despacho es de 149 procesos, de los cuales 14 procesos (11%) corresponden a acciones de tutela. La demanda agregada disminuyó 94%, debido a las medidas de descongestión adoptadas por el Consejo Seccional de la Judicatura, que dividió territorialmente la ciudad, asignándole a cada juzgado competencia territorial sobre una comuna. Las demandas que corresponden a otras comunas son repartidas entre los diez juzgados civiles municipales.</t>
  </si>
  <si>
    <t>Los egresos aumentaron 17%, pasando de 676 procesos a 789 procesos, incluyendo las acciones de tutela, con un índice de evacuación de 472%, lo cual demuestra la efectividad de la medida de descongestión.</t>
  </si>
  <si>
    <t>El inventario total se redujo 44%, con un promedio cercano a 1259 procesos por despacho.</t>
  </si>
  <si>
    <t xml:space="preserve">A pesar de que el rendimiento del juzgado es superior a la media nacional (26%), este despacho está congestionado, pues tienen ingresos por encima de la media nacional (43%), con un inventario también superior (56%). </t>
  </si>
  <si>
    <t xml:space="preserve">El ingreso fue de 926 procesos, de los cuales 217 procesos (23%) corresponden a acciones de tutela. La demanda se mantuvo igual. </t>
  </si>
  <si>
    <t>Los egresos aumentaron 12%, pasando de 585 procesos a 653 procesos, incluyendo las acciones de tutela, con un índice de evacuación del 71%.</t>
  </si>
  <si>
    <t>El inventario total aumentó 36%, pasando de 570 procesos a 773 procesos, lo cual refleja la tendencia a congestionarse.</t>
  </si>
  <si>
    <t>CAQUETÁ</t>
  </si>
  <si>
    <t>CAUCA</t>
  </si>
  <si>
    <t>META</t>
  </si>
  <si>
    <t>QUINDÍO</t>
  </si>
  <si>
    <t>TOLIMA</t>
  </si>
  <si>
    <t>BOYACÁ</t>
  </si>
  <si>
    <t>CALDAS</t>
  </si>
  <si>
    <t>CÓRDOBA</t>
  </si>
  <si>
    <t>SUCRE</t>
  </si>
  <si>
    <t>NARIÑO</t>
  </si>
  <si>
    <t>HUILA</t>
  </si>
  <si>
    <t>Asesor</t>
  </si>
  <si>
    <t>Auxiliar</t>
  </si>
  <si>
    <t>Profesional</t>
  </si>
  <si>
    <t>x</t>
  </si>
  <si>
    <t>Prom.</t>
  </si>
  <si>
    <t>Prom. Ajustado sin Córdoba</t>
  </si>
  <si>
    <t>Diferencia</t>
  </si>
  <si>
    <t>PLANTA DE PERSONAL</t>
  </si>
  <si>
    <t>ACUERDO PCSJA19-11232</t>
  </si>
  <si>
    <t xml:space="preserve">Ingresos </t>
  </si>
  <si>
    <t>Egresos</t>
  </si>
  <si>
    <t>Inventario Final</t>
  </si>
  <si>
    <t>IEP</t>
  </si>
  <si>
    <t>Los datos hasta 2015 son tomados del Informe Anual al Congreso - 2015.</t>
  </si>
  <si>
    <t>Los datos de 2016-2017-2018 fueron suministrados por la UDAE.</t>
  </si>
  <si>
    <t>Jueces</t>
  </si>
  <si>
    <t>Respuesta</t>
  </si>
  <si>
    <t>Congestión</t>
  </si>
  <si>
    <t>Nacional</t>
  </si>
  <si>
    <t>Huila - Neiva</t>
  </si>
  <si>
    <t>El ingreso promedio por despacho es de 368 procesos, de los cuales, 174 procesos (47%) corresponden a acciones de tutela. La demanda agregada disminuyó levemente (8%).</t>
  </si>
  <si>
    <t>Los egresos aumentaron 6%, pasando de 328 procesos a 347 procesos, incluyendo las acciones de tutela, con un índice de evacuación del 94%.</t>
  </si>
  <si>
    <t>El inventario total aumentó 10%, con un promedio cercano a 206 procesos por despacho.</t>
  </si>
  <si>
    <t>Se considera crítica la situación del juzgado de San Agustín, que tiene ingresos por encima del doble del promedio nacional (191%), lo cual conlleva a que también acumule un inventario altísimo. Debe recordarse que este despacho asumió los procesos de otro despacho que fue trasladado a Pitalito. Sin embargo, las condicioens particulares de este municipio, tanto en materia de seguridad, como por sus actividades económicas, hacen necesario que se cree otro despacho para atender la demanda.</t>
  </si>
  <si>
    <t>El promedio por despacho es de 386 procesos, de los cuales, 37 procesos son acciones de tutela (10%). Preocupa la carga del juzgado de San Agustín, que ha recibido 623 procesos, 62% por encima del promedio del Circuito, por lo que se insiste en la necesidad de crear otro despacho en este municipio.</t>
  </si>
  <si>
    <t xml:space="preserve">El egreso promedio es de 321 procesos, con un índice de evacuación del 83%. El juzgado de Palestina presenta el índice de evacuación más bajo, apenas el 49% del promedio, aun cuando sus egresos son ligeramente superiores a los ingresos. En contraste, se destaca el juzgado de Timana por su rendimiento. </t>
  </si>
  <si>
    <t>El inventario promedio es de 295 procesos. Se observa que los menores inventarios están en el juzgado de Elías con 23 procesos y Palestina con 96 procesos. Se destaca Timana porque, gracias a su buen rendimiento, tiene un bajo inventario.</t>
  </si>
  <si>
    <t xml:space="preserve">El promedio por despacho es de 174 procesos, de los cuales, 38 procesos son acciones de tutela (22%). </t>
  </si>
  <si>
    <t xml:space="preserve">El egreso promedio es de 229 procesos, con un índice de evacuación del 131%. Sin embargo, el juzgado de Nátaga presenta un índice de evacuación bajo, apenas el 60% del promedio. </t>
  </si>
  <si>
    <t xml:space="preserve">El inventario promedio es de 122 procesos. Se observa que los menores inventarios están en el juzgado de Nátaga con 49 procesos y Paicol con 78 procesos, lo cual explica también el bajo rendimiento del primero. </t>
  </si>
  <si>
    <t xml:space="preserve">El promedio por despacho es de 306 procesos, de los cuales, 54 procesos son acciones de tutela (18%). Los despachos de Altamira (50%) y del Agrado (53%) y  tienen una baja carga laboral. </t>
  </si>
  <si>
    <t xml:space="preserve">El egreso promedio es de 284 procesos, con un índice de evacuación del 93%. El Juzgado de Altamira presenta un índice de evacuación muy bajo, apenas el 30% del promedio. </t>
  </si>
  <si>
    <t xml:space="preserve">El inventario promedio es de 120 procesos. Se observa que los menores inventarios son Altamira con 35 procesos y Agrado con 76 procesos, lo cual explica también el bajo rendimiento. </t>
  </si>
  <si>
    <t>La demanda creció un 16%, pero en la especialidad aumentó 23%. Las acciones de tutela representan el 36% de los ingresos.</t>
  </si>
  <si>
    <t>La oferta judicial creció 25%, con un índice de evacuación del 86%.</t>
  </si>
  <si>
    <t>El inventario final promedio es de 93 procesos, creciendo 19% en este periodo.</t>
  </si>
  <si>
    <t>El juzgado del Distrito Judicial del Huila tienen una carga laboral equivalente al promedio nacional y un rendimiento ligeramente superior a la media.</t>
  </si>
  <si>
    <t>La oferta promedio es de 226 procesos, para un índice de evacuación del 94%. Preocupa el rendimiento de los juzgados de Santa María, que evacúa la mitad del promedio del grupo, a pesar de que sus ingreso es de los más bajos del Circuito. También preocupa el rendimiento del Juzgado 001 de Campoalegre, que solo alcanza el  62% que su compañero. En contraste, el Juzgado 002 de Campoalegre tiene el mayor rendimiento del Circuito, seguido del juzgado de Aipe.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</si>
</sst>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font>
    <font>
      <sz val="9"/>
      <color theme="1"/>
      <name val="Arial"/>
      <family val="2"/>
    </font>
    <font>
      <sz val="9"/>
      <color rgb="FF000000"/>
      <name val="Calibri"/>
      <family val="2"/>
    </font>
    <font>
      <b/>
      <sz val="9"/>
      <color theme="0"/>
      <name val="Calibri"/>
      <family val="2"/>
      <scheme val="minor"/>
    </font>
    <font>
      <sz val="9"/>
      <color theme="1"/>
      <name val="Calibri"/>
      <family val="2"/>
    </font>
    <font>
      <b/>
      <sz val="9"/>
      <color theme="1"/>
      <name val="Calibri"/>
      <family val="2"/>
    </font>
    <font>
      <sz val="9"/>
      <color rgb="FFFF0000"/>
      <name val="Calibri"/>
      <family val="2"/>
    </font>
    <font>
      <sz val="9"/>
      <color rgb="FFFF0000"/>
      <name val="Calibri"/>
      <family val="2"/>
      <scheme val="minor"/>
    </font>
    <font>
      <b/>
      <sz val="11"/>
      <color theme="1"/>
      <name val="Calibri"/>
      <family val="2"/>
      <scheme val="minor"/>
    </font>
    <font>
      <sz val="11"/>
      <name val="Calibri"/>
      <family val="2"/>
      <scheme val="minor"/>
    </font>
    <font>
      <sz val="10"/>
      <color rgb="FF000000"/>
      <name val="Calibri"/>
      <family val="2"/>
    </font>
    <font>
      <sz val="10"/>
      <color rgb="FFFF0000"/>
      <name val="Calibri"/>
      <family val="2"/>
    </font>
    <font>
      <sz val="10"/>
      <color theme="1"/>
      <name val="Calibri"/>
      <family val="2"/>
    </font>
    <font>
      <sz val="11"/>
      <name val="Calibri"/>
      <family val="2"/>
      <scheme val="minor"/>
    </font>
    <font>
      <sz val="11"/>
      <color theme="1"/>
      <name val="Arial"/>
      <family val="2"/>
    </font>
    <font>
      <b/>
      <sz val="9"/>
      <color rgb="FF000000"/>
      <name val="Calibri"/>
      <family val="2"/>
      <scheme val="minor"/>
    </font>
    <font>
      <sz val="9"/>
      <color rgb="FF000000"/>
      <name val="Calibri"/>
      <family val="2"/>
      <scheme val="minor"/>
    </font>
  </fonts>
  <fills count="11">
    <fill>
      <patternFill patternType="none"/>
    </fill>
    <fill>
      <patternFill patternType="gray125"/>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rgb="FFDBDBDB"/>
        <bgColor indexed="64"/>
      </patternFill>
    </fill>
    <fill>
      <patternFill patternType="solid">
        <fgColor theme="0" tint="-4.9989318521683403E-2"/>
        <bgColor indexed="64"/>
      </patternFill>
    </fill>
  </fills>
  <borders count="57">
    <border>
      <left/>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rgb="FF000000"/>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medium">
        <color indexed="64"/>
      </right>
      <top/>
      <bottom/>
      <diagonal/>
    </border>
    <border>
      <left style="medium">
        <color indexed="64"/>
      </left>
      <right style="medium">
        <color indexed="64"/>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thin">
        <color auto="1"/>
      </top>
      <bottom style="thin">
        <color auto="1"/>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s>
  <cellStyleXfs count="2">
    <xf numFmtId="0" fontId="0" fillId="0" borderId="0"/>
    <xf numFmtId="9" fontId="1" fillId="0" borderId="0" applyFont="0" applyFill="0" applyBorder="0" applyAlignment="0" applyProtection="0"/>
  </cellStyleXfs>
  <cellXfs count="287">
    <xf numFmtId="0" fontId="0" fillId="0" borderId="0" xfId="0"/>
    <xf numFmtId="0" fontId="2" fillId="0" borderId="0" xfId="0" applyFont="1"/>
    <xf numFmtId="0" fontId="3" fillId="0" borderId="0" xfId="0" applyFont="1" applyAlignment="1">
      <alignment horizontal="center"/>
    </xf>
    <xf numFmtId="0" fontId="5" fillId="0" borderId="0" xfId="0" applyFont="1" applyAlignment="1">
      <alignmen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left" vertical="center" wrapText="1"/>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Fill="1" applyBorder="1" applyAlignment="1">
      <alignment horizontal="justify" vertical="center" wrapText="1"/>
    </xf>
    <xf numFmtId="164" fontId="2" fillId="0" borderId="0" xfId="0" applyNumberFormat="1" applyFont="1"/>
    <xf numFmtId="1" fontId="2" fillId="0" borderId="0" xfId="0" applyNumberFormat="1" applyFont="1"/>
    <xf numFmtId="0" fontId="6" fillId="0" borderId="6" xfId="0" applyFont="1" applyFill="1" applyBorder="1" applyAlignment="1">
      <alignment horizontal="justify" vertical="center" wrapText="1"/>
    </xf>
    <xf numFmtId="9" fontId="2" fillId="0" borderId="0" xfId="1" applyFont="1"/>
    <xf numFmtId="1" fontId="2" fillId="5" borderId="17" xfId="0" applyNumberFormat="1" applyFont="1" applyFill="1" applyBorder="1"/>
    <xf numFmtId="9" fontId="2" fillId="5" borderId="14" xfId="1" applyFont="1" applyFill="1" applyBorder="1"/>
    <xf numFmtId="0" fontId="6" fillId="0" borderId="22" xfId="0" applyFont="1" applyBorder="1" applyAlignment="1">
      <alignment horizontal="justify" vertical="center" wrapText="1"/>
    </xf>
    <xf numFmtId="0" fontId="7" fillId="2" borderId="29" xfId="0" applyFont="1" applyFill="1" applyBorder="1" applyAlignment="1">
      <alignment horizontal="center" vertical="center"/>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3" fillId="4" borderId="30" xfId="0" applyFont="1" applyFill="1" applyBorder="1" applyAlignment="1"/>
    <xf numFmtId="1" fontId="2" fillId="0" borderId="30" xfId="0" applyNumberFormat="1" applyFont="1" applyBorder="1"/>
    <xf numFmtId="0" fontId="6" fillId="0" borderId="9" xfId="0" applyFont="1" applyBorder="1" applyAlignment="1">
      <alignment horizontal="center" vertical="center"/>
    </xf>
    <xf numFmtId="0" fontId="4" fillId="0" borderId="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justify" vertical="center" wrapText="1"/>
    </xf>
    <xf numFmtId="0" fontId="8" fillId="0" borderId="7" xfId="0" applyFont="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justify" vertical="center" wrapText="1"/>
    </xf>
    <xf numFmtId="1" fontId="2" fillId="0" borderId="0" xfId="0" applyNumberFormat="1" applyFont="1" applyBorder="1"/>
    <xf numFmtId="9" fontId="2" fillId="0" borderId="0" xfId="1" applyFont="1" applyBorder="1"/>
    <xf numFmtId="0" fontId="4" fillId="0" borderId="12" xfId="0" applyFont="1" applyBorder="1" applyAlignment="1">
      <alignment horizontal="center" vertical="center" wrapText="1"/>
    </xf>
    <xf numFmtId="0" fontId="6" fillId="0" borderId="15" xfId="0" applyFont="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horizontal="left" vertical="top" wrapText="1"/>
    </xf>
    <xf numFmtId="0" fontId="4" fillId="0" borderId="27" xfId="0" applyFont="1" applyBorder="1" applyAlignment="1">
      <alignment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4" fillId="0" borderId="15" xfId="0" applyFont="1" applyBorder="1" applyAlignment="1">
      <alignment vertical="center" wrapText="1"/>
    </xf>
    <xf numFmtId="0" fontId="2" fillId="0" borderId="32" xfId="0" applyFont="1" applyBorder="1"/>
    <xf numFmtId="0" fontId="6" fillId="0" borderId="7"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15" xfId="0" applyFont="1" applyBorder="1" applyAlignment="1">
      <alignment horizontal="center" vertical="center"/>
    </xf>
    <xf numFmtId="0" fontId="2" fillId="0" borderId="27" xfId="0" applyFont="1" applyBorder="1" applyAlignment="1">
      <alignment horizont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6" fillId="0" borderId="7" xfId="0" applyFont="1" applyBorder="1" applyAlignment="1">
      <alignment horizontal="left" vertical="center" wrapText="1"/>
    </xf>
    <xf numFmtId="0" fontId="2" fillId="0" borderId="14" xfId="0" applyFont="1" applyBorder="1" applyAlignment="1">
      <alignment horizontal="center"/>
    </xf>
    <xf numFmtId="0" fontId="4" fillId="0" borderId="25" xfId="0" applyFont="1" applyBorder="1" applyAlignment="1">
      <alignment horizontal="center" vertical="center"/>
    </xf>
    <xf numFmtId="0" fontId="6" fillId="0" borderId="4"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7" xfId="0" applyFont="1" applyBorder="1" applyAlignment="1">
      <alignment horizontal="justify"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justify" vertical="center"/>
    </xf>
    <xf numFmtId="0" fontId="6"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6" fillId="5" borderId="17" xfId="0" applyFont="1" applyFill="1" applyBorder="1" applyAlignment="1">
      <alignment horizontal="justify" vertical="center" wrapText="1"/>
    </xf>
    <xf numFmtId="0" fontId="4" fillId="0" borderId="27" xfId="0" applyFont="1" applyBorder="1" applyAlignment="1">
      <alignment horizontal="center" vertical="center" wrapText="1"/>
    </xf>
    <xf numFmtId="0" fontId="10" fillId="0" borderId="0" xfId="0" applyFont="1" applyBorder="1" applyAlignment="1">
      <alignment horizontal="center" vertical="center"/>
    </xf>
    <xf numFmtId="0" fontId="11" fillId="0" borderId="0" xfId="0" applyFont="1"/>
    <xf numFmtId="0" fontId="4" fillId="0" borderId="15" xfId="0" applyFont="1" applyBorder="1" applyAlignment="1">
      <alignment horizontal="center" vertical="center" wrapText="1"/>
    </xf>
    <xf numFmtId="0" fontId="2" fillId="0" borderId="0" xfId="0" applyFont="1" applyAlignment="1">
      <alignment horizontal="left"/>
    </xf>
    <xf numFmtId="0" fontId="6" fillId="0" borderId="26"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11" fillId="0" borderId="0" xfId="0" applyFont="1" applyAlignment="1">
      <alignment horizontal="center"/>
    </xf>
    <xf numFmtId="0" fontId="6" fillId="0" borderId="15"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Border="1" applyAlignment="1">
      <alignment horizontal="left" vertical="center" wrapText="1"/>
    </xf>
    <xf numFmtId="0" fontId="2" fillId="0" borderId="0" xfId="0" applyFont="1" applyFill="1"/>
    <xf numFmtId="0" fontId="6" fillId="0" borderId="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28"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left" vertical="top" wrapText="1"/>
    </xf>
    <xf numFmtId="0" fontId="3" fillId="0" borderId="0" xfId="0" applyFont="1" applyAlignment="1">
      <alignment horizontal="center" vertical="top" wrapText="1"/>
    </xf>
    <xf numFmtId="1" fontId="3" fillId="0" borderId="0" xfId="0" applyNumberFormat="1" applyFont="1" applyAlignment="1">
      <alignment horizontal="center"/>
    </xf>
    <xf numFmtId="0" fontId="6" fillId="0" borderId="15" xfId="0" applyFont="1" applyBorder="1" applyAlignment="1">
      <alignment horizontal="center" vertical="center"/>
    </xf>
    <xf numFmtId="9" fontId="11" fillId="0" borderId="0" xfId="1" applyFont="1"/>
    <xf numFmtId="0" fontId="3" fillId="0" borderId="0" xfId="0" applyFont="1"/>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8" fillId="0" borderId="15" xfId="0" applyFont="1" applyBorder="1" applyAlignment="1">
      <alignment horizontal="center" vertical="center"/>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1" fontId="2" fillId="0" borderId="17" xfId="0" applyNumberFormat="1" applyFont="1" applyBorder="1" applyAlignment="1">
      <alignment horizontal="center" vertical="center"/>
    </xf>
    <xf numFmtId="1" fontId="2" fillId="0" borderId="27"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6" fillId="0" borderId="7" xfId="0" applyFont="1" applyBorder="1" applyAlignment="1">
      <alignment horizontal="left" vertical="top" wrapText="1"/>
    </xf>
    <xf numFmtId="0" fontId="4" fillId="0" borderId="7" xfId="0" applyFont="1" applyBorder="1" applyAlignment="1">
      <alignment horizontal="center" vertical="center" wrapText="1"/>
    </xf>
    <xf numFmtId="0" fontId="0" fillId="0" borderId="44" xfId="0" applyBorder="1"/>
    <xf numFmtId="0" fontId="0" fillId="6" borderId="11" xfId="0" applyFill="1" applyBorder="1"/>
    <xf numFmtId="0" fontId="0" fillId="6" borderId="13" xfId="0" applyFill="1" applyBorder="1"/>
    <xf numFmtId="0" fontId="0" fillId="6" borderId="15" xfId="0" applyFill="1" applyBorder="1"/>
    <xf numFmtId="0" fontId="12" fillId="7" borderId="27" xfId="0" applyFont="1" applyFill="1" applyBorder="1" applyAlignment="1">
      <alignment horizontal="center"/>
    </xf>
    <xf numFmtId="0" fontId="6" fillId="5" borderId="7" xfId="0" applyFont="1" applyFill="1" applyBorder="1" applyAlignment="1">
      <alignment horizontal="center" vertical="center"/>
    </xf>
    <xf numFmtId="0" fontId="6" fillId="0" borderId="0" xfId="0" applyFont="1" applyFill="1" applyBorder="1" applyAlignment="1">
      <alignment horizontal="center" vertical="center"/>
    </xf>
    <xf numFmtId="0" fontId="8" fillId="5"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5" fillId="0" borderId="0" xfId="0" applyFont="1" applyFill="1" applyAlignment="1">
      <alignment vertical="center" wrapText="1"/>
    </xf>
    <xf numFmtId="0" fontId="2" fillId="0" borderId="0" xfId="0" applyFont="1" applyAlignment="1">
      <alignment horizontal="left" vertical="top" wrapText="1"/>
    </xf>
    <xf numFmtId="0" fontId="6" fillId="0" borderId="15"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5" fillId="0" borderId="7" xfId="0" applyFont="1" applyBorder="1" applyAlignment="1">
      <alignment horizontal="center" vertical="center"/>
    </xf>
    <xf numFmtId="0" fontId="14" fillId="0" borderId="14" xfId="0" applyFont="1" applyBorder="1" applyAlignment="1">
      <alignment horizontal="center" vertical="center"/>
    </xf>
    <xf numFmtId="0" fontId="15" fillId="0" borderId="14"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5" fillId="5" borderId="14" xfId="0" applyFont="1" applyFill="1" applyBorder="1" applyAlignment="1">
      <alignment horizontal="center" vertical="center"/>
    </xf>
    <xf numFmtId="0" fontId="14" fillId="0" borderId="27" xfId="0" applyFont="1" applyBorder="1" applyAlignment="1">
      <alignment horizontal="center" vertical="center"/>
    </xf>
    <xf numFmtId="0" fontId="14" fillId="0" borderId="5" xfId="0" applyFont="1" applyBorder="1" applyAlignment="1">
      <alignment horizontal="center" vertical="center"/>
    </xf>
    <xf numFmtId="0" fontId="10" fillId="0" borderId="7" xfId="0" applyFont="1" applyBorder="1" applyAlignment="1">
      <alignment horizontal="center" vertical="center"/>
    </xf>
    <xf numFmtId="0" fontId="11" fillId="0" borderId="27" xfId="0" applyFont="1" applyBorder="1" applyAlignment="1">
      <alignment horizontal="center"/>
    </xf>
    <xf numFmtId="0" fontId="11" fillId="0" borderId="14" xfId="0" applyFont="1" applyBorder="1" applyAlignment="1">
      <alignment horizontal="center"/>
    </xf>
    <xf numFmtId="0" fontId="10" fillId="0" borderId="14" xfId="0" applyFont="1" applyBorder="1" applyAlignment="1">
      <alignment horizontal="center" vertical="center"/>
    </xf>
    <xf numFmtId="0" fontId="3" fillId="4" borderId="31" xfId="0" applyFont="1" applyFill="1" applyBorder="1" applyAlignment="1"/>
    <xf numFmtId="1" fontId="2" fillId="0" borderId="30" xfId="0" applyNumberFormat="1" applyFont="1" applyBorder="1" applyAlignment="1">
      <alignment horizontal="right"/>
    </xf>
    <xf numFmtId="1" fontId="6" fillId="0" borderId="14" xfId="0" applyNumberFormat="1" applyFont="1" applyBorder="1" applyAlignment="1">
      <alignment horizontal="center" vertical="center"/>
    </xf>
    <xf numFmtId="0" fontId="2" fillId="0" borderId="30" xfId="0" applyFont="1" applyBorder="1"/>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3" fillId="0" borderId="39" xfId="0" applyFont="1" applyBorder="1"/>
    <xf numFmtId="1" fontId="2" fillId="0" borderId="40" xfId="0" applyNumberFormat="1" applyFont="1" applyBorder="1"/>
    <xf numFmtId="0" fontId="3" fillId="0" borderId="41" xfId="0" applyFont="1" applyBorder="1"/>
    <xf numFmtId="1" fontId="2" fillId="0" borderId="42" xfId="0" applyNumberFormat="1" applyFont="1" applyBorder="1"/>
    <xf numFmtId="1" fontId="2" fillId="0" borderId="43" xfId="0" applyNumberFormat="1" applyFont="1" applyBorder="1"/>
    <xf numFmtId="9" fontId="0" fillId="0" borderId="46" xfId="1" applyFont="1" applyBorder="1"/>
    <xf numFmtId="9" fontId="0" fillId="0" borderId="47" xfId="1" applyFont="1" applyBorder="1"/>
    <xf numFmtId="9" fontId="0" fillId="0" borderId="47" xfId="0" applyNumberFormat="1" applyBorder="1"/>
    <xf numFmtId="9" fontId="0" fillId="0" borderId="48" xfId="0" applyNumberFormat="1" applyBorder="1"/>
    <xf numFmtId="9" fontId="0" fillId="0" borderId="49" xfId="0" applyNumberFormat="1" applyBorder="1"/>
    <xf numFmtId="9" fontId="0" fillId="0" borderId="50" xfId="0" applyNumberFormat="1" applyBorder="1"/>
    <xf numFmtId="9" fontId="0" fillId="0" borderId="45" xfId="0" applyNumberFormat="1" applyBorder="1"/>
    <xf numFmtId="9" fontId="0" fillId="0" borderId="49" xfId="0" applyNumberFormat="1" applyFill="1" applyBorder="1"/>
    <xf numFmtId="9" fontId="0" fillId="0" borderId="47" xfId="1" applyFont="1" applyFill="1" applyBorder="1"/>
    <xf numFmtId="9" fontId="17" fillId="0" borderId="49" xfId="0" applyNumberFormat="1" applyFont="1" applyBorder="1"/>
    <xf numFmtId="0" fontId="2" fillId="0" borderId="0" xfId="0" applyFont="1" applyAlignment="1">
      <alignment horizontal="left" vertical="top" wrapText="1"/>
    </xf>
    <xf numFmtId="0" fontId="3" fillId="0" borderId="0" xfId="0" applyFont="1" applyAlignment="1">
      <alignment horizontal="center"/>
    </xf>
    <xf numFmtId="0" fontId="6" fillId="0" borderId="15" xfId="0" applyFont="1" applyBorder="1" applyAlignment="1">
      <alignment horizontal="center" vertical="center"/>
    </xf>
    <xf numFmtId="9" fontId="0" fillId="0" borderId="50" xfId="1" applyFont="1" applyBorder="1"/>
    <xf numFmtId="0" fontId="3" fillId="0" borderId="0" xfId="0" applyFont="1" applyAlignment="1">
      <alignment horizontal="left" vertical="top"/>
    </xf>
    <xf numFmtId="0" fontId="3" fillId="0" borderId="0" xfId="0" applyFont="1" applyAlignment="1">
      <alignment vertical="top"/>
    </xf>
    <xf numFmtId="0" fontId="6" fillId="0"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7" fillId="2" borderId="29" xfId="0" applyFont="1" applyFill="1" applyBorder="1" applyAlignment="1">
      <alignment horizontal="left" vertical="center"/>
    </xf>
    <xf numFmtId="0" fontId="3" fillId="4" borderId="30" xfId="0" applyFont="1" applyFill="1" applyBorder="1" applyAlignment="1">
      <alignment horizontal="left"/>
    </xf>
    <xf numFmtId="0" fontId="2" fillId="0" borderId="0" xfId="1" applyNumberFormat="1" applyFont="1"/>
    <xf numFmtId="1" fontId="4" fillId="0" borderId="27" xfId="0" applyNumberFormat="1" applyFont="1" applyBorder="1" applyAlignment="1">
      <alignment horizontal="left" vertical="center"/>
    </xf>
    <xf numFmtId="0" fontId="3" fillId="0" borderId="0" xfId="0" applyFont="1" applyAlignment="1">
      <alignment horizontal="center"/>
    </xf>
    <xf numFmtId="0" fontId="2" fillId="0" borderId="0" xfId="0" applyFont="1" applyAlignment="1">
      <alignment horizontal="left" vertical="top" wrapText="1"/>
    </xf>
    <xf numFmtId="0" fontId="4" fillId="0" borderId="15" xfId="0" applyFont="1" applyBorder="1" applyAlignment="1">
      <alignment horizontal="center" vertical="center"/>
    </xf>
    <xf numFmtId="0" fontId="6" fillId="0" borderId="15" xfId="0" applyFont="1" applyBorder="1" applyAlignment="1">
      <alignment horizontal="center" vertical="center"/>
    </xf>
    <xf numFmtId="0" fontId="2" fillId="0" borderId="0" xfId="0" applyFont="1" applyAlignment="1">
      <alignment horizontal="left" vertical="top" wrapText="1"/>
    </xf>
    <xf numFmtId="0" fontId="6" fillId="8" borderId="7" xfId="0" applyFont="1" applyFill="1" applyBorder="1" applyAlignment="1">
      <alignment horizontal="center" vertical="center"/>
    </xf>
    <xf numFmtId="0" fontId="18" fillId="0" borderId="0" xfId="0" applyFont="1" applyAlignment="1">
      <alignment vertical="center" wrapText="1"/>
    </xf>
    <xf numFmtId="0" fontId="19" fillId="9" borderId="6" xfId="0" applyFont="1" applyFill="1" applyBorder="1" applyAlignment="1">
      <alignment vertical="center" wrapText="1"/>
    </xf>
    <xf numFmtId="0" fontId="20" fillId="0" borderId="7" xfId="0" applyFont="1" applyBorder="1" applyAlignment="1">
      <alignment horizontal="center" vertic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42" xfId="0" applyFont="1" applyBorder="1" applyAlignment="1">
      <alignment horizontal="center"/>
    </xf>
    <xf numFmtId="0" fontId="2" fillId="0" borderId="43" xfId="0" applyFont="1" applyBorder="1"/>
    <xf numFmtId="0" fontId="2" fillId="0" borderId="51" xfId="0" applyFont="1" applyBorder="1" applyAlignment="1">
      <alignment horizontal="center"/>
    </xf>
    <xf numFmtId="0" fontId="2" fillId="0" borderId="52" xfId="0" applyFont="1" applyBorder="1"/>
    <xf numFmtId="0" fontId="3" fillId="0" borderId="48" xfId="0" applyFont="1" applyBorder="1"/>
    <xf numFmtId="0" fontId="2" fillId="0" borderId="50" xfId="0" applyFont="1" applyBorder="1"/>
    <xf numFmtId="9" fontId="2" fillId="0" borderId="52" xfId="1" applyFont="1" applyBorder="1" applyAlignment="1">
      <alignment horizontal="center"/>
    </xf>
    <xf numFmtId="9" fontId="2" fillId="5" borderId="52" xfId="1" applyFont="1" applyFill="1" applyBorder="1" applyAlignment="1">
      <alignment horizontal="center"/>
    </xf>
    <xf numFmtId="9" fontId="2" fillId="0" borderId="27" xfId="1" applyFont="1" applyBorder="1" applyAlignment="1">
      <alignment horizontal="center"/>
    </xf>
    <xf numFmtId="9" fontId="2" fillId="0" borderId="5" xfId="1" applyFont="1" applyBorder="1" applyAlignment="1">
      <alignment horizontal="center"/>
    </xf>
    <xf numFmtId="0" fontId="3" fillId="0" borderId="17" xfId="0" applyFont="1" applyBorder="1"/>
    <xf numFmtId="0" fontId="3" fillId="0" borderId="0" xfId="0" applyFont="1" applyAlignment="1">
      <alignment horizontal="center"/>
    </xf>
    <xf numFmtId="0" fontId="2" fillId="0" borderId="0" xfId="0" applyFont="1" applyAlignment="1">
      <alignment horizontal="left" vertical="top" wrapText="1"/>
    </xf>
    <xf numFmtId="1" fontId="3" fillId="0" borderId="0" xfId="0" applyNumberFormat="1" applyFont="1" applyAlignment="1">
      <alignment horizontal="center"/>
    </xf>
    <xf numFmtId="0" fontId="6" fillId="0" borderId="15" xfId="0" applyFont="1" applyBorder="1" applyAlignment="1">
      <alignment horizontal="center" vertical="center"/>
    </xf>
    <xf numFmtId="0" fontId="12" fillId="0" borderId="48"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3" fontId="0" fillId="0" borderId="48" xfId="0" applyNumberFormat="1" applyBorder="1"/>
    <xf numFmtId="3" fontId="0" fillId="0" borderId="49" xfId="0" applyNumberFormat="1" applyBorder="1"/>
    <xf numFmtId="3" fontId="0" fillId="0" borderId="50" xfId="0" applyNumberFormat="1" applyBorder="1"/>
    <xf numFmtId="3" fontId="0" fillId="0" borderId="54" xfId="0" applyNumberFormat="1" applyBorder="1"/>
    <xf numFmtId="3" fontId="0" fillId="0" borderId="55" xfId="0" applyNumberFormat="1" applyBorder="1"/>
    <xf numFmtId="3" fontId="0" fillId="0" borderId="56" xfId="0" applyNumberFormat="1" applyBorder="1"/>
    <xf numFmtId="9" fontId="0" fillId="0" borderId="45" xfId="1" applyFont="1" applyBorder="1"/>
    <xf numFmtId="0" fontId="12" fillId="10" borderId="17"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14" xfId="0" applyFont="1" applyFill="1" applyBorder="1" applyAlignment="1">
      <alignment horizontal="center" vertical="center" wrapText="1"/>
    </xf>
    <xf numFmtId="0" fontId="12" fillId="0" borderId="27" xfId="0" applyFont="1" applyBorder="1" applyAlignment="1">
      <alignment horizontal="center"/>
    </xf>
    <xf numFmtId="0" fontId="12" fillId="0" borderId="14" xfId="0" applyFont="1" applyBorder="1" applyAlignment="1">
      <alignment horizontal="center"/>
    </xf>
    <xf numFmtId="0" fontId="0" fillId="0" borderId="0" xfId="0" applyBorder="1"/>
    <xf numFmtId="0" fontId="12" fillId="0" borderId="48" xfId="0" applyFont="1" applyBorder="1"/>
    <xf numFmtId="0" fontId="12" fillId="0" borderId="49" xfId="0" applyFont="1" applyBorder="1"/>
    <xf numFmtId="0" fontId="12" fillId="0" borderId="50" xfId="0" applyFont="1" applyBorder="1"/>
    <xf numFmtId="37" fontId="0" fillId="0" borderId="51" xfId="0" applyNumberFormat="1" applyBorder="1" applyAlignment="1">
      <alignment horizontal="right"/>
    </xf>
    <xf numFmtId="0" fontId="0" fillId="0" borderId="38" xfId="0" applyBorder="1" applyAlignment="1">
      <alignment horizontal="right"/>
    </xf>
    <xf numFmtId="37" fontId="0" fillId="0" borderId="53" xfId="0" applyNumberFormat="1" applyBorder="1" applyAlignment="1">
      <alignment horizontal="right"/>
    </xf>
    <xf numFmtId="37" fontId="0" fillId="0" borderId="40" xfId="0" applyNumberFormat="1" applyBorder="1" applyAlignment="1">
      <alignment horizontal="right"/>
    </xf>
    <xf numFmtId="37" fontId="0" fillId="0" borderId="52" xfId="0" applyNumberFormat="1" applyBorder="1" applyAlignment="1">
      <alignment horizontal="right"/>
    </xf>
    <xf numFmtId="37" fontId="0" fillId="0" borderId="43" xfId="0" applyNumberFormat="1" applyBorder="1" applyAlignment="1">
      <alignment horizontal="right"/>
    </xf>
    <xf numFmtId="165" fontId="0" fillId="0" borderId="0" xfId="1" applyNumberFormat="1" applyFont="1"/>
    <xf numFmtId="1" fontId="2" fillId="0" borderId="30" xfId="0" applyNumberFormat="1" applyFont="1" applyBorder="1" applyAlignment="1">
      <alignment horizontal="center"/>
    </xf>
    <xf numFmtId="0" fontId="3" fillId="0" borderId="0" xfId="0" applyFont="1" applyAlignment="1">
      <alignment horizontal="left"/>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9" fillId="9" borderId="8"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19" fillId="9" borderId="12" xfId="0" applyFont="1" applyFill="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0" xfId="0" applyFont="1" applyFill="1" applyAlignment="1">
      <alignment horizontal="left" vertical="top" wrapText="1"/>
    </xf>
    <xf numFmtId="0" fontId="4" fillId="0" borderId="34" xfId="0" applyFont="1" applyBorder="1" applyAlignment="1">
      <alignment horizontal="center" vertical="center" wrapText="1"/>
    </xf>
    <xf numFmtId="0" fontId="3" fillId="0" borderId="0" xfId="0" applyFont="1" applyAlignment="1">
      <alignment horizont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center" vertical="top" wrapText="1"/>
    </xf>
    <xf numFmtId="0" fontId="4" fillId="0" borderId="11" xfId="0" applyFont="1" applyBorder="1" applyAlignment="1">
      <alignment horizontal="center" vertical="center"/>
    </xf>
    <xf numFmtId="0" fontId="3" fillId="0" borderId="0" xfId="0" applyFont="1" applyAlignment="1">
      <alignment horizontal="center" vertical="center" wrapText="1"/>
    </xf>
    <xf numFmtId="0" fontId="6" fillId="0" borderId="13" xfId="0" applyFont="1" applyBorder="1" applyAlignment="1">
      <alignment horizontal="center" vertical="center"/>
    </xf>
    <xf numFmtId="0" fontId="4" fillId="0" borderId="11" xfId="0" applyFont="1" applyBorder="1" applyAlignment="1">
      <alignment horizontal="justify" vertical="center"/>
    </xf>
    <xf numFmtId="0" fontId="4" fillId="0" borderId="12" xfId="0" applyFont="1" applyBorder="1" applyAlignment="1">
      <alignment horizontal="justify" vertical="center"/>
    </xf>
    <xf numFmtId="1" fontId="3" fillId="0" borderId="0" xfId="0" applyNumberFormat="1" applyFont="1" applyAlignment="1">
      <alignment horizontal="center"/>
    </xf>
    <xf numFmtId="0" fontId="6" fillId="0" borderId="15" xfId="0" applyFont="1" applyBorder="1" applyAlignment="1">
      <alignment horizontal="center" vertical="center"/>
    </xf>
    <xf numFmtId="0" fontId="6" fillId="0" borderId="35" xfId="0" applyFont="1" applyBorder="1" applyAlignment="1">
      <alignment horizontal="center" vertic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Discp.!$C$43</c:f>
              <c:strCache>
                <c:ptCount val="1"/>
                <c:pt idx="0">
                  <c:v>INGRESOS EFECTIVOS</c:v>
                </c:pt>
              </c:strCache>
            </c:strRef>
          </c:tx>
          <c:invertIfNegative val="0"/>
          <c:dPt>
            <c:idx val="10"/>
            <c:invertIfNegative val="0"/>
            <c:bubble3D val="0"/>
            <c:spPr>
              <a:solidFill>
                <a:srgbClr val="FFC000"/>
              </a:solidFill>
            </c:spPr>
          </c:dPt>
          <c:dLbls>
            <c:dLbl>
              <c:idx val="7"/>
              <c:layout>
                <c:manualLayout>
                  <c:x val="-3.3463463168057202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5.0195194752087032E-3"/>
                  <c:y val="0"/>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3463463168057202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01951947520858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Discp.!$B$44:$B$64</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Discp.!$C$44:$C$64</c:f>
              <c:numCache>
                <c:formatCode>0</c:formatCode>
                <c:ptCount val="21"/>
                <c:pt idx="0">
                  <c:v>498</c:v>
                </c:pt>
                <c:pt idx="1">
                  <c:v>526</c:v>
                </c:pt>
                <c:pt idx="2">
                  <c:v>573</c:v>
                </c:pt>
                <c:pt idx="3">
                  <c:v>275</c:v>
                </c:pt>
                <c:pt idx="4">
                  <c:v>169</c:v>
                </c:pt>
                <c:pt idx="5">
                  <c:v>265</c:v>
                </c:pt>
                <c:pt idx="6">
                  <c:v>398</c:v>
                </c:pt>
                <c:pt idx="7">
                  <c:v>123</c:v>
                </c:pt>
                <c:pt idx="8">
                  <c:v>269</c:v>
                </c:pt>
                <c:pt idx="9">
                  <c:v>129</c:v>
                </c:pt>
                <c:pt idx="10">
                  <c:v>461</c:v>
                </c:pt>
                <c:pt idx="11">
                  <c:v>268</c:v>
                </c:pt>
                <c:pt idx="12">
                  <c:v>511</c:v>
                </c:pt>
                <c:pt idx="13">
                  <c:v>393</c:v>
                </c:pt>
                <c:pt idx="14">
                  <c:v>654</c:v>
                </c:pt>
                <c:pt idx="15">
                  <c:v>237</c:v>
                </c:pt>
                <c:pt idx="16">
                  <c:v>258</c:v>
                </c:pt>
                <c:pt idx="17">
                  <c:v>583</c:v>
                </c:pt>
                <c:pt idx="18">
                  <c:v>206</c:v>
                </c:pt>
                <c:pt idx="19">
                  <c:v>562</c:v>
                </c:pt>
                <c:pt idx="20">
                  <c:v>806</c:v>
                </c:pt>
              </c:numCache>
            </c:numRef>
          </c:val>
        </c:ser>
        <c:ser>
          <c:idx val="1"/>
          <c:order val="1"/>
          <c:tx>
            <c:strRef>
              <c:f>Discp.!$D$43</c:f>
              <c:strCache>
                <c:ptCount val="1"/>
                <c:pt idx="0">
                  <c:v>EGRESOS EFECTIVOS</c:v>
                </c:pt>
              </c:strCache>
            </c:strRef>
          </c:tx>
          <c:invertIfNegative val="0"/>
          <c:dPt>
            <c:idx val="10"/>
            <c:invertIfNegative val="0"/>
            <c:bubble3D val="0"/>
            <c:spPr>
              <a:solidFill>
                <a:srgbClr val="92D050"/>
              </a:solidFill>
            </c:spPr>
          </c:dPt>
          <c:dLbls>
            <c:dLbl>
              <c:idx val="0"/>
              <c:layout>
                <c:manualLayout>
                  <c:x val="5.4495905011778126E-3"/>
                  <c:y val="0"/>
                </c:manualLayout>
              </c:layout>
              <c:spPr>
                <a:noFill/>
                <a:ln>
                  <a:noFill/>
                </a:ln>
                <a:effectLst/>
              </c:spPr>
              <c:txPr>
                <a:bodyPr wrap="square" lIns="38100" tIns="19050" rIns="38100" bIns="19050" anchor="ctr">
                  <a:noAutofit/>
                </a:bodyPr>
                <a:lstStyle/>
                <a:p>
                  <a:pPr>
                    <a:defRPr>
                      <a:solidFill>
                        <a:srgbClr val="FF0000"/>
                      </a:solidFill>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3.8528604843327131E-2"/>
                      <c:h val="3.8838111743209135E-2"/>
                    </c:manualLayout>
                  </c15:layout>
                </c:ext>
              </c:extLst>
            </c:dLbl>
            <c:dLbl>
              <c:idx val="1"/>
              <c:layout>
                <c:manualLayout>
                  <c:x val="3.3463463168057045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01951947520858E-3"/>
                  <c:y val="2.6041661326759078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6.6926926336114403E-3"/>
                  <c:y val="1.041666453070363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1.6731731584028601E-3"/>
                  <c:y val="7.8124983980277238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0195194752085184E-3"/>
                  <c:y val="-9.5484988480714973E-1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3463463168056586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6.6926926336114403E-3"/>
                  <c:y val="-9.5484988480714973E-1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6.6926926336114403E-3"/>
                  <c:y val="0"/>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266120668237017E-3"/>
                  <c:y val="0"/>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5.01951947520858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6.6926926336114403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5.1628590339756917E-3"/>
                  <c:y val="5.4681337212651353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5.4495905011778126E-3"/>
                  <c:y val="2.666666666666666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1.6731731584028601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3463463168057202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7.2661206682370829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6731731584027373E-3"/>
                  <c:y val="7.8124983980276284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6926926336114403E-3"/>
                  <c:y val="5.2083322653517202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495905011778126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Discp.!$B$44:$B$64</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Discp.!$D$44:$D$64</c:f>
              <c:numCache>
                <c:formatCode>0</c:formatCode>
                <c:ptCount val="21"/>
                <c:pt idx="0">
                  <c:v>441</c:v>
                </c:pt>
                <c:pt idx="1">
                  <c:v>276</c:v>
                </c:pt>
                <c:pt idx="2">
                  <c:v>246</c:v>
                </c:pt>
                <c:pt idx="3">
                  <c:v>245</c:v>
                </c:pt>
                <c:pt idx="4">
                  <c:v>148</c:v>
                </c:pt>
                <c:pt idx="5">
                  <c:v>361</c:v>
                </c:pt>
                <c:pt idx="6">
                  <c:v>324</c:v>
                </c:pt>
                <c:pt idx="7">
                  <c:v>109</c:v>
                </c:pt>
                <c:pt idx="8">
                  <c:v>188</c:v>
                </c:pt>
                <c:pt idx="9">
                  <c:v>69</c:v>
                </c:pt>
                <c:pt idx="10">
                  <c:v>399</c:v>
                </c:pt>
                <c:pt idx="11">
                  <c:v>163</c:v>
                </c:pt>
                <c:pt idx="12">
                  <c:v>244</c:v>
                </c:pt>
                <c:pt idx="13">
                  <c:v>372</c:v>
                </c:pt>
                <c:pt idx="14">
                  <c:v>538</c:v>
                </c:pt>
                <c:pt idx="15">
                  <c:v>234</c:v>
                </c:pt>
                <c:pt idx="16">
                  <c:v>250</c:v>
                </c:pt>
                <c:pt idx="17">
                  <c:v>506</c:v>
                </c:pt>
                <c:pt idx="18">
                  <c:v>194</c:v>
                </c:pt>
                <c:pt idx="19">
                  <c:v>261</c:v>
                </c:pt>
                <c:pt idx="20">
                  <c:v>843</c:v>
                </c:pt>
              </c:numCache>
            </c:numRef>
          </c:val>
        </c:ser>
        <c:dLbls>
          <c:showLegendKey val="0"/>
          <c:showVal val="1"/>
          <c:showCatName val="0"/>
          <c:showSerName val="0"/>
          <c:showPercent val="0"/>
          <c:showBubbleSize val="0"/>
        </c:dLbls>
        <c:gapWidth val="75"/>
        <c:axId val="77449728"/>
        <c:axId val="132280256"/>
      </c:barChart>
      <c:catAx>
        <c:axId val="77449728"/>
        <c:scaling>
          <c:orientation val="minMax"/>
        </c:scaling>
        <c:delete val="0"/>
        <c:axPos val="b"/>
        <c:numFmt formatCode="General" sourceLinked="0"/>
        <c:majorTickMark val="none"/>
        <c:minorTickMark val="none"/>
        <c:tickLblPos val="nextTo"/>
        <c:crossAx val="132280256"/>
        <c:crosses val="autoZero"/>
        <c:auto val="1"/>
        <c:lblAlgn val="ctr"/>
        <c:lblOffset val="100"/>
        <c:noMultiLvlLbl val="0"/>
      </c:catAx>
      <c:valAx>
        <c:axId val="132280256"/>
        <c:scaling>
          <c:orientation val="minMax"/>
        </c:scaling>
        <c:delete val="0"/>
        <c:axPos val="l"/>
        <c:numFmt formatCode="0" sourceLinked="1"/>
        <c:majorTickMark val="none"/>
        <c:minorTickMark val="none"/>
        <c:tickLblPos val="nextTo"/>
        <c:crossAx val="7744972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Gtías!$D$139</c:f>
              <c:strCache>
                <c:ptCount val="1"/>
                <c:pt idx="0">
                  <c:v>INGRESOS EFECTIVOS</c:v>
                </c:pt>
              </c:strCache>
            </c:strRef>
          </c:tx>
          <c:spPr>
            <a:solidFill>
              <a:schemeClr val="accent1"/>
            </a:solidFill>
            <a:ln>
              <a:noFill/>
            </a:ln>
            <a:effectLst/>
          </c:spPr>
          <c:invertIfNegative val="0"/>
          <c:dPt>
            <c:idx val="13"/>
            <c:invertIfNegative val="0"/>
            <c:bubble3D val="0"/>
            <c:spPr>
              <a:solidFill>
                <a:srgbClr val="92D050"/>
              </a:solidFill>
              <a:ln>
                <a:noFill/>
              </a:ln>
              <a:effectLst/>
            </c:spPr>
          </c:dPt>
          <c:dLbls>
            <c:dLbl>
              <c:idx val="4"/>
              <c:layout>
                <c:manualLayout>
                  <c:x val="-2.5477707006369191E-3"/>
                  <c:y val="-6.1953674344275438E-17"/>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5477707006369425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9.3417179860121218E-17"/>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5.0955414012737923E-3"/>
                  <c:y val="6.758660731462709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Gtías!$C$140:$C$163</c:f>
              <c:strCache>
                <c:ptCount val="24"/>
                <c:pt idx="0">
                  <c:v>Barranquilla</c:v>
                </c:pt>
                <c:pt idx="1">
                  <c:v>Cartagena</c:v>
                </c:pt>
                <c:pt idx="2">
                  <c:v>Cartago</c:v>
                </c:pt>
                <c:pt idx="3">
                  <c:v>Sogamoso</c:v>
                </c:pt>
                <c:pt idx="4">
                  <c:v>Tunja</c:v>
                </c:pt>
                <c:pt idx="5">
                  <c:v>Buenaventura</c:v>
                </c:pt>
                <c:pt idx="6">
                  <c:v>Buga</c:v>
                </c:pt>
                <c:pt idx="7">
                  <c:v>Manizales</c:v>
                </c:pt>
                <c:pt idx="8">
                  <c:v>Popayán</c:v>
                </c:pt>
                <c:pt idx="9">
                  <c:v>Valledupar</c:v>
                </c:pt>
                <c:pt idx="10">
                  <c:v>Quibdó</c:v>
                </c:pt>
                <c:pt idx="11">
                  <c:v>Montería</c:v>
                </c:pt>
                <c:pt idx="12">
                  <c:v>Riohacha</c:v>
                </c:pt>
                <c:pt idx="13">
                  <c:v>Neiva</c:v>
                </c:pt>
                <c:pt idx="14">
                  <c:v>S. Marta</c:v>
                </c:pt>
                <c:pt idx="15">
                  <c:v>Villavicencio</c:v>
                </c:pt>
                <c:pt idx="16">
                  <c:v>Pasto</c:v>
                </c:pt>
                <c:pt idx="17">
                  <c:v>Cúcuta</c:v>
                </c:pt>
                <c:pt idx="18">
                  <c:v>Armenia</c:v>
                </c:pt>
                <c:pt idx="19">
                  <c:v>Pereira</c:v>
                </c:pt>
                <c:pt idx="20">
                  <c:v>Bucaramanga</c:v>
                </c:pt>
                <c:pt idx="21">
                  <c:v>Sincelejo</c:v>
                </c:pt>
                <c:pt idx="22">
                  <c:v>Cali</c:v>
                </c:pt>
                <c:pt idx="23">
                  <c:v>Zipaquirá</c:v>
                </c:pt>
              </c:strCache>
            </c:strRef>
          </c:cat>
          <c:val>
            <c:numRef>
              <c:f>Gtías!$D$140:$D$163</c:f>
              <c:numCache>
                <c:formatCode>0</c:formatCode>
                <c:ptCount val="24"/>
                <c:pt idx="0">
                  <c:v>1007</c:v>
                </c:pt>
                <c:pt idx="1">
                  <c:v>1276</c:v>
                </c:pt>
                <c:pt idx="2">
                  <c:v>1050</c:v>
                </c:pt>
                <c:pt idx="3">
                  <c:v>882</c:v>
                </c:pt>
                <c:pt idx="4">
                  <c:v>590</c:v>
                </c:pt>
                <c:pt idx="5" formatCode="General">
                  <c:v>679</c:v>
                </c:pt>
                <c:pt idx="6">
                  <c:v>954</c:v>
                </c:pt>
                <c:pt idx="7">
                  <c:v>938</c:v>
                </c:pt>
                <c:pt idx="8">
                  <c:v>1356</c:v>
                </c:pt>
                <c:pt idx="9">
                  <c:v>1852</c:v>
                </c:pt>
                <c:pt idx="10">
                  <c:v>676</c:v>
                </c:pt>
                <c:pt idx="11">
                  <c:v>967</c:v>
                </c:pt>
                <c:pt idx="12">
                  <c:v>230</c:v>
                </c:pt>
                <c:pt idx="13">
                  <c:v>1722</c:v>
                </c:pt>
                <c:pt idx="14">
                  <c:v>513</c:v>
                </c:pt>
                <c:pt idx="15">
                  <c:v>1199</c:v>
                </c:pt>
                <c:pt idx="16">
                  <c:v>1555</c:v>
                </c:pt>
                <c:pt idx="17">
                  <c:v>1339</c:v>
                </c:pt>
                <c:pt idx="18">
                  <c:v>1249</c:v>
                </c:pt>
                <c:pt idx="19">
                  <c:v>1627</c:v>
                </c:pt>
                <c:pt idx="20">
                  <c:v>1113</c:v>
                </c:pt>
                <c:pt idx="21">
                  <c:v>663</c:v>
                </c:pt>
                <c:pt idx="22">
                  <c:v>1007</c:v>
                </c:pt>
                <c:pt idx="23">
                  <c:v>430</c:v>
                </c:pt>
              </c:numCache>
            </c:numRef>
          </c:val>
        </c:ser>
        <c:ser>
          <c:idx val="1"/>
          <c:order val="1"/>
          <c:tx>
            <c:strRef>
              <c:f>Gtías!$E$139</c:f>
              <c:strCache>
                <c:ptCount val="1"/>
                <c:pt idx="0">
                  <c:v>EGRESOS EFECTIVOS</c:v>
                </c:pt>
              </c:strCache>
            </c:strRef>
          </c:tx>
          <c:spPr>
            <a:solidFill>
              <a:schemeClr val="accent2"/>
            </a:solidFill>
            <a:ln>
              <a:noFill/>
            </a:ln>
            <a:effectLst/>
          </c:spPr>
          <c:invertIfNegative val="0"/>
          <c:dPt>
            <c:idx val="13"/>
            <c:invertIfNegative val="0"/>
            <c:bubble3D val="0"/>
            <c:spPr>
              <a:solidFill>
                <a:srgbClr val="FFC000"/>
              </a:solidFill>
              <a:ln>
                <a:noFill/>
              </a:ln>
              <a:effectLst/>
            </c:spPr>
          </c:dPt>
          <c:dLbls>
            <c:dLbl>
              <c:idx val="0"/>
              <c:layout>
                <c:manualLayout>
                  <c:x val="2.5477707006369425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8216560509554023E-3"/>
                  <c:y val="1.3517321462925419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5477707006369191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821656050955414E-3"/>
                  <c:y val="1.3517321462925358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5477707006368961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5477707006369425E-3"/>
                  <c:y val="6.7586607314627095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821656050955414E-3"/>
                  <c:y val="-6.1953674344275438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8216560509553672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0191082802547817E-2"/>
                  <c:y val="1.6896651828656774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821656050955414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369426751592357E-3"/>
                  <c:y val="1.6896651828656774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2738853503184713E-3"/>
                  <c:y val="1.0137991097194064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821656050955414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5477707006369425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2.5477707006369425E-3"/>
                  <c:y val="3.3793303657313548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0955414012738851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1.2738853503183778E-3"/>
                  <c:y val="1.0137991097194033E-2"/>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3694267515921697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0955414012736986E-3"/>
                  <c:y val="3.3793303657312932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3.821656050955414E-3"/>
                  <c:y val="1.0137991097194004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2.5477707006369425E-3"/>
                  <c:y val="3.379330365731231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Gtías!$C$140:$C$163</c:f>
              <c:strCache>
                <c:ptCount val="24"/>
                <c:pt idx="0">
                  <c:v>Barranquilla</c:v>
                </c:pt>
                <c:pt idx="1">
                  <c:v>Cartagena</c:v>
                </c:pt>
                <c:pt idx="2">
                  <c:v>Cartago</c:v>
                </c:pt>
                <c:pt idx="3">
                  <c:v>Sogamoso</c:v>
                </c:pt>
                <c:pt idx="4">
                  <c:v>Tunja</c:v>
                </c:pt>
                <c:pt idx="5">
                  <c:v>Buenaventura</c:v>
                </c:pt>
                <c:pt idx="6">
                  <c:v>Buga</c:v>
                </c:pt>
                <c:pt idx="7">
                  <c:v>Manizales</c:v>
                </c:pt>
                <c:pt idx="8">
                  <c:v>Popayán</c:v>
                </c:pt>
                <c:pt idx="9">
                  <c:v>Valledupar</c:v>
                </c:pt>
                <c:pt idx="10">
                  <c:v>Quibdó</c:v>
                </c:pt>
                <c:pt idx="11">
                  <c:v>Montería</c:v>
                </c:pt>
                <c:pt idx="12">
                  <c:v>Riohacha</c:v>
                </c:pt>
                <c:pt idx="13">
                  <c:v>Neiva</c:v>
                </c:pt>
                <c:pt idx="14">
                  <c:v>S. Marta</c:v>
                </c:pt>
                <c:pt idx="15">
                  <c:v>Villavicencio</c:v>
                </c:pt>
                <c:pt idx="16">
                  <c:v>Pasto</c:v>
                </c:pt>
                <c:pt idx="17">
                  <c:v>Cúcuta</c:v>
                </c:pt>
                <c:pt idx="18">
                  <c:v>Armenia</c:v>
                </c:pt>
                <c:pt idx="19">
                  <c:v>Pereira</c:v>
                </c:pt>
                <c:pt idx="20">
                  <c:v>Bucaramanga</c:v>
                </c:pt>
                <c:pt idx="21">
                  <c:v>Sincelejo</c:v>
                </c:pt>
                <c:pt idx="22">
                  <c:v>Cali</c:v>
                </c:pt>
                <c:pt idx="23">
                  <c:v>Zipaquirá</c:v>
                </c:pt>
              </c:strCache>
            </c:strRef>
          </c:cat>
          <c:val>
            <c:numRef>
              <c:f>Gtías!$E$140:$E$163</c:f>
              <c:numCache>
                <c:formatCode>0</c:formatCode>
                <c:ptCount val="24"/>
                <c:pt idx="0">
                  <c:v>803</c:v>
                </c:pt>
                <c:pt idx="1">
                  <c:v>1161</c:v>
                </c:pt>
                <c:pt idx="2">
                  <c:v>1019</c:v>
                </c:pt>
                <c:pt idx="3">
                  <c:v>879</c:v>
                </c:pt>
                <c:pt idx="4">
                  <c:v>574</c:v>
                </c:pt>
                <c:pt idx="5" formatCode="General">
                  <c:v>615</c:v>
                </c:pt>
                <c:pt idx="6">
                  <c:v>847</c:v>
                </c:pt>
                <c:pt idx="7">
                  <c:v>966</c:v>
                </c:pt>
                <c:pt idx="8">
                  <c:v>1227</c:v>
                </c:pt>
                <c:pt idx="9">
                  <c:v>1834</c:v>
                </c:pt>
                <c:pt idx="10">
                  <c:v>679</c:v>
                </c:pt>
                <c:pt idx="11">
                  <c:v>966</c:v>
                </c:pt>
                <c:pt idx="12">
                  <c:v>129</c:v>
                </c:pt>
                <c:pt idx="13">
                  <c:v>1538</c:v>
                </c:pt>
                <c:pt idx="14">
                  <c:v>316</c:v>
                </c:pt>
                <c:pt idx="15">
                  <c:v>1127</c:v>
                </c:pt>
                <c:pt idx="16">
                  <c:v>1570</c:v>
                </c:pt>
                <c:pt idx="17">
                  <c:v>1120</c:v>
                </c:pt>
                <c:pt idx="18">
                  <c:v>1199</c:v>
                </c:pt>
                <c:pt idx="19">
                  <c:v>1340</c:v>
                </c:pt>
                <c:pt idx="20">
                  <c:v>973</c:v>
                </c:pt>
                <c:pt idx="21">
                  <c:v>644</c:v>
                </c:pt>
                <c:pt idx="22">
                  <c:v>835</c:v>
                </c:pt>
                <c:pt idx="23">
                  <c:v>330</c:v>
                </c:pt>
              </c:numCache>
            </c:numRef>
          </c:val>
        </c:ser>
        <c:dLbls>
          <c:showLegendKey val="0"/>
          <c:showVal val="0"/>
          <c:showCatName val="0"/>
          <c:showSerName val="0"/>
          <c:showPercent val="0"/>
          <c:showBubbleSize val="0"/>
        </c:dLbls>
        <c:gapWidth val="150"/>
        <c:overlap val="-20"/>
        <c:axId val="115980800"/>
        <c:axId val="209848000"/>
      </c:barChart>
      <c:catAx>
        <c:axId val="11598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848000"/>
        <c:crosses val="autoZero"/>
        <c:auto val="1"/>
        <c:lblAlgn val="ctr"/>
        <c:lblOffset val="100"/>
        <c:noMultiLvlLbl val="0"/>
      </c:catAx>
      <c:valAx>
        <c:axId val="209848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59808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'RPA-Cto'!$D$41</c:f>
              <c:strCache>
                <c:ptCount val="1"/>
                <c:pt idx="0">
                  <c:v>INGRESOS EFECTIVOS</c:v>
                </c:pt>
              </c:strCache>
            </c:strRef>
          </c:tx>
          <c:invertIfNegative val="0"/>
          <c:dPt>
            <c:idx val="11"/>
            <c:invertIfNegative val="0"/>
            <c:bubble3D val="0"/>
            <c:spPr>
              <a:solidFill>
                <a:srgbClr val="92D050"/>
              </a:solidFill>
            </c:spPr>
          </c:dPt>
          <c:dLbls>
            <c:dLbl>
              <c:idx val="3"/>
              <c:layout>
                <c:manualLayout>
                  <c:x val="-3.0234315948601664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2219E-3"/>
                  <c:y val="1.2713543101789153E-2"/>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'RPA-Cto'!$C$42:$C$64</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'RPA-Cto'!$D$42:$D$64</c:f>
              <c:numCache>
                <c:formatCode>0</c:formatCode>
                <c:ptCount val="23"/>
                <c:pt idx="0">
                  <c:v>215</c:v>
                </c:pt>
                <c:pt idx="1">
                  <c:v>626</c:v>
                </c:pt>
                <c:pt idx="2">
                  <c:v>243</c:v>
                </c:pt>
                <c:pt idx="3">
                  <c:v>321</c:v>
                </c:pt>
                <c:pt idx="4">
                  <c:v>472</c:v>
                </c:pt>
                <c:pt idx="5">
                  <c:v>290</c:v>
                </c:pt>
                <c:pt idx="6">
                  <c:v>310</c:v>
                </c:pt>
                <c:pt idx="7">
                  <c:v>495</c:v>
                </c:pt>
                <c:pt idx="8">
                  <c:v>177</c:v>
                </c:pt>
                <c:pt idx="9">
                  <c:v>663</c:v>
                </c:pt>
                <c:pt idx="10">
                  <c:v>149</c:v>
                </c:pt>
                <c:pt idx="11">
                  <c:v>368</c:v>
                </c:pt>
                <c:pt idx="12">
                  <c:v>321</c:v>
                </c:pt>
                <c:pt idx="13">
                  <c:v>371</c:v>
                </c:pt>
                <c:pt idx="14">
                  <c:v>699</c:v>
                </c:pt>
                <c:pt idx="15">
                  <c:v>562</c:v>
                </c:pt>
                <c:pt idx="16">
                  <c:v>283</c:v>
                </c:pt>
                <c:pt idx="17">
                  <c:v>386</c:v>
                </c:pt>
                <c:pt idx="18">
                  <c:v>254</c:v>
                </c:pt>
                <c:pt idx="19">
                  <c:v>259</c:v>
                </c:pt>
                <c:pt idx="20">
                  <c:v>298</c:v>
                </c:pt>
                <c:pt idx="21">
                  <c:v>255</c:v>
                </c:pt>
                <c:pt idx="22">
                  <c:v>350</c:v>
                </c:pt>
              </c:numCache>
            </c:numRef>
          </c:val>
        </c:ser>
        <c:ser>
          <c:idx val="1"/>
          <c:order val="1"/>
          <c:tx>
            <c:strRef>
              <c:f>'RPA-Cto'!$E$41</c:f>
              <c:strCache>
                <c:ptCount val="1"/>
                <c:pt idx="0">
                  <c:v>EGRESOS EFECTIVOS</c:v>
                </c:pt>
              </c:strCache>
            </c:strRef>
          </c:tx>
          <c:invertIfNegative val="0"/>
          <c:dPt>
            <c:idx val="11"/>
            <c:invertIfNegative val="0"/>
            <c:bubble3D val="0"/>
            <c:spPr>
              <a:solidFill>
                <a:srgbClr val="FFC000"/>
              </a:solidFill>
            </c:spPr>
          </c:dPt>
          <c:dLbls>
            <c:dLbl>
              <c:idx val="1"/>
              <c:layout>
                <c:manualLayout>
                  <c:x val="9.0702947845804991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5351473922902496E-3"/>
                  <c:y val="-3.1783857754473536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5351473922902218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5351479314420596E-3"/>
                  <c:y val="1.0296006122475452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0468631897203327E-3"/>
                  <c:y val="-5.826973274627538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9.0721979905685375E-3"/>
                  <c:y val="1.3474526437765642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1664E-3"/>
                  <c:y val="-2.913486637313769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0234315948600553E-3"/>
                  <c:y val="6.3567715508944739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7.5509713749993606E-3"/>
                  <c:y val="1.2967292750314555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0468631897203327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0196276989259991E-3"/>
                  <c:y val="6.864004081650301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0196276989258885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9.0702947845806101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6.0506681639580645E-3"/>
                  <c:y val="3.4320020408250876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1.5117157974299724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'RPA-Cto'!$C$42:$C$64</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'RPA-Cto'!$E$42:$E$64</c:f>
              <c:numCache>
                <c:formatCode>0</c:formatCode>
                <c:ptCount val="23"/>
                <c:pt idx="0">
                  <c:v>197</c:v>
                </c:pt>
                <c:pt idx="1">
                  <c:v>489</c:v>
                </c:pt>
                <c:pt idx="2">
                  <c:v>254</c:v>
                </c:pt>
                <c:pt idx="3">
                  <c:v>340</c:v>
                </c:pt>
                <c:pt idx="4">
                  <c:v>467</c:v>
                </c:pt>
                <c:pt idx="5">
                  <c:v>275</c:v>
                </c:pt>
                <c:pt idx="6">
                  <c:v>312</c:v>
                </c:pt>
                <c:pt idx="7">
                  <c:v>509</c:v>
                </c:pt>
                <c:pt idx="8">
                  <c:v>159</c:v>
                </c:pt>
                <c:pt idx="9">
                  <c:v>659</c:v>
                </c:pt>
                <c:pt idx="10">
                  <c:v>143</c:v>
                </c:pt>
                <c:pt idx="11">
                  <c:v>347</c:v>
                </c:pt>
                <c:pt idx="12">
                  <c:v>300</c:v>
                </c:pt>
                <c:pt idx="13">
                  <c:v>313</c:v>
                </c:pt>
                <c:pt idx="14">
                  <c:v>606</c:v>
                </c:pt>
                <c:pt idx="15">
                  <c:v>524</c:v>
                </c:pt>
                <c:pt idx="16">
                  <c:v>268</c:v>
                </c:pt>
                <c:pt idx="17">
                  <c:v>394</c:v>
                </c:pt>
                <c:pt idx="18">
                  <c:v>204</c:v>
                </c:pt>
                <c:pt idx="19">
                  <c:v>252</c:v>
                </c:pt>
                <c:pt idx="20">
                  <c:v>263</c:v>
                </c:pt>
                <c:pt idx="21">
                  <c:v>252</c:v>
                </c:pt>
                <c:pt idx="22">
                  <c:v>334</c:v>
                </c:pt>
              </c:numCache>
            </c:numRef>
          </c:val>
        </c:ser>
        <c:dLbls>
          <c:showLegendKey val="0"/>
          <c:showVal val="1"/>
          <c:showCatName val="0"/>
          <c:showSerName val="0"/>
          <c:showPercent val="0"/>
          <c:showBubbleSize val="0"/>
        </c:dLbls>
        <c:gapWidth val="75"/>
        <c:axId val="116772864"/>
        <c:axId val="117982336"/>
      </c:barChart>
      <c:catAx>
        <c:axId val="116772864"/>
        <c:scaling>
          <c:orientation val="minMax"/>
        </c:scaling>
        <c:delete val="0"/>
        <c:axPos val="b"/>
        <c:numFmt formatCode="General" sourceLinked="0"/>
        <c:majorTickMark val="none"/>
        <c:minorTickMark val="none"/>
        <c:tickLblPos val="nextTo"/>
        <c:crossAx val="117982336"/>
        <c:crosses val="autoZero"/>
        <c:auto val="1"/>
        <c:lblAlgn val="ctr"/>
        <c:lblOffset val="100"/>
        <c:noMultiLvlLbl val="0"/>
      </c:catAx>
      <c:valAx>
        <c:axId val="117982336"/>
        <c:scaling>
          <c:orientation val="minMax"/>
        </c:scaling>
        <c:delete val="0"/>
        <c:axPos val="l"/>
        <c:numFmt formatCode="0" sourceLinked="1"/>
        <c:majorTickMark val="none"/>
        <c:minorTickMark val="none"/>
        <c:tickLblPos val="nextTo"/>
        <c:crossAx val="11677286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43438223219354E-2"/>
          <c:y val="2.1458184028376258E-2"/>
          <c:w val="0.93105775571157057"/>
          <c:h val="0.70699982177487686"/>
        </c:manualLayout>
      </c:layout>
      <c:barChart>
        <c:barDir val="col"/>
        <c:grouping val="clustered"/>
        <c:varyColors val="0"/>
        <c:ser>
          <c:idx val="0"/>
          <c:order val="0"/>
          <c:tx>
            <c:strRef>
              <c:f>'RPA-Mcp'!$D$51</c:f>
              <c:strCache>
                <c:ptCount val="1"/>
                <c:pt idx="0">
                  <c:v>INGRESOS EFECTIVOS</c:v>
                </c:pt>
              </c:strCache>
            </c:strRef>
          </c:tx>
          <c:invertIfNegative val="0"/>
          <c:dPt>
            <c:idx val="11"/>
            <c:invertIfNegative val="0"/>
            <c:bubble3D val="0"/>
            <c:spPr>
              <a:solidFill>
                <a:srgbClr val="00B050"/>
              </a:solidFill>
            </c:spPr>
          </c:dPt>
          <c:dLbls>
            <c:dLbl>
              <c:idx val="8"/>
              <c:layout>
                <c:manualLayout>
                  <c:x val="-3.2840722495894909E-3"/>
                  <c:y val="-1.1653949465849345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4.9261083743842365E-3"/>
                  <c:y val="9.535159712673853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4.9193764554770515E-3"/>
                  <c:y val="1.316691527426969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'RPA-Mcp'!$C$52:$C$74</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'RPA-Mcp'!$D$52:$D$74</c:f>
              <c:numCache>
                <c:formatCode>0</c:formatCode>
                <c:ptCount val="23"/>
                <c:pt idx="0">
                  <c:v>858</c:v>
                </c:pt>
                <c:pt idx="1">
                  <c:v>522</c:v>
                </c:pt>
                <c:pt idx="2">
                  <c:v>399</c:v>
                </c:pt>
                <c:pt idx="3">
                  <c:v>166</c:v>
                </c:pt>
                <c:pt idx="4">
                  <c:v>118</c:v>
                </c:pt>
                <c:pt idx="5">
                  <c:v>339</c:v>
                </c:pt>
                <c:pt idx="6">
                  <c:v>304</c:v>
                </c:pt>
                <c:pt idx="7">
                  <c:v>462</c:v>
                </c:pt>
                <c:pt idx="8">
                  <c:v>246</c:v>
                </c:pt>
                <c:pt idx="9">
                  <c:v>581</c:v>
                </c:pt>
                <c:pt idx="10">
                  <c:v>141</c:v>
                </c:pt>
                <c:pt idx="11">
                  <c:v>456</c:v>
                </c:pt>
                <c:pt idx="12">
                  <c:v>328</c:v>
                </c:pt>
                <c:pt idx="13">
                  <c:v>474</c:v>
                </c:pt>
                <c:pt idx="14">
                  <c:v>284</c:v>
                </c:pt>
                <c:pt idx="15">
                  <c:v>721</c:v>
                </c:pt>
                <c:pt idx="16">
                  <c:v>393</c:v>
                </c:pt>
                <c:pt idx="17">
                  <c:v>687</c:v>
                </c:pt>
                <c:pt idx="18">
                  <c:v>528</c:v>
                </c:pt>
                <c:pt idx="19">
                  <c:v>316</c:v>
                </c:pt>
                <c:pt idx="20">
                  <c:v>281</c:v>
                </c:pt>
                <c:pt idx="21">
                  <c:v>402</c:v>
                </c:pt>
                <c:pt idx="22">
                  <c:v>585</c:v>
                </c:pt>
              </c:numCache>
            </c:numRef>
          </c:val>
        </c:ser>
        <c:ser>
          <c:idx val="1"/>
          <c:order val="1"/>
          <c:tx>
            <c:strRef>
              <c:f>'RPA-Mcp'!$E$51</c:f>
              <c:strCache>
                <c:ptCount val="1"/>
                <c:pt idx="0">
                  <c:v>EGRESOS EFECTIVOS</c:v>
                </c:pt>
              </c:strCache>
            </c:strRef>
          </c:tx>
          <c:invertIfNegative val="0"/>
          <c:dPt>
            <c:idx val="11"/>
            <c:invertIfNegative val="0"/>
            <c:bubble3D val="0"/>
            <c:spPr>
              <a:solidFill>
                <a:srgbClr val="FFC000"/>
              </a:solidFill>
            </c:spPr>
          </c:dPt>
          <c:dLbls>
            <c:dLbl>
              <c:idx val="0"/>
              <c:layout>
                <c:manualLayout>
                  <c:x val="9.852216748768473E-3"/>
                  <c:y val="6.356773141782569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568144499178967E-3"/>
                  <c:y val="6.356773141782569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9261083743842365E-3"/>
                  <c:y val="6.356773141782569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9261083743842365E-3"/>
                  <c:y val="1.27135462835651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9261083743842365E-3"/>
                  <c:y val="1.589193285445642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193764554768711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840722495894306E-3"/>
                  <c:y val="6.356773141782627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9261083743841767E-3"/>
                  <c:y val="9.535159712673853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9261083743842365E-3"/>
                  <c:y val="-2.5026665918356774E-7"/>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4.9193764554768711E-3"/>
                  <c:y val="3.291728818567424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1494252873563218E-2"/>
                  <c:y val="3.7136246973354191E-4"/>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2840722495894909E-3"/>
                  <c:y val="-3.17838657089128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8.2101806239737278E-3"/>
                  <c:y val="3.178386570891226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3.2840722495894909E-3"/>
                  <c:y val="9.535159712673883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3.2840722495893707E-3"/>
                  <c:y val="1.271354628356513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8.2101806239736064E-3"/>
                  <c:y val="3.17838657089128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8.2101806239737278E-3"/>
                  <c:y val="9.535159712673853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0"/>
                  <c:y val="1.589193285445636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6.5681444991791023E-3"/>
                  <c:y val="1.589193285445642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6397921518256438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'RPA-Mcp'!$C$52:$C$74</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'RPA-Mcp'!$E$52:$E$74</c:f>
              <c:numCache>
                <c:formatCode>0</c:formatCode>
                <c:ptCount val="23"/>
                <c:pt idx="0">
                  <c:v>848</c:v>
                </c:pt>
                <c:pt idx="1">
                  <c:v>490</c:v>
                </c:pt>
                <c:pt idx="2">
                  <c:v>363</c:v>
                </c:pt>
                <c:pt idx="3">
                  <c:v>156</c:v>
                </c:pt>
                <c:pt idx="4">
                  <c:v>106</c:v>
                </c:pt>
                <c:pt idx="5">
                  <c:v>364</c:v>
                </c:pt>
                <c:pt idx="6">
                  <c:v>289</c:v>
                </c:pt>
                <c:pt idx="7">
                  <c:v>446</c:v>
                </c:pt>
                <c:pt idx="8">
                  <c:v>241</c:v>
                </c:pt>
                <c:pt idx="9">
                  <c:v>541</c:v>
                </c:pt>
                <c:pt idx="10">
                  <c:v>136</c:v>
                </c:pt>
                <c:pt idx="11">
                  <c:v>435</c:v>
                </c:pt>
                <c:pt idx="12">
                  <c:v>320</c:v>
                </c:pt>
                <c:pt idx="13">
                  <c:v>443</c:v>
                </c:pt>
                <c:pt idx="14">
                  <c:v>255</c:v>
                </c:pt>
                <c:pt idx="15">
                  <c:v>704</c:v>
                </c:pt>
                <c:pt idx="16">
                  <c:v>389</c:v>
                </c:pt>
                <c:pt idx="17">
                  <c:v>666</c:v>
                </c:pt>
                <c:pt idx="18">
                  <c:v>517</c:v>
                </c:pt>
                <c:pt idx="19">
                  <c:v>312</c:v>
                </c:pt>
                <c:pt idx="20">
                  <c:v>274</c:v>
                </c:pt>
                <c:pt idx="21">
                  <c:v>454</c:v>
                </c:pt>
                <c:pt idx="22">
                  <c:v>603</c:v>
                </c:pt>
              </c:numCache>
            </c:numRef>
          </c:val>
        </c:ser>
        <c:dLbls>
          <c:showLegendKey val="0"/>
          <c:showVal val="1"/>
          <c:showCatName val="0"/>
          <c:showSerName val="0"/>
          <c:showPercent val="0"/>
          <c:showBubbleSize val="0"/>
        </c:dLbls>
        <c:gapWidth val="75"/>
        <c:axId val="116776448"/>
        <c:axId val="117985792"/>
      </c:barChart>
      <c:catAx>
        <c:axId val="116776448"/>
        <c:scaling>
          <c:orientation val="minMax"/>
        </c:scaling>
        <c:delete val="0"/>
        <c:axPos val="b"/>
        <c:numFmt formatCode="General" sourceLinked="0"/>
        <c:majorTickMark val="none"/>
        <c:minorTickMark val="none"/>
        <c:tickLblPos val="nextTo"/>
        <c:crossAx val="117985792"/>
        <c:crosses val="autoZero"/>
        <c:auto val="1"/>
        <c:lblAlgn val="ctr"/>
        <c:lblOffset val="100"/>
        <c:noMultiLvlLbl val="0"/>
      </c:catAx>
      <c:valAx>
        <c:axId val="117985792"/>
        <c:scaling>
          <c:orientation val="minMax"/>
        </c:scaling>
        <c:delete val="0"/>
        <c:axPos val="l"/>
        <c:numFmt formatCode="0" sourceLinked="1"/>
        <c:majorTickMark val="none"/>
        <c:minorTickMark val="none"/>
        <c:tickLblPos val="nextTo"/>
        <c:crossAx val="1167764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'C-Cto'!$D$109</c:f>
              <c:strCache>
                <c:ptCount val="1"/>
                <c:pt idx="0">
                  <c:v>INGRESOS EFECTIVOS</c:v>
                </c:pt>
              </c:strCache>
            </c:strRef>
          </c:tx>
          <c:invertIfNegative val="0"/>
          <c:dPt>
            <c:idx val="15"/>
            <c:invertIfNegative val="0"/>
            <c:bubble3D val="0"/>
            <c:spPr>
              <a:solidFill>
                <a:srgbClr val="00B050"/>
              </a:solidFill>
            </c:spPr>
          </c:dPt>
          <c:dLbls>
            <c:dLbl>
              <c:idx val="8"/>
              <c:layout>
                <c:manualLayout>
                  <c:x val="-4.0858018386108275E-3"/>
                  <c:y val="4.7619047619047623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'C-Cto'!$C$110:$C$137</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'C-Cto'!$D$110:$D$137</c:f>
              <c:numCache>
                <c:formatCode>0</c:formatCode>
                <c:ptCount val="28"/>
                <c:pt idx="0">
                  <c:v>208</c:v>
                </c:pt>
                <c:pt idx="1">
                  <c:v>553</c:v>
                </c:pt>
                <c:pt idx="2">
                  <c:v>528</c:v>
                </c:pt>
                <c:pt idx="3">
                  <c:v>270</c:v>
                </c:pt>
                <c:pt idx="4">
                  <c:v>383</c:v>
                </c:pt>
                <c:pt idx="5">
                  <c:v>261</c:v>
                </c:pt>
                <c:pt idx="6">
                  <c:v>223</c:v>
                </c:pt>
                <c:pt idx="7">
                  <c:v>457</c:v>
                </c:pt>
                <c:pt idx="8">
                  <c:v>713</c:v>
                </c:pt>
                <c:pt idx="9">
                  <c:v>354</c:v>
                </c:pt>
                <c:pt idx="10">
                  <c:v>335</c:v>
                </c:pt>
                <c:pt idx="11">
                  <c:v>637</c:v>
                </c:pt>
                <c:pt idx="12">
                  <c:v>345</c:v>
                </c:pt>
                <c:pt idx="13">
                  <c:v>571</c:v>
                </c:pt>
                <c:pt idx="14">
                  <c:v>233</c:v>
                </c:pt>
                <c:pt idx="15">
                  <c:v>451</c:v>
                </c:pt>
                <c:pt idx="16">
                  <c:v>386</c:v>
                </c:pt>
                <c:pt idx="17">
                  <c:v>670</c:v>
                </c:pt>
                <c:pt idx="18">
                  <c:v>508</c:v>
                </c:pt>
                <c:pt idx="19">
                  <c:v>698</c:v>
                </c:pt>
                <c:pt idx="20">
                  <c:v>502</c:v>
                </c:pt>
                <c:pt idx="21">
                  <c:v>879</c:v>
                </c:pt>
                <c:pt idx="22">
                  <c:v>601</c:v>
                </c:pt>
                <c:pt idx="23">
                  <c:v>272</c:v>
                </c:pt>
                <c:pt idx="24">
                  <c:v>495</c:v>
                </c:pt>
                <c:pt idx="25">
                  <c:v>497</c:v>
                </c:pt>
                <c:pt idx="26">
                  <c:v>352</c:v>
                </c:pt>
                <c:pt idx="27">
                  <c:v>314</c:v>
                </c:pt>
              </c:numCache>
            </c:numRef>
          </c:val>
        </c:ser>
        <c:ser>
          <c:idx val="1"/>
          <c:order val="1"/>
          <c:tx>
            <c:strRef>
              <c:f>'C-Cto'!$E$109</c:f>
              <c:strCache>
                <c:ptCount val="1"/>
                <c:pt idx="0">
                  <c:v>EGRESOS EFECTIVOS</c:v>
                </c:pt>
              </c:strCache>
            </c:strRef>
          </c:tx>
          <c:invertIfNegative val="0"/>
          <c:dPt>
            <c:idx val="15"/>
            <c:invertIfNegative val="0"/>
            <c:bubble3D val="0"/>
            <c:spPr>
              <a:solidFill>
                <a:srgbClr val="FFC000"/>
              </a:solidFill>
            </c:spPr>
          </c:dPt>
          <c:dLbls>
            <c:dLbl>
              <c:idx val="1"/>
              <c:layout>
                <c:manualLayout>
                  <c:x val="8.1716036772216429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8096697310180455E-3"/>
                  <c:y val="2.380952380952424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4477357848144361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7238678924071183E-3"/>
                  <c:y val="1.1904761904761817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9.5335376234252645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723867892407218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8.1716036772215544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6.8096697310179458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8.171603677221655E-3"/>
                  <c:y val="-2.1825144699462845E-17"/>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4.0858018386107278E-3"/>
                  <c:y val="-4.365028939892569E-17"/>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4.0858018386108275E-3"/>
                  <c:y val="-8.7300578797851381E-1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'C-Cto'!$C$110:$C$137</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'C-Cto'!$E$110:$E$137</c:f>
              <c:numCache>
                <c:formatCode>0</c:formatCode>
                <c:ptCount val="28"/>
                <c:pt idx="0">
                  <c:v>145</c:v>
                </c:pt>
                <c:pt idx="1">
                  <c:v>485</c:v>
                </c:pt>
                <c:pt idx="2">
                  <c:v>458</c:v>
                </c:pt>
                <c:pt idx="3">
                  <c:v>261</c:v>
                </c:pt>
                <c:pt idx="4">
                  <c:v>281</c:v>
                </c:pt>
                <c:pt idx="5">
                  <c:v>247</c:v>
                </c:pt>
                <c:pt idx="6">
                  <c:v>203</c:v>
                </c:pt>
                <c:pt idx="7">
                  <c:v>381</c:v>
                </c:pt>
                <c:pt idx="8">
                  <c:v>735</c:v>
                </c:pt>
                <c:pt idx="9">
                  <c:v>258</c:v>
                </c:pt>
                <c:pt idx="10">
                  <c:v>288</c:v>
                </c:pt>
                <c:pt idx="11">
                  <c:v>551</c:v>
                </c:pt>
                <c:pt idx="12">
                  <c:v>456</c:v>
                </c:pt>
                <c:pt idx="13">
                  <c:v>452</c:v>
                </c:pt>
                <c:pt idx="14">
                  <c:v>178</c:v>
                </c:pt>
                <c:pt idx="15">
                  <c:v>412</c:v>
                </c:pt>
                <c:pt idx="16">
                  <c:v>338</c:v>
                </c:pt>
                <c:pt idx="17">
                  <c:v>563</c:v>
                </c:pt>
                <c:pt idx="18">
                  <c:v>367</c:v>
                </c:pt>
                <c:pt idx="19">
                  <c:v>658</c:v>
                </c:pt>
                <c:pt idx="20">
                  <c:v>395</c:v>
                </c:pt>
                <c:pt idx="21">
                  <c:v>479</c:v>
                </c:pt>
                <c:pt idx="22">
                  <c:v>504</c:v>
                </c:pt>
                <c:pt idx="23">
                  <c:v>260</c:v>
                </c:pt>
                <c:pt idx="24">
                  <c:v>420</c:v>
                </c:pt>
                <c:pt idx="25">
                  <c:v>388</c:v>
                </c:pt>
                <c:pt idx="26">
                  <c:v>291</c:v>
                </c:pt>
                <c:pt idx="27">
                  <c:v>278</c:v>
                </c:pt>
              </c:numCache>
            </c:numRef>
          </c:val>
        </c:ser>
        <c:dLbls>
          <c:showLegendKey val="0"/>
          <c:showVal val="1"/>
          <c:showCatName val="0"/>
          <c:showSerName val="0"/>
          <c:showPercent val="0"/>
          <c:showBubbleSize val="0"/>
        </c:dLbls>
        <c:gapWidth val="75"/>
        <c:axId val="117093376"/>
        <c:axId val="117986944"/>
      </c:barChart>
      <c:catAx>
        <c:axId val="117093376"/>
        <c:scaling>
          <c:orientation val="minMax"/>
        </c:scaling>
        <c:delete val="0"/>
        <c:axPos val="b"/>
        <c:numFmt formatCode="General" sourceLinked="0"/>
        <c:majorTickMark val="none"/>
        <c:minorTickMark val="none"/>
        <c:tickLblPos val="nextTo"/>
        <c:crossAx val="117986944"/>
        <c:crosses val="autoZero"/>
        <c:auto val="1"/>
        <c:lblAlgn val="ctr"/>
        <c:lblOffset val="100"/>
        <c:noMultiLvlLbl val="0"/>
      </c:catAx>
      <c:valAx>
        <c:axId val="117986944"/>
        <c:scaling>
          <c:orientation val="minMax"/>
        </c:scaling>
        <c:delete val="0"/>
        <c:axPos val="l"/>
        <c:numFmt formatCode="0" sourceLinked="1"/>
        <c:majorTickMark val="none"/>
        <c:minorTickMark val="none"/>
        <c:tickLblPos val="nextTo"/>
        <c:crossAx val="1170933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'C-Mcp'!$D$148</c:f>
              <c:strCache>
                <c:ptCount val="1"/>
                <c:pt idx="0">
                  <c:v>INGRESOS EFECTIVOS</c:v>
                </c:pt>
              </c:strCache>
            </c:strRef>
          </c:tx>
          <c:invertIfNegative val="0"/>
          <c:dPt>
            <c:idx val="15"/>
            <c:invertIfNegative val="0"/>
            <c:bubble3D val="0"/>
            <c:spPr>
              <a:solidFill>
                <a:srgbClr val="FFC000"/>
              </a:solidFill>
            </c:spPr>
          </c:dPt>
          <c:dLbls>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'C-Mcp'!$C$149:$C$176</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'C-Mcp'!$D$149:$D$176</c:f>
              <c:numCache>
                <c:formatCode>0</c:formatCode>
                <c:ptCount val="28"/>
                <c:pt idx="0">
                  <c:v>519</c:v>
                </c:pt>
                <c:pt idx="1">
                  <c:v>794</c:v>
                </c:pt>
                <c:pt idx="2">
                  <c:v>1261</c:v>
                </c:pt>
                <c:pt idx="3">
                  <c:v>972</c:v>
                </c:pt>
                <c:pt idx="4">
                  <c:v>668</c:v>
                </c:pt>
                <c:pt idx="5">
                  <c:v>314</c:v>
                </c:pt>
                <c:pt idx="6">
                  <c:v>572</c:v>
                </c:pt>
                <c:pt idx="7">
                  <c:v>803</c:v>
                </c:pt>
                <c:pt idx="8">
                  <c:v>898</c:v>
                </c:pt>
                <c:pt idx="9">
                  <c:v>1710</c:v>
                </c:pt>
                <c:pt idx="10">
                  <c:v>829</c:v>
                </c:pt>
                <c:pt idx="11">
                  <c:v>790</c:v>
                </c:pt>
                <c:pt idx="12">
                  <c:v>851</c:v>
                </c:pt>
                <c:pt idx="13">
                  <c:v>873</c:v>
                </c:pt>
                <c:pt idx="14">
                  <c:v>719</c:v>
                </c:pt>
                <c:pt idx="15">
                  <c:v>954</c:v>
                </c:pt>
                <c:pt idx="16">
                  <c:v>760</c:v>
                </c:pt>
                <c:pt idx="17">
                  <c:v>1137</c:v>
                </c:pt>
                <c:pt idx="18">
                  <c:v>997</c:v>
                </c:pt>
                <c:pt idx="19">
                  <c:v>1207</c:v>
                </c:pt>
                <c:pt idx="20">
                  <c:v>816</c:v>
                </c:pt>
                <c:pt idx="21">
                  <c:v>1284</c:v>
                </c:pt>
                <c:pt idx="22">
                  <c:v>888</c:v>
                </c:pt>
                <c:pt idx="23">
                  <c:v>839</c:v>
                </c:pt>
                <c:pt idx="24">
                  <c:v>809</c:v>
                </c:pt>
                <c:pt idx="25">
                  <c:v>868</c:v>
                </c:pt>
                <c:pt idx="26">
                  <c:v>423</c:v>
                </c:pt>
                <c:pt idx="27">
                  <c:v>919</c:v>
                </c:pt>
              </c:numCache>
            </c:numRef>
          </c:val>
        </c:ser>
        <c:ser>
          <c:idx val="1"/>
          <c:order val="1"/>
          <c:tx>
            <c:strRef>
              <c:f>'C-Mcp'!$E$148</c:f>
              <c:strCache>
                <c:ptCount val="1"/>
                <c:pt idx="0">
                  <c:v>EGRESOS EFECTIVOS</c:v>
                </c:pt>
              </c:strCache>
            </c:strRef>
          </c:tx>
          <c:invertIfNegative val="0"/>
          <c:dPt>
            <c:idx val="15"/>
            <c:invertIfNegative val="0"/>
            <c:bubble3D val="0"/>
            <c:spPr>
              <a:solidFill>
                <a:srgbClr val="00B050"/>
              </a:solidFill>
            </c:spPr>
          </c:dPt>
          <c:dLbls>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'C-Mcp'!$C$149:$C$176</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'C-Mcp'!$E$149:$E$176</c:f>
              <c:numCache>
                <c:formatCode>0</c:formatCode>
                <c:ptCount val="28"/>
                <c:pt idx="0">
                  <c:v>414</c:v>
                </c:pt>
                <c:pt idx="1">
                  <c:v>718</c:v>
                </c:pt>
                <c:pt idx="2">
                  <c:v>1047</c:v>
                </c:pt>
                <c:pt idx="3">
                  <c:v>751</c:v>
                </c:pt>
                <c:pt idx="4">
                  <c:v>281</c:v>
                </c:pt>
                <c:pt idx="5">
                  <c:v>269</c:v>
                </c:pt>
                <c:pt idx="6">
                  <c:v>468</c:v>
                </c:pt>
                <c:pt idx="7">
                  <c:v>595</c:v>
                </c:pt>
                <c:pt idx="8">
                  <c:v>674</c:v>
                </c:pt>
                <c:pt idx="9">
                  <c:v>765</c:v>
                </c:pt>
                <c:pt idx="10">
                  <c:v>721</c:v>
                </c:pt>
                <c:pt idx="11">
                  <c:v>545</c:v>
                </c:pt>
                <c:pt idx="12">
                  <c:v>577</c:v>
                </c:pt>
                <c:pt idx="13">
                  <c:v>819</c:v>
                </c:pt>
                <c:pt idx="14">
                  <c:v>310</c:v>
                </c:pt>
                <c:pt idx="15">
                  <c:v>695</c:v>
                </c:pt>
                <c:pt idx="16">
                  <c:v>508</c:v>
                </c:pt>
                <c:pt idx="17">
                  <c:v>902</c:v>
                </c:pt>
                <c:pt idx="18">
                  <c:v>667</c:v>
                </c:pt>
                <c:pt idx="19">
                  <c:v>943</c:v>
                </c:pt>
                <c:pt idx="20">
                  <c:v>579</c:v>
                </c:pt>
                <c:pt idx="21">
                  <c:v>1068</c:v>
                </c:pt>
                <c:pt idx="22">
                  <c:v>840</c:v>
                </c:pt>
                <c:pt idx="23">
                  <c:v>787</c:v>
                </c:pt>
                <c:pt idx="24">
                  <c:v>542</c:v>
                </c:pt>
                <c:pt idx="25">
                  <c:v>601</c:v>
                </c:pt>
                <c:pt idx="26">
                  <c:v>434</c:v>
                </c:pt>
                <c:pt idx="27">
                  <c:v>846</c:v>
                </c:pt>
              </c:numCache>
            </c:numRef>
          </c:val>
        </c:ser>
        <c:dLbls>
          <c:showLegendKey val="0"/>
          <c:showVal val="1"/>
          <c:showCatName val="0"/>
          <c:showSerName val="0"/>
          <c:showPercent val="0"/>
          <c:showBubbleSize val="0"/>
        </c:dLbls>
        <c:gapWidth val="75"/>
        <c:axId val="125198848"/>
        <c:axId val="152141824"/>
      </c:barChart>
      <c:catAx>
        <c:axId val="125198848"/>
        <c:scaling>
          <c:orientation val="minMax"/>
        </c:scaling>
        <c:delete val="0"/>
        <c:axPos val="b"/>
        <c:numFmt formatCode="General" sourceLinked="0"/>
        <c:majorTickMark val="none"/>
        <c:minorTickMark val="none"/>
        <c:tickLblPos val="nextTo"/>
        <c:crossAx val="152141824"/>
        <c:crosses val="autoZero"/>
        <c:auto val="1"/>
        <c:lblAlgn val="ctr"/>
        <c:lblOffset val="100"/>
        <c:noMultiLvlLbl val="0"/>
      </c:catAx>
      <c:valAx>
        <c:axId val="152141824"/>
        <c:scaling>
          <c:orientation val="minMax"/>
        </c:scaling>
        <c:delete val="0"/>
        <c:axPos val="l"/>
        <c:numFmt formatCode="0" sourceLinked="1"/>
        <c:majorTickMark val="none"/>
        <c:minorTickMark val="none"/>
        <c:tickLblPos val="nextTo"/>
        <c:crossAx val="12519884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Fmla.!$D$132</c:f>
              <c:strCache>
                <c:ptCount val="1"/>
                <c:pt idx="0">
                  <c:v>INGRESOS EFECTIVOS</c:v>
                </c:pt>
              </c:strCache>
            </c:strRef>
          </c:tx>
          <c:invertIfNegative val="0"/>
          <c:dPt>
            <c:idx val="10"/>
            <c:invertIfNegative val="0"/>
            <c:bubble3D val="0"/>
            <c:spPr>
              <a:solidFill>
                <a:srgbClr val="FFC000"/>
              </a:solidFill>
            </c:spPr>
          </c:dPt>
          <c:dLbls>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Fmla.!$C$133:$C$153</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Fmla.!$D$133:$D$153</c:f>
              <c:numCache>
                <c:formatCode>0</c:formatCode>
                <c:ptCount val="21"/>
                <c:pt idx="0">
                  <c:v>497</c:v>
                </c:pt>
                <c:pt idx="1">
                  <c:v>629</c:v>
                </c:pt>
                <c:pt idx="2">
                  <c:v>547</c:v>
                </c:pt>
                <c:pt idx="3">
                  <c:v>487</c:v>
                </c:pt>
                <c:pt idx="4">
                  <c:v>821</c:v>
                </c:pt>
                <c:pt idx="5">
                  <c:v>735</c:v>
                </c:pt>
                <c:pt idx="6">
                  <c:v>474</c:v>
                </c:pt>
                <c:pt idx="7">
                  <c:v>567</c:v>
                </c:pt>
                <c:pt idx="8">
                  <c:v>503</c:v>
                </c:pt>
                <c:pt idx="9">
                  <c:v>565</c:v>
                </c:pt>
                <c:pt idx="10">
                  <c:v>525</c:v>
                </c:pt>
                <c:pt idx="11">
                  <c:v>382</c:v>
                </c:pt>
                <c:pt idx="12">
                  <c:v>512</c:v>
                </c:pt>
                <c:pt idx="13">
                  <c:v>382</c:v>
                </c:pt>
                <c:pt idx="14">
                  <c:v>633</c:v>
                </c:pt>
                <c:pt idx="15">
                  <c:v>472</c:v>
                </c:pt>
                <c:pt idx="16">
                  <c:v>588</c:v>
                </c:pt>
                <c:pt idx="17">
                  <c:v>614</c:v>
                </c:pt>
                <c:pt idx="18">
                  <c:v>818</c:v>
                </c:pt>
                <c:pt idx="19">
                  <c:v>567</c:v>
                </c:pt>
                <c:pt idx="20">
                  <c:v>531</c:v>
                </c:pt>
              </c:numCache>
            </c:numRef>
          </c:val>
        </c:ser>
        <c:ser>
          <c:idx val="1"/>
          <c:order val="1"/>
          <c:tx>
            <c:strRef>
              <c:f>Fmla.!$E$132</c:f>
              <c:strCache>
                <c:ptCount val="1"/>
                <c:pt idx="0">
                  <c:v>EGRESOS EFECTIVOS</c:v>
                </c:pt>
              </c:strCache>
            </c:strRef>
          </c:tx>
          <c:invertIfNegative val="0"/>
          <c:dPt>
            <c:idx val="10"/>
            <c:invertIfNegative val="0"/>
            <c:bubble3D val="0"/>
            <c:spPr>
              <a:solidFill>
                <a:srgbClr val="00B050"/>
              </a:solidFill>
            </c:spPr>
          </c:dPt>
          <c:dLbls>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Fmla.!$C$133:$C$153</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Fmla.!$E$133:$E$153</c:f>
              <c:numCache>
                <c:formatCode>0</c:formatCode>
                <c:ptCount val="21"/>
                <c:pt idx="0">
                  <c:v>398</c:v>
                </c:pt>
                <c:pt idx="1">
                  <c:v>561</c:v>
                </c:pt>
                <c:pt idx="2">
                  <c:v>459</c:v>
                </c:pt>
                <c:pt idx="3">
                  <c:v>387</c:v>
                </c:pt>
                <c:pt idx="4">
                  <c:v>710</c:v>
                </c:pt>
                <c:pt idx="5">
                  <c:v>499</c:v>
                </c:pt>
                <c:pt idx="6">
                  <c:v>306</c:v>
                </c:pt>
                <c:pt idx="7">
                  <c:v>337</c:v>
                </c:pt>
                <c:pt idx="8">
                  <c:v>420</c:v>
                </c:pt>
                <c:pt idx="9">
                  <c:v>454</c:v>
                </c:pt>
                <c:pt idx="10">
                  <c:v>399</c:v>
                </c:pt>
                <c:pt idx="11">
                  <c:v>336</c:v>
                </c:pt>
                <c:pt idx="12">
                  <c:v>365</c:v>
                </c:pt>
                <c:pt idx="13">
                  <c:v>260</c:v>
                </c:pt>
                <c:pt idx="14">
                  <c:v>474</c:v>
                </c:pt>
                <c:pt idx="15">
                  <c:v>368</c:v>
                </c:pt>
                <c:pt idx="16">
                  <c:v>443</c:v>
                </c:pt>
                <c:pt idx="17">
                  <c:v>403</c:v>
                </c:pt>
                <c:pt idx="18">
                  <c:v>790</c:v>
                </c:pt>
                <c:pt idx="19">
                  <c:v>379</c:v>
                </c:pt>
                <c:pt idx="20">
                  <c:v>335</c:v>
                </c:pt>
              </c:numCache>
            </c:numRef>
          </c:val>
        </c:ser>
        <c:dLbls>
          <c:showLegendKey val="0"/>
          <c:showVal val="1"/>
          <c:showCatName val="0"/>
          <c:showSerName val="0"/>
          <c:showPercent val="0"/>
          <c:showBubbleSize val="0"/>
        </c:dLbls>
        <c:gapWidth val="75"/>
        <c:axId val="126289920"/>
        <c:axId val="152144128"/>
      </c:barChart>
      <c:catAx>
        <c:axId val="126289920"/>
        <c:scaling>
          <c:orientation val="minMax"/>
        </c:scaling>
        <c:delete val="0"/>
        <c:axPos val="b"/>
        <c:numFmt formatCode="General" sourceLinked="0"/>
        <c:majorTickMark val="none"/>
        <c:minorTickMark val="none"/>
        <c:tickLblPos val="nextTo"/>
        <c:crossAx val="152144128"/>
        <c:crosses val="autoZero"/>
        <c:auto val="1"/>
        <c:lblAlgn val="ctr"/>
        <c:lblOffset val="100"/>
        <c:noMultiLvlLbl val="0"/>
      </c:catAx>
      <c:valAx>
        <c:axId val="152144128"/>
        <c:scaling>
          <c:orientation val="minMax"/>
        </c:scaling>
        <c:delete val="0"/>
        <c:axPos val="l"/>
        <c:numFmt formatCode="0" sourceLinked="1"/>
        <c:majorTickMark val="none"/>
        <c:minorTickMark val="none"/>
        <c:tickLblPos val="nextTo"/>
        <c:crossAx val="12628992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Laboral!$D$97</c:f>
              <c:strCache>
                <c:ptCount val="1"/>
                <c:pt idx="0">
                  <c:v>INGRESOS EFECTIVOS</c:v>
                </c:pt>
              </c:strCache>
            </c:strRef>
          </c:tx>
          <c:invertIfNegative val="0"/>
          <c:dPt>
            <c:idx val="15"/>
            <c:invertIfNegative val="0"/>
            <c:bubble3D val="0"/>
            <c:spPr>
              <a:solidFill>
                <a:srgbClr val="00B050"/>
              </a:solidFill>
            </c:spPr>
          </c:dPt>
          <c:dLbls>
            <c:dLbl>
              <c:idx val="12"/>
              <c:layout>
                <c:manualLayout>
                  <c:x val="-4.5084537056945323E-3"/>
                  <c:y val="6.5925001745455259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Laboral!$C$98:$C$124</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Laboral!$D$98:$D$124</c:f>
              <c:numCache>
                <c:formatCode>0</c:formatCode>
                <c:ptCount val="27"/>
                <c:pt idx="0">
                  <c:v>254</c:v>
                </c:pt>
                <c:pt idx="1">
                  <c:v>444</c:v>
                </c:pt>
                <c:pt idx="2">
                  <c:v>614</c:v>
                </c:pt>
                <c:pt idx="3">
                  <c:v>257</c:v>
                </c:pt>
                <c:pt idx="4">
                  <c:v>374</c:v>
                </c:pt>
                <c:pt idx="5">
                  <c:v>219</c:v>
                </c:pt>
                <c:pt idx="6">
                  <c:v>456</c:v>
                </c:pt>
                <c:pt idx="7">
                  <c:v>655</c:v>
                </c:pt>
                <c:pt idx="8">
                  <c:v>566</c:v>
                </c:pt>
                <c:pt idx="9">
                  <c:v>351</c:v>
                </c:pt>
                <c:pt idx="10">
                  <c:v>381</c:v>
                </c:pt>
                <c:pt idx="11">
                  <c:v>434</c:v>
                </c:pt>
                <c:pt idx="12">
                  <c:v>399</c:v>
                </c:pt>
                <c:pt idx="13">
                  <c:v>436</c:v>
                </c:pt>
                <c:pt idx="14">
                  <c:v>275</c:v>
                </c:pt>
                <c:pt idx="15">
                  <c:v>678</c:v>
                </c:pt>
                <c:pt idx="16">
                  <c:v>512</c:v>
                </c:pt>
                <c:pt idx="17">
                  <c:v>451</c:v>
                </c:pt>
                <c:pt idx="18">
                  <c:v>405</c:v>
                </c:pt>
                <c:pt idx="19">
                  <c:v>555</c:v>
                </c:pt>
                <c:pt idx="20">
                  <c:v>394</c:v>
                </c:pt>
                <c:pt idx="21">
                  <c:v>559</c:v>
                </c:pt>
                <c:pt idx="22">
                  <c:v>600</c:v>
                </c:pt>
                <c:pt idx="23">
                  <c:v>578</c:v>
                </c:pt>
                <c:pt idx="24">
                  <c:v>561</c:v>
                </c:pt>
                <c:pt idx="25">
                  <c:v>528</c:v>
                </c:pt>
                <c:pt idx="26">
                  <c:v>732</c:v>
                </c:pt>
              </c:numCache>
            </c:numRef>
          </c:val>
        </c:ser>
        <c:ser>
          <c:idx val="1"/>
          <c:order val="1"/>
          <c:tx>
            <c:strRef>
              <c:f>Laboral!$E$97</c:f>
              <c:strCache>
                <c:ptCount val="1"/>
                <c:pt idx="0">
                  <c:v>EGRESOS EFECTIVOS</c:v>
                </c:pt>
              </c:strCache>
            </c:strRef>
          </c:tx>
          <c:invertIfNegative val="0"/>
          <c:dPt>
            <c:idx val="15"/>
            <c:invertIfNegative val="0"/>
            <c:bubble3D val="0"/>
            <c:spPr>
              <a:solidFill>
                <a:srgbClr val="FFC000"/>
              </a:solidFill>
            </c:spPr>
          </c:dPt>
          <c:dLbls>
            <c:dLbl>
              <c:idx val="8"/>
              <c:layout>
                <c:manualLayout>
                  <c:x val="1.5028179018981222E-3"/>
                  <c:y val="6.5925001745454964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0056358037962995E-3"/>
                  <c:y val="0"/>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3.005635803796134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Laboral!$C$98:$C$124</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Laboral!$E$98:$E$124</c:f>
              <c:numCache>
                <c:formatCode>0</c:formatCode>
                <c:ptCount val="27"/>
                <c:pt idx="0">
                  <c:v>186</c:v>
                </c:pt>
                <c:pt idx="1">
                  <c:v>412</c:v>
                </c:pt>
                <c:pt idx="2">
                  <c:v>458</c:v>
                </c:pt>
                <c:pt idx="3">
                  <c:v>151</c:v>
                </c:pt>
                <c:pt idx="4">
                  <c:v>300</c:v>
                </c:pt>
                <c:pt idx="5">
                  <c:v>151</c:v>
                </c:pt>
                <c:pt idx="6">
                  <c:v>296</c:v>
                </c:pt>
                <c:pt idx="7">
                  <c:v>376</c:v>
                </c:pt>
                <c:pt idx="8">
                  <c:v>549</c:v>
                </c:pt>
                <c:pt idx="9">
                  <c:v>271</c:v>
                </c:pt>
                <c:pt idx="10">
                  <c:v>285</c:v>
                </c:pt>
                <c:pt idx="11">
                  <c:v>352</c:v>
                </c:pt>
                <c:pt idx="12">
                  <c:v>409</c:v>
                </c:pt>
                <c:pt idx="13">
                  <c:v>323</c:v>
                </c:pt>
                <c:pt idx="14">
                  <c:v>152</c:v>
                </c:pt>
                <c:pt idx="15">
                  <c:v>580</c:v>
                </c:pt>
                <c:pt idx="16">
                  <c:v>380</c:v>
                </c:pt>
                <c:pt idx="17">
                  <c:v>300</c:v>
                </c:pt>
                <c:pt idx="18">
                  <c:v>287</c:v>
                </c:pt>
                <c:pt idx="19">
                  <c:v>353</c:v>
                </c:pt>
                <c:pt idx="20">
                  <c:v>277</c:v>
                </c:pt>
                <c:pt idx="21">
                  <c:v>325</c:v>
                </c:pt>
                <c:pt idx="22">
                  <c:v>409</c:v>
                </c:pt>
                <c:pt idx="23">
                  <c:v>392</c:v>
                </c:pt>
                <c:pt idx="24">
                  <c:v>364</c:v>
                </c:pt>
                <c:pt idx="25">
                  <c:v>315</c:v>
                </c:pt>
                <c:pt idx="26">
                  <c:v>471</c:v>
                </c:pt>
              </c:numCache>
            </c:numRef>
          </c:val>
        </c:ser>
        <c:dLbls>
          <c:showLegendKey val="0"/>
          <c:showVal val="1"/>
          <c:showCatName val="0"/>
          <c:showSerName val="0"/>
          <c:showPercent val="0"/>
          <c:showBubbleSize val="0"/>
        </c:dLbls>
        <c:gapWidth val="75"/>
        <c:axId val="128539136"/>
        <c:axId val="152146432"/>
      </c:barChart>
      <c:catAx>
        <c:axId val="128539136"/>
        <c:scaling>
          <c:orientation val="minMax"/>
        </c:scaling>
        <c:delete val="0"/>
        <c:axPos val="b"/>
        <c:numFmt formatCode="General" sourceLinked="0"/>
        <c:majorTickMark val="none"/>
        <c:minorTickMark val="none"/>
        <c:tickLblPos val="nextTo"/>
        <c:crossAx val="152146432"/>
        <c:crosses val="autoZero"/>
        <c:auto val="1"/>
        <c:lblAlgn val="ctr"/>
        <c:lblOffset val="100"/>
        <c:noMultiLvlLbl val="0"/>
      </c:catAx>
      <c:valAx>
        <c:axId val="152146432"/>
        <c:scaling>
          <c:orientation val="minMax"/>
        </c:scaling>
        <c:delete val="0"/>
        <c:axPos val="l"/>
        <c:numFmt formatCode="0" sourceLinked="1"/>
        <c:majorTickMark val="none"/>
        <c:minorTickMark val="none"/>
        <c:tickLblPos val="nextTo"/>
        <c:crossAx val="12853913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Extinc.!$D$37</c:f>
              <c:strCache>
                <c:ptCount val="1"/>
                <c:pt idx="0">
                  <c:v>INGRESOS EFECTIVOS</c:v>
                </c:pt>
              </c:strCache>
            </c:strRef>
          </c:tx>
          <c:invertIfNegative val="0"/>
          <c:dPt>
            <c:idx val="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Extinc.!$C$38:$C$42</c:f>
              <c:strCache>
                <c:ptCount val="5"/>
                <c:pt idx="0">
                  <c:v>Neiva</c:v>
                </c:pt>
                <c:pt idx="1">
                  <c:v>Villavicencio</c:v>
                </c:pt>
                <c:pt idx="2">
                  <c:v>Cúcuta</c:v>
                </c:pt>
                <c:pt idx="3">
                  <c:v>Pereira</c:v>
                </c:pt>
                <c:pt idx="4">
                  <c:v>Cali</c:v>
                </c:pt>
              </c:strCache>
            </c:strRef>
          </c:cat>
          <c:val>
            <c:numRef>
              <c:f>Extinc.!$D$38:$D$42</c:f>
              <c:numCache>
                <c:formatCode>0</c:formatCode>
                <c:ptCount val="5"/>
                <c:pt idx="0">
                  <c:v>191</c:v>
                </c:pt>
                <c:pt idx="1">
                  <c:v>46</c:v>
                </c:pt>
                <c:pt idx="2">
                  <c:v>246</c:v>
                </c:pt>
                <c:pt idx="3">
                  <c:v>86</c:v>
                </c:pt>
                <c:pt idx="4">
                  <c:v>185</c:v>
                </c:pt>
              </c:numCache>
            </c:numRef>
          </c:val>
        </c:ser>
        <c:ser>
          <c:idx val="1"/>
          <c:order val="1"/>
          <c:tx>
            <c:strRef>
              <c:f>Extinc.!$E$37</c:f>
              <c:strCache>
                <c:ptCount val="1"/>
                <c:pt idx="0">
                  <c:v>EGRESOS EFECTIVOS</c:v>
                </c:pt>
              </c:strCache>
            </c:strRef>
          </c:tx>
          <c:invertIfNegative val="0"/>
          <c:dPt>
            <c:idx val="0"/>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Extinc.!$C$38:$C$42</c:f>
              <c:strCache>
                <c:ptCount val="5"/>
                <c:pt idx="0">
                  <c:v>Neiva</c:v>
                </c:pt>
                <c:pt idx="1">
                  <c:v>Villavicencio</c:v>
                </c:pt>
                <c:pt idx="2">
                  <c:v>Cúcuta</c:v>
                </c:pt>
                <c:pt idx="3">
                  <c:v>Pereira</c:v>
                </c:pt>
                <c:pt idx="4">
                  <c:v>Cali</c:v>
                </c:pt>
              </c:strCache>
            </c:strRef>
          </c:cat>
          <c:val>
            <c:numRef>
              <c:f>Extinc.!$E$38:$E$42</c:f>
              <c:numCache>
                <c:formatCode>0</c:formatCode>
                <c:ptCount val="5"/>
                <c:pt idx="0">
                  <c:v>197</c:v>
                </c:pt>
                <c:pt idx="1">
                  <c:v>39</c:v>
                </c:pt>
                <c:pt idx="2">
                  <c:v>187</c:v>
                </c:pt>
                <c:pt idx="3">
                  <c:v>45</c:v>
                </c:pt>
                <c:pt idx="4">
                  <c:v>67</c:v>
                </c:pt>
              </c:numCache>
            </c:numRef>
          </c:val>
        </c:ser>
        <c:dLbls>
          <c:showLegendKey val="0"/>
          <c:showVal val="1"/>
          <c:showCatName val="0"/>
          <c:showSerName val="0"/>
          <c:showPercent val="0"/>
          <c:showBubbleSize val="0"/>
        </c:dLbls>
        <c:gapWidth val="75"/>
        <c:axId val="155472384"/>
        <c:axId val="152148736"/>
      </c:barChart>
      <c:catAx>
        <c:axId val="155472384"/>
        <c:scaling>
          <c:orientation val="minMax"/>
        </c:scaling>
        <c:delete val="0"/>
        <c:axPos val="b"/>
        <c:numFmt formatCode="General" sourceLinked="0"/>
        <c:majorTickMark val="none"/>
        <c:minorTickMark val="none"/>
        <c:tickLblPos val="nextTo"/>
        <c:crossAx val="152148736"/>
        <c:crosses val="autoZero"/>
        <c:auto val="1"/>
        <c:lblAlgn val="ctr"/>
        <c:lblOffset val="100"/>
        <c:noMultiLvlLbl val="0"/>
      </c:catAx>
      <c:valAx>
        <c:axId val="152148736"/>
        <c:scaling>
          <c:orientation val="minMax"/>
        </c:scaling>
        <c:delete val="0"/>
        <c:axPos val="l"/>
        <c:numFmt formatCode="0" sourceLinked="1"/>
        <c:majorTickMark val="none"/>
        <c:minorTickMark val="none"/>
        <c:tickLblPos val="nextTo"/>
        <c:crossAx val="1554723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'Prom-Cto.'!$D$39</c:f>
              <c:strCache>
                <c:ptCount val="1"/>
                <c:pt idx="0">
                  <c:v>INGRESOS EFECTIVOS</c:v>
                </c:pt>
              </c:strCache>
            </c:strRef>
          </c:tx>
          <c:invertIfNegative val="0"/>
          <c:dPt>
            <c:idx val="5"/>
            <c:invertIfNegative val="0"/>
            <c:bubble3D val="0"/>
            <c:spPr>
              <a:solidFill>
                <a:srgbClr val="00B050"/>
              </a:solidFill>
            </c:spPr>
          </c:dPt>
          <c:cat>
            <c:strRef>
              <c:f>'Prom-Cto.'!$C$40:$C$45</c:f>
              <c:strCache>
                <c:ptCount val="6"/>
                <c:pt idx="0">
                  <c:v>Saravena</c:v>
                </c:pt>
                <c:pt idx="1">
                  <c:v>Sabanalarga</c:v>
                </c:pt>
                <c:pt idx="2">
                  <c:v>S. Vicente</c:v>
                </c:pt>
                <c:pt idx="3">
                  <c:v>Mompós</c:v>
                </c:pt>
                <c:pt idx="4">
                  <c:v>Turbaco</c:v>
                </c:pt>
                <c:pt idx="5">
                  <c:v>La Plata</c:v>
                </c:pt>
              </c:strCache>
            </c:strRef>
          </c:cat>
          <c:val>
            <c:numRef>
              <c:f>'Prom-Cto.'!$D$40:$D$45</c:f>
              <c:numCache>
                <c:formatCode>0</c:formatCode>
                <c:ptCount val="6"/>
                <c:pt idx="0">
                  <c:v>259</c:v>
                </c:pt>
                <c:pt idx="1">
                  <c:v>222</c:v>
                </c:pt>
                <c:pt idx="2">
                  <c:v>238</c:v>
                </c:pt>
                <c:pt idx="3">
                  <c:v>175</c:v>
                </c:pt>
                <c:pt idx="4">
                  <c:v>349</c:v>
                </c:pt>
                <c:pt idx="5">
                  <c:v>243</c:v>
                </c:pt>
              </c:numCache>
            </c:numRef>
          </c:val>
        </c:ser>
        <c:ser>
          <c:idx val="1"/>
          <c:order val="1"/>
          <c:tx>
            <c:strRef>
              <c:f>'Prom-Cto.'!$E$39</c:f>
              <c:strCache>
                <c:ptCount val="1"/>
                <c:pt idx="0">
                  <c:v>EGRESOS EFECTIVOS</c:v>
                </c:pt>
              </c:strCache>
            </c:strRef>
          </c:tx>
          <c:invertIfNegative val="0"/>
          <c:dPt>
            <c:idx val="5"/>
            <c:invertIfNegative val="0"/>
            <c:bubble3D val="0"/>
            <c:spPr>
              <a:solidFill>
                <a:srgbClr val="FFFF00"/>
              </a:solidFill>
            </c:spPr>
          </c:dPt>
          <c:cat>
            <c:strRef>
              <c:f>'Prom-Cto.'!$C$40:$C$45</c:f>
              <c:strCache>
                <c:ptCount val="6"/>
                <c:pt idx="0">
                  <c:v>Saravena</c:v>
                </c:pt>
                <c:pt idx="1">
                  <c:v>Sabanalarga</c:v>
                </c:pt>
                <c:pt idx="2">
                  <c:v>S. Vicente</c:v>
                </c:pt>
                <c:pt idx="3">
                  <c:v>Mompós</c:v>
                </c:pt>
                <c:pt idx="4">
                  <c:v>Turbaco</c:v>
                </c:pt>
                <c:pt idx="5">
                  <c:v>La Plata</c:v>
                </c:pt>
              </c:strCache>
            </c:strRef>
          </c:cat>
          <c:val>
            <c:numRef>
              <c:f>'Prom-Cto.'!$E$40:$E$45</c:f>
              <c:numCache>
                <c:formatCode>0</c:formatCode>
                <c:ptCount val="6"/>
                <c:pt idx="0">
                  <c:v>231</c:v>
                </c:pt>
                <c:pt idx="1">
                  <c:v>210</c:v>
                </c:pt>
                <c:pt idx="2">
                  <c:v>138</c:v>
                </c:pt>
                <c:pt idx="3">
                  <c:v>146</c:v>
                </c:pt>
                <c:pt idx="4">
                  <c:v>252</c:v>
                </c:pt>
                <c:pt idx="5">
                  <c:v>208</c:v>
                </c:pt>
              </c:numCache>
            </c:numRef>
          </c:val>
        </c:ser>
        <c:dLbls>
          <c:showLegendKey val="0"/>
          <c:showVal val="1"/>
          <c:showCatName val="0"/>
          <c:showSerName val="0"/>
          <c:showPercent val="0"/>
          <c:showBubbleSize val="0"/>
        </c:dLbls>
        <c:gapWidth val="75"/>
        <c:axId val="155472896"/>
        <c:axId val="79258752"/>
      </c:barChart>
      <c:catAx>
        <c:axId val="155472896"/>
        <c:scaling>
          <c:orientation val="minMax"/>
        </c:scaling>
        <c:delete val="0"/>
        <c:axPos val="b"/>
        <c:majorTickMark val="none"/>
        <c:minorTickMark val="none"/>
        <c:tickLblPos val="nextTo"/>
        <c:crossAx val="79258752"/>
        <c:crosses val="autoZero"/>
        <c:auto val="1"/>
        <c:lblAlgn val="ctr"/>
        <c:lblOffset val="100"/>
        <c:noMultiLvlLbl val="0"/>
      </c:catAx>
      <c:valAx>
        <c:axId val="79258752"/>
        <c:scaling>
          <c:orientation val="minMax"/>
        </c:scaling>
        <c:delete val="0"/>
        <c:axPos val="l"/>
        <c:numFmt formatCode="0" sourceLinked="1"/>
        <c:majorTickMark val="none"/>
        <c:minorTickMark val="none"/>
        <c:tickLblPos val="nextTo"/>
        <c:crossAx val="15547289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PqCCM!$D$40</c:f>
              <c:strCache>
                <c:ptCount val="1"/>
                <c:pt idx="0">
                  <c:v>INGRESOS EFECTIVOS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PqCCM!$C$41:$C$58</c:f>
              <c:strCache>
                <c:ptCount val="18"/>
                <c:pt idx="0">
                  <c:v>Barranquilla</c:v>
                </c:pt>
                <c:pt idx="1">
                  <c:v>Cartagena</c:v>
                </c:pt>
                <c:pt idx="2">
                  <c:v>Tunja</c:v>
                </c:pt>
                <c:pt idx="3">
                  <c:v>Buenaventura</c:v>
                </c:pt>
                <c:pt idx="4">
                  <c:v>Popayán</c:v>
                </c:pt>
                <c:pt idx="5">
                  <c:v>Valledupar</c:v>
                </c:pt>
                <c:pt idx="6">
                  <c:v>Montería</c:v>
                </c:pt>
                <c:pt idx="7">
                  <c:v>Neiva*</c:v>
                </c:pt>
                <c:pt idx="8">
                  <c:v>S. Marta</c:v>
                </c:pt>
                <c:pt idx="9">
                  <c:v>Villavicencio</c:v>
                </c:pt>
                <c:pt idx="10">
                  <c:v>Pasto</c:v>
                </c:pt>
                <c:pt idx="11">
                  <c:v>Cúcuta</c:v>
                </c:pt>
                <c:pt idx="12">
                  <c:v>Pereira</c:v>
                </c:pt>
                <c:pt idx="13">
                  <c:v>Bucaramanga</c:v>
                </c:pt>
                <c:pt idx="14">
                  <c:v>Sincelejo</c:v>
                </c:pt>
                <c:pt idx="15">
                  <c:v>Ibagué</c:v>
                </c:pt>
                <c:pt idx="16">
                  <c:v>Cali</c:v>
                </c:pt>
                <c:pt idx="17">
                  <c:v>Palmira</c:v>
                </c:pt>
              </c:strCache>
            </c:strRef>
          </c:cat>
          <c:val>
            <c:numRef>
              <c:f>PqCCM!$D$41:$D$58</c:f>
              <c:numCache>
                <c:formatCode>0</c:formatCode>
                <c:ptCount val="18"/>
                <c:pt idx="0">
                  <c:v>685</c:v>
                </c:pt>
                <c:pt idx="1">
                  <c:v>921</c:v>
                </c:pt>
                <c:pt idx="2">
                  <c:v>1667</c:v>
                </c:pt>
                <c:pt idx="3">
                  <c:v>221</c:v>
                </c:pt>
                <c:pt idx="4">
                  <c:v>1153</c:v>
                </c:pt>
                <c:pt idx="5">
                  <c:v>1500</c:v>
                </c:pt>
                <c:pt idx="6">
                  <c:v>2410</c:v>
                </c:pt>
                <c:pt idx="7">
                  <c:v>230</c:v>
                </c:pt>
                <c:pt idx="8">
                  <c:v>1450</c:v>
                </c:pt>
                <c:pt idx="9">
                  <c:v>845</c:v>
                </c:pt>
                <c:pt idx="10">
                  <c:v>799</c:v>
                </c:pt>
                <c:pt idx="11">
                  <c:v>1270</c:v>
                </c:pt>
                <c:pt idx="12">
                  <c:v>984</c:v>
                </c:pt>
                <c:pt idx="13">
                  <c:v>238</c:v>
                </c:pt>
                <c:pt idx="14">
                  <c:v>1112</c:v>
                </c:pt>
                <c:pt idx="15">
                  <c:v>964</c:v>
                </c:pt>
                <c:pt idx="16">
                  <c:v>881</c:v>
                </c:pt>
                <c:pt idx="17">
                  <c:v>1015</c:v>
                </c:pt>
              </c:numCache>
            </c:numRef>
          </c:val>
        </c:ser>
        <c:ser>
          <c:idx val="1"/>
          <c:order val="1"/>
          <c:tx>
            <c:strRef>
              <c:f>PqCCM!$E$40</c:f>
              <c:strCache>
                <c:ptCount val="1"/>
                <c:pt idx="0">
                  <c:v>EGRESOS EFECTIVOS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PqCCM!$C$41:$C$58</c:f>
              <c:strCache>
                <c:ptCount val="18"/>
                <c:pt idx="0">
                  <c:v>Barranquilla</c:v>
                </c:pt>
                <c:pt idx="1">
                  <c:v>Cartagena</c:v>
                </c:pt>
                <c:pt idx="2">
                  <c:v>Tunja</c:v>
                </c:pt>
                <c:pt idx="3">
                  <c:v>Buenaventura</c:v>
                </c:pt>
                <c:pt idx="4">
                  <c:v>Popayán</c:v>
                </c:pt>
                <c:pt idx="5">
                  <c:v>Valledupar</c:v>
                </c:pt>
                <c:pt idx="6">
                  <c:v>Montería</c:v>
                </c:pt>
                <c:pt idx="7">
                  <c:v>Neiva*</c:v>
                </c:pt>
                <c:pt idx="8">
                  <c:v>S. Marta</c:v>
                </c:pt>
                <c:pt idx="9">
                  <c:v>Villavicencio</c:v>
                </c:pt>
                <c:pt idx="10">
                  <c:v>Pasto</c:v>
                </c:pt>
                <c:pt idx="11">
                  <c:v>Cúcuta</c:v>
                </c:pt>
                <c:pt idx="12">
                  <c:v>Pereira</c:v>
                </c:pt>
                <c:pt idx="13">
                  <c:v>Bucaramanga</c:v>
                </c:pt>
                <c:pt idx="14">
                  <c:v>Sincelejo</c:v>
                </c:pt>
                <c:pt idx="15">
                  <c:v>Ibagué</c:v>
                </c:pt>
                <c:pt idx="16">
                  <c:v>Cali</c:v>
                </c:pt>
                <c:pt idx="17">
                  <c:v>Palmira</c:v>
                </c:pt>
              </c:strCache>
            </c:strRef>
          </c:cat>
          <c:val>
            <c:numRef>
              <c:f>PqCCM!$E$41:$E$58</c:f>
              <c:numCache>
                <c:formatCode>0</c:formatCode>
                <c:ptCount val="18"/>
                <c:pt idx="0">
                  <c:v>464</c:v>
                </c:pt>
                <c:pt idx="1">
                  <c:v>594</c:v>
                </c:pt>
                <c:pt idx="2">
                  <c:v>1307</c:v>
                </c:pt>
                <c:pt idx="3">
                  <c:v>182</c:v>
                </c:pt>
                <c:pt idx="4">
                  <c:v>516</c:v>
                </c:pt>
                <c:pt idx="5">
                  <c:v>1215</c:v>
                </c:pt>
                <c:pt idx="6">
                  <c:v>1506</c:v>
                </c:pt>
                <c:pt idx="7">
                  <c:v>794</c:v>
                </c:pt>
                <c:pt idx="8">
                  <c:v>1389</c:v>
                </c:pt>
                <c:pt idx="9">
                  <c:v>783</c:v>
                </c:pt>
                <c:pt idx="10">
                  <c:v>926</c:v>
                </c:pt>
                <c:pt idx="11">
                  <c:v>1137</c:v>
                </c:pt>
                <c:pt idx="12">
                  <c:v>776</c:v>
                </c:pt>
                <c:pt idx="13">
                  <c:v>138</c:v>
                </c:pt>
                <c:pt idx="14">
                  <c:v>987</c:v>
                </c:pt>
                <c:pt idx="15">
                  <c:v>960</c:v>
                </c:pt>
                <c:pt idx="16">
                  <c:v>664</c:v>
                </c:pt>
                <c:pt idx="17">
                  <c:v>565</c:v>
                </c:pt>
              </c:numCache>
            </c:numRef>
          </c:val>
        </c:ser>
        <c:dLbls>
          <c:showLegendKey val="0"/>
          <c:showVal val="0"/>
          <c:showCatName val="0"/>
          <c:showSerName val="0"/>
          <c:showPercent val="0"/>
          <c:showBubbleSize val="0"/>
        </c:dLbls>
        <c:gapWidth val="100"/>
        <c:overlap val="-5"/>
        <c:axId val="156174336"/>
        <c:axId val="79261056"/>
      </c:barChart>
      <c:catAx>
        <c:axId val="15617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9261056"/>
        <c:crosses val="autoZero"/>
        <c:auto val="1"/>
        <c:lblAlgn val="ctr"/>
        <c:lblOffset val="100"/>
        <c:noMultiLvlLbl val="0"/>
      </c:catAx>
      <c:valAx>
        <c:axId val="79261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6174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'T-Admv.'!$C$50</c:f>
              <c:strCache>
                <c:ptCount val="1"/>
                <c:pt idx="0">
                  <c:v>INGRESOS EFECTIVOS</c:v>
                </c:pt>
              </c:strCache>
            </c:strRef>
          </c:tx>
          <c:invertIfNegative val="0"/>
          <c:dPt>
            <c:idx val="11"/>
            <c:invertIfNegative val="0"/>
            <c:bubble3D val="0"/>
            <c:spPr>
              <a:solidFill>
                <a:srgbClr val="00B050"/>
              </a:solidFill>
            </c:spPr>
          </c:dPt>
          <c:dLbls>
            <c:dLbl>
              <c:idx val="0"/>
              <c:layout>
                <c:manualLayout>
                  <c:x val="3.6479708162334618E-3"/>
                  <c:y val="6.1322825079780027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1.823985408116735E-3"/>
                  <c:y val="3.0661412539890014E-3"/>
                </c:manualLayout>
              </c:layout>
              <c:showLegendKey val="0"/>
              <c:showVal val="1"/>
              <c:showCatName val="0"/>
              <c:showSerName val="0"/>
              <c:showPercent val="0"/>
              <c:showBubbleSize val="0"/>
            </c:dLbl>
            <c:dLbl>
              <c:idx val="12"/>
              <c:layout>
                <c:manualLayout>
                  <c:x val="9.1199270405836752E-3"/>
                  <c:y val="3.141466928890204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5.4719562243502051E-3"/>
                  <c:y val="3.0658998255438056E-3"/>
                </c:manualLayout>
              </c:layout>
              <c:showLegendKey val="0"/>
              <c:showVal val="1"/>
              <c:showCatName val="0"/>
              <c:showSerName val="0"/>
              <c:showPercent val="0"/>
              <c:showBubbleSize val="0"/>
            </c:dLbl>
            <c:dLbl>
              <c:idx val="17"/>
              <c:layout>
                <c:manualLayout>
                  <c:x val="-7.2959416324668066E-3"/>
                  <c:y val="-2.4142844519598435E-7"/>
                </c:manualLayout>
              </c:layout>
              <c:showLegendKey val="0"/>
              <c:showVal val="1"/>
              <c:showCatName val="0"/>
              <c:showSerName val="0"/>
              <c:showPercent val="0"/>
              <c:showBubbleSize val="0"/>
            </c:dLbl>
            <c:dLbl>
              <c:idx val="19"/>
              <c:layout>
                <c:manualLayout>
                  <c:x val="1.823985408116735E-3"/>
                  <c:y val="6.1322825079779463E-3"/>
                </c:manualLayout>
              </c:layout>
              <c:showLegendKey val="0"/>
              <c:showVal val="1"/>
              <c:showCatName val="0"/>
              <c:showSerName val="0"/>
              <c:showPercent val="0"/>
              <c:showBubbleSize val="0"/>
            </c:dLbl>
            <c:dLbl>
              <c:idx val="20"/>
              <c:layout>
                <c:manualLayout>
                  <c:x val="-1.3375738475183795E-16"/>
                  <c:y val="3.0661412539890014E-3"/>
                </c:manualLayout>
              </c:layout>
              <c:showLegendKey val="0"/>
              <c:showVal val="1"/>
              <c:showCatName val="0"/>
              <c:showSerName val="0"/>
              <c:showPercent val="0"/>
              <c:showBubbleSize val="0"/>
            </c:dLbl>
            <c:spPr>
              <a:noFill/>
              <a:ln>
                <a:noFill/>
              </a:ln>
              <a:effectLst/>
            </c:spPr>
            <c:txPr>
              <a:bodyPr wrap="square" lIns="38100" tIns="19050" rIns="38100" bIns="19050" anchor="ctr">
                <a:spAutoFit/>
              </a:bodyPr>
              <a:lstStyle/>
              <a:p>
                <a:pPr>
                  <a:defRPr sz="900">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'T-Admv.'!$B$51:$B$72</c:f>
              <c:strCache>
                <c:ptCount val="22"/>
                <c:pt idx="0">
                  <c:v>Yopal</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'T-Admv.'!$C$51:$C$72</c:f>
              <c:numCache>
                <c:formatCode>0</c:formatCode>
                <c:ptCount val="22"/>
                <c:pt idx="0">
                  <c:v>191</c:v>
                </c:pt>
                <c:pt idx="1">
                  <c:v>464</c:v>
                </c:pt>
                <c:pt idx="2">
                  <c:v>564</c:v>
                </c:pt>
                <c:pt idx="3">
                  <c:v>406</c:v>
                </c:pt>
                <c:pt idx="4">
                  <c:v>406</c:v>
                </c:pt>
                <c:pt idx="5">
                  <c:v>281</c:v>
                </c:pt>
                <c:pt idx="6">
                  <c:v>341</c:v>
                </c:pt>
                <c:pt idx="7">
                  <c:v>700</c:v>
                </c:pt>
                <c:pt idx="8">
                  <c:v>231</c:v>
                </c:pt>
                <c:pt idx="9">
                  <c:v>449</c:v>
                </c:pt>
                <c:pt idx="10">
                  <c:v>206</c:v>
                </c:pt>
                <c:pt idx="11">
                  <c:v>425</c:v>
                </c:pt>
                <c:pt idx="12">
                  <c:v>358</c:v>
                </c:pt>
                <c:pt idx="13">
                  <c:v>462</c:v>
                </c:pt>
                <c:pt idx="14">
                  <c:v>456</c:v>
                </c:pt>
                <c:pt idx="15">
                  <c:v>558</c:v>
                </c:pt>
                <c:pt idx="16">
                  <c:v>388</c:v>
                </c:pt>
                <c:pt idx="17">
                  <c:v>586</c:v>
                </c:pt>
                <c:pt idx="18">
                  <c:v>739</c:v>
                </c:pt>
                <c:pt idx="19">
                  <c:v>479</c:v>
                </c:pt>
                <c:pt idx="20">
                  <c:v>445</c:v>
                </c:pt>
                <c:pt idx="21">
                  <c:v>426</c:v>
                </c:pt>
              </c:numCache>
            </c:numRef>
          </c:val>
        </c:ser>
        <c:ser>
          <c:idx val="1"/>
          <c:order val="1"/>
          <c:tx>
            <c:strRef>
              <c:f>'T-Admv.'!$D$50</c:f>
              <c:strCache>
                <c:ptCount val="1"/>
                <c:pt idx="0">
                  <c:v>EGRESOS EFECTIVOS</c:v>
                </c:pt>
              </c:strCache>
            </c:strRef>
          </c:tx>
          <c:invertIfNegative val="0"/>
          <c:dPt>
            <c:idx val="11"/>
            <c:invertIfNegative val="0"/>
            <c:bubble3D val="0"/>
            <c:spPr>
              <a:solidFill>
                <a:srgbClr val="FFC000"/>
              </a:solidFill>
            </c:spPr>
          </c:dPt>
          <c:dLbls>
            <c:dLbl>
              <c:idx val="0"/>
              <c:layout>
                <c:manualLayout>
                  <c:x val="5.4719562243502138E-3"/>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4719562243501886E-3"/>
                  <c:y val="9.424159358225249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4719562243501722E-3"/>
                  <c:y val="-6.2827214770628144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4719562243502051E-3"/>
                  <c:y val="3.0658998255438056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5.4718126034519286E-3"/>
                  <c:y val="6.1322825079780027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5.4719562243502051E-3"/>
                  <c:y val="-1.1518189648838889E-16"/>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5.4719562243502051E-3"/>
                  <c:y val="3.0661412539890014E-3"/>
                </c:manualLayout>
              </c:layout>
              <c:showLegendKey val="0"/>
              <c:showVal val="1"/>
              <c:showCatName val="0"/>
              <c:showSerName val="0"/>
              <c:showPercent val="0"/>
              <c:showBubbleSize val="0"/>
            </c:dLbl>
            <c:dLbl>
              <c:idx val="9"/>
              <c:layout>
                <c:manualLayout>
                  <c:x val="7.2959416324669402E-3"/>
                  <c:y val="9.1984237619670041E-3"/>
                </c:manualLayout>
              </c:layout>
              <c:showLegendKey val="0"/>
              <c:showVal val="1"/>
              <c:showCatName val="0"/>
              <c:showSerName val="0"/>
              <c:showPercent val="0"/>
              <c:showBubbleSize val="0"/>
            </c:dLbl>
            <c:dLbl>
              <c:idx val="10"/>
              <c:layout>
                <c:manualLayout>
                  <c:x val="5.4719562243502051E-3"/>
                  <c:y val="6.2826924293351016E-3"/>
                </c:manualLayout>
              </c:layout>
              <c:showLegendKey val="0"/>
              <c:showVal val="1"/>
              <c:showCatName val="0"/>
              <c:showSerName val="0"/>
              <c:showPercent val="0"/>
              <c:showBubbleSize val="0"/>
            </c:dLbl>
            <c:dLbl>
              <c:idx val="11"/>
              <c:layout>
                <c:manualLayout>
                  <c:x val="7.2959416324668734E-3"/>
                  <c:y val="-3.1413607385314363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5.4719562243502051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5.4719562243502051E-3"/>
                  <c:y val="6.1320410795327506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2959416324669402E-3"/>
                  <c:y val="1.2565442954125745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6479708162334701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823985408116735E-3"/>
                  <c:y val="9.1984237619670041E-3"/>
                </c:manualLayout>
              </c:layout>
              <c:showLegendKey val="0"/>
              <c:showVal val="1"/>
              <c:showCatName val="0"/>
              <c:showSerName val="0"/>
              <c:showPercent val="0"/>
              <c:showBubbleSize val="0"/>
            </c:dLbl>
            <c:dLbl>
              <c:idx val="18"/>
              <c:layout>
                <c:manualLayout>
                  <c:x val="5.4719562243500715E-3"/>
                  <c:y val="-6.2827214770628725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5.4719562243502051E-3"/>
                  <c:y val="3.0661412539889454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718126034519286E-3"/>
                  <c:y val="6.1322825079780591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7.295798011568797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'T-Admv.'!$B$51:$B$72</c:f>
              <c:strCache>
                <c:ptCount val="22"/>
                <c:pt idx="0">
                  <c:v>Yopal</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'T-Admv.'!$D$51:$D$72</c:f>
              <c:numCache>
                <c:formatCode>0</c:formatCode>
                <c:ptCount val="22"/>
                <c:pt idx="0">
                  <c:v>147</c:v>
                </c:pt>
                <c:pt idx="1">
                  <c:v>388</c:v>
                </c:pt>
                <c:pt idx="2">
                  <c:v>426</c:v>
                </c:pt>
                <c:pt idx="3">
                  <c:v>356</c:v>
                </c:pt>
                <c:pt idx="4">
                  <c:v>240</c:v>
                </c:pt>
                <c:pt idx="5">
                  <c:v>214</c:v>
                </c:pt>
                <c:pt idx="6">
                  <c:v>248</c:v>
                </c:pt>
                <c:pt idx="7">
                  <c:v>539</c:v>
                </c:pt>
                <c:pt idx="8">
                  <c:v>210</c:v>
                </c:pt>
                <c:pt idx="9">
                  <c:v>324</c:v>
                </c:pt>
                <c:pt idx="10">
                  <c:v>178</c:v>
                </c:pt>
                <c:pt idx="11">
                  <c:v>361</c:v>
                </c:pt>
                <c:pt idx="12">
                  <c:v>303</c:v>
                </c:pt>
                <c:pt idx="13">
                  <c:v>325</c:v>
                </c:pt>
                <c:pt idx="14">
                  <c:v>342</c:v>
                </c:pt>
                <c:pt idx="15">
                  <c:v>739</c:v>
                </c:pt>
                <c:pt idx="16">
                  <c:v>354</c:v>
                </c:pt>
                <c:pt idx="17">
                  <c:v>619</c:v>
                </c:pt>
                <c:pt idx="18">
                  <c:v>490</c:v>
                </c:pt>
                <c:pt idx="19">
                  <c:v>290</c:v>
                </c:pt>
                <c:pt idx="20">
                  <c:v>351</c:v>
                </c:pt>
                <c:pt idx="21">
                  <c:v>363</c:v>
                </c:pt>
              </c:numCache>
            </c:numRef>
          </c:val>
        </c:ser>
        <c:dLbls>
          <c:showLegendKey val="0"/>
          <c:showVal val="1"/>
          <c:showCatName val="0"/>
          <c:showSerName val="0"/>
          <c:showPercent val="0"/>
          <c:showBubbleSize val="0"/>
        </c:dLbls>
        <c:gapWidth val="75"/>
        <c:axId val="77450752"/>
        <c:axId val="155691840"/>
      </c:barChart>
      <c:catAx>
        <c:axId val="77450752"/>
        <c:scaling>
          <c:orientation val="minMax"/>
        </c:scaling>
        <c:delete val="0"/>
        <c:axPos val="b"/>
        <c:numFmt formatCode="General" sourceLinked="0"/>
        <c:majorTickMark val="none"/>
        <c:minorTickMark val="none"/>
        <c:tickLblPos val="nextTo"/>
        <c:crossAx val="155691840"/>
        <c:crosses val="autoZero"/>
        <c:auto val="1"/>
        <c:lblAlgn val="ctr"/>
        <c:lblOffset val="100"/>
        <c:noMultiLvlLbl val="0"/>
      </c:catAx>
      <c:valAx>
        <c:axId val="155691840"/>
        <c:scaling>
          <c:orientation val="minMax"/>
        </c:scaling>
        <c:delete val="0"/>
        <c:axPos val="l"/>
        <c:numFmt formatCode="0" sourceLinked="1"/>
        <c:majorTickMark val="none"/>
        <c:minorTickMark val="none"/>
        <c:tickLblPos val="nextTo"/>
        <c:crossAx val="7745075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PqCLab!$D$39</c:f>
              <c:strCache>
                <c:ptCount val="1"/>
                <c:pt idx="0">
                  <c:v>INGRESOS EFECTIVOS</c:v>
                </c:pt>
              </c:strCache>
            </c:strRef>
          </c:tx>
          <c:spPr>
            <a:solidFill>
              <a:schemeClr val="accent1"/>
            </a:solidFill>
            <a:ln>
              <a:noFill/>
            </a:ln>
            <a:effectLst/>
          </c:spPr>
          <c:invertIfNegative val="0"/>
          <c:dPt>
            <c:idx val="13"/>
            <c:invertIfNegative val="0"/>
            <c:bubble3D val="0"/>
            <c:spPr>
              <a:solidFill>
                <a:srgbClr val="92D050"/>
              </a:solidFill>
              <a:ln>
                <a:noFill/>
              </a:ln>
              <a:effectLst/>
            </c:spPr>
          </c:dPt>
          <c:dLbls>
            <c:dLbl>
              <c:idx val="2"/>
              <c:layout>
                <c:manualLayout>
                  <c:x val="1.6042781424176931E-3"/>
                  <c:y val="6.5377275785543703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2085562848353862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0"/>
                  <c:y val="6.53772757855434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085562848354157E-3"/>
                  <c:y val="-1.1985695434239965E-16"/>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812834427253064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2085562848354742E-3"/>
                  <c:y val="6.5377275785542801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PqCLab!$C$40:$C$63</c:f>
              <c:strCache>
                <c:ptCount val="24"/>
                <c:pt idx="0">
                  <c:v>Arauca</c:v>
                </c:pt>
                <c:pt idx="1">
                  <c:v>Barranquilla</c:v>
                </c:pt>
                <c:pt idx="2">
                  <c:v>Cartagena</c:v>
                </c:pt>
                <c:pt idx="3">
                  <c:v>Tunja</c:v>
                </c:pt>
                <c:pt idx="4">
                  <c:v>Buga</c:v>
                </c:pt>
                <c:pt idx="5">
                  <c:v>Manizales</c:v>
                </c:pt>
                <c:pt idx="6">
                  <c:v>Florencia</c:v>
                </c:pt>
                <c:pt idx="7">
                  <c:v>Yopal</c:v>
                </c:pt>
                <c:pt idx="8">
                  <c:v>Popayán</c:v>
                </c:pt>
                <c:pt idx="9">
                  <c:v>Valledupar</c:v>
                </c:pt>
                <c:pt idx="10">
                  <c:v>Quibdó</c:v>
                </c:pt>
                <c:pt idx="11">
                  <c:v>Montería</c:v>
                </c:pt>
                <c:pt idx="12">
                  <c:v>Riohacha</c:v>
                </c:pt>
                <c:pt idx="13">
                  <c:v>Neiva</c:v>
                </c:pt>
                <c:pt idx="14">
                  <c:v>Villavicencio</c:v>
                </c:pt>
                <c:pt idx="15">
                  <c:v>Pasto</c:v>
                </c:pt>
                <c:pt idx="16">
                  <c:v>Cúcuta</c:v>
                </c:pt>
                <c:pt idx="17">
                  <c:v>Armenia</c:v>
                </c:pt>
                <c:pt idx="18">
                  <c:v>Pereira</c:v>
                </c:pt>
                <c:pt idx="19">
                  <c:v>Bucaramanga</c:v>
                </c:pt>
                <c:pt idx="20">
                  <c:v>Sincelejo</c:v>
                </c:pt>
                <c:pt idx="21">
                  <c:v>Ibagué</c:v>
                </c:pt>
                <c:pt idx="22">
                  <c:v>Cali</c:v>
                </c:pt>
                <c:pt idx="23">
                  <c:v>Mocoa</c:v>
                </c:pt>
              </c:strCache>
            </c:strRef>
          </c:cat>
          <c:val>
            <c:numRef>
              <c:f>PqCLab!$D$40:$D$63</c:f>
              <c:numCache>
                <c:formatCode>0</c:formatCode>
                <c:ptCount val="24"/>
                <c:pt idx="0">
                  <c:v>344</c:v>
                </c:pt>
                <c:pt idx="1">
                  <c:v>950</c:v>
                </c:pt>
                <c:pt idx="2">
                  <c:v>781</c:v>
                </c:pt>
                <c:pt idx="3">
                  <c:v>571</c:v>
                </c:pt>
                <c:pt idx="4">
                  <c:v>506</c:v>
                </c:pt>
                <c:pt idx="5">
                  <c:v>862</c:v>
                </c:pt>
                <c:pt idx="6">
                  <c:v>382</c:v>
                </c:pt>
                <c:pt idx="7">
                  <c:v>576</c:v>
                </c:pt>
                <c:pt idx="8">
                  <c:v>679</c:v>
                </c:pt>
                <c:pt idx="9">
                  <c:v>955</c:v>
                </c:pt>
                <c:pt idx="10">
                  <c:v>237</c:v>
                </c:pt>
                <c:pt idx="11">
                  <c:v>563</c:v>
                </c:pt>
                <c:pt idx="12">
                  <c:v>243</c:v>
                </c:pt>
                <c:pt idx="13">
                  <c:v>926</c:v>
                </c:pt>
                <c:pt idx="14">
                  <c:v>810</c:v>
                </c:pt>
                <c:pt idx="15">
                  <c:v>637</c:v>
                </c:pt>
                <c:pt idx="16">
                  <c:v>904</c:v>
                </c:pt>
                <c:pt idx="17">
                  <c:v>448</c:v>
                </c:pt>
                <c:pt idx="18">
                  <c:v>739</c:v>
                </c:pt>
                <c:pt idx="19">
                  <c:v>949</c:v>
                </c:pt>
                <c:pt idx="20">
                  <c:v>775</c:v>
                </c:pt>
                <c:pt idx="21">
                  <c:v>732</c:v>
                </c:pt>
                <c:pt idx="22">
                  <c:v>822</c:v>
                </c:pt>
                <c:pt idx="23">
                  <c:v>158</c:v>
                </c:pt>
              </c:numCache>
            </c:numRef>
          </c:val>
        </c:ser>
        <c:ser>
          <c:idx val="1"/>
          <c:order val="1"/>
          <c:tx>
            <c:strRef>
              <c:f>PqCLab!$E$39</c:f>
              <c:strCache>
                <c:ptCount val="1"/>
                <c:pt idx="0">
                  <c:v>EGRESOS EFECTIVOS</c:v>
                </c:pt>
              </c:strCache>
            </c:strRef>
          </c:tx>
          <c:spPr>
            <a:solidFill>
              <a:schemeClr val="accent2"/>
            </a:solidFill>
            <a:ln>
              <a:noFill/>
            </a:ln>
            <a:effectLst/>
          </c:spPr>
          <c:invertIfNegative val="0"/>
          <c:dPt>
            <c:idx val="13"/>
            <c:invertIfNegative val="0"/>
            <c:bubble3D val="0"/>
            <c:spPr>
              <a:solidFill>
                <a:srgbClr val="FFC000"/>
              </a:solidFill>
              <a:ln>
                <a:noFill/>
              </a:ln>
              <a:effectLst/>
            </c:spPr>
          </c:dPt>
          <c:dLbls>
            <c:dLbl>
              <c:idx val="0"/>
              <c:layout>
                <c:manualLayout>
                  <c:x val="4.812834427253123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2085562848354304E-3"/>
                  <c:y val="-2.9964238585599913E-1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4171125696708018E-3"/>
                  <c:y val="0"/>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3.2085562848354157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2085562848354157E-3"/>
                  <c:y val="6.53772757855434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4171125696708313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6042781424177078E-3"/>
                  <c:y val="9.806591367831480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6.4171125696708313E-3"/>
                  <c:y val="-5.9928477171199826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8128344272531237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3.2085562848354157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085562848354157E-3"/>
                  <c:y val="6.5377275785544007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4171125696707723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6.4171125696707134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8128344272531237E-3"/>
                  <c:y val="6.5377275785544605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2085562848354157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6.4171125696708313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4.8128344272531237E-3"/>
                  <c:y val="3.26886378927717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2085562848354157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3.2085562848352981E-3"/>
                  <c:y val="3.2688637892772003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8128344272531237E-3"/>
                  <c:y val="6.5377275785544605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3.2085562848352981E-3"/>
                  <c:y val="9.8065913678316002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8.021390712088421E-3"/>
                  <c:y val="1.3075455157108741E-2"/>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8128344272530058E-3"/>
                  <c:y val="1.634431894638597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4.8128344272530058E-3"/>
                  <c:y val="6.537727578554400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PqCLab!$C$40:$C$63</c:f>
              <c:strCache>
                <c:ptCount val="24"/>
                <c:pt idx="0">
                  <c:v>Arauca</c:v>
                </c:pt>
                <c:pt idx="1">
                  <c:v>Barranquilla</c:v>
                </c:pt>
                <c:pt idx="2">
                  <c:v>Cartagena</c:v>
                </c:pt>
                <c:pt idx="3">
                  <c:v>Tunja</c:v>
                </c:pt>
                <c:pt idx="4">
                  <c:v>Buga</c:v>
                </c:pt>
                <c:pt idx="5">
                  <c:v>Manizales</c:v>
                </c:pt>
                <c:pt idx="6">
                  <c:v>Florencia</c:v>
                </c:pt>
                <c:pt idx="7">
                  <c:v>Yopal</c:v>
                </c:pt>
                <c:pt idx="8">
                  <c:v>Popayán</c:v>
                </c:pt>
                <c:pt idx="9">
                  <c:v>Valledupar</c:v>
                </c:pt>
                <c:pt idx="10">
                  <c:v>Quibdó</c:v>
                </c:pt>
                <c:pt idx="11">
                  <c:v>Montería</c:v>
                </c:pt>
                <c:pt idx="12">
                  <c:v>Riohacha</c:v>
                </c:pt>
                <c:pt idx="13">
                  <c:v>Neiva</c:v>
                </c:pt>
                <c:pt idx="14">
                  <c:v>Villavicencio</c:v>
                </c:pt>
                <c:pt idx="15">
                  <c:v>Pasto</c:v>
                </c:pt>
                <c:pt idx="16">
                  <c:v>Cúcuta</c:v>
                </c:pt>
                <c:pt idx="17">
                  <c:v>Armenia</c:v>
                </c:pt>
                <c:pt idx="18">
                  <c:v>Pereira</c:v>
                </c:pt>
                <c:pt idx="19">
                  <c:v>Bucaramanga</c:v>
                </c:pt>
                <c:pt idx="20">
                  <c:v>Sincelejo</c:v>
                </c:pt>
                <c:pt idx="21">
                  <c:v>Ibagué</c:v>
                </c:pt>
                <c:pt idx="22">
                  <c:v>Cali</c:v>
                </c:pt>
                <c:pt idx="23">
                  <c:v>Mocoa</c:v>
                </c:pt>
              </c:strCache>
            </c:strRef>
          </c:cat>
          <c:val>
            <c:numRef>
              <c:f>PqCLab!$E$40:$E$63</c:f>
              <c:numCache>
                <c:formatCode>0</c:formatCode>
                <c:ptCount val="24"/>
                <c:pt idx="0">
                  <c:v>298</c:v>
                </c:pt>
                <c:pt idx="1">
                  <c:v>798</c:v>
                </c:pt>
                <c:pt idx="2">
                  <c:v>591</c:v>
                </c:pt>
                <c:pt idx="3">
                  <c:v>436</c:v>
                </c:pt>
                <c:pt idx="4">
                  <c:v>458</c:v>
                </c:pt>
                <c:pt idx="5">
                  <c:v>579</c:v>
                </c:pt>
                <c:pt idx="6">
                  <c:v>329</c:v>
                </c:pt>
                <c:pt idx="7">
                  <c:v>461</c:v>
                </c:pt>
                <c:pt idx="8">
                  <c:v>649</c:v>
                </c:pt>
                <c:pt idx="9">
                  <c:v>575</c:v>
                </c:pt>
                <c:pt idx="10">
                  <c:v>236</c:v>
                </c:pt>
                <c:pt idx="11">
                  <c:v>558</c:v>
                </c:pt>
                <c:pt idx="12">
                  <c:v>154</c:v>
                </c:pt>
                <c:pt idx="13">
                  <c:v>653</c:v>
                </c:pt>
                <c:pt idx="14">
                  <c:v>440</c:v>
                </c:pt>
                <c:pt idx="15">
                  <c:v>421</c:v>
                </c:pt>
                <c:pt idx="16">
                  <c:v>761</c:v>
                </c:pt>
                <c:pt idx="17">
                  <c:v>432</c:v>
                </c:pt>
                <c:pt idx="18">
                  <c:v>587</c:v>
                </c:pt>
                <c:pt idx="19">
                  <c:v>690</c:v>
                </c:pt>
                <c:pt idx="20">
                  <c:v>716</c:v>
                </c:pt>
                <c:pt idx="21">
                  <c:v>694</c:v>
                </c:pt>
                <c:pt idx="22">
                  <c:v>792</c:v>
                </c:pt>
                <c:pt idx="23">
                  <c:v>116</c:v>
                </c:pt>
              </c:numCache>
            </c:numRef>
          </c:val>
        </c:ser>
        <c:dLbls>
          <c:showLegendKey val="0"/>
          <c:showVal val="0"/>
          <c:showCatName val="0"/>
          <c:showSerName val="0"/>
          <c:showPercent val="0"/>
          <c:showBubbleSize val="0"/>
        </c:dLbls>
        <c:gapWidth val="100"/>
        <c:overlap val="-5"/>
        <c:axId val="172683264"/>
        <c:axId val="79264512"/>
      </c:barChart>
      <c:catAx>
        <c:axId val="17268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9264512"/>
        <c:crosses val="autoZero"/>
        <c:auto val="1"/>
        <c:lblAlgn val="ctr"/>
        <c:lblOffset val="100"/>
        <c:noMultiLvlLbl val="0"/>
      </c:catAx>
      <c:valAx>
        <c:axId val="79264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2683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61395476807E-2"/>
          <c:y val="1.2802815881833372E-2"/>
          <c:w val="0.94653254288185595"/>
          <c:h val="0.76197164025171849"/>
        </c:manualLayout>
      </c:layout>
      <c:barChart>
        <c:barDir val="col"/>
        <c:grouping val="clustered"/>
        <c:varyColors val="0"/>
        <c:ser>
          <c:idx val="0"/>
          <c:order val="0"/>
          <c:tx>
            <c:strRef>
              <c:f>consol!$C$7</c:f>
              <c:strCache>
                <c:ptCount val="1"/>
                <c:pt idx="0">
                  <c:v>2017</c:v>
                </c:pt>
              </c:strCache>
            </c:strRef>
          </c:tx>
          <c:spPr>
            <a:solidFill>
              <a:schemeClr val="accent1"/>
            </a:solidFill>
            <a:ln>
              <a:noFill/>
            </a:ln>
            <a:effectLst/>
          </c:spPr>
          <c:invertIfNegative val="0"/>
          <c:dLbls>
            <c:dLbl>
              <c:idx val="2"/>
              <c:layout>
                <c:manualLayout>
                  <c:x val="3.8567496877589119E-3"/>
                  <c:y val="1.747815299687017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8925622658191484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0247935860734253E-2"/>
                  <c:y val="6.9912611987480045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8209371096986043E-3"/>
                  <c:y val="3.4956305993740344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928374843879456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7851245316383679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0"/>
                  <c:y val="5.2434458990609873E-3"/>
                </c:manualLayout>
              </c:layout>
              <c:showLegendKey val="0"/>
              <c:showVal val="1"/>
              <c:showCatName val="0"/>
              <c:showSerName val="0"/>
              <c:showPercent val="0"/>
              <c:showBubbleSize val="0"/>
            </c:dLbl>
            <c:dLbl>
              <c:idx val="9"/>
              <c:layout>
                <c:manualLayout>
                  <c:x val="0"/>
                  <c:y val="6.9912611987480687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0706260804154973E-17"/>
                  <c:y val="6.9912611987480045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8925622658191839E-3"/>
                  <c:y val="8.7390764984350226E-3"/>
                </c:manualLayout>
              </c:layout>
              <c:showLegendKey val="0"/>
              <c:showVal val="1"/>
              <c:showCatName val="0"/>
              <c:showSerName val="0"/>
              <c:showPercent val="0"/>
              <c:showBubbleSize val="0"/>
            </c:dLbl>
            <c:dLbl>
              <c:idx val="14"/>
              <c:layout>
                <c:manualLayout>
                  <c:x val="-2.8925622658191839E-3"/>
                  <c:y val="5.2434458990609873E-3"/>
                </c:manualLayout>
              </c:layout>
              <c:showLegendKey val="0"/>
              <c:showVal val="1"/>
              <c:showCatName val="0"/>
              <c:showSerName val="0"/>
              <c:showPercent val="0"/>
              <c:showBubbleSize val="0"/>
            </c:dLbl>
            <c:dLbl>
              <c:idx val="15"/>
              <c:layout>
                <c:manualLayout>
                  <c:x val="0"/>
                  <c:y val="5.243445899061051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consol!$B$8:$B$26</c:f>
              <c:strCache>
                <c:ptCount val="19"/>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pt idx="17">
                  <c:v>J. Pq. C. Comp. Mult.</c:v>
                </c:pt>
                <c:pt idx="18">
                  <c:v>J. Pq. Causas Laboral</c:v>
                </c:pt>
              </c:strCache>
            </c:strRef>
          </c:cat>
          <c:val>
            <c:numRef>
              <c:f>consol!$C$8:$C$26</c:f>
              <c:numCache>
                <c:formatCode>0%</c:formatCode>
                <c:ptCount val="19"/>
                <c:pt idx="0">
                  <c:v>0.81</c:v>
                </c:pt>
                <c:pt idx="1">
                  <c:v>0.77</c:v>
                </c:pt>
                <c:pt idx="2">
                  <c:v>1.28</c:v>
                </c:pt>
                <c:pt idx="3">
                  <c:v>1.02</c:v>
                </c:pt>
                <c:pt idx="4">
                  <c:v>1.25</c:v>
                </c:pt>
                <c:pt idx="5">
                  <c:v>1.19</c:v>
                </c:pt>
                <c:pt idx="6">
                  <c:v>0.66</c:v>
                </c:pt>
                <c:pt idx="7">
                  <c:v>1.21</c:v>
                </c:pt>
                <c:pt idx="8">
                  <c:v>0.93</c:v>
                </c:pt>
                <c:pt idx="9">
                  <c:v>1.61</c:v>
                </c:pt>
                <c:pt idx="10">
                  <c:v>0.88</c:v>
                </c:pt>
                <c:pt idx="11">
                  <c:v>0.88</c:v>
                </c:pt>
                <c:pt idx="12">
                  <c:v>1.22</c:v>
                </c:pt>
                <c:pt idx="13">
                  <c:v>0.86</c:v>
                </c:pt>
                <c:pt idx="14">
                  <c:v>0.93</c:v>
                </c:pt>
                <c:pt idx="15">
                  <c:v>1.28</c:v>
                </c:pt>
              </c:numCache>
            </c:numRef>
          </c:val>
        </c:ser>
        <c:dLbls>
          <c:showLegendKey val="0"/>
          <c:showVal val="0"/>
          <c:showCatName val="0"/>
          <c:showSerName val="0"/>
          <c:showPercent val="0"/>
          <c:showBubbleSize val="0"/>
        </c:dLbls>
        <c:gapWidth val="219"/>
        <c:axId val="159734784"/>
        <c:axId val="83771392"/>
      </c:barChart>
      <c:lineChart>
        <c:grouping val="standard"/>
        <c:varyColors val="0"/>
        <c:ser>
          <c:idx val="1"/>
          <c:order val="1"/>
          <c:tx>
            <c:strRef>
              <c:f>consol!$D$7</c:f>
              <c:strCache>
                <c:ptCount val="1"/>
                <c:pt idx="0">
                  <c:v>2018</c:v>
                </c:pt>
              </c:strCache>
            </c:strRef>
          </c:tx>
          <c:spPr>
            <a:ln w="28575" cap="rnd">
              <a:solidFill>
                <a:schemeClr val="accent2"/>
              </a:solidFill>
              <a:round/>
            </a:ln>
            <a:effectLst/>
          </c:spPr>
          <c:marker>
            <c:symbol val="none"/>
          </c:marker>
          <c:dLbls>
            <c:dLbl>
              <c:idx val="0"/>
              <c:layout>
                <c:manualLayout>
                  <c:x val="-1.9283748438794567E-2"/>
                  <c:y val="-1.573033769718315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1570249063276736E-2"/>
                  <c:y val="-1.398252239749620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2.7965044794992341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8209371096986399E-3"/>
                  <c:y val="5.243445899061051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9531684299528844E-2"/>
                  <c:y val="-1.3982522397496137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0247935860734288E-2"/>
                  <c:y val="-1.5730337697183155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6391186172975376E-2"/>
                  <c:y val="1.3982384774244194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0"/>
                  <c:y val="-1.9226105919809132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181818492401102E-2"/>
                  <c:y val="-2.0973921219496088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2.2176386624883186E-2"/>
                  <c:y val="-3.6704121293427358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9.6418742193973509E-3"/>
                  <c:y val="-1.9225968296557126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2.3140498126553471E-2"/>
                  <c:y val="-1.5730337697183218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9.6418742193972798E-4"/>
                  <c:y val="-1.3982522397496073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1.2534436485216464E-2"/>
                  <c:y val="-1.0487029421374047E-2"/>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6639122033709802E-2"/>
                  <c:y val="-1.3982522397496137E-2"/>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2.0247935860734288E-2"/>
                  <c:y val="-1.9225968296557188E-2"/>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1.8319561016854974E-2"/>
                  <c:y val="1.223470709780905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consol!$B$8:$B$26</c:f>
              <c:strCache>
                <c:ptCount val="19"/>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pt idx="17">
                  <c:v>J. Pq. C. Comp. Mult.</c:v>
                </c:pt>
                <c:pt idx="18">
                  <c:v>J. Pq. Causas Laboral</c:v>
                </c:pt>
              </c:strCache>
            </c:strRef>
          </c:cat>
          <c:val>
            <c:numRef>
              <c:f>consol!$D$8:$D$26</c:f>
              <c:numCache>
                <c:formatCode>0%</c:formatCode>
                <c:ptCount val="19"/>
                <c:pt idx="0">
                  <c:v>1.31</c:v>
                </c:pt>
                <c:pt idx="1">
                  <c:v>1.02</c:v>
                </c:pt>
                <c:pt idx="2">
                  <c:v>1.05</c:v>
                </c:pt>
                <c:pt idx="3">
                  <c:v>0.99</c:v>
                </c:pt>
                <c:pt idx="4">
                  <c:v>1.31</c:v>
                </c:pt>
                <c:pt idx="5">
                  <c:v>2.7</c:v>
                </c:pt>
                <c:pt idx="6">
                  <c:v>0.93</c:v>
                </c:pt>
                <c:pt idx="7">
                  <c:v>1.17</c:v>
                </c:pt>
                <c:pt idx="8">
                  <c:v>1.08</c:v>
                </c:pt>
                <c:pt idx="9">
                  <c:v>1.63</c:v>
                </c:pt>
                <c:pt idx="10">
                  <c:v>1.01</c:v>
                </c:pt>
                <c:pt idx="11">
                  <c:v>1.07</c:v>
                </c:pt>
                <c:pt idx="12">
                  <c:v>1.1200000000000001</c:v>
                </c:pt>
                <c:pt idx="13">
                  <c:v>1.08</c:v>
                </c:pt>
                <c:pt idx="14">
                  <c:v>0.92</c:v>
                </c:pt>
                <c:pt idx="15">
                  <c:v>1.72</c:v>
                </c:pt>
                <c:pt idx="16">
                  <c:v>2.0499999999999998</c:v>
                </c:pt>
                <c:pt idx="17">
                  <c:v>0.96</c:v>
                </c:pt>
                <c:pt idx="18">
                  <c:v>1.26</c:v>
                </c:pt>
              </c:numCache>
            </c:numRef>
          </c:val>
          <c:smooth val="0"/>
        </c:ser>
        <c:dLbls>
          <c:showLegendKey val="0"/>
          <c:showVal val="0"/>
          <c:showCatName val="0"/>
          <c:showSerName val="0"/>
          <c:showPercent val="0"/>
          <c:showBubbleSize val="0"/>
        </c:dLbls>
        <c:marker val="1"/>
        <c:smooth val="0"/>
        <c:axId val="159734784"/>
        <c:axId val="83771392"/>
      </c:lineChart>
      <c:catAx>
        <c:axId val="15973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crossAx val="83771392"/>
        <c:crosses val="autoZero"/>
        <c:auto val="1"/>
        <c:lblAlgn val="ctr"/>
        <c:lblOffset val="100"/>
        <c:noMultiLvlLbl val="0"/>
      </c:catAx>
      <c:valAx>
        <c:axId val="83771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159734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consol!$D$42</c:f>
              <c:strCache>
                <c:ptCount val="1"/>
                <c:pt idx="0">
                  <c:v>Ingresos </c:v>
                </c:pt>
              </c:strCache>
            </c:strRef>
          </c:tx>
          <c:marker>
            <c:symbol val="none"/>
          </c:marker>
          <c:dLbls>
            <c:dLbl>
              <c:idx val="1"/>
              <c:layout>
                <c:manualLayout>
                  <c:x val="-2.0078432364535798E-2"/>
                  <c:y val="-1.8795890138022145E-2"/>
                </c:manualLayout>
              </c:layout>
              <c:showLegendKey val="0"/>
              <c:showVal val="1"/>
              <c:showCatName val="0"/>
              <c:showSerName val="0"/>
              <c:showPercent val="0"/>
              <c:showBubbleSize val="0"/>
            </c:dLbl>
            <c:dLbl>
              <c:idx val="2"/>
              <c:layout>
                <c:manualLayout>
                  <c:x val="-1.2549020227835333E-3"/>
                  <c:y val="2.349486267252811E-3"/>
                </c:manualLayout>
              </c:layout>
              <c:showLegendKey val="0"/>
              <c:showVal val="1"/>
              <c:showCatName val="0"/>
              <c:showSerName val="0"/>
              <c:showPercent val="0"/>
              <c:showBubbleSize val="0"/>
            </c:dLbl>
            <c:dLbl>
              <c:idx val="3"/>
              <c:layout>
                <c:manualLayout>
                  <c:x val="-1.5058824273401848E-2"/>
                  <c:y val="-2.8194020205951895E-2"/>
                </c:manualLayout>
              </c:layout>
              <c:showLegendKey val="0"/>
              <c:showVal val="1"/>
              <c:showCatName val="0"/>
              <c:showSerName val="0"/>
              <c:showPercent val="0"/>
              <c:showBubbleSize val="0"/>
            </c:dLbl>
            <c:dLbl>
              <c:idx val="4"/>
              <c:layout>
                <c:manualLayout>
                  <c:x val="-9.202508525581805E-17"/>
                  <c:y val="-1.1747431336263839E-2"/>
                </c:manualLayout>
              </c:layout>
              <c:showLegendKey val="0"/>
              <c:showVal val="1"/>
              <c:showCatName val="0"/>
              <c:showSerName val="0"/>
              <c:showPercent val="0"/>
              <c:showBubbleSize val="0"/>
            </c:dLbl>
            <c:dLbl>
              <c:idx val="5"/>
              <c:layout>
                <c:manualLayout>
                  <c:x val="-2.2588236410102772E-2"/>
                  <c:y val="-1.704469037378481E-2"/>
                </c:manualLayout>
              </c:layout>
              <c:showLegendKey val="0"/>
              <c:showVal val="1"/>
              <c:showCatName val="0"/>
              <c:showSerName val="0"/>
              <c:showPercent val="0"/>
              <c:showBubbleSize val="0"/>
            </c:dLbl>
            <c:dLbl>
              <c:idx val="6"/>
              <c:layout>
                <c:manualLayout>
                  <c:x val="-2.1333334387319283E-2"/>
                  <c:y val="-2.3494862672527678E-2"/>
                </c:manualLayout>
              </c:layout>
              <c:showLegendKey val="0"/>
              <c:showVal val="1"/>
              <c:showCatName val="0"/>
              <c:showSerName val="0"/>
              <c:showPercent val="0"/>
              <c:showBubbleSize val="0"/>
            </c:dLbl>
            <c:dLbl>
              <c:idx val="7"/>
              <c:layout>
                <c:manualLayout>
                  <c:x val="-2.0078432364535798E-2"/>
                  <c:y val="-1.6446403870769375E-2"/>
                </c:manualLayout>
              </c:layout>
              <c:showLegendKey val="0"/>
              <c:showVal val="1"/>
              <c:showCatName val="0"/>
              <c:showSerName val="0"/>
              <c:showPercent val="0"/>
              <c:showBubbleSize val="0"/>
            </c:dLbl>
            <c:dLbl>
              <c:idx val="8"/>
              <c:layout>
                <c:manualLayout>
                  <c:x val="-1.3804021061801165E-2"/>
                  <c:y val="-2.5844348939780448E-2"/>
                </c:manualLayout>
              </c:layout>
              <c:showLegendKey val="0"/>
              <c:showVal val="1"/>
              <c:showCatName val="0"/>
              <c:showSerName val="0"/>
              <c:showPercent val="0"/>
              <c:showBubbleSize val="0"/>
            </c:dLbl>
            <c:dLbl>
              <c:idx val="9"/>
              <c:layout>
                <c:manualLayout>
                  <c:x val="-1.2549020227834874E-2"/>
                  <c:y val="-1.4096917603516607E-2"/>
                </c:manualLayout>
              </c:layout>
              <c:showLegendKey val="0"/>
              <c:showVal val="1"/>
              <c:showCatName val="0"/>
              <c:showSerName val="0"/>
              <c:showPercent val="0"/>
              <c:showBubbleSize val="0"/>
            </c:dLbl>
            <c:txPr>
              <a:bodyPr/>
              <a:lstStyle/>
              <a:p>
                <a:pPr>
                  <a:defRPr b="1">
                    <a:solidFill>
                      <a:schemeClr val="accent1">
                        <a:lumMod val="75000"/>
                      </a:schemeClr>
                    </a:solidFill>
                  </a:defRPr>
                </a:pPr>
                <a:endParaRPr lang="es-ES"/>
              </a:p>
            </c:txPr>
            <c:showLegendKey val="0"/>
            <c:showVal val="1"/>
            <c:showCatName val="0"/>
            <c:showSerName val="0"/>
            <c:showPercent val="0"/>
            <c:showBubbleSize val="0"/>
            <c:showLeaderLines val="0"/>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consol!$D$43:$D$53</c:f>
              <c:numCache>
                <c:formatCode>#,##0</c:formatCode>
                <c:ptCount val="11"/>
                <c:pt idx="0">
                  <c:v>2130893</c:v>
                </c:pt>
                <c:pt idx="1">
                  <c:v>2491775</c:v>
                </c:pt>
                <c:pt idx="2">
                  <c:v>2426938</c:v>
                </c:pt>
                <c:pt idx="3">
                  <c:v>2684094</c:v>
                </c:pt>
                <c:pt idx="4">
                  <c:v>2820229</c:v>
                </c:pt>
                <c:pt idx="5">
                  <c:v>2656779</c:v>
                </c:pt>
                <c:pt idx="6">
                  <c:v>2647245</c:v>
                </c:pt>
                <c:pt idx="7">
                  <c:v>2836861</c:v>
                </c:pt>
                <c:pt idx="8">
                  <c:v>2647666</c:v>
                </c:pt>
                <c:pt idx="9">
                  <c:v>2717444</c:v>
                </c:pt>
                <c:pt idx="10">
                  <c:v>2723771</c:v>
                </c:pt>
              </c:numCache>
            </c:numRef>
          </c:val>
          <c:smooth val="0"/>
        </c:ser>
        <c:ser>
          <c:idx val="1"/>
          <c:order val="1"/>
          <c:tx>
            <c:strRef>
              <c:f>consol!$E$42</c:f>
              <c:strCache>
                <c:ptCount val="1"/>
                <c:pt idx="0">
                  <c:v>Egresos</c:v>
                </c:pt>
              </c:strCache>
            </c:strRef>
          </c:tx>
          <c:marker>
            <c:symbol val="none"/>
          </c:marker>
          <c:dLbls>
            <c:dLbl>
              <c:idx val="1"/>
              <c:layout>
                <c:manualLayout>
                  <c:x val="-5.0196080911339494E-3"/>
                  <c:y val="9.3979450690110725E-3"/>
                </c:manualLayout>
              </c:layout>
              <c:showLegendKey val="0"/>
              <c:showVal val="1"/>
              <c:showCatName val="0"/>
              <c:showSerName val="0"/>
              <c:showPercent val="0"/>
              <c:showBubbleSize val="0"/>
            </c:dLbl>
            <c:dLbl>
              <c:idx val="2"/>
              <c:layout>
                <c:manualLayout>
                  <c:x val="-2.1333334387319283E-2"/>
                  <c:y val="-1.4096917603516607E-2"/>
                </c:manualLayout>
              </c:layout>
              <c:showLegendKey val="0"/>
              <c:showVal val="1"/>
              <c:showCatName val="0"/>
              <c:showSerName val="0"/>
              <c:showPercent val="0"/>
              <c:showBubbleSize val="0"/>
            </c:dLbl>
            <c:dLbl>
              <c:idx val="3"/>
              <c:layout>
                <c:manualLayout>
                  <c:x val="-4.6012542627909025E-17"/>
                  <c:y val="1.1747431336263839E-2"/>
                </c:manualLayout>
              </c:layout>
              <c:showLegendKey val="0"/>
              <c:showVal val="1"/>
              <c:showCatName val="0"/>
              <c:showSerName val="0"/>
              <c:showPercent val="0"/>
              <c:showBubbleSize val="0"/>
            </c:dLbl>
            <c:dLbl>
              <c:idx val="5"/>
              <c:layout>
                <c:manualLayout>
                  <c:x val="-2.2588236410102772E-2"/>
                  <c:y val="2.4332352777398016E-2"/>
                </c:manualLayout>
              </c:layout>
              <c:showLegendKey val="0"/>
              <c:showVal val="1"/>
              <c:showCatName val="0"/>
              <c:showSerName val="0"/>
              <c:showPercent val="0"/>
              <c:showBubbleSize val="0"/>
            </c:dLbl>
            <c:dLbl>
              <c:idx val="6"/>
              <c:layout>
                <c:manualLayout>
                  <c:x val="-1.8823530341752309E-2"/>
                  <c:y val="-1.8795890138022145E-2"/>
                </c:manualLayout>
              </c:layout>
              <c:showLegendKey val="0"/>
              <c:showVal val="1"/>
              <c:showCatName val="0"/>
              <c:showSerName val="0"/>
              <c:showPercent val="0"/>
              <c:showBubbleSize val="0"/>
            </c:dLbl>
            <c:dLbl>
              <c:idx val="7"/>
              <c:layout>
                <c:manualLayout>
                  <c:x val="-1.7568628318968823E-2"/>
                  <c:y val="-1.8795890138022145E-2"/>
                </c:manualLayout>
              </c:layout>
              <c:showLegendKey val="0"/>
              <c:showVal val="1"/>
              <c:showCatName val="0"/>
              <c:showSerName val="0"/>
              <c:showPercent val="0"/>
              <c:showBubbleSize val="0"/>
            </c:dLbl>
            <c:dLbl>
              <c:idx val="8"/>
              <c:layout>
                <c:manualLayout>
                  <c:x val="-8.7843141594842276E-3"/>
                  <c:y val="-2.8193835207033214E-2"/>
                </c:manualLayout>
              </c:layout>
              <c:showLegendKey val="0"/>
              <c:showVal val="1"/>
              <c:showCatName val="0"/>
              <c:showSerName val="0"/>
              <c:showPercent val="0"/>
              <c:showBubbleSize val="0"/>
            </c:dLbl>
            <c:dLbl>
              <c:idx val="9"/>
              <c:layout>
                <c:manualLayout>
                  <c:x val="-1.1294118205051386E-2"/>
                  <c:y val="-2.8193835207033214E-2"/>
                </c:manualLayout>
              </c:layout>
              <c:showLegendKey val="0"/>
              <c:showVal val="1"/>
              <c:showCatName val="0"/>
              <c:showSerName val="0"/>
              <c:showPercent val="0"/>
              <c:showBubbleSize val="0"/>
            </c:dLbl>
            <c:txPr>
              <a:bodyPr/>
              <a:lstStyle/>
              <a:p>
                <a:pPr>
                  <a:defRPr b="1">
                    <a:solidFill>
                      <a:schemeClr val="accent2">
                        <a:lumMod val="75000"/>
                      </a:schemeClr>
                    </a:solidFill>
                  </a:defRPr>
                </a:pPr>
                <a:endParaRPr lang="es-ES"/>
              </a:p>
            </c:txPr>
            <c:showLegendKey val="0"/>
            <c:showVal val="1"/>
            <c:showCatName val="0"/>
            <c:showSerName val="0"/>
            <c:showPercent val="0"/>
            <c:showBubbleSize val="0"/>
            <c:showLeaderLines val="0"/>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consol!$E$43:$E$53</c:f>
              <c:numCache>
                <c:formatCode>#,##0</c:formatCode>
                <c:ptCount val="11"/>
                <c:pt idx="0">
                  <c:v>1598079</c:v>
                </c:pt>
                <c:pt idx="1">
                  <c:v>2118137</c:v>
                </c:pt>
                <c:pt idx="2">
                  <c:v>2264467</c:v>
                </c:pt>
                <c:pt idx="3">
                  <c:v>2288196</c:v>
                </c:pt>
                <c:pt idx="4">
                  <c:v>2371286</c:v>
                </c:pt>
                <c:pt idx="5">
                  <c:v>2646903</c:v>
                </c:pt>
                <c:pt idx="6">
                  <c:v>2452671</c:v>
                </c:pt>
                <c:pt idx="7">
                  <c:v>2358064</c:v>
                </c:pt>
                <c:pt idx="8">
                  <c:v>2036849</c:v>
                </c:pt>
                <c:pt idx="9">
                  <c:v>2165848</c:v>
                </c:pt>
                <c:pt idx="10">
                  <c:v>2249181</c:v>
                </c:pt>
              </c:numCache>
            </c:numRef>
          </c:val>
          <c:smooth val="0"/>
        </c:ser>
        <c:ser>
          <c:idx val="2"/>
          <c:order val="2"/>
          <c:tx>
            <c:strRef>
              <c:f>consol!$F$42</c:f>
              <c:strCache>
                <c:ptCount val="1"/>
                <c:pt idx="0">
                  <c:v>Inventario Final</c:v>
                </c:pt>
              </c:strCache>
            </c:strRef>
          </c:tx>
          <c:marker>
            <c:symbol val="none"/>
          </c:marker>
          <c:dLbls>
            <c:dLbl>
              <c:idx val="0"/>
              <c:layout>
                <c:manualLayout>
                  <c:x val="-1.1503135656977256E-17"/>
                  <c:y val="-9.3979450690110725E-3"/>
                </c:manualLayout>
              </c:layout>
              <c:showLegendKey val="0"/>
              <c:showVal val="1"/>
              <c:showCatName val="0"/>
              <c:showSerName val="0"/>
              <c:showPercent val="0"/>
              <c:showBubbleSize val="0"/>
            </c:dLbl>
            <c:dLbl>
              <c:idx val="1"/>
              <c:layout>
                <c:manualLayout>
                  <c:x val="5.0196080911339494E-3"/>
                  <c:y val="-9.3979450690110725E-3"/>
                </c:manualLayout>
              </c:layout>
              <c:showLegendKey val="0"/>
              <c:showVal val="1"/>
              <c:showCatName val="0"/>
              <c:showSerName val="0"/>
              <c:showPercent val="0"/>
              <c:showBubbleSize val="0"/>
            </c:dLbl>
            <c:dLbl>
              <c:idx val="2"/>
              <c:layout>
                <c:manualLayout>
                  <c:x val="3.7647060683504621E-3"/>
                  <c:y val="-1.1747431336263882E-2"/>
                </c:manualLayout>
              </c:layout>
              <c:showLegendKey val="0"/>
              <c:showVal val="1"/>
              <c:showCatName val="0"/>
              <c:showSerName val="0"/>
              <c:showPercent val="0"/>
              <c:showBubbleSize val="0"/>
            </c:dLbl>
            <c:dLbl>
              <c:idx val="3"/>
              <c:layout>
                <c:manualLayout>
                  <c:x val="-4.6012542627909025E-17"/>
                  <c:y val="-1.1747431336263839E-2"/>
                </c:manualLayout>
              </c:layout>
              <c:showLegendKey val="0"/>
              <c:showVal val="1"/>
              <c:showCatName val="0"/>
              <c:showSerName val="0"/>
              <c:showPercent val="0"/>
              <c:showBubbleSize val="0"/>
            </c:dLbl>
            <c:dLbl>
              <c:idx val="4"/>
              <c:layout>
                <c:manualLayout>
                  <c:x val="-9.202508525581805E-17"/>
                  <c:y val="4.6989725345055362E-3"/>
                </c:manualLayout>
              </c:layout>
              <c:showLegendKey val="0"/>
              <c:showVal val="1"/>
              <c:showCatName val="0"/>
              <c:showSerName val="0"/>
              <c:showPercent val="0"/>
              <c:showBubbleSize val="0"/>
            </c:dLbl>
            <c:dLbl>
              <c:idx val="5"/>
              <c:layout>
                <c:manualLayout>
                  <c:x val="1.2549020227834874E-3"/>
                  <c:y val="-4.6989725345055362E-3"/>
                </c:manualLayout>
              </c:layout>
              <c:showLegendKey val="0"/>
              <c:showVal val="1"/>
              <c:showCatName val="0"/>
              <c:showSerName val="0"/>
              <c:showPercent val="0"/>
              <c:showBubbleSize val="0"/>
            </c:dLbl>
            <c:dLbl>
              <c:idx val="6"/>
              <c:layout>
                <c:manualLayout>
                  <c:x val="0"/>
                  <c:y val="-1.8795890138022145E-2"/>
                </c:manualLayout>
              </c:layout>
              <c:showLegendKey val="0"/>
              <c:showVal val="1"/>
              <c:showCatName val="0"/>
              <c:showSerName val="0"/>
              <c:showPercent val="0"/>
              <c:showBubbleSize val="0"/>
            </c:dLbl>
            <c:dLbl>
              <c:idx val="7"/>
              <c:layout>
                <c:manualLayout>
                  <c:x val="-5.0196080911338575E-3"/>
                  <c:y val="-2.3494862672527764E-2"/>
                </c:manualLayout>
              </c:layout>
              <c:showLegendKey val="0"/>
              <c:showVal val="1"/>
              <c:showCatName val="0"/>
              <c:showSerName val="0"/>
              <c:showPercent val="0"/>
              <c:showBubbleSize val="0"/>
            </c:dLbl>
            <c:dLbl>
              <c:idx val="8"/>
              <c:layout>
                <c:manualLayout>
                  <c:x val="-6.2745101139175287E-3"/>
                  <c:y val="-2.8193835207033214E-2"/>
                </c:manualLayout>
              </c:layout>
              <c:showLegendKey val="0"/>
              <c:showVal val="1"/>
              <c:showCatName val="0"/>
              <c:showSerName val="0"/>
              <c:showPercent val="0"/>
              <c:showBubbleSize val="0"/>
            </c:dLbl>
            <c:dLbl>
              <c:idx val="9"/>
              <c:layout>
                <c:manualLayout>
                  <c:x val="-8.7843141594844115E-3"/>
                  <c:y val="-2.5844348939780448E-2"/>
                </c:manualLayout>
              </c:layout>
              <c:showLegendKey val="0"/>
              <c:showVal val="1"/>
              <c:showCatName val="0"/>
              <c:showSerName val="0"/>
              <c:showPercent val="0"/>
              <c:showBubbleSize val="0"/>
            </c:dLbl>
            <c:txPr>
              <a:bodyPr/>
              <a:lstStyle/>
              <a:p>
                <a:pPr>
                  <a:defRPr b="1">
                    <a:solidFill>
                      <a:schemeClr val="accent3">
                        <a:lumMod val="75000"/>
                      </a:schemeClr>
                    </a:solidFill>
                  </a:defRPr>
                </a:pPr>
                <a:endParaRPr lang="es-ES"/>
              </a:p>
            </c:txPr>
            <c:showLegendKey val="0"/>
            <c:showVal val="1"/>
            <c:showCatName val="0"/>
            <c:showSerName val="0"/>
            <c:showPercent val="0"/>
            <c:showBubbleSize val="0"/>
            <c:showLeaderLines val="0"/>
          </c:dLbls>
          <c:cat>
            <c:numRef>
              <c:f>consol!$C$43:$C$53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consol!$F$43:$F$53</c:f>
              <c:numCache>
                <c:formatCode>#,##0</c:formatCode>
                <c:ptCount val="11"/>
                <c:pt idx="0">
                  <c:v>3181703</c:v>
                </c:pt>
                <c:pt idx="1">
                  <c:v>2916748</c:v>
                </c:pt>
                <c:pt idx="2">
                  <c:v>2655892</c:v>
                </c:pt>
                <c:pt idx="3">
                  <c:v>2491714</c:v>
                </c:pt>
                <c:pt idx="4">
                  <c:v>2309372</c:v>
                </c:pt>
                <c:pt idx="5">
                  <c:v>1931958</c:v>
                </c:pt>
                <c:pt idx="6">
                  <c:v>1698233</c:v>
                </c:pt>
                <c:pt idx="7">
                  <c:v>1634706</c:v>
                </c:pt>
                <c:pt idx="8">
                  <c:v>1735331</c:v>
                </c:pt>
                <c:pt idx="9">
                  <c:v>1824060</c:v>
                </c:pt>
                <c:pt idx="10">
                  <c:v>1905067</c:v>
                </c:pt>
              </c:numCache>
            </c:numRef>
          </c:val>
          <c:smooth val="0"/>
        </c:ser>
        <c:dLbls>
          <c:showLegendKey val="0"/>
          <c:showVal val="1"/>
          <c:showCatName val="0"/>
          <c:showSerName val="0"/>
          <c:showPercent val="0"/>
          <c:showBubbleSize val="0"/>
        </c:dLbls>
        <c:marker val="1"/>
        <c:smooth val="0"/>
        <c:axId val="208322048"/>
        <c:axId val="83773696"/>
      </c:lineChart>
      <c:catAx>
        <c:axId val="208322048"/>
        <c:scaling>
          <c:orientation val="minMax"/>
        </c:scaling>
        <c:delete val="0"/>
        <c:axPos val="b"/>
        <c:numFmt formatCode="General" sourceLinked="1"/>
        <c:majorTickMark val="none"/>
        <c:minorTickMark val="none"/>
        <c:tickLblPos val="nextTo"/>
        <c:crossAx val="83773696"/>
        <c:crosses val="autoZero"/>
        <c:auto val="1"/>
        <c:lblAlgn val="ctr"/>
        <c:lblOffset val="100"/>
        <c:noMultiLvlLbl val="0"/>
      </c:catAx>
      <c:valAx>
        <c:axId val="83773696"/>
        <c:scaling>
          <c:orientation val="minMax"/>
        </c:scaling>
        <c:delete val="1"/>
        <c:axPos val="l"/>
        <c:numFmt formatCode="#,##0" sourceLinked="1"/>
        <c:majorTickMark val="out"/>
        <c:minorTickMark val="none"/>
        <c:tickLblPos val="nextTo"/>
        <c:crossAx val="208322048"/>
        <c:crosses val="autoZero"/>
        <c:crossBetween val="between"/>
      </c:valAx>
    </c:plotArea>
    <c:legend>
      <c:legendPos val="t"/>
      <c:layout/>
      <c:overlay val="0"/>
      <c:txPr>
        <a:bodyPr/>
        <a:lstStyle/>
        <a:p>
          <a:pPr>
            <a:defRPr b="1"/>
          </a:pPr>
          <a:endParaRPr lang="es-E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073037252796879E-2"/>
          <c:y val="3.0790436058452084E-2"/>
          <c:w val="0.94381188488924639"/>
          <c:h val="0.73398401409439518"/>
        </c:manualLayout>
      </c:layout>
      <c:barChart>
        <c:barDir val="col"/>
        <c:grouping val="clustered"/>
        <c:varyColors val="0"/>
        <c:ser>
          <c:idx val="0"/>
          <c:order val="0"/>
          <c:tx>
            <c:strRef>
              <c:f>'J-Admv.'!$C$54</c:f>
              <c:strCache>
                <c:ptCount val="1"/>
                <c:pt idx="0">
                  <c:v>INGRESOS EFECTIVOS</c:v>
                </c:pt>
              </c:strCache>
            </c:strRef>
          </c:tx>
          <c:invertIfNegative val="0"/>
          <c:dPt>
            <c:idx val="14"/>
            <c:invertIfNegative val="0"/>
            <c:bubble3D val="0"/>
            <c:spPr>
              <a:solidFill>
                <a:srgbClr val="00B050"/>
              </a:solidFill>
            </c:spPr>
          </c:dPt>
          <c:dLbls>
            <c:dLbl>
              <c:idx val="4"/>
              <c:layout>
                <c:manualLayout>
                  <c:x val="1.5191796429927839E-3"/>
                  <c:y val="5.546567253547346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0383592859854563E-3"/>
                  <c:y val="-5.084294581546868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2222081031699194E-16"/>
                  <c:y val="8.113588535861422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8.3333333333333332E-3"/>
                  <c:y val="-2.704742467033538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'J-Admv.'!$B$55:$B$79</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'J-Admv.'!$C$55:$C$79</c:f>
              <c:numCache>
                <c:formatCode>0</c:formatCode>
                <c:ptCount val="25"/>
                <c:pt idx="0">
                  <c:v>468</c:v>
                </c:pt>
                <c:pt idx="1">
                  <c:v>511</c:v>
                </c:pt>
                <c:pt idx="2">
                  <c:v>301</c:v>
                </c:pt>
                <c:pt idx="3">
                  <c:v>506</c:v>
                </c:pt>
                <c:pt idx="4">
                  <c:v>244</c:v>
                </c:pt>
                <c:pt idx="5">
                  <c:v>382</c:v>
                </c:pt>
                <c:pt idx="6">
                  <c:v>604</c:v>
                </c:pt>
                <c:pt idx="7">
                  <c:v>845</c:v>
                </c:pt>
                <c:pt idx="8">
                  <c:v>410</c:v>
                </c:pt>
                <c:pt idx="9">
                  <c:v>424</c:v>
                </c:pt>
                <c:pt idx="10">
                  <c:v>601</c:v>
                </c:pt>
                <c:pt idx="11">
                  <c:v>431</c:v>
                </c:pt>
                <c:pt idx="12">
                  <c:v>647</c:v>
                </c:pt>
                <c:pt idx="13">
                  <c:v>382</c:v>
                </c:pt>
                <c:pt idx="14">
                  <c:v>450</c:v>
                </c:pt>
                <c:pt idx="15">
                  <c:v>468</c:v>
                </c:pt>
                <c:pt idx="16">
                  <c:v>485</c:v>
                </c:pt>
                <c:pt idx="17">
                  <c:v>285</c:v>
                </c:pt>
                <c:pt idx="18">
                  <c:v>555</c:v>
                </c:pt>
                <c:pt idx="19">
                  <c:v>438</c:v>
                </c:pt>
                <c:pt idx="20">
                  <c:v>444</c:v>
                </c:pt>
                <c:pt idx="21">
                  <c:v>509</c:v>
                </c:pt>
                <c:pt idx="22">
                  <c:v>448</c:v>
                </c:pt>
                <c:pt idx="23">
                  <c:v>433</c:v>
                </c:pt>
                <c:pt idx="24">
                  <c:v>310</c:v>
                </c:pt>
              </c:numCache>
            </c:numRef>
          </c:val>
        </c:ser>
        <c:ser>
          <c:idx val="1"/>
          <c:order val="1"/>
          <c:tx>
            <c:strRef>
              <c:f>'J-Admv.'!$D$54</c:f>
              <c:strCache>
                <c:ptCount val="1"/>
                <c:pt idx="0">
                  <c:v>EGRESOS EFECTIVOS</c:v>
                </c:pt>
              </c:strCache>
            </c:strRef>
          </c:tx>
          <c:invertIfNegative val="0"/>
          <c:dPt>
            <c:idx val="14"/>
            <c:invertIfNegative val="0"/>
            <c:bubble3D val="0"/>
            <c:spPr>
              <a:solidFill>
                <a:srgbClr val="FFC000"/>
              </a:solidFill>
            </c:spPr>
          </c:dPt>
          <c:dLbls>
            <c:dLbl>
              <c:idx val="0"/>
              <c:layout>
                <c:manualLayout>
                  <c:x val="3.0383592859855677E-3"/>
                  <c:y val="-5.084294581546868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076718571971121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5575389289783516E-3"/>
                  <c:y val="8.319850880321019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0383592859855677E-3"/>
                  <c:y val="-1.0168589163093736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5575389289783238E-3"/>
                  <c:y val="5.546567253547346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5575389289783516E-3"/>
                  <c:y val="2.773283626773673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0383592859855677E-3"/>
                  <c:y val="-5.084294581546868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0383592859855677E-3"/>
                  <c:y val="5.546567253547346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6.076718571971135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4.5575389289782961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0383592859855677E-3"/>
                  <c:y val="-1.0168589163093736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6.076718571971135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4.557538928978240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4.9999999999998778E-3"/>
                  <c:y val="2.704529511953708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4.557538928978351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3.038359285985567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3.0383592859855677E-3"/>
                  <c:y val="5.546567253547295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6.0767185719710244E-3"/>
                  <c:y val="5.546567253547346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6.0767185719711354E-3"/>
                  <c:y val="5.546567253547295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4.5575389289782406E-3"/>
                  <c:y val="5.546567253547244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4.5575389289783516E-3"/>
                  <c:y val="8.319850880321019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4.5575389289783516E-3"/>
                  <c:y val="2.7732836267736734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'J-Admv.'!$B$55:$B$79</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'J-Admv.'!$D$55:$D$79</c:f>
              <c:numCache>
                <c:formatCode>0</c:formatCode>
                <c:ptCount val="25"/>
                <c:pt idx="0">
                  <c:v>331</c:v>
                </c:pt>
                <c:pt idx="1">
                  <c:v>383</c:v>
                </c:pt>
                <c:pt idx="2">
                  <c:v>244</c:v>
                </c:pt>
                <c:pt idx="3">
                  <c:v>249</c:v>
                </c:pt>
                <c:pt idx="4">
                  <c:v>170</c:v>
                </c:pt>
                <c:pt idx="5">
                  <c:v>184</c:v>
                </c:pt>
                <c:pt idx="6">
                  <c:v>394</c:v>
                </c:pt>
                <c:pt idx="7">
                  <c:v>709</c:v>
                </c:pt>
                <c:pt idx="8">
                  <c:v>205</c:v>
                </c:pt>
                <c:pt idx="9">
                  <c:v>251</c:v>
                </c:pt>
                <c:pt idx="10">
                  <c:v>288</c:v>
                </c:pt>
                <c:pt idx="11">
                  <c:v>316</c:v>
                </c:pt>
                <c:pt idx="12">
                  <c:v>371</c:v>
                </c:pt>
                <c:pt idx="13">
                  <c:v>220</c:v>
                </c:pt>
                <c:pt idx="14">
                  <c:v>402</c:v>
                </c:pt>
                <c:pt idx="15">
                  <c:v>204</c:v>
                </c:pt>
                <c:pt idx="16">
                  <c:v>300</c:v>
                </c:pt>
                <c:pt idx="17">
                  <c:v>208</c:v>
                </c:pt>
                <c:pt idx="18">
                  <c:v>404</c:v>
                </c:pt>
                <c:pt idx="19">
                  <c:v>359</c:v>
                </c:pt>
                <c:pt idx="20">
                  <c:v>293</c:v>
                </c:pt>
                <c:pt idx="21">
                  <c:v>388</c:v>
                </c:pt>
                <c:pt idx="22">
                  <c:v>265</c:v>
                </c:pt>
                <c:pt idx="23">
                  <c:v>274</c:v>
                </c:pt>
                <c:pt idx="24">
                  <c:v>226</c:v>
                </c:pt>
              </c:numCache>
            </c:numRef>
          </c:val>
        </c:ser>
        <c:dLbls>
          <c:showLegendKey val="0"/>
          <c:showVal val="1"/>
          <c:showCatName val="0"/>
          <c:showSerName val="0"/>
          <c:showPercent val="0"/>
          <c:showBubbleSize val="0"/>
        </c:dLbls>
        <c:gapWidth val="75"/>
        <c:axId val="81103872"/>
        <c:axId val="155696448"/>
      </c:barChart>
      <c:catAx>
        <c:axId val="81103872"/>
        <c:scaling>
          <c:orientation val="minMax"/>
        </c:scaling>
        <c:delete val="0"/>
        <c:axPos val="b"/>
        <c:numFmt formatCode="General" sourceLinked="0"/>
        <c:majorTickMark val="none"/>
        <c:minorTickMark val="none"/>
        <c:tickLblPos val="nextTo"/>
        <c:crossAx val="155696448"/>
        <c:crosses val="autoZero"/>
        <c:auto val="1"/>
        <c:lblAlgn val="ctr"/>
        <c:lblOffset val="100"/>
        <c:noMultiLvlLbl val="0"/>
      </c:catAx>
      <c:valAx>
        <c:axId val="155696448"/>
        <c:scaling>
          <c:orientation val="minMax"/>
        </c:scaling>
        <c:delete val="0"/>
        <c:axPos val="l"/>
        <c:numFmt formatCode="0" sourceLinked="1"/>
        <c:majorTickMark val="none"/>
        <c:minorTickMark val="none"/>
        <c:tickLblPos val="nextTo"/>
        <c:crossAx val="8110387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'T-SCFL'!$C$46</c:f>
              <c:strCache>
                <c:ptCount val="1"/>
                <c:pt idx="0">
                  <c:v>INGRESOS EFECTIVOS</c:v>
                </c:pt>
              </c:strCache>
            </c:strRef>
          </c:tx>
          <c:invertIfNegative val="0"/>
          <c:dPt>
            <c:idx val="3"/>
            <c:invertIfNegative val="0"/>
            <c:bubble3D val="0"/>
            <c:spPr>
              <a:solidFill>
                <a:srgbClr val="00B050"/>
              </a:solidFill>
            </c:spPr>
          </c:dPt>
          <c:dLbls>
            <c:spPr>
              <a:noFill/>
              <a:ln>
                <a:noFill/>
              </a:ln>
              <a:effectLst/>
            </c:spPr>
            <c:txPr>
              <a:bodyPr wrap="square" lIns="38100" tIns="19050" rIns="38100" bIns="19050" anchor="ctr">
                <a:spAutoFit/>
              </a:bodyPr>
              <a:lstStyle/>
              <a:p>
                <a:pPr>
                  <a:defRPr>
                    <a:solidFill>
                      <a:schemeClr val="tx2">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'T-SCFL'!$B$47:$B$53</c:f>
              <c:strCache>
                <c:ptCount val="7"/>
                <c:pt idx="0">
                  <c:v>Valledupar</c:v>
                </c:pt>
                <c:pt idx="1">
                  <c:v>Montería</c:v>
                </c:pt>
                <c:pt idx="2">
                  <c:v>Riohacha</c:v>
                </c:pt>
                <c:pt idx="3">
                  <c:v>Neiva</c:v>
                </c:pt>
                <c:pt idx="4">
                  <c:v>Armenia</c:v>
                </c:pt>
                <c:pt idx="5">
                  <c:v>Sincelejo</c:v>
                </c:pt>
                <c:pt idx="6">
                  <c:v>S. Gil</c:v>
                </c:pt>
              </c:strCache>
            </c:strRef>
          </c:cat>
          <c:val>
            <c:numRef>
              <c:f>'T-SCFL'!$C$47:$C$53</c:f>
              <c:numCache>
                <c:formatCode>0</c:formatCode>
                <c:ptCount val="7"/>
                <c:pt idx="0">
                  <c:v>710</c:v>
                </c:pt>
                <c:pt idx="1">
                  <c:v>510</c:v>
                </c:pt>
                <c:pt idx="2">
                  <c:v>192</c:v>
                </c:pt>
                <c:pt idx="3">
                  <c:v>454</c:v>
                </c:pt>
                <c:pt idx="4">
                  <c:v>187</c:v>
                </c:pt>
                <c:pt idx="5">
                  <c:v>430</c:v>
                </c:pt>
                <c:pt idx="6">
                  <c:v>149</c:v>
                </c:pt>
              </c:numCache>
            </c:numRef>
          </c:val>
        </c:ser>
        <c:ser>
          <c:idx val="1"/>
          <c:order val="1"/>
          <c:tx>
            <c:strRef>
              <c:f>'T-SCFL'!$D$46</c:f>
              <c:strCache>
                <c:ptCount val="1"/>
                <c:pt idx="0">
                  <c:v>EGRESOS EFECTIVOS</c:v>
                </c:pt>
              </c:strCache>
            </c:strRef>
          </c:tx>
          <c:invertIfNegative val="0"/>
          <c:dPt>
            <c:idx val="3"/>
            <c:invertIfNegative val="0"/>
            <c:bubble3D val="0"/>
            <c:spPr>
              <a:solidFill>
                <a:srgbClr val="FFC000"/>
              </a:solidFill>
            </c:spPr>
          </c:dPt>
          <c:dLbls>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'T-SCFL'!$B$47:$B$53</c:f>
              <c:strCache>
                <c:ptCount val="7"/>
                <c:pt idx="0">
                  <c:v>Valledupar</c:v>
                </c:pt>
                <c:pt idx="1">
                  <c:v>Montería</c:v>
                </c:pt>
                <c:pt idx="2">
                  <c:v>Riohacha</c:v>
                </c:pt>
                <c:pt idx="3">
                  <c:v>Neiva</c:v>
                </c:pt>
                <c:pt idx="4">
                  <c:v>Armenia</c:v>
                </c:pt>
                <c:pt idx="5">
                  <c:v>Sincelejo</c:v>
                </c:pt>
                <c:pt idx="6">
                  <c:v>S. Gil</c:v>
                </c:pt>
              </c:strCache>
            </c:strRef>
          </c:cat>
          <c:val>
            <c:numRef>
              <c:f>'T-SCFL'!$D$47:$D$53</c:f>
              <c:numCache>
                <c:formatCode>0</c:formatCode>
                <c:ptCount val="7"/>
                <c:pt idx="0">
                  <c:v>579</c:v>
                </c:pt>
                <c:pt idx="1">
                  <c:v>586</c:v>
                </c:pt>
                <c:pt idx="2">
                  <c:v>160</c:v>
                </c:pt>
                <c:pt idx="3">
                  <c:v>354</c:v>
                </c:pt>
                <c:pt idx="4">
                  <c:v>175</c:v>
                </c:pt>
                <c:pt idx="5">
                  <c:v>386</c:v>
                </c:pt>
                <c:pt idx="6">
                  <c:v>122</c:v>
                </c:pt>
              </c:numCache>
            </c:numRef>
          </c:val>
        </c:ser>
        <c:dLbls>
          <c:showLegendKey val="0"/>
          <c:showVal val="1"/>
          <c:showCatName val="0"/>
          <c:showSerName val="0"/>
          <c:showPercent val="0"/>
          <c:showBubbleSize val="0"/>
        </c:dLbls>
        <c:gapWidth val="75"/>
        <c:axId val="81499648"/>
        <c:axId val="172129024"/>
      </c:barChart>
      <c:catAx>
        <c:axId val="81499648"/>
        <c:scaling>
          <c:orientation val="minMax"/>
        </c:scaling>
        <c:delete val="0"/>
        <c:axPos val="b"/>
        <c:numFmt formatCode="General" sourceLinked="0"/>
        <c:majorTickMark val="none"/>
        <c:minorTickMark val="none"/>
        <c:tickLblPos val="nextTo"/>
        <c:crossAx val="172129024"/>
        <c:crosses val="autoZero"/>
        <c:auto val="1"/>
        <c:lblAlgn val="ctr"/>
        <c:lblOffset val="100"/>
        <c:noMultiLvlLbl val="0"/>
      </c:catAx>
      <c:valAx>
        <c:axId val="172129024"/>
        <c:scaling>
          <c:orientation val="minMax"/>
        </c:scaling>
        <c:delete val="0"/>
        <c:axPos val="l"/>
        <c:numFmt formatCode="0" sourceLinked="1"/>
        <c:majorTickMark val="none"/>
        <c:minorTickMark val="none"/>
        <c:tickLblPos val="nextTo"/>
        <c:crossAx val="8149964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'T-SP'!$C$44</c:f>
              <c:strCache>
                <c:ptCount val="1"/>
                <c:pt idx="0">
                  <c:v>INGRESOS EFECTIVOS</c:v>
                </c:pt>
              </c:strCache>
            </c:strRef>
          </c:tx>
          <c:invertIfNegative val="0"/>
          <c:dPt>
            <c:idx val="9"/>
            <c:invertIfNegative val="0"/>
            <c:bubble3D val="0"/>
            <c:spPr>
              <a:solidFill>
                <a:srgbClr val="FFC000"/>
              </a:solidFill>
            </c:spPr>
          </c:dPt>
          <c:dLbls>
            <c:dLbl>
              <c:idx val="9"/>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3.6429867270503669E-3"/>
                  <c:y val="2.777777777777777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tx2">
                        <a:lumMod val="60000"/>
                        <a:lumOff val="40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'T-SP'!$B$45:$B$65</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'T-SP'!$C$45:$C$65</c:f>
              <c:numCache>
                <c:formatCode>0</c:formatCode>
                <c:ptCount val="21"/>
                <c:pt idx="0">
                  <c:v>262</c:v>
                </c:pt>
                <c:pt idx="1">
                  <c:v>287</c:v>
                </c:pt>
                <c:pt idx="2">
                  <c:v>254</c:v>
                </c:pt>
                <c:pt idx="3">
                  <c:v>336</c:v>
                </c:pt>
                <c:pt idx="4">
                  <c:v>349</c:v>
                </c:pt>
                <c:pt idx="5">
                  <c:v>305</c:v>
                </c:pt>
                <c:pt idx="6">
                  <c:v>389</c:v>
                </c:pt>
                <c:pt idx="7">
                  <c:v>177</c:v>
                </c:pt>
                <c:pt idx="8">
                  <c:v>115</c:v>
                </c:pt>
                <c:pt idx="9">
                  <c:v>272</c:v>
                </c:pt>
                <c:pt idx="10">
                  <c:v>229</c:v>
                </c:pt>
                <c:pt idx="11">
                  <c:v>620</c:v>
                </c:pt>
                <c:pt idx="12">
                  <c:v>188</c:v>
                </c:pt>
                <c:pt idx="13">
                  <c:v>580</c:v>
                </c:pt>
                <c:pt idx="14">
                  <c:v>151</c:v>
                </c:pt>
                <c:pt idx="15">
                  <c:v>339</c:v>
                </c:pt>
                <c:pt idx="16">
                  <c:v>411</c:v>
                </c:pt>
                <c:pt idx="17">
                  <c:v>171</c:v>
                </c:pt>
                <c:pt idx="18">
                  <c:v>109</c:v>
                </c:pt>
                <c:pt idx="19">
                  <c:v>336</c:v>
                </c:pt>
                <c:pt idx="20">
                  <c:v>276</c:v>
                </c:pt>
              </c:numCache>
            </c:numRef>
          </c:val>
        </c:ser>
        <c:ser>
          <c:idx val="1"/>
          <c:order val="1"/>
          <c:tx>
            <c:strRef>
              <c:f>'T-SP'!$D$44</c:f>
              <c:strCache>
                <c:ptCount val="1"/>
                <c:pt idx="0">
                  <c:v>EGRESOS EFECTIVOS</c:v>
                </c:pt>
              </c:strCache>
            </c:strRef>
          </c:tx>
          <c:invertIfNegative val="0"/>
          <c:dPt>
            <c:idx val="9"/>
            <c:invertIfNegative val="0"/>
            <c:bubble3D val="0"/>
            <c:spPr>
              <a:solidFill>
                <a:srgbClr val="00B050"/>
              </a:solidFill>
            </c:spPr>
          </c:dPt>
          <c:dLbls>
            <c:dLbl>
              <c:idx val="9"/>
              <c:layout>
                <c:manualLayout>
                  <c:x val="5.4644800905754168E-3"/>
                  <c:y val="5.555555555555453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7.2859734541006671E-3"/>
                  <c:y val="8.333333333333333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7.2859734541006003E-3"/>
                  <c:y val="8.333333333333333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3.6429867270503669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5.4644800905755504E-3"/>
                  <c:y val="8.3333333333333332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'T-SP'!$B$45:$B$65</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'T-SP'!$D$45:$D$65</c:f>
              <c:numCache>
                <c:formatCode>0</c:formatCode>
                <c:ptCount val="21"/>
                <c:pt idx="0">
                  <c:v>231</c:v>
                </c:pt>
                <c:pt idx="1">
                  <c:v>323</c:v>
                </c:pt>
                <c:pt idx="2">
                  <c:v>206</c:v>
                </c:pt>
                <c:pt idx="3">
                  <c:v>316</c:v>
                </c:pt>
                <c:pt idx="4">
                  <c:v>322</c:v>
                </c:pt>
                <c:pt idx="5">
                  <c:v>276</c:v>
                </c:pt>
                <c:pt idx="6">
                  <c:v>367</c:v>
                </c:pt>
                <c:pt idx="7">
                  <c:v>173</c:v>
                </c:pt>
                <c:pt idx="8">
                  <c:v>129</c:v>
                </c:pt>
                <c:pt idx="9">
                  <c:v>270</c:v>
                </c:pt>
                <c:pt idx="10">
                  <c:v>207</c:v>
                </c:pt>
                <c:pt idx="11">
                  <c:v>517</c:v>
                </c:pt>
                <c:pt idx="12">
                  <c:v>161</c:v>
                </c:pt>
                <c:pt idx="13">
                  <c:v>565</c:v>
                </c:pt>
                <c:pt idx="14">
                  <c:v>152</c:v>
                </c:pt>
                <c:pt idx="15">
                  <c:v>330</c:v>
                </c:pt>
                <c:pt idx="16">
                  <c:v>355</c:v>
                </c:pt>
                <c:pt idx="17">
                  <c:v>166</c:v>
                </c:pt>
                <c:pt idx="18">
                  <c:v>111</c:v>
                </c:pt>
                <c:pt idx="19">
                  <c:v>310</c:v>
                </c:pt>
                <c:pt idx="20">
                  <c:v>266</c:v>
                </c:pt>
              </c:numCache>
            </c:numRef>
          </c:val>
        </c:ser>
        <c:dLbls>
          <c:showLegendKey val="0"/>
          <c:showVal val="1"/>
          <c:showCatName val="0"/>
          <c:showSerName val="0"/>
          <c:showPercent val="0"/>
          <c:showBubbleSize val="0"/>
        </c:dLbls>
        <c:gapWidth val="75"/>
        <c:axId val="87183360"/>
        <c:axId val="172328640"/>
      </c:barChart>
      <c:catAx>
        <c:axId val="87183360"/>
        <c:scaling>
          <c:orientation val="minMax"/>
        </c:scaling>
        <c:delete val="0"/>
        <c:axPos val="b"/>
        <c:numFmt formatCode="General" sourceLinked="0"/>
        <c:majorTickMark val="none"/>
        <c:minorTickMark val="none"/>
        <c:tickLblPos val="nextTo"/>
        <c:crossAx val="172328640"/>
        <c:crosses val="autoZero"/>
        <c:auto val="1"/>
        <c:lblAlgn val="ctr"/>
        <c:lblOffset val="100"/>
        <c:noMultiLvlLbl val="0"/>
      </c:catAx>
      <c:valAx>
        <c:axId val="172328640"/>
        <c:scaling>
          <c:orientation val="minMax"/>
        </c:scaling>
        <c:delete val="0"/>
        <c:axPos val="l"/>
        <c:numFmt formatCode="0" sourceLinked="1"/>
        <c:majorTickMark val="none"/>
        <c:minorTickMark val="none"/>
        <c:tickLblPos val="nextTo"/>
        <c:crossAx val="8718336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Espec.!$C$43</c:f>
              <c:strCache>
                <c:ptCount val="1"/>
                <c:pt idx="0">
                  <c:v>INGRESOS EFECTIVOS</c:v>
                </c:pt>
              </c:strCache>
            </c:strRef>
          </c:tx>
          <c:spPr>
            <a:solidFill>
              <a:schemeClr val="accent1"/>
            </a:solidFill>
          </c:spPr>
          <c:invertIfNegative val="0"/>
          <c:dPt>
            <c:idx val="10"/>
            <c:invertIfNegative val="0"/>
            <c:bubble3D val="0"/>
            <c:spPr>
              <a:solidFill>
                <a:srgbClr val="FFC000"/>
              </a:solidFill>
            </c:spPr>
          </c:dPt>
          <c:dLbls>
            <c:dLbl>
              <c:idx val="3"/>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6478987863160863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95797572632112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6.0422257495180779E-17"/>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8.23949393158028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3.2957975726322329E-3"/>
                  <c:y val="6.828850981297757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3.2957975726322329E-3"/>
                  <c:y val="6.828850981297757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0"/>
                  <c:y val="1.0243276471946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Espec.!$B$44:$B$63</c:f>
              <c:strCache>
                <c:ptCount val="20"/>
                <c:pt idx="0">
                  <c:v>Arauca</c:v>
                </c:pt>
                <c:pt idx="1">
                  <c:v>Barranquilla</c:v>
                </c:pt>
                <c:pt idx="2">
                  <c:v>Cartagena*</c:v>
                </c:pt>
                <c:pt idx="3">
                  <c:v>Tunja</c:v>
                </c:pt>
                <c:pt idx="4">
                  <c:v>Buga</c:v>
                </c:pt>
                <c:pt idx="5">
                  <c:v>Manizales</c:v>
                </c:pt>
                <c:pt idx="6">
                  <c:v>Florencia</c:v>
                </c:pt>
                <c:pt idx="7">
                  <c:v>Popayán</c:v>
                </c:pt>
                <c:pt idx="8">
                  <c:v>Montería</c:v>
                </c:pt>
                <c:pt idx="9">
                  <c:v>Neiva</c:v>
                </c:pt>
                <c:pt idx="10">
                  <c:v>Villavicencio</c:v>
                </c:pt>
                <c:pt idx="11">
                  <c:v>Pasto</c:v>
                </c:pt>
                <c:pt idx="12">
                  <c:v>Cúcuta</c:v>
                </c:pt>
                <c:pt idx="13">
                  <c:v>Armenia</c:v>
                </c:pt>
                <c:pt idx="14">
                  <c:v>Pereira</c:v>
                </c:pt>
                <c:pt idx="15">
                  <c:v>Bucaramanga</c:v>
                </c:pt>
                <c:pt idx="16">
                  <c:v>Sincelejo</c:v>
                </c:pt>
                <c:pt idx="17">
                  <c:v>Ibagué</c:v>
                </c:pt>
                <c:pt idx="18">
                  <c:v>Cali</c:v>
                </c:pt>
                <c:pt idx="19">
                  <c:v>Mocoa</c:v>
                </c:pt>
              </c:strCache>
            </c:strRef>
          </c:cat>
          <c:val>
            <c:numRef>
              <c:f>Espec.!$C$44:$C$63</c:f>
              <c:numCache>
                <c:formatCode>0</c:formatCode>
                <c:ptCount val="20"/>
                <c:pt idx="0">
                  <c:v>80</c:v>
                </c:pt>
                <c:pt idx="1">
                  <c:v>183</c:v>
                </c:pt>
                <c:pt idx="2">
                  <c:v>266</c:v>
                </c:pt>
                <c:pt idx="3">
                  <c:v>161</c:v>
                </c:pt>
                <c:pt idx="4">
                  <c:v>218</c:v>
                </c:pt>
                <c:pt idx="5">
                  <c:v>307</c:v>
                </c:pt>
                <c:pt idx="6">
                  <c:v>506</c:v>
                </c:pt>
                <c:pt idx="7">
                  <c:v>224</c:v>
                </c:pt>
                <c:pt idx="8">
                  <c:v>378</c:v>
                </c:pt>
                <c:pt idx="9">
                  <c:v>200</c:v>
                </c:pt>
                <c:pt idx="10">
                  <c:v>332</c:v>
                </c:pt>
                <c:pt idx="11">
                  <c:v>176</c:v>
                </c:pt>
                <c:pt idx="12">
                  <c:v>188</c:v>
                </c:pt>
                <c:pt idx="13">
                  <c:v>216</c:v>
                </c:pt>
                <c:pt idx="14">
                  <c:v>179</c:v>
                </c:pt>
                <c:pt idx="15">
                  <c:v>166</c:v>
                </c:pt>
                <c:pt idx="16">
                  <c:v>147</c:v>
                </c:pt>
                <c:pt idx="17">
                  <c:v>249</c:v>
                </c:pt>
                <c:pt idx="18">
                  <c:v>194</c:v>
                </c:pt>
                <c:pt idx="19">
                  <c:v>457</c:v>
                </c:pt>
              </c:numCache>
            </c:numRef>
          </c:val>
        </c:ser>
        <c:ser>
          <c:idx val="1"/>
          <c:order val="1"/>
          <c:tx>
            <c:strRef>
              <c:f>Espec.!$D$43</c:f>
              <c:strCache>
                <c:ptCount val="1"/>
                <c:pt idx="0">
                  <c:v>EGRESOS EFECTIVOS</c:v>
                </c:pt>
              </c:strCache>
            </c:strRef>
          </c:tx>
          <c:spPr>
            <a:solidFill>
              <a:schemeClr val="accent2"/>
            </a:solidFill>
          </c:spPr>
          <c:invertIfNegative val="0"/>
          <c:dPt>
            <c:idx val="10"/>
            <c:invertIfNegative val="0"/>
            <c:bubble3D val="0"/>
            <c:spPr>
              <a:solidFill>
                <a:srgbClr val="00B050"/>
              </a:solidFill>
            </c:spPr>
          </c:dPt>
          <c:dLbls>
            <c:dLbl>
              <c:idx val="2"/>
              <c:layout>
                <c:manualLayout>
                  <c:x val="6.5915951452642247E-3"/>
                  <c:y val="3.414425490648910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9436963589481681E-3"/>
                  <c:y val="-6.25970775351153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2957975726321124E-3"/>
                  <c:y val="-6.25970775351153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9436963589481681E-3"/>
                  <c:y val="-6.25970775351153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957975726320516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9436963589481681E-3"/>
                  <c:y val="3.414425490648910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6.591595145264164E-3"/>
                  <c:y val="-6.25970775351153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2957975726321726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4.9436963589480475E-3"/>
                  <c:y val="6.828850981297883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4.9436963589480475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3.295797572631991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4.9436963589480475E-3"/>
                  <c:y val="-6.259707753511538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3.2957975726319914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6478987863160562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4.9436963589480475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8.239493931580159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Espec.!$B$44:$B$63</c:f>
              <c:strCache>
                <c:ptCount val="20"/>
                <c:pt idx="0">
                  <c:v>Arauca</c:v>
                </c:pt>
                <c:pt idx="1">
                  <c:v>Barranquilla</c:v>
                </c:pt>
                <c:pt idx="2">
                  <c:v>Cartagena*</c:v>
                </c:pt>
                <c:pt idx="3">
                  <c:v>Tunja</c:v>
                </c:pt>
                <c:pt idx="4">
                  <c:v>Buga</c:v>
                </c:pt>
                <c:pt idx="5">
                  <c:v>Manizales</c:v>
                </c:pt>
                <c:pt idx="6">
                  <c:v>Florencia</c:v>
                </c:pt>
                <c:pt idx="7">
                  <c:v>Popayán</c:v>
                </c:pt>
                <c:pt idx="8">
                  <c:v>Montería</c:v>
                </c:pt>
                <c:pt idx="9">
                  <c:v>Neiva</c:v>
                </c:pt>
                <c:pt idx="10">
                  <c:v>Villavicencio</c:v>
                </c:pt>
                <c:pt idx="11">
                  <c:v>Pasto</c:v>
                </c:pt>
                <c:pt idx="12">
                  <c:v>Cúcuta</c:v>
                </c:pt>
                <c:pt idx="13">
                  <c:v>Armenia</c:v>
                </c:pt>
                <c:pt idx="14">
                  <c:v>Pereira</c:v>
                </c:pt>
                <c:pt idx="15">
                  <c:v>Bucaramanga</c:v>
                </c:pt>
                <c:pt idx="16">
                  <c:v>Sincelejo</c:v>
                </c:pt>
                <c:pt idx="17">
                  <c:v>Ibagué</c:v>
                </c:pt>
                <c:pt idx="18">
                  <c:v>Cali</c:v>
                </c:pt>
                <c:pt idx="19">
                  <c:v>Mocoa</c:v>
                </c:pt>
              </c:strCache>
            </c:strRef>
          </c:cat>
          <c:val>
            <c:numRef>
              <c:f>Espec.!$D$44:$D$63</c:f>
              <c:numCache>
                <c:formatCode>0</c:formatCode>
                <c:ptCount val="20"/>
                <c:pt idx="0">
                  <c:v>110</c:v>
                </c:pt>
                <c:pt idx="1">
                  <c:v>62</c:v>
                </c:pt>
                <c:pt idx="2">
                  <c:v>204</c:v>
                </c:pt>
                <c:pt idx="3">
                  <c:v>163</c:v>
                </c:pt>
                <c:pt idx="4">
                  <c:v>236</c:v>
                </c:pt>
                <c:pt idx="5">
                  <c:v>223</c:v>
                </c:pt>
                <c:pt idx="6">
                  <c:v>501</c:v>
                </c:pt>
                <c:pt idx="7">
                  <c:v>193</c:v>
                </c:pt>
                <c:pt idx="8">
                  <c:v>228</c:v>
                </c:pt>
                <c:pt idx="9">
                  <c:v>199</c:v>
                </c:pt>
                <c:pt idx="10">
                  <c:v>317</c:v>
                </c:pt>
                <c:pt idx="11">
                  <c:v>149</c:v>
                </c:pt>
                <c:pt idx="12">
                  <c:v>207</c:v>
                </c:pt>
                <c:pt idx="13">
                  <c:v>207</c:v>
                </c:pt>
                <c:pt idx="14">
                  <c:v>182</c:v>
                </c:pt>
                <c:pt idx="15">
                  <c:v>172</c:v>
                </c:pt>
                <c:pt idx="16">
                  <c:v>120</c:v>
                </c:pt>
                <c:pt idx="17">
                  <c:v>239</c:v>
                </c:pt>
                <c:pt idx="18">
                  <c:v>166</c:v>
                </c:pt>
                <c:pt idx="19">
                  <c:v>374</c:v>
                </c:pt>
              </c:numCache>
            </c:numRef>
          </c:val>
        </c:ser>
        <c:dLbls>
          <c:showLegendKey val="0"/>
          <c:showVal val="1"/>
          <c:showCatName val="0"/>
          <c:showSerName val="0"/>
          <c:showPercent val="0"/>
          <c:showBubbleSize val="0"/>
        </c:dLbls>
        <c:gapWidth val="75"/>
        <c:axId val="87186432"/>
        <c:axId val="172330944"/>
      </c:barChart>
      <c:catAx>
        <c:axId val="87186432"/>
        <c:scaling>
          <c:orientation val="minMax"/>
        </c:scaling>
        <c:delete val="0"/>
        <c:axPos val="b"/>
        <c:numFmt formatCode="General" sourceLinked="0"/>
        <c:majorTickMark val="none"/>
        <c:minorTickMark val="none"/>
        <c:tickLblPos val="nextTo"/>
        <c:crossAx val="172330944"/>
        <c:crosses val="autoZero"/>
        <c:auto val="1"/>
        <c:lblAlgn val="ctr"/>
        <c:lblOffset val="100"/>
        <c:noMultiLvlLbl val="0"/>
      </c:catAx>
      <c:valAx>
        <c:axId val="172330944"/>
        <c:scaling>
          <c:orientation val="minMax"/>
        </c:scaling>
        <c:delete val="0"/>
        <c:axPos val="l"/>
        <c:numFmt formatCode="0" sourceLinked="1"/>
        <c:majorTickMark val="none"/>
        <c:minorTickMark val="none"/>
        <c:tickLblPos val="nextTo"/>
        <c:crossAx val="8718643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06723506228054E-2"/>
          <c:y val="3.7871013158781774E-2"/>
          <c:w val="0.92965692621521512"/>
          <c:h val="0.67281090519300912"/>
        </c:manualLayout>
      </c:layout>
      <c:barChart>
        <c:barDir val="col"/>
        <c:grouping val="clustered"/>
        <c:varyColors val="0"/>
        <c:ser>
          <c:idx val="0"/>
          <c:order val="0"/>
          <c:tx>
            <c:strRef>
              <c:f>EPMS!$C$46</c:f>
              <c:strCache>
                <c:ptCount val="1"/>
                <c:pt idx="0">
                  <c:v>INGRESOS EFECTIVOS</c:v>
                </c:pt>
              </c:strCache>
            </c:strRef>
          </c:tx>
          <c:invertIfNegative val="0"/>
          <c:dPt>
            <c:idx val="14"/>
            <c:invertIfNegative val="0"/>
            <c:bubble3D val="0"/>
            <c:spPr>
              <a:solidFill>
                <a:srgbClr val="FFC000"/>
              </a:solidFill>
            </c:spPr>
          </c:dPt>
          <c:dLbls>
            <c:dLbl>
              <c:idx val="1"/>
              <c:layout>
                <c:manualLayout>
                  <c:x val="-1.4975999979794685E-17"/>
                  <c:y val="1.36441147534511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995199995958937E-17"/>
                  <c:y val="1.70551434418138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36441147534511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9903999919178739E-17"/>
                  <c:y val="6.82205737672549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4.9012929765243508E-3"/>
                  <c:y val="1.70551434418138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layout>
                <c:manualLayout>
                  <c:x val="6.5350573020324671E-3"/>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EPMS!$B$47:$B$74</c:f>
              <c:strCache>
                <c:ptCount val="28"/>
                <c:pt idx="0">
                  <c:v>Arauca</c:v>
                </c:pt>
                <c:pt idx="1">
                  <c:v>Barranquilla</c:v>
                </c:pt>
                <c:pt idx="2">
                  <c:v>Tunja</c:v>
                </c:pt>
                <c:pt idx="3">
                  <c:v>Buga</c:v>
                </c:pt>
                <c:pt idx="4">
                  <c:v>Manizales</c:v>
                </c:pt>
                <c:pt idx="5">
                  <c:v>Florencia</c:v>
                </c:pt>
                <c:pt idx="6">
                  <c:v>Yopal</c:v>
                </c:pt>
                <c:pt idx="7">
                  <c:v>Popayán</c:v>
                </c:pt>
                <c:pt idx="8">
                  <c:v>Valledupar</c:v>
                </c:pt>
                <c:pt idx="9">
                  <c:v>Quibdó</c:v>
                </c:pt>
                <c:pt idx="10">
                  <c:v>Montería</c:v>
                </c:pt>
                <c:pt idx="11">
                  <c:v>Riohacha</c:v>
                </c:pt>
                <c:pt idx="12">
                  <c:v>Neiva</c:v>
                </c:pt>
                <c:pt idx="13">
                  <c:v>Pamplona</c:v>
                </c:pt>
                <c:pt idx="14">
                  <c:v>S. Marta</c:v>
                </c:pt>
                <c:pt idx="15">
                  <c:v>Villavicencio</c:v>
                </c:pt>
                <c:pt idx="16">
                  <c:v>Pasto</c:v>
                </c:pt>
                <c:pt idx="17">
                  <c:v>Cúcuta</c:v>
                </c:pt>
                <c:pt idx="18">
                  <c:v>Armenia</c:v>
                </c:pt>
                <c:pt idx="19">
                  <c:v>Pereira</c:v>
                </c:pt>
                <c:pt idx="20">
                  <c:v>Bucaramanga</c:v>
                </c:pt>
                <c:pt idx="21">
                  <c:v>Sincelejo</c:v>
                </c:pt>
                <c:pt idx="22">
                  <c:v>S. Gil</c:v>
                </c:pt>
                <c:pt idx="23">
                  <c:v>Ibagué</c:v>
                </c:pt>
                <c:pt idx="24">
                  <c:v>Cali</c:v>
                </c:pt>
                <c:pt idx="25">
                  <c:v>Mocoa</c:v>
                </c:pt>
                <c:pt idx="26">
                  <c:v>Acacías</c:v>
                </c:pt>
                <c:pt idx="27">
                  <c:v>Zipaquirá</c:v>
                </c:pt>
              </c:strCache>
            </c:strRef>
          </c:cat>
          <c:val>
            <c:numRef>
              <c:f>EPMS!$C$47:$C$74</c:f>
              <c:numCache>
                <c:formatCode>0</c:formatCode>
                <c:ptCount val="28"/>
                <c:pt idx="0">
                  <c:v>497</c:v>
                </c:pt>
                <c:pt idx="1">
                  <c:v>579</c:v>
                </c:pt>
                <c:pt idx="2">
                  <c:v>444</c:v>
                </c:pt>
                <c:pt idx="3">
                  <c:v>690</c:v>
                </c:pt>
                <c:pt idx="4">
                  <c:v>828</c:v>
                </c:pt>
                <c:pt idx="5">
                  <c:v>902</c:v>
                </c:pt>
                <c:pt idx="6">
                  <c:v>508</c:v>
                </c:pt>
                <c:pt idx="7">
                  <c:v>671</c:v>
                </c:pt>
                <c:pt idx="8">
                  <c:v>653</c:v>
                </c:pt>
                <c:pt idx="9">
                  <c:v>740</c:v>
                </c:pt>
                <c:pt idx="10">
                  <c:v>856</c:v>
                </c:pt>
                <c:pt idx="11">
                  <c:v>324</c:v>
                </c:pt>
                <c:pt idx="12">
                  <c:v>894</c:v>
                </c:pt>
                <c:pt idx="13">
                  <c:v>319</c:v>
                </c:pt>
                <c:pt idx="14">
                  <c:v>705</c:v>
                </c:pt>
                <c:pt idx="15">
                  <c:v>746</c:v>
                </c:pt>
                <c:pt idx="16">
                  <c:v>756</c:v>
                </c:pt>
                <c:pt idx="17">
                  <c:v>739</c:v>
                </c:pt>
                <c:pt idx="18">
                  <c:v>533</c:v>
                </c:pt>
                <c:pt idx="19">
                  <c:v>688</c:v>
                </c:pt>
                <c:pt idx="20">
                  <c:v>770</c:v>
                </c:pt>
                <c:pt idx="21">
                  <c:v>544</c:v>
                </c:pt>
                <c:pt idx="22">
                  <c:v>446</c:v>
                </c:pt>
                <c:pt idx="23">
                  <c:v>811</c:v>
                </c:pt>
                <c:pt idx="24">
                  <c:v>757</c:v>
                </c:pt>
                <c:pt idx="25">
                  <c:v>550</c:v>
                </c:pt>
                <c:pt idx="26">
                  <c:v>832</c:v>
                </c:pt>
                <c:pt idx="27">
                  <c:v>446</c:v>
                </c:pt>
              </c:numCache>
            </c:numRef>
          </c:val>
        </c:ser>
        <c:ser>
          <c:idx val="1"/>
          <c:order val="1"/>
          <c:tx>
            <c:strRef>
              <c:f>EPMS!$D$46</c:f>
              <c:strCache>
                <c:ptCount val="1"/>
                <c:pt idx="0">
                  <c:v>EGRESOS EFECTIVOS</c:v>
                </c:pt>
              </c:strCache>
            </c:strRef>
          </c:tx>
          <c:invertIfNegative val="0"/>
          <c:dPt>
            <c:idx val="14"/>
            <c:invertIfNegative val="0"/>
            <c:bubble3D val="0"/>
            <c:spPr>
              <a:solidFill>
                <a:srgbClr val="00B050"/>
              </a:solidFill>
            </c:spPr>
          </c:dPt>
          <c:dLbls>
            <c:dLbl>
              <c:idx val="0"/>
              <c:layout>
                <c:manualLayout>
                  <c:x val="4.9012929765243508E-3"/>
                  <c:y val="3.411028688362778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1688216275405835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2675286510162036E-3"/>
                  <c:y val="6.82205737672549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9012929765243508E-3"/>
                  <c:y val="1.36441147534511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6.5350573020324671E-3"/>
                  <c:y val="-6.253480354593074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675286510162036E-3"/>
                  <c:y val="-6.253480354593074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2675286510161737E-3"/>
                  <c:y val="3.411028688362778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9012929765243508E-3"/>
                  <c:y val="6.82205737672549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3.2675286510161737E-3"/>
                  <c:y val="3.411028688362716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6.5350573020324671E-3"/>
                  <c:y val="1.02330860650883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267528651016233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4.9012929765243508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3.267528651016233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3.2675286510161139E-3"/>
                  <c:y val="3.411028688362778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6337643255081168E-3"/>
                  <c:y val="6.822057376725557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3.2675286510162336E-3"/>
                  <c:y val="3.411028688362778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6.5350573020324671E-3"/>
                  <c:y val="1.02330860650883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4.9012929765243508E-3"/>
                  <c:y val="6.2534803545930744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1.6337643255079971E-3"/>
                  <c:y val="1.02330860650882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3.2675286510162336E-3"/>
                  <c:y val="6.822057376725557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3.2675286510162336E-3"/>
                  <c:y val="6.82205737672549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5"/>
              <c:layout>
                <c:manualLayout>
                  <c:x val="4.9012929765243508E-3"/>
                  <c:y val="1.023308606508833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6"/>
              <c:layout>
                <c:manualLayout>
                  <c:x val="4.9012929765243508E-3"/>
                  <c:y val="-3.411028688362778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7"/>
              <c:layout>
                <c:manualLayout>
                  <c:x val="4.9012929765243508E-3"/>
                  <c:y val="-6.2534803545930744E-17"/>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EPMS!$B$47:$B$74</c:f>
              <c:strCache>
                <c:ptCount val="28"/>
                <c:pt idx="0">
                  <c:v>Arauca</c:v>
                </c:pt>
                <c:pt idx="1">
                  <c:v>Barranquilla</c:v>
                </c:pt>
                <c:pt idx="2">
                  <c:v>Tunja</c:v>
                </c:pt>
                <c:pt idx="3">
                  <c:v>Buga</c:v>
                </c:pt>
                <c:pt idx="4">
                  <c:v>Manizales</c:v>
                </c:pt>
                <c:pt idx="5">
                  <c:v>Florencia</c:v>
                </c:pt>
                <c:pt idx="6">
                  <c:v>Yopal</c:v>
                </c:pt>
                <c:pt idx="7">
                  <c:v>Popayán</c:v>
                </c:pt>
                <c:pt idx="8">
                  <c:v>Valledupar</c:v>
                </c:pt>
                <c:pt idx="9">
                  <c:v>Quibdó</c:v>
                </c:pt>
                <c:pt idx="10">
                  <c:v>Montería</c:v>
                </c:pt>
                <c:pt idx="11">
                  <c:v>Riohacha</c:v>
                </c:pt>
                <c:pt idx="12">
                  <c:v>Neiva</c:v>
                </c:pt>
                <c:pt idx="13">
                  <c:v>Pamplona</c:v>
                </c:pt>
                <c:pt idx="14">
                  <c:v>S. Marta</c:v>
                </c:pt>
                <c:pt idx="15">
                  <c:v>Villavicencio</c:v>
                </c:pt>
                <c:pt idx="16">
                  <c:v>Pasto</c:v>
                </c:pt>
                <c:pt idx="17">
                  <c:v>Cúcuta</c:v>
                </c:pt>
                <c:pt idx="18">
                  <c:v>Armenia</c:v>
                </c:pt>
                <c:pt idx="19">
                  <c:v>Pereira</c:v>
                </c:pt>
                <c:pt idx="20">
                  <c:v>Bucaramanga</c:v>
                </c:pt>
                <c:pt idx="21">
                  <c:v>Sincelejo</c:v>
                </c:pt>
                <c:pt idx="22">
                  <c:v>S. Gil</c:v>
                </c:pt>
                <c:pt idx="23">
                  <c:v>Ibagué</c:v>
                </c:pt>
                <c:pt idx="24">
                  <c:v>Cali</c:v>
                </c:pt>
                <c:pt idx="25">
                  <c:v>Mocoa</c:v>
                </c:pt>
                <c:pt idx="26">
                  <c:v>Acacías</c:v>
                </c:pt>
                <c:pt idx="27">
                  <c:v>Zipaquirá</c:v>
                </c:pt>
              </c:strCache>
            </c:strRef>
          </c:cat>
          <c:val>
            <c:numRef>
              <c:f>EPMS!$D$47:$D$74</c:f>
              <c:numCache>
                <c:formatCode>0</c:formatCode>
                <c:ptCount val="28"/>
                <c:pt idx="0">
                  <c:v>308</c:v>
                </c:pt>
                <c:pt idx="1">
                  <c:v>487</c:v>
                </c:pt>
                <c:pt idx="2">
                  <c:v>201</c:v>
                </c:pt>
                <c:pt idx="3">
                  <c:v>372</c:v>
                </c:pt>
                <c:pt idx="4">
                  <c:v>568</c:v>
                </c:pt>
                <c:pt idx="5">
                  <c:v>545</c:v>
                </c:pt>
                <c:pt idx="6">
                  <c:v>407</c:v>
                </c:pt>
                <c:pt idx="7">
                  <c:v>399</c:v>
                </c:pt>
                <c:pt idx="8">
                  <c:v>334</c:v>
                </c:pt>
                <c:pt idx="9">
                  <c:v>202</c:v>
                </c:pt>
                <c:pt idx="10">
                  <c:v>487</c:v>
                </c:pt>
                <c:pt idx="11">
                  <c:v>236</c:v>
                </c:pt>
                <c:pt idx="12">
                  <c:v>1141</c:v>
                </c:pt>
                <c:pt idx="13">
                  <c:v>75</c:v>
                </c:pt>
                <c:pt idx="14">
                  <c:v>530</c:v>
                </c:pt>
                <c:pt idx="15">
                  <c:v>569</c:v>
                </c:pt>
                <c:pt idx="16">
                  <c:v>460</c:v>
                </c:pt>
                <c:pt idx="17">
                  <c:v>261</c:v>
                </c:pt>
                <c:pt idx="18">
                  <c:v>572</c:v>
                </c:pt>
                <c:pt idx="19">
                  <c:v>443</c:v>
                </c:pt>
                <c:pt idx="20">
                  <c:v>239</c:v>
                </c:pt>
                <c:pt idx="21">
                  <c:v>275</c:v>
                </c:pt>
                <c:pt idx="22">
                  <c:v>420</c:v>
                </c:pt>
                <c:pt idx="23">
                  <c:v>542</c:v>
                </c:pt>
                <c:pt idx="24">
                  <c:v>548</c:v>
                </c:pt>
                <c:pt idx="25">
                  <c:v>387</c:v>
                </c:pt>
                <c:pt idx="26">
                  <c:v>485</c:v>
                </c:pt>
                <c:pt idx="27">
                  <c:v>324</c:v>
                </c:pt>
              </c:numCache>
            </c:numRef>
          </c:val>
        </c:ser>
        <c:dLbls>
          <c:showLegendKey val="0"/>
          <c:showVal val="1"/>
          <c:showCatName val="0"/>
          <c:showSerName val="0"/>
          <c:showPercent val="0"/>
          <c:showBubbleSize val="0"/>
        </c:dLbls>
        <c:gapWidth val="75"/>
        <c:axId val="87714816"/>
        <c:axId val="173540480"/>
      </c:barChart>
      <c:catAx>
        <c:axId val="87714816"/>
        <c:scaling>
          <c:orientation val="minMax"/>
        </c:scaling>
        <c:delete val="0"/>
        <c:axPos val="b"/>
        <c:numFmt formatCode="General" sourceLinked="0"/>
        <c:majorTickMark val="none"/>
        <c:minorTickMark val="none"/>
        <c:tickLblPos val="nextTo"/>
        <c:crossAx val="173540480"/>
        <c:crosses val="autoZero"/>
        <c:auto val="1"/>
        <c:lblAlgn val="ctr"/>
        <c:lblOffset val="100"/>
        <c:noMultiLvlLbl val="0"/>
      </c:catAx>
      <c:valAx>
        <c:axId val="173540480"/>
        <c:scaling>
          <c:orientation val="minMax"/>
        </c:scaling>
        <c:delete val="0"/>
        <c:axPos val="l"/>
        <c:numFmt formatCode="0" sourceLinked="1"/>
        <c:majorTickMark val="none"/>
        <c:minorTickMark val="none"/>
        <c:tickLblPos val="nextTo"/>
        <c:crossAx val="8771481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'P-Cto'!$D$104</c:f>
              <c:strCache>
                <c:ptCount val="1"/>
                <c:pt idx="0">
                  <c:v>INGRESOS EFECTIVOS</c:v>
                </c:pt>
              </c:strCache>
            </c:strRef>
          </c:tx>
          <c:invertIfNegative val="0"/>
          <c:dPt>
            <c:idx val="16"/>
            <c:invertIfNegative val="0"/>
            <c:bubble3D val="0"/>
            <c:spPr>
              <a:solidFill>
                <a:srgbClr val="00B050"/>
              </a:solidFill>
            </c:spPr>
          </c:dPt>
          <c:dLbls>
            <c:dLbl>
              <c:idx val="1"/>
              <c:layout>
                <c:manualLayout>
                  <c:x val="-7.1073205401563609E-3"/>
                  <c:y val="5.306798782277715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6858564321251017E-3"/>
                  <c:y val="7.960198173416524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8429282160625444E-3"/>
                  <c:y val="1.59203963468331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839228887790209E-3"/>
                  <c:y val="-1.0497312047838973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4214641080312722E-3"/>
                  <c:y val="1.06135975645554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2.8429282160625964E-3"/>
                  <c:y val="-4.8645093551940632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4.2643923240938165E-3"/>
                  <c:y val="7.960198173416572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5.6747690136396923E-3"/>
                  <c:y val="7.960090216309442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7.0980722194755232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0"/>
                  <c:y val="1.06135975645553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2.8392288877903131E-3"/>
                  <c:y val="2.862936358277271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2.8429282160624403E-3"/>
                  <c:y val="5.306798782277618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4.2643923240938165E-3"/>
                  <c:y val="2.653399391138906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a:solidFill>
                      <a:schemeClr val="accent1">
                        <a:lumMod val="75000"/>
                      </a:schemeClr>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'P-Cto'!$C$105:$C$134</c:f>
              <c:strCache>
                <c:ptCount val="30"/>
                <c:pt idx="0">
                  <c:v>Arauca</c:v>
                </c:pt>
                <c:pt idx="1">
                  <c:v>Barranquilla</c:v>
                </c:pt>
                <c:pt idx="2">
                  <c:v>Cartagena</c:v>
                </c:pt>
                <c:pt idx="3">
                  <c:v>Cartago</c:v>
                </c:pt>
                <c:pt idx="4">
                  <c:v>Tunja</c:v>
                </c:pt>
                <c:pt idx="5">
                  <c:v>Buenaventura</c:v>
                </c:pt>
                <c:pt idx="6">
                  <c:v>Buga</c:v>
                </c:pt>
                <c:pt idx="7">
                  <c:v>Manizales</c:v>
                </c:pt>
                <c:pt idx="8">
                  <c:v>Florencia</c:v>
                </c:pt>
                <c:pt idx="9">
                  <c:v>Girardot</c:v>
                </c:pt>
                <c:pt idx="10">
                  <c:v>Yopal</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Tulúa</c:v>
                </c:pt>
              </c:strCache>
            </c:strRef>
          </c:cat>
          <c:val>
            <c:numRef>
              <c:f>'P-Cto'!$D$105:$D$134</c:f>
              <c:numCache>
                <c:formatCode>0</c:formatCode>
                <c:ptCount val="30"/>
                <c:pt idx="0">
                  <c:v>258</c:v>
                </c:pt>
                <c:pt idx="1">
                  <c:v>505</c:v>
                </c:pt>
                <c:pt idx="2">
                  <c:v>651</c:v>
                </c:pt>
                <c:pt idx="3">
                  <c:v>335</c:v>
                </c:pt>
                <c:pt idx="4">
                  <c:v>250</c:v>
                </c:pt>
                <c:pt idx="5">
                  <c:v>221</c:v>
                </c:pt>
                <c:pt idx="6">
                  <c:v>383</c:v>
                </c:pt>
                <c:pt idx="7">
                  <c:v>380</c:v>
                </c:pt>
                <c:pt idx="8">
                  <c:v>867</c:v>
                </c:pt>
                <c:pt idx="9">
                  <c:v>400</c:v>
                </c:pt>
                <c:pt idx="10">
                  <c:v>264</c:v>
                </c:pt>
                <c:pt idx="11">
                  <c:v>457</c:v>
                </c:pt>
                <c:pt idx="12">
                  <c:v>501</c:v>
                </c:pt>
                <c:pt idx="13">
                  <c:v>396</c:v>
                </c:pt>
                <c:pt idx="14">
                  <c:v>432</c:v>
                </c:pt>
                <c:pt idx="15">
                  <c:v>355</c:v>
                </c:pt>
                <c:pt idx="16">
                  <c:v>536</c:v>
                </c:pt>
                <c:pt idx="17">
                  <c:v>410</c:v>
                </c:pt>
                <c:pt idx="18">
                  <c:v>445</c:v>
                </c:pt>
                <c:pt idx="19">
                  <c:v>688</c:v>
                </c:pt>
                <c:pt idx="20">
                  <c:v>552</c:v>
                </c:pt>
                <c:pt idx="21">
                  <c:v>793</c:v>
                </c:pt>
                <c:pt idx="22">
                  <c:v>412</c:v>
                </c:pt>
                <c:pt idx="23">
                  <c:v>402</c:v>
                </c:pt>
                <c:pt idx="24">
                  <c:v>521</c:v>
                </c:pt>
                <c:pt idx="25">
                  <c:v>371</c:v>
                </c:pt>
                <c:pt idx="26">
                  <c:v>495</c:v>
                </c:pt>
                <c:pt idx="27">
                  <c:v>363</c:v>
                </c:pt>
                <c:pt idx="28">
                  <c:v>309</c:v>
                </c:pt>
                <c:pt idx="29">
                  <c:v>398</c:v>
                </c:pt>
              </c:numCache>
            </c:numRef>
          </c:val>
        </c:ser>
        <c:ser>
          <c:idx val="1"/>
          <c:order val="1"/>
          <c:tx>
            <c:strRef>
              <c:f>'P-Cto'!$E$104</c:f>
              <c:strCache>
                <c:ptCount val="1"/>
                <c:pt idx="0">
                  <c:v>EGRESOS EFECTIVOS</c:v>
                </c:pt>
              </c:strCache>
            </c:strRef>
          </c:tx>
          <c:invertIfNegative val="0"/>
          <c:dPt>
            <c:idx val="16"/>
            <c:invertIfNegative val="0"/>
            <c:bubble3D val="0"/>
            <c:spPr>
              <a:solidFill>
                <a:srgbClr val="FFC000"/>
              </a:solidFill>
            </c:spPr>
          </c:dPt>
          <c:dLbls>
            <c:dLbl>
              <c:idx val="0"/>
              <c:layout>
                <c:manualLayout>
                  <c:x val="4.2643923240938105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2643923240937905E-3"/>
                  <c:y val="7.960198173416524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685856432125088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2643923240938165E-3"/>
                  <c:y val="5.306798782277715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1073205401563089E-3"/>
                  <c:y val="-5.30679878227776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4.2643923240938165E-3"/>
                  <c:y val="1.32669969556942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5.6858564321250887E-3"/>
                  <c:y val="5.306798782277715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7.1072086138486423E-3"/>
                  <c:y val="2.653399391138857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8429282160625444E-3"/>
                  <c:y val="2.653399391138809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5.67845777558031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4.2643923240938165E-3"/>
                  <c:y val="1.32667880266083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2.8429282160626484E-3"/>
                  <c:y val="7.960198173416572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1"/>
              <c:layout>
                <c:manualLayout>
                  <c:x val="4.2643923240937125E-3"/>
                  <c:y val="1.06135975645554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2"/>
              <c:layout>
                <c:manualLayout>
                  <c:x val="2.839228887790105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3"/>
              <c:layout>
                <c:manualLayout>
                  <c:x val="2.8429282160625444E-3"/>
                  <c:y val="1.326699695569433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4"/>
              <c:layout>
                <c:manualLayout>
                  <c:x val="5.6784577755805222E-3"/>
                  <c:y val="5.72587271655464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8"/>
              <c:layout>
                <c:manualLayout>
                  <c:x val="1.4214641080312722E-3"/>
                  <c:y val="7.960198173416572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2.8429282160625444E-3"/>
                  <c:y val="1.592018741774718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0"/>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'P-Cto'!$C$105:$C$134</c:f>
              <c:strCache>
                <c:ptCount val="30"/>
                <c:pt idx="0">
                  <c:v>Arauca</c:v>
                </c:pt>
                <c:pt idx="1">
                  <c:v>Barranquilla</c:v>
                </c:pt>
                <c:pt idx="2">
                  <c:v>Cartagena</c:v>
                </c:pt>
                <c:pt idx="3">
                  <c:v>Cartago</c:v>
                </c:pt>
                <c:pt idx="4">
                  <c:v>Tunja</c:v>
                </c:pt>
                <c:pt idx="5">
                  <c:v>Buenaventura</c:v>
                </c:pt>
                <c:pt idx="6">
                  <c:v>Buga</c:v>
                </c:pt>
                <c:pt idx="7">
                  <c:v>Manizales</c:v>
                </c:pt>
                <c:pt idx="8">
                  <c:v>Florencia</c:v>
                </c:pt>
                <c:pt idx="9">
                  <c:v>Girardot</c:v>
                </c:pt>
                <c:pt idx="10">
                  <c:v>Yopal</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Tulúa</c:v>
                </c:pt>
              </c:strCache>
            </c:strRef>
          </c:cat>
          <c:val>
            <c:numRef>
              <c:f>'P-Cto'!$E$105:$E$134</c:f>
              <c:numCache>
                <c:formatCode>0</c:formatCode>
                <c:ptCount val="30"/>
                <c:pt idx="0">
                  <c:v>214</c:v>
                </c:pt>
                <c:pt idx="1">
                  <c:v>511</c:v>
                </c:pt>
                <c:pt idx="2">
                  <c:v>503</c:v>
                </c:pt>
                <c:pt idx="3">
                  <c:v>336</c:v>
                </c:pt>
                <c:pt idx="4">
                  <c:v>227</c:v>
                </c:pt>
                <c:pt idx="5">
                  <c:v>195</c:v>
                </c:pt>
                <c:pt idx="6">
                  <c:v>399</c:v>
                </c:pt>
                <c:pt idx="7">
                  <c:v>368</c:v>
                </c:pt>
                <c:pt idx="8">
                  <c:v>794</c:v>
                </c:pt>
                <c:pt idx="9">
                  <c:v>290</c:v>
                </c:pt>
                <c:pt idx="10">
                  <c:v>209</c:v>
                </c:pt>
                <c:pt idx="11">
                  <c:v>401</c:v>
                </c:pt>
                <c:pt idx="12">
                  <c:v>420</c:v>
                </c:pt>
                <c:pt idx="13">
                  <c:v>282</c:v>
                </c:pt>
                <c:pt idx="14">
                  <c:v>370</c:v>
                </c:pt>
                <c:pt idx="15">
                  <c:v>202</c:v>
                </c:pt>
                <c:pt idx="16">
                  <c:v>442</c:v>
                </c:pt>
                <c:pt idx="17">
                  <c:v>405</c:v>
                </c:pt>
                <c:pt idx="18">
                  <c:v>352</c:v>
                </c:pt>
                <c:pt idx="19">
                  <c:v>508</c:v>
                </c:pt>
                <c:pt idx="20">
                  <c:v>537</c:v>
                </c:pt>
                <c:pt idx="21">
                  <c:v>640</c:v>
                </c:pt>
                <c:pt idx="22">
                  <c:v>405</c:v>
                </c:pt>
                <c:pt idx="23">
                  <c:v>388</c:v>
                </c:pt>
                <c:pt idx="24">
                  <c:v>520</c:v>
                </c:pt>
                <c:pt idx="25">
                  <c:v>274</c:v>
                </c:pt>
                <c:pt idx="26">
                  <c:v>450</c:v>
                </c:pt>
                <c:pt idx="27">
                  <c:v>340</c:v>
                </c:pt>
                <c:pt idx="28">
                  <c:v>259</c:v>
                </c:pt>
                <c:pt idx="29">
                  <c:v>334</c:v>
                </c:pt>
              </c:numCache>
            </c:numRef>
          </c:val>
        </c:ser>
        <c:dLbls>
          <c:showLegendKey val="0"/>
          <c:showVal val="1"/>
          <c:showCatName val="0"/>
          <c:showSerName val="0"/>
          <c:showPercent val="0"/>
          <c:showBubbleSize val="0"/>
        </c:dLbls>
        <c:gapWidth val="75"/>
        <c:axId val="115649536"/>
        <c:axId val="173542784"/>
      </c:barChart>
      <c:catAx>
        <c:axId val="115649536"/>
        <c:scaling>
          <c:orientation val="minMax"/>
        </c:scaling>
        <c:delete val="0"/>
        <c:axPos val="b"/>
        <c:numFmt formatCode="General" sourceLinked="0"/>
        <c:majorTickMark val="none"/>
        <c:minorTickMark val="none"/>
        <c:tickLblPos val="nextTo"/>
        <c:crossAx val="173542784"/>
        <c:crosses val="autoZero"/>
        <c:auto val="1"/>
        <c:lblAlgn val="ctr"/>
        <c:lblOffset val="100"/>
        <c:noMultiLvlLbl val="0"/>
      </c:catAx>
      <c:valAx>
        <c:axId val="173542784"/>
        <c:scaling>
          <c:orientation val="minMax"/>
        </c:scaling>
        <c:delete val="0"/>
        <c:axPos val="l"/>
        <c:numFmt formatCode="0" sourceLinked="1"/>
        <c:majorTickMark val="none"/>
        <c:minorTickMark val="none"/>
        <c:tickLblPos val="nextTo"/>
        <c:crossAx val="11564953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412546517809677E-2"/>
          <c:y val="1.664399904557385E-2"/>
          <c:w val="0.92558054226475284"/>
          <c:h val="0.7262020997375328"/>
        </c:manualLayout>
      </c:layout>
      <c:barChart>
        <c:barDir val="col"/>
        <c:grouping val="clustered"/>
        <c:varyColors val="0"/>
        <c:ser>
          <c:idx val="0"/>
          <c:order val="0"/>
          <c:tx>
            <c:strRef>
              <c:f>'P-Mcp'!$D$135</c:f>
              <c:strCache>
                <c:ptCount val="1"/>
                <c:pt idx="0">
                  <c:v>INGRESOS EFECTIVOS</c:v>
                </c:pt>
              </c:strCache>
            </c:strRef>
          </c:tx>
          <c:spPr>
            <a:solidFill>
              <a:schemeClr val="accent1"/>
            </a:solidFill>
            <a:ln>
              <a:solidFill>
                <a:schemeClr val="tx2">
                  <a:lumMod val="60000"/>
                  <a:lumOff val="40000"/>
                </a:schemeClr>
              </a:solidFill>
            </a:ln>
            <a:effectLst>
              <a:glow>
                <a:schemeClr val="accent1">
                  <a:alpha val="40000"/>
                </a:schemeClr>
              </a:glow>
              <a:softEdge rad="0"/>
            </a:effectLst>
          </c:spPr>
          <c:invertIfNegative val="0"/>
          <c:dPt>
            <c:idx val="12"/>
            <c:invertIfNegative val="0"/>
            <c:bubble3D val="0"/>
            <c:spPr>
              <a:solidFill>
                <a:srgbClr val="FFC000"/>
              </a:solidFill>
              <a:ln>
                <a:solidFill>
                  <a:schemeClr val="tx2">
                    <a:lumMod val="60000"/>
                    <a:lumOff val="40000"/>
                  </a:schemeClr>
                </a:solidFill>
              </a:ln>
              <a:effectLst>
                <a:glow>
                  <a:schemeClr val="accent1">
                    <a:alpha val="40000"/>
                  </a:schemeClr>
                </a:glow>
                <a:softEdge rad="0"/>
              </a:effectLst>
            </c:spPr>
          </c:dPt>
          <c:dLbls>
            <c:dLbl>
              <c:idx val="2"/>
              <c:layout>
                <c:manualLayout>
                  <c:x val="-6.28272225408244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4.7120416905618301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3.141361127041335E-3"/>
                  <c:y val="9.5238095238095247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3.1413611270412201E-3"/>
                  <c:y val="-5.8200385865234258E-17"/>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6.2827222540824401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141361127041335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7120416905619454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7120416905618301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'P-Mcp'!$C$136:$C$155</c:f>
              <c:strCache>
                <c:ptCount val="20"/>
                <c:pt idx="0">
                  <c:v>Leticia</c:v>
                </c:pt>
                <c:pt idx="1">
                  <c:v>Barranquilla</c:v>
                </c:pt>
                <c:pt idx="2">
                  <c:v>Cartago</c:v>
                </c:pt>
                <c:pt idx="3">
                  <c:v>Tunja*</c:v>
                </c:pt>
                <c:pt idx="4">
                  <c:v>Buenaventura</c:v>
                </c:pt>
                <c:pt idx="5">
                  <c:v>Buga</c:v>
                </c:pt>
                <c:pt idx="6">
                  <c:v>Manizales</c:v>
                </c:pt>
                <c:pt idx="7">
                  <c:v>Florencia**</c:v>
                </c:pt>
                <c:pt idx="8">
                  <c:v>Popayán</c:v>
                </c:pt>
                <c:pt idx="9">
                  <c:v>Valledupar</c:v>
                </c:pt>
                <c:pt idx="10">
                  <c:v>Quibdó</c:v>
                </c:pt>
                <c:pt idx="11">
                  <c:v>Montería</c:v>
                </c:pt>
                <c:pt idx="12">
                  <c:v>Neiva</c:v>
                </c:pt>
                <c:pt idx="13">
                  <c:v>Villavicencio</c:v>
                </c:pt>
                <c:pt idx="14">
                  <c:v>Pasto***</c:v>
                </c:pt>
                <c:pt idx="15">
                  <c:v>Armenia</c:v>
                </c:pt>
                <c:pt idx="16">
                  <c:v>Pereira</c:v>
                </c:pt>
                <c:pt idx="17">
                  <c:v>Bucaramanga</c:v>
                </c:pt>
                <c:pt idx="18">
                  <c:v>Ibagué</c:v>
                </c:pt>
                <c:pt idx="19">
                  <c:v>Cali</c:v>
                </c:pt>
              </c:strCache>
            </c:strRef>
          </c:cat>
          <c:val>
            <c:numRef>
              <c:f>'P-Mcp'!$D$136:$D$155</c:f>
              <c:numCache>
                <c:formatCode>0</c:formatCode>
                <c:ptCount val="20"/>
                <c:pt idx="0">
                  <c:v>479</c:v>
                </c:pt>
                <c:pt idx="1">
                  <c:v>868</c:v>
                </c:pt>
                <c:pt idx="2">
                  <c:v>379</c:v>
                </c:pt>
                <c:pt idx="3">
                  <c:v>228</c:v>
                </c:pt>
                <c:pt idx="4">
                  <c:v>190</c:v>
                </c:pt>
                <c:pt idx="5">
                  <c:v>287</c:v>
                </c:pt>
                <c:pt idx="6">
                  <c:v>443</c:v>
                </c:pt>
                <c:pt idx="7">
                  <c:v>576</c:v>
                </c:pt>
                <c:pt idx="8">
                  <c:v>723</c:v>
                </c:pt>
                <c:pt idx="9">
                  <c:v>700</c:v>
                </c:pt>
                <c:pt idx="10">
                  <c:v>396</c:v>
                </c:pt>
                <c:pt idx="11">
                  <c:v>993</c:v>
                </c:pt>
                <c:pt idx="12">
                  <c:v>485</c:v>
                </c:pt>
                <c:pt idx="13">
                  <c:v>537</c:v>
                </c:pt>
                <c:pt idx="14">
                  <c:v>341</c:v>
                </c:pt>
                <c:pt idx="15">
                  <c:v>436</c:v>
                </c:pt>
                <c:pt idx="16">
                  <c:v>737</c:v>
                </c:pt>
                <c:pt idx="17">
                  <c:v>429</c:v>
                </c:pt>
                <c:pt idx="18">
                  <c:v>260</c:v>
                </c:pt>
                <c:pt idx="19">
                  <c:v>411</c:v>
                </c:pt>
              </c:numCache>
            </c:numRef>
          </c:val>
        </c:ser>
        <c:ser>
          <c:idx val="1"/>
          <c:order val="1"/>
          <c:tx>
            <c:strRef>
              <c:f>'P-Mcp'!$E$135</c:f>
              <c:strCache>
                <c:ptCount val="1"/>
                <c:pt idx="0">
                  <c:v>EGRESOS EFECTIVOS</c:v>
                </c:pt>
              </c:strCache>
            </c:strRef>
          </c:tx>
          <c:spPr>
            <a:solidFill>
              <a:schemeClr val="accent2"/>
            </a:solidFill>
            <a:ln w="31750">
              <a:noFill/>
            </a:ln>
            <a:effectLst>
              <a:outerShdw dist="50800" dir="5400000" algn="ctr" rotWithShape="0">
                <a:srgbClr val="C00000"/>
              </a:outerShdw>
            </a:effectLst>
          </c:spPr>
          <c:invertIfNegative val="0"/>
          <c:dPt>
            <c:idx val="12"/>
            <c:invertIfNegative val="0"/>
            <c:bubble3D val="0"/>
            <c:spPr>
              <a:solidFill>
                <a:srgbClr val="92D050"/>
              </a:solidFill>
              <a:ln w="31750">
                <a:noFill/>
              </a:ln>
              <a:effectLst>
                <a:outerShdw dist="50800" dir="5400000" algn="ctr" rotWithShape="0">
                  <a:srgbClr val="C00000"/>
                </a:outerShdw>
              </a:effectLst>
            </c:spPr>
          </c:dPt>
          <c:dLbls>
            <c:dLbl>
              <c:idx val="0"/>
              <c:layout>
                <c:manualLayout>
                  <c:x val="6.2827222540824401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71204169056183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0"/>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5706805635205812E-3"/>
                  <c:y val="9.5238095238094067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7.8534028176030501E-3"/>
                  <c:y val="-1.1640077173046852E-16"/>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413611270411624E-3"/>
                  <c:y val="1.2698412698412698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7120416905618301E-3"/>
                  <c:y val="-5.8200385865234258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1413611270412201E-3"/>
                  <c:y val="3.1746031746031165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3.1413611270412201E-3"/>
                  <c:y val="0"/>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1413611270412201E-3"/>
                  <c:y val="3.1746031746030584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7120416905618301E-3"/>
                  <c:y val="3.1746031746031746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1413611270412201E-3"/>
                  <c:y val="0"/>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4.7120416905618301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0"/>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1413611270412201E-3"/>
                  <c:y val="6.3492063492062911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7.8534028176029339E-3"/>
                  <c:y val="6.349206349206349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7.8534028176029339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3.1413611270411047E-3"/>
                  <c:y val="9.523809523809465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'P-Mcp'!$C$136:$C$155</c:f>
              <c:strCache>
                <c:ptCount val="20"/>
                <c:pt idx="0">
                  <c:v>Leticia</c:v>
                </c:pt>
                <c:pt idx="1">
                  <c:v>Barranquilla</c:v>
                </c:pt>
                <c:pt idx="2">
                  <c:v>Cartago</c:v>
                </c:pt>
                <c:pt idx="3">
                  <c:v>Tunja*</c:v>
                </c:pt>
                <c:pt idx="4">
                  <c:v>Buenaventura</c:v>
                </c:pt>
                <c:pt idx="5">
                  <c:v>Buga</c:v>
                </c:pt>
                <c:pt idx="6">
                  <c:v>Manizales</c:v>
                </c:pt>
                <c:pt idx="7">
                  <c:v>Florencia**</c:v>
                </c:pt>
                <c:pt idx="8">
                  <c:v>Popayán</c:v>
                </c:pt>
                <c:pt idx="9">
                  <c:v>Valledupar</c:v>
                </c:pt>
                <c:pt idx="10">
                  <c:v>Quibdó</c:v>
                </c:pt>
                <c:pt idx="11">
                  <c:v>Montería</c:v>
                </c:pt>
                <c:pt idx="12">
                  <c:v>Neiva</c:v>
                </c:pt>
                <c:pt idx="13">
                  <c:v>Villavicencio</c:v>
                </c:pt>
                <c:pt idx="14">
                  <c:v>Pasto***</c:v>
                </c:pt>
                <c:pt idx="15">
                  <c:v>Armenia</c:v>
                </c:pt>
                <c:pt idx="16">
                  <c:v>Pereira</c:v>
                </c:pt>
                <c:pt idx="17">
                  <c:v>Bucaramanga</c:v>
                </c:pt>
                <c:pt idx="18">
                  <c:v>Ibagué</c:v>
                </c:pt>
                <c:pt idx="19">
                  <c:v>Cali</c:v>
                </c:pt>
              </c:strCache>
            </c:strRef>
          </c:cat>
          <c:val>
            <c:numRef>
              <c:f>'P-Mcp'!$E$136:$E$155</c:f>
              <c:numCache>
                <c:formatCode>0</c:formatCode>
                <c:ptCount val="20"/>
                <c:pt idx="0">
                  <c:v>465</c:v>
                </c:pt>
                <c:pt idx="1">
                  <c:v>805</c:v>
                </c:pt>
                <c:pt idx="2">
                  <c:v>366</c:v>
                </c:pt>
                <c:pt idx="3">
                  <c:v>204</c:v>
                </c:pt>
                <c:pt idx="4">
                  <c:v>160</c:v>
                </c:pt>
                <c:pt idx="5">
                  <c:v>289</c:v>
                </c:pt>
                <c:pt idx="6">
                  <c:v>426</c:v>
                </c:pt>
                <c:pt idx="7">
                  <c:v>393</c:v>
                </c:pt>
                <c:pt idx="8">
                  <c:v>578</c:v>
                </c:pt>
                <c:pt idx="9">
                  <c:v>547</c:v>
                </c:pt>
                <c:pt idx="10">
                  <c:v>324</c:v>
                </c:pt>
                <c:pt idx="11">
                  <c:v>944</c:v>
                </c:pt>
                <c:pt idx="12">
                  <c:v>496</c:v>
                </c:pt>
                <c:pt idx="13">
                  <c:v>542</c:v>
                </c:pt>
                <c:pt idx="14">
                  <c:v>325</c:v>
                </c:pt>
                <c:pt idx="15">
                  <c:v>421</c:v>
                </c:pt>
                <c:pt idx="16">
                  <c:v>647</c:v>
                </c:pt>
                <c:pt idx="17">
                  <c:v>441</c:v>
                </c:pt>
                <c:pt idx="18">
                  <c:v>420</c:v>
                </c:pt>
                <c:pt idx="19">
                  <c:v>403</c:v>
                </c:pt>
              </c:numCache>
            </c:numRef>
          </c:val>
        </c:ser>
        <c:dLbls>
          <c:showLegendKey val="0"/>
          <c:showVal val="0"/>
          <c:showCatName val="0"/>
          <c:showSerName val="0"/>
          <c:showPercent val="0"/>
          <c:showBubbleSize val="0"/>
        </c:dLbls>
        <c:gapWidth val="40"/>
        <c:overlap val="-25"/>
        <c:axId val="116410880"/>
        <c:axId val="173546816"/>
      </c:barChart>
      <c:catAx>
        <c:axId val="11641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3546816"/>
        <c:crosses val="autoZero"/>
        <c:auto val="1"/>
        <c:lblAlgn val="ctr"/>
        <c:lblOffset val="100"/>
        <c:noMultiLvlLbl val="0"/>
      </c:catAx>
      <c:valAx>
        <c:axId val="173546816"/>
        <c:scaling>
          <c:orientation val="minMax"/>
        </c:scaling>
        <c:delete val="0"/>
        <c:axPos val="l"/>
        <c:majorGridlines>
          <c:spPr>
            <a:ln w="6350"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6410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749299</xdr:colOff>
      <xdr:row>41</xdr:row>
      <xdr:rowOff>137584</xdr:rowOff>
    </xdr:from>
    <xdr:to>
      <xdr:col>15</xdr:col>
      <xdr:colOff>719667</xdr:colOff>
      <xdr:row>73</xdr:row>
      <xdr:rowOff>29635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391583</xdr:colOff>
      <xdr:row>139</xdr:row>
      <xdr:rowOff>105834</xdr:rowOff>
    </xdr:from>
    <xdr:to>
      <xdr:col>19</xdr:col>
      <xdr:colOff>317499</xdr:colOff>
      <xdr:row>159</xdr:row>
      <xdr:rowOff>53975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457200</xdr:colOff>
      <xdr:row>40</xdr:row>
      <xdr:rowOff>19578</xdr:rowOff>
    </xdr:from>
    <xdr:to>
      <xdr:col>17</xdr:col>
      <xdr:colOff>370417</xdr:colOff>
      <xdr:row>64</xdr:row>
      <xdr:rowOff>5292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760942</xdr:colOff>
      <xdr:row>49</xdr:row>
      <xdr:rowOff>126470</xdr:rowOff>
    </xdr:from>
    <xdr:to>
      <xdr:col>17</xdr:col>
      <xdr:colOff>7409</xdr:colOff>
      <xdr:row>74</xdr:row>
      <xdr:rowOff>121708</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133350</xdr:colOff>
      <xdr:row>107</xdr:row>
      <xdr:rowOff>142875</xdr:rowOff>
    </xdr:from>
    <xdr:to>
      <xdr:col>18</xdr:col>
      <xdr:colOff>209549</xdr:colOff>
      <xdr:row>139</xdr:row>
      <xdr:rowOff>123825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323849</xdr:colOff>
      <xdr:row>147</xdr:row>
      <xdr:rowOff>38100</xdr:rowOff>
    </xdr:from>
    <xdr:to>
      <xdr:col>18</xdr:col>
      <xdr:colOff>333374</xdr:colOff>
      <xdr:row>176</xdr:row>
      <xdr:rowOff>19050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85724</xdr:colOff>
      <xdr:row>131</xdr:row>
      <xdr:rowOff>0</xdr:rowOff>
    </xdr:from>
    <xdr:to>
      <xdr:col>15</xdr:col>
      <xdr:colOff>761999</xdr:colOff>
      <xdr:row>155</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419100</xdr:colOff>
      <xdr:row>96</xdr:row>
      <xdr:rowOff>14286</xdr:rowOff>
    </xdr:from>
    <xdr:to>
      <xdr:col>17</xdr:col>
      <xdr:colOff>371475</xdr:colOff>
      <xdr:row>121</xdr:row>
      <xdr:rowOff>4233</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381000</xdr:colOff>
      <xdr:row>36</xdr:row>
      <xdr:rowOff>14287</xdr:rowOff>
    </xdr:from>
    <xdr:to>
      <xdr:col>12</xdr:col>
      <xdr:colOff>266700</xdr:colOff>
      <xdr:row>51</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391583</xdr:colOff>
      <xdr:row>38</xdr:row>
      <xdr:rowOff>20108</xdr:rowOff>
    </xdr:from>
    <xdr:to>
      <xdr:col>12</xdr:col>
      <xdr:colOff>328083</xdr:colOff>
      <xdr:row>55</xdr:row>
      <xdr:rowOff>85725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342900</xdr:colOff>
      <xdr:row>39</xdr:row>
      <xdr:rowOff>271461</xdr:rowOff>
    </xdr:from>
    <xdr:to>
      <xdr:col>15</xdr:col>
      <xdr:colOff>28575</xdr:colOff>
      <xdr:row>60</xdr:row>
      <xdr:rowOff>9524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657224</xdr:colOff>
      <xdr:row>48</xdr:row>
      <xdr:rowOff>0</xdr:rowOff>
    </xdr:from>
    <xdr:to>
      <xdr:col>14</xdr:col>
      <xdr:colOff>761999</xdr:colOff>
      <xdr:row>73</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550332</xdr:colOff>
      <xdr:row>36</xdr:row>
      <xdr:rowOff>432859</xdr:rowOff>
    </xdr:from>
    <xdr:to>
      <xdr:col>16</xdr:col>
      <xdr:colOff>740832</xdr:colOff>
      <xdr:row>61</xdr:row>
      <xdr:rowOff>127001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326572</xdr:colOff>
      <xdr:row>1</xdr:row>
      <xdr:rowOff>13607</xdr:rowOff>
    </xdr:from>
    <xdr:to>
      <xdr:col>22</xdr:col>
      <xdr:colOff>544285</xdr:colOff>
      <xdr:row>39</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535781</xdr:colOff>
      <xdr:row>40</xdr:row>
      <xdr:rowOff>11905</xdr:rowOff>
    </xdr:from>
    <xdr:to>
      <xdr:col>20</xdr:col>
      <xdr:colOff>750093</xdr:colOff>
      <xdr:row>67</xdr:row>
      <xdr:rowOff>47623</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302683</xdr:colOff>
      <xdr:row>51</xdr:row>
      <xdr:rowOff>20108</xdr:rowOff>
    </xdr:from>
    <xdr:to>
      <xdr:col>17</xdr:col>
      <xdr:colOff>597958</xdr:colOff>
      <xdr:row>80</xdr:row>
      <xdr:rowOff>101601</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45</xdr:row>
      <xdr:rowOff>14287</xdr:rowOff>
    </xdr:from>
    <xdr:to>
      <xdr:col>12</xdr:col>
      <xdr:colOff>57150</xdr:colOff>
      <xdr:row>61</xdr:row>
      <xdr:rowOff>119062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657223</xdr:colOff>
      <xdr:row>43</xdr:row>
      <xdr:rowOff>9525</xdr:rowOff>
    </xdr:from>
    <xdr:to>
      <xdr:col>15</xdr:col>
      <xdr:colOff>9524</xdr:colOff>
      <xdr:row>70</xdr:row>
      <xdr:rowOff>133350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771524</xdr:colOff>
      <xdr:row>42</xdr:row>
      <xdr:rowOff>4762</xdr:rowOff>
    </xdr:from>
    <xdr:to>
      <xdr:col>15</xdr:col>
      <xdr:colOff>752475</xdr:colOff>
      <xdr:row>66</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723899</xdr:colOff>
      <xdr:row>49</xdr:row>
      <xdr:rowOff>0</xdr:rowOff>
    </xdr:from>
    <xdr:to>
      <xdr:col>15</xdr:col>
      <xdr:colOff>771524</xdr:colOff>
      <xdr:row>74</xdr:row>
      <xdr:rowOff>19050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314324</xdr:colOff>
      <xdr:row>103</xdr:row>
      <xdr:rowOff>23811</xdr:rowOff>
    </xdr:from>
    <xdr:to>
      <xdr:col>18</xdr:col>
      <xdr:colOff>43324</xdr:colOff>
      <xdr:row>132</xdr:row>
      <xdr:rowOff>4232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560913</xdr:colOff>
      <xdr:row>134</xdr:row>
      <xdr:rowOff>0</xdr:rowOff>
    </xdr:from>
    <xdr:to>
      <xdr:col>16</xdr:col>
      <xdr:colOff>359080</xdr:colOff>
      <xdr:row>161</xdr:row>
      <xdr:rowOff>31750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4"/>
  <sheetViews>
    <sheetView topLeftCell="A13" zoomScale="90" zoomScaleNormal="90" workbookViewId="0">
      <selection activeCell="N29" sqref="N29"/>
    </sheetView>
  </sheetViews>
  <sheetFormatPr baseColWidth="10" defaultColWidth="11.42578125" defaultRowHeight="12" customHeight="1" x14ac:dyDescent="0.2"/>
  <cols>
    <col min="1" max="1" width="11.42578125" style="1"/>
    <col min="2" max="2" width="23" style="1" customWidth="1"/>
    <col min="3" max="16384" width="11.42578125" style="1"/>
  </cols>
  <sheetData>
    <row r="2" spans="2:12" ht="12" customHeight="1" x14ac:dyDescent="0.2">
      <c r="B2" s="216" t="s">
        <v>166</v>
      </c>
      <c r="C2" s="216"/>
      <c r="D2" s="216"/>
    </row>
    <row r="4" spans="2:12" ht="12" customHeight="1" x14ac:dyDescent="0.2">
      <c r="F4" s="219">
        <v>2018</v>
      </c>
      <c r="G4" s="219"/>
      <c r="H4" s="219"/>
    </row>
    <row r="5" spans="2:12" ht="12" customHeight="1" thickBot="1" x14ac:dyDescent="0.25"/>
    <row r="6" spans="2:12" ht="12" customHeight="1" thickBot="1" x14ac:dyDescent="0.25">
      <c r="B6" s="220" t="s">
        <v>0</v>
      </c>
      <c r="C6" s="223" t="s">
        <v>1</v>
      </c>
      <c r="D6" s="224"/>
      <c r="E6" s="225"/>
      <c r="F6" s="223" t="s">
        <v>2</v>
      </c>
      <c r="G6" s="224"/>
      <c r="H6" s="225"/>
      <c r="I6" s="223" t="s">
        <v>3</v>
      </c>
      <c r="J6" s="224"/>
      <c r="K6" s="225"/>
      <c r="L6" s="3"/>
    </row>
    <row r="7" spans="2:12" ht="12" customHeight="1" x14ac:dyDescent="0.2">
      <c r="B7" s="221"/>
      <c r="C7" s="227" t="s">
        <v>4</v>
      </c>
      <c r="D7" s="229" t="s">
        <v>5</v>
      </c>
      <c r="E7" s="229" t="s">
        <v>6</v>
      </c>
      <c r="F7" s="229" t="s">
        <v>4</v>
      </c>
      <c r="G7" s="229" t="s">
        <v>5</v>
      </c>
      <c r="H7" s="229" t="s">
        <v>6</v>
      </c>
      <c r="I7" s="229" t="s">
        <v>4</v>
      </c>
      <c r="J7" s="229" t="s">
        <v>5</v>
      </c>
      <c r="K7" s="229" t="s">
        <v>6</v>
      </c>
      <c r="L7" s="3"/>
    </row>
    <row r="8" spans="2:12" ht="12" customHeight="1" thickBot="1" x14ac:dyDescent="0.25">
      <c r="B8" s="222"/>
      <c r="C8" s="228"/>
      <c r="D8" s="230"/>
      <c r="E8" s="230"/>
      <c r="F8" s="230"/>
      <c r="G8" s="230"/>
      <c r="H8" s="230"/>
      <c r="I8" s="230"/>
      <c r="J8" s="230"/>
      <c r="K8" s="230"/>
      <c r="L8" s="3"/>
    </row>
    <row r="9" spans="2:12" ht="12" customHeight="1" thickBot="1" x14ac:dyDescent="0.25">
      <c r="B9" s="26" t="s">
        <v>7</v>
      </c>
      <c r="C9" s="7">
        <v>0</v>
      </c>
      <c r="D9" s="7">
        <v>515</v>
      </c>
      <c r="E9" s="7">
        <v>3</v>
      </c>
      <c r="F9" s="7">
        <v>0</v>
      </c>
      <c r="G9" s="7">
        <v>446</v>
      </c>
      <c r="H9" s="7">
        <v>2</v>
      </c>
      <c r="I9" s="7">
        <v>0</v>
      </c>
      <c r="J9" s="7">
        <v>804</v>
      </c>
      <c r="K9" s="7">
        <v>0</v>
      </c>
      <c r="L9" s="3"/>
    </row>
    <row r="10" spans="2:12" ht="12" customHeight="1" thickBot="1" x14ac:dyDescent="0.25">
      <c r="B10" s="26" t="s">
        <v>8</v>
      </c>
      <c r="C10" s="7">
        <v>0</v>
      </c>
      <c r="D10" s="7">
        <v>401</v>
      </c>
      <c r="E10" s="7">
        <v>2</v>
      </c>
      <c r="F10" s="7">
        <v>0</v>
      </c>
      <c r="G10" s="7">
        <v>347</v>
      </c>
      <c r="H10" s="7">
        <v>2</v>
      </c>
      <c r="I10" s="7">
        <v>0</v>
      </c>
      <c r="J10" s="7">
        <v>450</v>
      </c>
      <c r="K10" s="7">
        <v>0</v>
      </c>
      <c r="L10" s="3"/>
    </row>
    <row r="11" spans="2:12" ht="12" customHeight="1" x14ac:dyDescent="0.2">
      <c r="B11" s="10" t="s">
        <v>116</v>
      </c>
      <c r="C11" s="1">
        <f>SUM(C9:C10)</f>
        <v>0</v>
      </c>
      <c r="D11" s="1">
        <f t="shared" ref="D11:J11" si="0">SUM(D9:D10)</f>
        <v>916</v>
      </c>
      <c r="E11" s="1">
        <f t="shared" si="0"/>
        <v>5</v>
      </c>
      <c r="F11" s="1">
        <f t="shared" si="0"/>
        <v>0</v>
      </c>
      <c r="G11" s="1">
        <f t="shared" si="0"/>
        <v>793</v>
      </c>
      <c r="H11" s="1">
        <f t="shared" si="0"/>
        <v>4</v>
      </c>
      <c r="I11" s="1">
        <f t="shared" si="0"/>
        <v>0</v>
      </c>
      <c r="J11" s="1">
        <f t="shared" si="0"/>
        <v>1254</v>
      </c>
      <c r="K11" s="1">
        <f>SUM(K9:K10)</f>
        <v>0</v>
      </c>
      <c r="L11" s="3"/>
    </row>
    <row r="12" spans="2:12" ht="12" customHeight="1" x14ac:dyDescent="0.2">
      <c r="B12" s="10" t="s">
        <v>119</v>
      </c>
      <c r="C12" s="11">
        <f>+C11/2</f>
        <v>0</v>
      </c>
      <c r="D12" s="11">
        <f>+D11/2</f>
        <v>458</v>
      </c>
      <c r="E12" s="11">
        <f t="shared" ref="E12:K12" si="1">+E11/2</f>
        <v>2.5</v>
      </c>
      <c r="F12" s="11">
        <f t="shared" si="1"/>
        <v>0</v>
      </c>
      <c r="G12" s="11">
        <f t="shared" si="1"/>
        <v>396.5</v>
      </c>
      <c r="H12" s="11">
        <f t="shared" si="1"/>
        <v>2</v>
      </c>
      <c r="I12" s="11">
        <f t="shared" si="1"/>
        <v>0</v>
      </c>
      <c r="J12" s="11">
        <f t="shared" si="1"/>
        <v>627</v>
      </c>
      <c r="K12" s="11">
        <f t="shared" si="1"/>
        <v>0</v>
      </c>
      <c r="L12" s="3"/>
    </row>
    <row r="13" spans="2:12" ht="12" customHeight="1" thickBot="1" x14ac:dyDescent="0.25">
      <c r="B13" s="10" t="s">
        <v>127</v>
      </c>
      <c r="D13" s="11">
        <f>SUM(C12:D12)</f>
        <v>458</v>
      </c>
      <c r="E13" s="11">
        <f>SUM(C12:E12)</f>
        <v>460.5</v>
      </c>
      <c r="F13" s="11"/>
      <c r="G13" s="11">
        <f>SUM(F12:G12)</f>
        <v>396.5</v>
      </c>
      <c r="H13" s="11">
        <f>SUM(F12:H12)</f>
        <v>398.5</v>
      </c>
      <c r="I13" s="11"/>
      <c r="J13" s="11">
        <f t="shared" ref="J13" si="2">SUM(I12:J12)</f>
        <v>627</v>
      </c>
      <c r="K13" s="11">
        <f>SUM(I12:K12)</f>
        <v>627</v>
      </c>
    </row>
    <row r="14" spans="2:12" ht="12" customHeight="1" thickBot="1" x14ac:dyDescent="0.25">
      <c r="B14" s="13" t="s">
        <v>121</v>
      </c>
      <c r="C14" s="12"/>
      <c r="D14" s="12"/>
      <c r="E14" s="14">
        <f>+E12/E13</f>
        <v>5.4288816503800215E-3</v>
      </c>
      <c r="F14" s="12"/>
      <c r="G14" s="15" t="s">
        <v>126</v>
      </c>
      <c r="H14" s="16">
        <f>+H13/E13</f>
        <v>0.86536373507057551</v>
      </c>
      <c r="I14" s="12"/>
      <c r="J14" s="12"/>
      <c r="K14" s="12"/>
    </row>
    <row r="16" spans="2:12" ht="12" customHeight="1" x14ac:dyDescent="0.2">
      <c r="F16" s="219">
        <v>2017</v>
      </c>
      <c r="G16" s="219"/>
      <c r="H16" s="219"/>
    </row>
    <row r="17" spans="1:12" ht="12" customHeight="1" thickBot="1" x14ac:dyDescent="0.25"/>
    <row r="18" spans="1:12" ht="12" customHeight="1" thickBot="1" x14ac:dyDescent="0.25">
      <c r="B18" s="217" t="s">
        <v>0</v>
      </c>
      <c r="C18" s="232" t="s">
        <v>1</v>
      </c>
      <c r="D18" s="224"/>
      <c r="E18" s="225"/>
      <c r="F18" s="223" t="s">
        <v>2</v>
      </c>
      <c r="G18" s="224"/>
      <c r="H18" s="233"/>
      <c r="I18" s="232" t="s">
        <v>3</v>
      </c>
      <c r="J18" s="224"/>
      <c r="K18" s="225"/>
      <c r="L18" s="3"/>
    </row>
    <row r="19" spans="1:12" ht="12" customHeight="1" x14ac:dyDescent="0.2">
      <c r="B19" s="231"/>
      <c r="C19" s="229" t="s">
        <v>4</v>
      </c>
      <c r="D19" s="229" t="s">
        <v>5</v>
      </c>
      <c r="E19" s="229" t="s">
        <v>6</v>
      </c>
      <c r="F19" s="229" t="s">
        <v>4</v>
      </c>
      <c r="G19" s="229" t="s">
        <v>5</v>
      </c>
      <c r="H19" s="229" t="s">
        <v>6</v>
      </c>
      <c r="I19" s="229" t="s">
        <v>4</v>
      </c>
      <c r="J19" s="229" t="s">
        <v>5</v>
      </c>
      <c r="K19" s="229" t="s">
        <v>6</v>
      </c>
      <c r="L19" s="3"/>
    </row>
    <row r="20" spans="1:12" ht="12" customHeight="1" thickBot="1" x14ac:dyDescent="0.25">
      <c r="B20" s="218"/>
      <c r="C20" s="230"/>
      <c r="D20" s="230"/>
      <c r="E20" s="230"/>
      <c r="F20" s="230"/>
      <c r="G20" s="230"/>
      <c r="H20" s="230"/>
      <c r="I20" s="230"/>
      <c r="J20" s="230"/>
      <c r="K20" s="230"/>
      <c r="L20" s="3"/>
    </row>
    <row r="21" spans="1:12" ht="12" customHeight="1" thickBot="1" x14ac:dyDescent="0.25">
      <c r="B21" s="33" t="s">
        <v>7</v>
      </c>
      <c r="C21" s="7">
        <v>0</v>
      </c>
      <c r="D21" s="7">
        <v>327</v>
      </c>
      <c r="E21" s="7">
        <v>47</v>
      </c>
      <c r="F21" s="7">
        <v>0</v>
      </c>
      <c r="G21" s="7">
        <v>323</v>
      </c>
      <c r="H21" s="8">
        <v>24</v>
      </c>
      <c r="I21" s="7">
        <v>0</v>
      </c>
      <c r="J21" s="7">
        <v>735</v>
      </c>
      <c r="K21" s="7">
        <v>0</v>
      </c>
      <c r="L21" s="3"/>
    </row>
    <row r="22" spans="1:12" ht="12" customHeight="1" thickBot="1" x14ac:dyDescent="0.25">
      <c r="B22" s="33" t="s">
        <v>8</v>
      </c>
      <c r="C22" s="7">
        <v>0</v>
      </c>
      <c r="D22" s="7">
        <v>360</v>
      </c>
      <c r="E22" s="7">
        <v>39</v>
      </c>
      <c r="F22" s="7">
        <v>0</v>
      </c>
      <c r="G22" s="7">
        <v>308</v>
      </c>
      <c r="H22" s="8">
        <v>23</v>
      </c>
      <c r="I22" s="7">
        <v>0</v>
      </c>
      <c r="J22" s="7">
        <v>439</v>
      </c>
      <c r="K22" s="7">
        <v>0</v>
      </c>
      <c r="L22" s="3"/>
    </row>
    <row r="23" spans="1:12" ht="12" customHeight="1" x14ac:dyDescent="0.2">
      <c r="B23" s="10" t="s">
        <v>116</v>
      </c>
      <c r="C23" s="1">
        <f>SUM(C21:C22)</f>
        <v>0</v>
      </c>
      <c r="D23" s="1">
        <f t="shared" ref="D23:K23" si="3">SUM(D21:D22)</f>
        <v>687</v>
      </c>
      <c r="E23" s="1">
        <f t="shared" si="3"/>
        <v>86</v>
      </c>
      <c r="F23" s="1">
        <f t="shared" si="3"/>
        <v>0</v>
      </c>
      <c r="G23" s="1">
        <f t="shared" si="3"/>
        <v>631</v>
      </c>
      <c r="H23" s="1">
        <f t="shared" si="3"/>
        <v>47</v>
      </c>
      <c r="I23" s="1">
        <f t="shared" si="3"/>
        <v>0</v>
      </c>
      <c r="J23" s="1">
        <f t="shared" si="3"/>
        <v>1174</v>
      </c>
      <c r="K23" s="1">
        <f t="shared" si="3"/>
        <v>0</v>
      </c>
    </row>
    <row r="24" spans="1:12" ht="12" customHeight="1" x14ac:dyDescent="0.2">
      <c r="B24" s="10" t="s">
        <v>119</v>
      </c>
      <c r="C24" s="11">
        <f>+C23/2</f>
        <v>0</v>
      </c>
      <c r="D24" s="11">
        <f t="shared" ref="D24:K24" si="4">+D23/2</f>
        <v>343.5</v>
      </c>
      <c r="E24" s="11">
        <f t="shared" si="4"/>
        <v>43</v>
      </c>
      <c r="F24" s="11">
        <f t="shared" si="4"/>
        <v>0</v>
      </c>
      <c r="G24" s="11">
        <f t="shared" si="4"/>
        <v>315.5</v>
      </c>
      <c r="H24" s="11">
        <f t="shared" si="4"/>
        <v>23.5</v>
      </c>
      <c r="I24" s="11">
        <f t="shared" si="4"/>
        <v>0</v>
      </c>
      <c r="J24" s="11">
        <f t="shared" si="4"/>
        <v>587</v>
      </c>
      <c r="K24" s="11">
        <f t="shared" si="4"/>
        <v>0</v>
      </c>
    </row>
    <row r="25" spans="1:12" ht="12" customHeight="1" x14ac:dyDescent="0.2">
      <c r="B25" s="10" t="s">
        <v>127</v>
      </c>
      <c r="D25" s="12">
        <f>SUM(C24:D24)</f>
        <v>343.5</v>
      </c>
      <c r="E25" s="12">
        <f>SUM(C24:E24)</f>
        <v>386.5</v>
      </c>
      <c r="G25" s="12">
        <f>SUM(F24:G24)</f>
        <v>315.5</v>
      </c>
      <c r="H25" s="12">
        <f>SUM(F24:H24)</f>
        <v>339</v>
      </c>
      <c r="J25" s="12">
        <f>SUM(I24:J24)</f>
        <v>587</v>
      </c>
      <c r="K25" s="12">
        <f>SUM(I24:K24)</f>
        <v>587</v>
      </c>
    </row>
    <row r="26" spans="1:12" ht="12" customHeight="1" x14ac:dyDescent="0.2">
      <c r="B26" s="10" t="s">
        <v>120</v>
      </c>
      <c r="C26" s="14"/>
      <c r="D26" s="14">
        <f>+D12/D24</f>
        <v>1.3333333333333333</v>
      </c>
      <c r="E26" s="14">
        <f>+E12/E24</f>
        <v>5.8139534883720929E-2</v>
      </c>
      <c r="F26" s="14"/>
      <c r="G26" s="14">
        <f t="shared" ref="G26:J26" si="5">+G12/G24</f>
        <v>1.2567353407290016</v>
      </c>
      <c r="H26" s="14">
        <f t="shared" si="5"/>
        <v>8.5106382978723402E-2</v>
      </c>
      <c r="I26" s="14"/>
      <c r="J26" s="14">
        <f t="shared" si="5"/>
        <v>1.0681431005110733</v>
      </c>
      <c r="K26" s="14"/>
    </row>
    <row r="27" spans="1:12" ht="12" customHeight="1" thickBot="1" x14ac:dyDescent="0.25">
      <c r="B27" s="13" t="s">
        <v>122</v>
      </c>
      <c r="D27" s="14">
        <f>+D13/D25</f>
        <v>1.3333333333333333</v>
      </c>
      <c r="E27" s="14">
        <f t="shared" ref="E27:K27" si="6">+E13/E25</f>
        <v>1.1914618369987064</v>
      </c>
      <c r="F27" s="14"/>
      <c r="G27" s="14">
        <f t="shared" si="6"/>
        <v>1.2567353407290016</v>
      </c>
      <c r="H27" s="14">
        <f t="shared" si="6"/>
        <v>1.1755162241887906</v>
      </c>
      <c r="I27" s="14"/>
      <c r="J27" s="14">
        <f t="shared" si="6"/>
        <v>1.0681431005110733</v>
      </c>
      <c r="K27" s="14">
        <f t="shared" si="6"/>
        <v>1.0681431005110733</v>
      </c>
    </row>
    <row r="28" spans="1:12" ht="12" customHeight="1" x14ac:dyDescent="0.2">
      <c r="D28" s="14"/>
      <c r="E28" s="14"/>
      <c r="G28" s="14"/>
      <c r="H28" s="14"/>
      <c r="J28" s="14"/>
      <c r="K28" s="14"/>
    </row>
    <row r="29" spans="1:12" ht="40.5" customHeight="1" x14ac:dyDescent="0.2">
      <c r="A29" s="153" t="s">
        <v>123</v>
      </c>
      <c r="B29" s="226" t="s">
        <v>295</v>
      </c>
      <c r="C29" s="226"/>
      <c r="D29" s="226"/>
      <c r="E29" s="226"/>
      <c r="F29" s="226"/>
      <c r="G29" s="226"/>
      <c r="H29" s="226"/>
      <c r="I29" s="226"/>
      <c r="J29" s="226"/>
      <c r="K29" s="226"/>
    </row>
    <row r="30" spans="1:12" ht="39" customHeight="1" x14ac:dyDescent="0.2">
      <c r="A30" s="154" t="s">
        <v>124</v>
      </c>
      <c r="B30" s="226" t="s">
        <v>234</v>
      </c>
      <c r="C30" s="226"/>
      <c r="D30" s="226"/>
      <c r="E30" s="226"/>
      <c r="F30" s="226"/>
      <c r="G30" s="226"/>
      <c r="H30" s="226"/>
      <c r="I30" s="226"/>
      <c r="J30" s="226"/>
      <c r="K30" s="226"/>
    </row>
    <row r="31" spans="1:12" ht="29.25" customHeight="1" x14ac:dyDescent="0.2">
      <c r="A31" s="154" t="s">
        <v>125</v>
      </c>
      <c r="B31" s="226" t="s">
        <v>231</v>
      </c>
      <c r="C31" s="226"/>
      <c r="D31" s="226"/>
      <c r="E31" s="226"/>
      <c r="F31" s="226"/>
      <c r="G31" s="226"/>
      <c r="H31" s="226"/>
      <c r="I31" s="226"/>
      <c r="J31" s="226"/>
      <c r="K31" s="226"/>
    </row>
    <row r="32" spans="1:12" ht="14.25" customHeight="1" x14ac:dyDescent="0.2">
      <c r="A32" s="35"/>
      <c r="B32" s="110"/>
      <c r="C32" s="110"/>
      <c r="D32" s="110"/>
      <c r="E32" s="110"/>
      <c r="F32" s="110"/>
      <c r="G32" s="110"/>
      <c r="H32" s="110"/>
      <c r="I32" s="110"/>
      <c r="J32" s="110"/>
      <c r="K32" s="110"/>
    </row>
    <row r="33" spans="1:11" ht="12" customHeight="1" thickBot="1" x14ac:dyDescent="0.25">
      <c r="B33" s="110"/>
      <c r="D33" s="110"/>
    </row>
    <row r="34" spans="1:11" ht="12" customHeight="1" x14ac:dyDescent="0.2">
      <c r="B34" s="110"/>
      <c r="C34" s="217" t="s">
        <v>1</v>
      </c>
      <c r="D34" s="217" t="s">
        <v>2</v>
      </c>
      <c r="E34" s="217" t="s">
        <v>3</v>
      </c>
    </row>
    <row r="35" spans="1:11" ht="12" customHeight="1" thickBot="1" x14ac:dyDescent="0.25">
      <c r="B35" s="110"/>
      <c r="C35" s="218"/>
      <c r="D35" s="218"/>
      <c r="E35" s="218"/>
    </row>
    <row r="36" spans="1:11" ht="12" customHeight="1" thickBot="1" x14ac:dyDescent="0.25">
      <c r="B36" s="37" t="s">
        <v>72</v>
      </c>
      <c r="C36" s="38">
        <v>461</v>
      </c>
      <c r="D36" s="38">
        <v>399</v>
      </c>
      <c r="E36" s="38">
        <v>627</v>
      </c>
    </row>
    <row r="37" spans="1:11" ht="25.5" customHeight="1" thickBot="1" x14ac:dyDescent="0.25">
      <c r="B37" s="41" t="s">
        <v>173</v>
      </c>
      <c r="C37" s="95">
        <v>389</v>
      </c>
      <c r="D37" s="96">
        <v>305</v>
      </c>
      <c r="E37" s="97">
        <v>606</v>
      </c>
    </row>
    <row r="38" spans="1:11" ht="12" customHeight="1" x14ac:dyDescent="0.2">
      <c r="C38" s="14">
        <f>+C36/C37</f>
        <v>1.1850899742930592</v>
      </c>
      <c r="D38" s="14">
        <f>+D36/D37</f>
        <v>1.3081967213114754</v>
      </c>
      <c r="E38" s="14">
        <f>+E36/E37</f>
        <v>1.0346534653465347</v>
      </c>
    </row>
    <row r="41" spans="1:11" ht="39.75" customHeight="1" x14ac:dyDescent="0.2">
      <c r="A41" s="153" t="s">
        <v>167</v>
      </c>
      <c r="B41" s="226" t="s">
        <v>283</v>
      </c>
      <c r="C41" s="226"/>
      <c r="D41" s="226"/>
      <c r="E41" s="226"/>
      <c r="F41" s="226"/>
      <c r="G41" s="226"/>
      <c r="H41" s="226"/>
      <c r="I41" s="226"/>
      <c r="J41" s="226"/>
      <c r="K41" s="226"/>
    </row>
    <row r="43" spans="1:11" ht="30.75" customHeight="1" x14ac:dyDescent="0.2">
      <c r="B43" s="18" t="s">
        <v>74</v>
      </c>
      <c r="C43" s="19" t="s">
        <v>75</v>
      </c>
      <c r="D43" s="19" t="s">
        <v>76</v>
      </c>
      <c r="E43" s="20" t="s">
        <v>77</v>
      </c>
    </row>
    <row r="44" spans="1:11" ht="12" customHeight="1" x14ac:dyDescent="0.2">
      <c r="B44" s="21" t="s">
        <v>80</v>
      </c>
      <c r="C44" s="22">
        <v>498</v>
      </c>
      <c r="D44" s="22">
        <v>441</v>
      </c>
      <c r="E44" s="22">
        <v>946</v>
      </c>
    </row>
    <row r="45" spans="1:11" ht="12" customHeight="1" x14ac:dyDescent="0.2">
      <c r="B45" s="21" t="s">
        <v>82</v>
      </c>
      <c r="C45" s="22">
        <v>526</v>
      </c>
      <c r="D45" s="22">
        <v>276</v>
      </c>
      <c r="E45" s="22">
        <v>1131</v>
      </c>
    </row>
    <row r="46" spans="1:11" ht="12" customHeight="1" x14ac:dyDescent="0.2">
      <c r="B46" s="21" t="s">
        <v>85</v>
      </c>
      <c r="C46" s="22">
        <v>573</v>
      </c>
      <c r="D46" s="22">
        <v>246</v>
      </c>
      <c r="E46" s="22">
        <v>1107</v>
      </c>
    </row>
    <row r="47" spans="1:11" ht="12" customHeight="1" x14ac:dyDescent="0.2">
      <c r="B47" s="21" t="s">
        <v>88</v>
      </c>
      <c r="C47" s="22">
        <v>275</v>
      </c>
      <c r="D47" s="22">
        <v>245</v>
      </c>
      <c r="E47" s="22">
        <v>234</v>
      </c>
    </row>
    <row r="48" spans="1:11" ht="12" customHeight="1" x14ac:dyDescent="0.2">
      <c r="B48" s="21" t="s">
        <v>89</v>
      </c>
      <c r="C48" s="22">
        <v>169</v>
      </c>
      <c r="D48" s="22">
        <v>148</v>
      </c>
      <c r="E48" s="22">
        <v>112</v>
      </c>
    </row>
    <row r="49" spans="2:5" ht="12" customHeight="1" x14ac:dyDescent="0.2">
      <c r="B49" s="21" t="s">
        <v>91</v>
      </c>
      <c r="C49" s="22">
        <v>265</v>
      </c>
      <c r="D49" s="22">
        <v>361</v>
      </c>
      <c r="E49" s="22">
        <v>770</v>
      </c>
    </row>
    <row r="50" spans="2:5" ht="12" customHeight="1" x14ac:dyDescent="0.2">
      <c r="B50" s="21" t="s">
        <v>92</v>
      </c>
      <c r="C50" s="22">
        <v>398</v>
      </c>
      <c r="D50" s="22">
        <v>324</v>
      </c>
      <c r="E50" s="22">
        <v>302</v>
      </c>
    </row>
    <row r="51" spans="2:5" ht="12" customHeight="1" x14ac:dyDescent="0.2">
      <c r="B51" s="21" t="s">
        <v>93</v>
      </c>
      <c r="C51" s="22">
        <v>123</v>
      </c>
      <c r="D51" s="22">
        <v>109</v>
      </c>
      <c r="E51" s="22">
        <v>85</v>
      </c>
    </row>
    <row r="52" spans="2:5" ht="12" customHeight="1" x14ac:dyDescent="0.2">
      <c r="B52" s="21" t="s">
        <v>94</v>
      </c>
      <c r="C52" s="22">
        <v>269</v>
      </c>
      <c r="D52" s="22">
        <v>188</v>
      </c>
      <c r="E52" s="22">
        <v>567</v>
      </c>
    </row>
    <row r="53" spans="2:5" ht="12" customHeight="1" x14ac:dyDescent="0.2">
      <c r="B53" s="21" t="s">
        <v>95</v>
      </c>
      <c r="C53" s="22">
        <v>129</v>
      </c>
      <c r="D53" s="22">
        <v>69</v>
      </c>
      <c r="E53" s="22">
        <v>453</v>
      </c>
    </row>
    <row r="54" spans="2:5" ht="12" customHeight="1" x14ac:dyDescent="0.2">
      <c r="B54" s="21" t="s">
        <v>96</v>
      </c>
      <c r="C54" s="22">
        <v>461</v>
      </c>
      <c r="D54" s="22">
        <v>399</v>
      </c>
      <c r="E54" s="22">
        <v>627</v>
      </c>
    </row>
    <row r="55" spans="2:5" ht="12" customHeight="1" x14ac:dyDescent="0.2">
      <c r="B55" s="21" t="s">
        <v>98</v>
      </c>
      <c r="C55" s="22">
        <v>268</v>
      </c>
      <c r="D55" s="22">
        <v>163</v>
      </c>
      <c r="E55" s="22">
        <v>690</v>
      </c>
    </row>
    <row r="56" spans="2:5" ht="12" customHeight="1" x14ac:dyDescent="0.2">
      <c r="B56" s="21" t="s">
        <v>99</v>
      </c>
      <c r="C56" s="22">
        <v>511</v>
      </c>
      <c r="D56" s="22">
        <v>244</v>
      </c>
      <c r="E56" s="22">
        <v>751</v>
      </c>
    </row>
    <row r="57" spans="2:5" ht="12" customHeight="1" x14ac:dyDescent="0.2">
      <c r="B57" s="21" t="s">
        <v>100</v>
      </c>
      <c r="C57" s="22">
        <v>393</v>
      </c>
      <c r="D57" s="22">
        <v>372</v>
      </c>
      <c r="E57" s="22">
        <v>875</v>
      </c>
    </row>
    <row r="58" spans="2:5" ht="12" customHeight="1" x14ac:dyDescent="0.2">
      <c r="B58" s="21" t="s">
        <v>101</v>
      </c>
      <c r="C58" s="22">
        <v>654</v>
      </c>
      <c r="D58" s="22">
        <v>538</v>
      </c>
      <c r="E58" s="22">
        <v>587</v>
      </c>
    </row>
    <row r="59" spans="2:5" ht="12" customHeight="1" x14ac:dyDescent="0.2">
      <c r="B59" s="21" t="s">
        <v>102</v>
      </c>
      <c r="C59" s="22">
        <v>237</v>
      </c>
      <c r="D59" s="22">
        <v>234</v>
      </c>
      <c r="E59" s="22">
        <v>41</v>
      </c>
    </row>
    <row r="60" spans="2:5" ht="12" customHeight="1" x14ac:dyDescent="0.2">
      <c r="B60" s="21" t="s">
        <v>103</v>
      </c>
      <c r="C60" s="22">
        <v>258</v>
      </c>
      <c r="D60" s="22">
        <v>250</v>
      </c>
      <c r="E60" s="22">
        <v>148</v>
      </c>
    </row>
    <row r="61" spans="2:5" ht="12" customHeight="1" x14ac:dyDescent="0.2">
      <c r="B61" s="21" t="s">
        <v>104</v>
      </c>
      <c r="C61" s="22">
        <v>583</v>
      </c>
      <c r="D61" s="22">
        <v>506</v>
      </c>
      <c r="E61" s="22">
        <v>584</v>
      </c>
    </row>
    <row r="62" spans="2:5" ht="12" customHeight="1" x14ac:dyDescent="0.2">
      <c r="B62" s="21" t="s">
        <v>105</v>
      </c>
      <c r="C62" s="22">
        <v>206</v>
      </c>
      <c r="D62" s="22">
        <v>194</v>
      </c>
      <c r="E62" s="22">
        <v>356</v>
      </c>
    </row>
    <row r="63" spans="2:5" ht="12" customHeight="1" x14ac:dyDescent="0.2">
      <c r="B63" s="21" t="s">
        <v>107</v>
      </c>
      <c r="C63" s="22">
        <v>562</v>
      </c>
      <c r="D63" s="22">
        <v>261</v>
      </c>
      <c r="E63" s="22">
        <v>839</v>
      </c>
    </row>
    <row r="64" spans="2:5" ht="12" customHeight="1" x14ac:dyDescent="0.2">
      <c r="B64" s="21" t="s">
        <v>276</v>
      </c>
      <c r="C64" s="22">
        <v>806</v>
      </c>
      <c r="D64" s="22">
        <v>843</v>
      </c>
      <c r="E64" s="22">
        <v>1514</v>
      </c>
    </row>
  </sheetData>
  <mergeCells count="36">
    <mergeCell ref="B29:K29"/>
    <mergeCell ref="B30:K30"/>
    <mergeCell ref="B41:K41"/>
    <mergeCell ref="D19:D20"/>
    <mergeCell ref="E19:E20"/>
    <mergeCell ref="F19:F20"/>
    <mergeCell ref="G19:G20"/>
    <mergeCell ref="H19:H20"/>
    <mergeCell ref="I19:I20"/>
    <mergeCell ref="B18:B20"/>
    <mergeCell ref="C18:E18"/>
    <mergeCell ref="F18:H18"/>
    <mergeCell ref="I18:K18"/>
    <mergeCell ref="C19:C20"/>
    <mergeCell ref="H7:H8"/>
    <mergeCell ref="I7:I8"/>
    <mergeCell ref="J7:J8"/>
    <mergeCell ref="K7:K8"/>
    <mergeCell ref="J19:J20"/>
    <mergeCell ref="K19:K20"/>
    <mergeCell ref="B2:D2"/>
    <mergeCell ref="C34:C35"/>
    <mergeCell ref="D34:D35"/>
    <mergeCell ref="E34:E35"/>
    <mergeCell ref="F4:H4"/>
    <mergeCell ref="B6:B8"/>
    <mergeCell ref="C6:E6"/>
    <mergeCell ref="F6:H6"/>
    <mergeCell ref="F16:H16"/>
    <mergeCell ref="B31:K31"/>
    <mergeCell ref="I6:K6"/>
    <mergeCell ref="C7:C8"/>
    <mergeCell ref="D7:D8"/>
    <mergeCell ref="E7:E8"/>
    <mergeCell ref="F7:F8"/>
    <mergeCell ref="G7:G8"/>
  </mergeCells>
  <pageMargins left="0.7" right="0.7" top="0.75" bottom="0.75" header="0.3" footer="0.3"/>
  <pageSetup paperSize="14" orientation="landscape" horizontalDpi="4294967293" r:id="rId1"/>
  <headerFooter>
    <oddHeader>&amp;CConsejo Seccional de la Judicatura del Huila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64"/>
  <sheetViews>
    <sheetView topLeftCell="C112" zoomScale="90" zoomScaleNormal="90" workbookViewId="0">
      <selection activeCell="K7" sqref="K7"/>
    </sheetView>
  </sheetViews>
  <sheetFormatPr baseColWidth="10" defaultColWidth="11.5703125" defaultRowHeight="12" x14ac:dyDescent="0.2"/>
  <cols>
    <col min="1" max="1" width="15" style="1" customWidth="1"/>
    <col min="2" max="2" width="11.5703125" style="1"/>
    <col min="3" max="3" width="21.5703125" style="1" customWidth="1"/>
    <col min="4" max="16384" width="11.5703125" style="1"/>
  </cols>
  <sheetData>
    <row r="2" spans="2:13" x14ac:dyDescent="0.2">
      <c r="G2" s="219">
        <v>2018</v>
      </c>
      <c r="H2" s="219"/>
      <c r="I2" s="219"/>
    </row>
    <row r="3" spans="2:13" ht="12.75" thickBot="1" x14ac:dyDescent="0.25"/>
    <row r="4" spans="2:13" ht="12.75" thickBot="1" x14ac:dyDescent="0.25">
      <c r="B4" s="217" t="s">
        <v>28</v>
      </c>
      <c r="C4" s="220" t="s">
        <v>0</v>
      </c>
      <c r="D4" s="223" t="s">
        <v>1</v>
      </c>
      <c r="E4" s="224"/>
      <c r="F4" s="225"/>
      <c r="G4" s="223" t="s">
        <v>2</v>
      </c>
      <c r="H4" s="224"/>
      <c r="I4" s="225"/>
      <c r="J4" s="223" t="s">
        <v>3</v>
      </c>
      <c r="K4" s="224"/>
      <c r="L4" s="225"/>
      <c r="M4" s="3"/>
    </row>
    <row r="5" spans="2:13" x14ac:dyDescent="0.2">
      <c r="B5" s="231"/>
      <c r="C5" s="221"/>
      <c r="D5" s="227" t="s">
        <v>4</v>
      </c>
      <c r="E5" s="229" t="s">
        <v>5</v>
      </c>
      <c r="F5" s="229" t="s">
        <v>6</v>
      </c>
      <c r="G5" s="229" t="s">
        <v>4</v>
      </c>
      <c r="H5" s="229" t="s">
        <v>5</v>
      </c>
      <c r="I5" s="229" t="s">
        <v>6</v>
      </c>
      <c r="J5" s="229" t="s">
        <v>4</v>
      </c>
      <c r="K5" s="229" t="s">
        <v>5</v>
      </c>
      <c r="L5" s="229" t="s">
        <v>6</v>
      </c>
      <c r="M5" s="3"/>
    </row>
    <row r="6" spans="2:13" ht="12.75" thickBot="1" x14ac:dyDescent="0.25">
      <c r="B6" s="218"/>
      <c r="C6" s="222"/>
      <c r="D6" s="228"/>
      <c r="E6" s="230"/>
      <c r="F6" s="230"/>
      <c r="G6" s="230"/>
      <c r="H6" s="230"/>
      <c r="I6" s="230"/>
      <c r="J6" s="230"/>
      <c r="K6" s="230"/>
      <c r="L6" s="230"/>
      <c r="M6" s="3"/>
    </row>
    <row r="7" spans="2:13" ht="12.75" thickBot="1" x14ac:dyDescent="0.25">
      <c r="B7" s="254" t="s">
        <v>29</v>
      </c>
      <c r="C7" s="51" t="s">
        <v>25</v>
      </c>
      <c r="D7" s="27">
        <v>1407</v>
      </c>
      <c r="E7" s="38">
        <v>0</v>
      </c>
      <c r="F7" s="27">
        <v>163</v>
      </c>
      <c r="G7" s="107">
        <v>994</v>
      </c>
      <c r="H7" s="38">
        <v>0</v>
      </c>
      <c r="I7" s="27">
        <v>150</v>
      </c>
      <c r="J7" s="27">
        <v>0</v>
      </c>
      <c r="K7" s="38">
        <v>0</v>
      </c>
      <c r="L7" s="27">
        <v>7</v>
      </c>
      <c r="M7" s="3"/>
    </row>
    <row r="8" spans="2:13" ht="12.75" thickBot="1" x14ac:dyDescent="0.25">
      <c r="B8" s="255"/>
      <c r="C8" s="51" t="s">
        <v>26</v>
      </c>
      <c r="D8" s="27">
        <v>1716</v>
      </c>
      <c r="E8" s="7">
        <v>0</v>
      </c>
      <c r="F8" s="27">
        <v>181</v>
      </c>
      <c r="G8" s="27">
        <v>1716</v>
      </c>
      <c r="H8" s="7">
        <v>0</v>
      </c>
      <c r="I8" s="27">
        <v>179</v>
      </c>
      <c r="J8" s="27">
        <v>0</v>
      </c>
      <c r="K8" s="7">
        <v>0</v>
      </c>
      <c r="L8" s="27">
        <v>4</v>
      </c>
      <c r="M8" s="3"/>
    </row>
    <row r="9" spans="2:13" ht="12.75" thickBot="1" x14ac:dyDescent="0.25">
      <c r="B9" s="255"/>
      <c r="C9" s="108" t="s">
        <v>27</v>
      </c>
      <c r="D9" s="27">
        <v>1509</v>
      </c>
      <c r="E9" s="7">
        <v>0</v>
      </c>
      <c r="F9" s="27">
        <v>142</v>
      </c>
      <c r="G9" s="27">
        <v>1092</v>
      </c>
      <c r="H9" s="7">
        <v>0</v>
      </c>
      <c r="I9" s="27">
        <v>141</v>
      </c>
      <c r="J9" s="27">
        <v>0</v>
      </c>
      <c r="K9" s="7">
        <v>0</v>
      </c>
      <c r="L9" s="27">
        <v>0</v>
      </c>
      <c r="M9" s="3"/>
    </row>
    <row r="10" spans="2:13" ht="12.75" thickBot="1" x14ac:dyDescent="0.25">
      <c r="B10" s="255"/>
      <c r="C10" s="51" t="s">
        <v>38</v>
      </c>
      <c r="D10" s="27">
        <v>1376</v>
      </c>
      <c r="E10" s="7">
        <v>0</v>
      </c>
      <c r="F10" s="27">
        <v>174</v>
      </c>
      <c r="G10" s="27">
        <v>1376</v>
      </c>
      <c r="H10" s="7">
        <v>0</v>
      </c>
      <c r="I10" s="27">
        <v>175</v>
      </c>
      <c r="J10" s="27">
        <v>0</v>
      </c>
      <c r="K10" s="7">
        <v>0</v>
      </c>
      <c r="L10" s="27">
        <v>3</v>
      </c>
      <c r="M10" s="3"/>
    </row>
    <row r="11" spans="2:13" ht="12.75" thickBot="1" x14ac:dyDescent="0.25">
      <c r="B11" s="256"/>
      <c r="C11" s="108" t="s">
        <v>39</v>
      </c>
      <c r="D11" s="27">
        <v>1788</v>
      </c>
      <c r="E11" s="7">
        <v>0</v>
      </c>
      <c r="F11" s="27">
        <v>155</v>
      </c>
      <c r="G11" s="27">
        <v>1708</v>
      </c>
      <c r="H11" s="7">
        <v>0</v>
      </c>
      <c r="I11" s="27">
        <v>156</v>
      </c>
      <c r="J11" s="27">
        <v>0</v>
      </c>
      <c r="K11" s="7">
        <v>0</v>
      </c>
      <c r="L11" s="27">
        <v>1</v>
      </c>
      <c r="M11" s="3"/>
    </row>
    <row r="12" spans="2:13" x14ac:dyDescent="0.2">
      <c r="C12" s="10" t="s">
        <v>116</v>
      </c>
      <c r="D12" s="1">
        <f>SUM(D7:D11)</f>
        <v>7796</v>
      </c>
      <c r="E12" s="1">
        <f t="shared" ref="E12:L12" si="0">SUM(E7:E11)</f>
        <v>0</v>
      </c>
      <c r="F12" s="1">
        <f t="shared" si="0"/>
        <v>815</v>
      </c>
      <c r="G12" s="1">
        <f t="shared" si="0"/>
        <v>6886</v>
      </c>
      <c r="H12" s="1">
        <f t="shared" si="0"/>
        <v>0</v>
      </c>
      <c r="I12" s="1">
        <f t="shared" si="0"/>
        <v>801</v>
      </c>
      <c r="J12" s="1">
        <f t="shared" si="0"/>
        <v>0</v>
      </c>
      <c r="K12" s="1">
        <f t="shared" si="0"/>
        <v>0</v>
      </c>
      <c r="L12" s="1">
        <f t="shared" si="0"/>
        <v>15</v>
      </c>
    </row>
    <row r="13" spans="2:13" x14ac:dyDescent="0.2">
      <c r="C13" s="10" t="s">
        <v>119</v>
      </c>
      <c r="D13" s="11">
        <f>+D12/5</f>
        <v>1559.2</v>
      </c>
      <c r="E13" s="11">
        <f t="shared" ref="E13:L13" si="1">+E12/5</f>
        <v>0</v>
      </c>
      <c r="F13" s="11">
        <f>+F12/5</f>
        <v>163</v>
      </c>
      <c r="G13" s="11">
        <f>+G12/5</f>
        <v>1377.2</v>
      </c>
      <c r="H13" s="11">
        <f t="shared" si="1"/>
        <v>0</v>
      </c>
      <c r="I13" s="11">
        <f t="shared" si="1"/>
        <v>160.19999999999999</v>
      </c>
      <c r="J13" s="11">
        <f t="shared" si="1"/>
        <v>0</v>
      </c>
      <c r="K13" s="11">
        <f t="shared" si="1"/>
        <v>0</v>
      </c>
      <c r="L13" s="11">
        <f t="shared" si="1"/>
        <v>3</v>
      </c>
    </row>
    <row r="14" spans="2:13" ht="12.75" thickBot="1" x14ac:dyDescent="0.25">
      <c r="C14" s="10" t="s">
        <v>117</v>
      </c>
      <c r="E14" s="11">
        <f>SUM(D13:E13)</f>
        <v>1559.2</v>
      </c>
      <c r="F14" s="11">
        <f>SUM(D13:F13)</f>
        <v>1722.2</v>
      </c>
      <c r="H14" s="11">
        <f t="shared" ref="H14" si="2">SUM(G13:H13)</f>
        <v>1377.2</v>
      </c>
      <c r="I14" s="11">
        <f t="shared" ref="I14" si="3">SUM(G13:I13)</f>
        <v>1537.4</v>
      </c>
      <c r="K14" s="11">
        <f t="shared" ref="K14" si="4">SUM(J13:K13)</f>
        <v>0</v>
      </c>
      <c r="L14" s="11">
        <f t="shared" ref="L14" si="5">SUM(J13:L13)</f>
        <v>3</v>
      </c>
    </row>
    <row r="15" spans="2:13" ht="12.75" thickBot="1" x14ac:dyDescent="0.25">
      <c r="C15" s="13" t="s">
        <v>121</v>
      </c>
      <c r="D15" s="12"/>
      <c r="E15" s="12"/>
      <c r="F15" s="14">
        <f>+F13/F14</f>
        <v>9.4646382533968176E-2</v>
      </c>
      <c r="G15" s="12"/>
      <c r="H15" s="15" t="s">
        <v>126</v>
      </c>
      <c r="I15" s="16">
        <f>+I14/F14</f>
        <v>0.8926953896179306</v>
      </c>
      <c r="J15" s="12"/>
      <c r="K15" s="12"/>
      <c r="L15" s="12"/>
    </row>
    <row r="16" spans="2:13" x14ac:dyDescent="0.2">
      <c r="C16" s="29"/>
      <c r="D16" s="12">
        <f>+D12/6</f>
        <v>1299.3333333333333</v>
      </c>
      <c r="E16" s="12">
        <f t="shared" ref="E16:L16" si="6">+E12/6</f>
        <v>0</v>
      </c>
      <c r="F16" s="12">
        <f t="shared" si="6"/>
        <v>135.83333333333334</v>
      </c>
      <c r="G16" s="12">
        <f t="shared" si="6"/>
        <v>1147.6666666666667</v>
      </c>
      <c r="H16" s="12">
        <f t="shared" si="6"/>
        <v>0</v>
      </c>
      <c r="I16" s="12">
        <f t="shared" si="6"/>
        <v>133.5</v>
      </c>
      <c r="J16" s="12">
        <f t="shared" si="6"/>
        <v>0</v>
      </c>
      <c r="K16" s="12">
        <f t="shared" si="6"/>
        <v>0</v>
      </c>
      <c r="L16" s="12">
        <f t="shared" si="6"/>
        <v>2.5</v>
      </c>
    </row>
    <row r="17" spans="2:16" x14ac:dyDescent="0.2">
      <c r="G17" s="219">
        <v>2017</v>
      </c>
      <c r="H17" s="219"/>
      <c r="I17" s="219"/>
      <c r="P17" s="1">
        <f>8620/6</f>
        <v>1436.6666666666667</v>
      </c>
    </row>
    <row r="18" spans="2:16" ht="12.75" thickBot="1" x14ac:dyDescent="0.25"/>
    <row r="19" spans="2:16" ht="12.75" thickBot="1" x14ac:dyDescent="0.25">
      <c r="B19" s="217" t="s">
        <v>28</v>
      </c>
      <c r="C19" s="220" t="s">
        <v>0</v>
      </c>
      <c r="D19" s="223" t="s">
        <v>1</v>
      </c>
      <c r="E19" s="224"/>
      <c r="F19" s="225"/>
      <c r="G19" s="223" t="s">
        <v>2</v>
      </c>
      <c r="H19" s="224"/>
      <c r="I19" s="225"/>
      <c r="J19" s="223" t="s">
        <v>3</v>
      </c>
      <c r="K19" s="224"/>
      <c r="L19" s="225"/>
      <c r="M19" s="3"/>
    </row>
    <row r="20" spans="2:16" x14ac:dyDescent="0.2">
      <c r="B20" s="231"/>
      <c r="C20" s="221"/>
      <c r="D20" s="227" t="s">
        <v>4</v>
      </c>
      <c r="E20" s="229" t="s">
        <v>5</v>
      </c>
      <c r="F20" s="229" t="s">
        <v>6</v>
      </c>
      <c r="G20" s="229" t="s">
        <v>4</v>
      </c>
      <c r="H20" s="229" t="s">
        <v>5</v>
      </c>
      <c r="I20" s="229" t="s">
        <v>6</v>
      </c>
      <c r="J20" s="229" t="s">
        <v>4</v>
      </c>
      <c r="K20" s="229" t="s">
        <v>5</v>
      </c>
      <c r="L20" s="229" t="s">
        <v>6</v>
      </c>
      <c r="M20" s="3"/>
    </row>
    <row r="21" spans="2:16" ht="12.75" thickBot="1" x14ac:dyDescent="0.25">
      <c r="B21" s="218"/>
      <c r="C21" s="222"/>
      <c r="D21" s="228"/>
      <c r="E21" s="230"/>
      <c r="F21" s="230"/>
      <c r="G21" s="230"/>
      <c r="H21" s="230"/>
      <c r="I21" s="230"/>
      <c r="J21" s="230"/>
      <c r="K21" s="230"/>
      <c r="L21" s="230"/>
      <c r="M21" s="3"/>
    </row>
    <row r="22" spans="2:16" ht="12.75" thickBot="1" x14ac:dyDescent="0.25">
      <c r="B22" s="254" t="s">
        <v>29</v>
      </c>
      <c r="C22" s="51" t="s">
        <v>25</v>
      </c>
      <c r="D22" s="38">
        <v>1735</v>
      </c>
      <c r="E22" s="38">
        <v>0</v>
      </c>
      <c r="F22" s="38">
        <v>217</v>
      </c>
      <c r="G22" s="38">
        <v>1726</v>
      </c>
      <c r="H22" s="38">
        <v>0</v>
      </c>
      <c r="I22" s="38">
        <v>128</v>
      </c>
      <c r="J22" s="38">
        <v>0</v>
      </c>
      <c r="K22" s="38">
        <v>0</v>
      </c>
      <c r="L22" s="38">
        <v>6</v>
      </c>
      <c r="M22" s="3"/>
    </row>
    <row r="23" spans="2:16" ht="12.75" thickBot="1" x14ac:dyDescent="0.25">
      <c r="B23" s="255"/>
      <c r="C23" s="51" t="s">
        <v>26</v>
      </c>
      <c r="D23" s="7">
        <v>1773</v>
      </c>
      <c r="E23" s="7">
        <v>0</v>
      </c>
      <c r="F23" s="7">
        <v>194</v>
      </c>
      <c r="G23" s="7">
        <v>1777</v>
      </c>
      <c r="H23" s="7">
        <v>0</v>
      </c>
      <c r="I23" s="7">
        <v>114</v>
      </c>
      <c r="J23" s="7">
        <v>0</v>
      </c>
      <c r="K23" s="7">
        <v>0</v>
      </c>
      <c r="L23" s="7">
        <v>6</v>
      </c>
      <c r="M23" s="3"/>
    </row>
    <row r="24" spans="2:16" ht="12.75" thickBot="1" x14ac:dyDescent="0.25">
      <c r="B24" s="255"/>
      <c r="C24" s="51" t="s">
        <v>27</v>
      </c>
      <c r="D24" s="7">
        <v>1398</v>
      </c>
      <c r="E24" s="7">
        <v>0</v>
      </c>
      <c r="F24" s="7">
        <v>192</v>
      </c>
      <c r="G24" s="7">
        <v>1386</v>
      </c>
      <c r="H24" s="7">
        <v>0</v>
      </c>
      <c r="I24" s="7">
        <v>120</v>
      </c>
      <c r="J24" s="7">
        <v>0</v>
      </c>
      <c r="K24" s="7">
        <v>0</v>
      </c>
      <c r="L24" s="7">
        <v>2</v>
      </c>
      <c r="M24" s="3"/>
    </row>
    <row r="25" spans="2:16" ht="12.75" thickBot="1" x14ac:dyDescent="0.25">
      <c r="B25" s="255"/>
      <c r="C25" s="51" t="s">
        <v>38</v>
      </c>
      <c r="D25" s="7">
        <v>1499</v>
      </c>
      <c r="E25" s="7">
        <v>0</v>
      </c>
      <c r="F25" s="7">
        <v>197</v>
      </c>
      <c r="G25" s="7">
        <v>1479</v>
      </c>
      <c r="H25" s="7">
        <v>0</v>
      </c>
      <c r="I25" s="7">
        <v>134</v>
      </c>
      <c r="J25" s="7">
        <v>0</v>
      </c>
      <c r="K25" s="7">
        <v>0</v>
      </c>
      <c r="L25" s="7">
        <v>8</v>
      </c>
      <c r="M25" s="3"/>
    </row>
    <row r="26" spans="2:16" ht="12.75" thickBot="1" x14ac:dyDescent="0.25">
      <c r="B26" s="256"/>
      <c r="C26" s="51" t="s">
        <v>39</v>
      </c>
      <c r="D26" s="7">
        <v>1738</v>
      </c>
      <c r="E26" s="7">
        <v>0</v>
      </c>
      <c r="F26" s="7">
        <v>194</v>
      </c>
      <c r="G26" s="7">
        <v>1660</v>
      </c>
      <c r="H26" s="7">
        <v>0</v>
      </c>
      <c r="I26" s="7">
        <v>180</v>
      </c>
      <c r="J26" s="7">
        <v>0</v>
      </c>
      <c r="K26" s="7">
        <v>0</v>
      </c>
      <c r="L26" s="7">
        <v>4</v>
      </c>
      <c r="M26" s="3"/>
    </row>
    <row r="27" spans="2:16" x14ac:dyDescent="0.2">
      <c r="C27" s="10" t="s">
        <v>116</v>
      </c>
      <c r="D27" s="1">
        <f>SUM(D22:D26)</f>
        <v>8143</v>
      </c>
      <c r="E27" s="1">
        <f t="shared" ref="E27:L27" si="7">SUM(E22:E26)</f>
        <v>0</v>
      </c>
      <c r="F27" s="1">
        <f t="shared" si="7"/>
        <v>994</v>
      </c>
      <c r="G27" s="1">
        <f t="shared" si="7"/>
        <v>8028</v>
      </c>
      <c r="H27" s="1">
        <f t="shared" si="7"/>
        <v>0</v>
      </c>
      <c r="I27" s="1">
        <f t="shared" si="7"/>
        <v>676</v>
      </c>
      <c r="J27" s="1">
        <f t="shared" si="7"/>
        <v>0</v>
      </c>
      <c r="K27" s="1">
        <f t="shared" si="7"/>
        <v>0</v>
      </c>
      <c r="L27" s="1">
        <f t="shared" si="7"/>
        <v>26</v>
      </c>
      <c r="M27" s="3"/>
    </row>
    <row r="28" spans="2:16" x14ac:dyDescent="0.2">
      <c r="C28" s="10" t="s">
        <v>119</v>
      </c>
      <c r="D28" s="11">
        <f>+D27/5</f>
        <v>1628.6</v>
      </c>
      <c r="E28" s="11">
        <f t="shared" ref="E28:L28" si="8">+E27/5</f>
        <v>0</v>
      </c>
      <c r="F28" s="11">
        <f t="shared" si="8"/>
        <v>198.8</v>
      </c>
      <c r="G28" s="11">
        <f t="shared" si="8"/>
        <v>1605.6</v>
      </c>
      <c r="H28" s="11">
        <f t="shared" si="8"/>
        <v>0</v>
      </c>
      <c r="I28" s="11">
        <f t="shared" si="8"/>
        <v>135.19999999999999</v>
      </c>
      <c r="J28" s="11">
        <f t="shared" si="8"/>
        <v>0</v>
      </c>
      <c r="K28" s="11">
        <f t="shared" si="8"/>
        <v>0</v>
      </c>
      <c r="L28" s="11">
        <f t="shared" si="8"/>
        <v>5.2</v>
      </c>
      <c r="M28" s="3"/>
    </row>
    <row r="29" spans="2:16" x14ac:dyDescent="0.2">
      <c r="C29" s="10" t="s">
        <v>117</v>
      </c>
      <c r="E29" s="12">
        <f>SUM(D28:E28)</f>
        <v>1628.6</v>
      </c>
      <c r="F29" s="12">
        <f>SUM(D28:F28)</f>
        <v>1827.3999999999999</v>
      </c>
      <c r="H29" s="12">
        <f>SUM(G28:H28)</f>
        <v>1605.6</v>
      </c>
      <c r="I29" s="12">
        <f>SUM(G28:I28)</f>
        <v>1740.8</v>
      </c>
      <c r="K29" s="12">
        <f>SUM(J28:K28)</f>
        <v>0</v>
      </c>
      <c r="L29" s="12">
        <f>SUM(J28:L28)</f>
        <v>5.2</v>
      </c>
      <c r="M29" s="3"/>
    </row>
    <row r="30" spans="2:16" x14ac:dyDescent="0.2">
      <c r="C30" s="10" t="s">
        <v>120</v>
      </c>
      <c r="D30" s="14">
        <f>+D12/D27</f>
        <v>0.95738671251381557</v>
      </c>
      <c r="E30" s="14" t="e">
        <f t="shared" ref="E30:L30" si="9">+E12/E27</f>
        <v>#DIV/0!</v>
      </c>
      <c r="F30" s="14">
        <f t="shared" si="9"/>
        <v>0.81991951710261568</v>
      </c>
      <c r="G30" s="14">
        <f t="shared" si="9"/>
        <v>0.85774788241155953</v>
      </c>
      <c r="H30" s="14" t="e">
        <f t="shared" si="9"/>
        <v>#DIV/0!</v>
      </c>
      <c r="I30" s="14">
        <f t="shared" si="9"/>
        <v>1.1849112426035502</v>
      </c>
      <c r="J30" s="14"/>
      <c r="K30" s="14"/>
      <c r="L30" s="14">
        <f t="shared" si="9"/>
        <v>0.57692307692307687</v>
      </c>
      <c r="M30" s="3"/>
    </row>
    <row r="31" spans="2:16" ht="12.75" thickBot="1" x14ac:dyDescent="0.25">
      <c r="C31" s="13" t="s">
        <v>122</v>
      </c>
      <c r="E31" s="14">
        <f>+E14/E29</f>
        <v>0.95738671251381557</v>
      </c>
      <c r="F31" s="14">
        <f t="shared" ref="F31:L31" si="10">+F14/F29</f>
        <v>0.94243187041698595</v>
      </c>
      <c r="G31" s="14"/>
      <c r="H31" s="14">
        <f t="shared" si="10"/>
        <v>0.85774788241155964</v>
      </c>
      <c r="I31" s="14">
        <f t="shared" si="10"/>
        <v>0.88315716911764719</v>
      </c>
      <c r="J31" s="14"/>
      <c r="K31" s="14"/>
      <c r="L31" s="14">
        <f t="shared" si="10"/>
        <v>0.57692307692307687</v>
      </c>
      <c r="M31" s="3"/>
    </row>
    <row r="32" spans="2:16" x14ac:dyDescent="0.2">
      <c r="C32" s="29"/>
      <c r="E32" s="14"/>
      <c r="F32" s="14"/>
      <c r="G32" s="14"/>
      <c r="H32" s="14"/>
      <c r="I32" s="14"/>
      <c r="J32" s="14"/>
      <c r="K32" s="14"/>
      <c r="L32" s="14"/>
    </row>
    <row r="33" spans="2:13" ht="14.25" customHeight="1" x14ac:dyDescent="0.2">
      <c r="B33" s="34" t="s">
        <v>123</v>
      </c>
      <c r="C33" s="226" t="s">
        <v>213</v>
      </c>
      <c r="D33" s="226"/>
      <c r="E33" s="226"/>
      <c r="F33" s="226"/>
      <c r="G33" s="226"/>
      <c r="H33" s="226"/>
      <c r="I33" s="226"/>
      <c r="J33" s="226"/>
      <c r="K33" s="226"/>
      <c r="L33" s="226"/>
    </row>
    <row r="34" spans="2:13" ht="15" customHeight="1" x14ac:dyDescent="0.2">
      <c r="B34" s="35" t="s">
        <v>124</v>
      </c>
      <c r="C34" s="226" t="s">
        <v>214</v>
      </c>
      <c r="D34" s="226"/>
      <c r="E34" s="226"/>
      <c r="F34" s="226"/>
      <c r="G34" s="226"/>
      <c r="H34" s="226"/>
      <c r="I34" s="226"/>
      <c r="J34" s="226"/>
      <c r="K34" s="226"/>
      <c r="L34" s="226"/>
    </row>
    <row r="35" spans="2:13" ht="13.5" customHeight="1" x14ac:dyDescent="0.2">
      <c r="B35" s="35" t="s">
        <v>125</v>
      </c>
      <c r="C35" s="226" t="s">
        <v>139</v>
      </c>
      <c r="D35" s="226"/>
      <c r="E35" s="226"/>
      <c r="F35" s="226"/>
      <c r="G35" s="226"/>
      <c r="H35" s="226"/>
      <c r="I35" s="226"/>
      <c r="J35" s="226"/>
      <c r="K35" s="226"/>
      <c r="L35" s="226"/>
    </row>
    <row r="36" spans="2:13" x14ac:dyDescent="0.2">
      <c r="E36" s="14"/>
      <c r="F36" s="14"/>
      <c r="H36" s="14"/>
      <c r="I36" s="14"/>
    </row>
    <row r="37" spans="2:13" x14ac:dyDescent="0.2">
      <c r="G37" s="219">
        <v>2018</v>
      </c>
      <c r="H37" s="219"/>
      <c r="I37" s="219"/>
    </row>
    <row r="38" spans="2:13" ht="12.75" thickBot="1" x14ac:dyDescent="0.25"/>
    <row r="39" spans="2:13" ht="18" customHeight="1" thickBot="1" x14ac:dyDescent="0.25">
      <c r="B39" s="217" t="s">
        <v>28</v>
      </c>
      <c r="C39" s="220" t="s">
        <v>0</v>
      </c>
      <c r="D39" s="223" t="s">
        <v>1</v>
      </c>
      <c r="E39" s="224"/>
      <c r="F39" s="225"/>
      <c r="G39" s="223" t="s">
        <v>2</v>
      </c>
      <c r="H39" s="224"/>
      <c r="I39" s="225"/>
      <c r="J39" s="223" t="s">
        <v>129</v>
      </c>
      <c r="K39" s="224"/>
      <c r="L39" s="225"/>
      <c r="M39" s="3"/>
    </row>
    <row r="40" spans="2:13" x14ac:dyDescent="0.2">
      <c r="B40" s="231"/>
      <c r="C40" s="221"/>
      <c r="D40" s="23" t="s">
        <v>4</v>
      </c>
      <c r="E40" s="4" t="s">
        <v>5</v>
      </c>
      <c r="F40" s="4" t="s">
        <v>6</v>
      </c>
      <c r="G40" s="4" t="s">
        <v>4</v>
      </c>
      <c r="H40" s="4" t="s">
        <v>5</v>
      </c>
      <c r="I40" s="4" t="s">
        <v>6</v>
      </c>
      <c r="J40" s="4" t="s">
        <v>4</v>
      </c>
      <c r="K40" s="4" t="s">
        <v>5</v>
      </c>
      <c r="L40" s="4" t="s">
        <v>6</v>
      </c>
      <c r="M40" s="3"/>
    </row>
    <row r="41" spans="2:13" ht="12.75" thickBot="1" x14ac:dyDescent="0.25">
      <c r="B41" s="32"/>
      <c r="C41" s="24"/>
      <c r="D41" s="25"/>
      <c r="E41" s="5"/>
      <c r="F41" s="5"/>
      <c r="G41" s="5"/>
      <c r="H41" s="5"/>
      <c r="I41" s="5"/>
      <c r="J41" s="5"/>
      <c r="K41" s="5"/>
      <c r="L41" s="5"/>
      <c r="M41" s="3"/>
    </row>
    <row r="42" spans="2:13" ht="12.75" thickBot="1" x14ac:dyDescent="0.25">
      <c r="B42" s="53" t="s">
        <v>36</v>
      </c>
      <c r="C42" s="51" t="s">
        <v>24</v>
      </c>
      <c r="D42" s="27"/>
      <c r="E42" s="27"/>
      <c r="F42" s="27"/>
      <c r="G42" s="27"/>
      <c r="H42" s="27"/>
      <c r="I42" s="27"/>
      <c r="J42" s="27"/>
      <c r="K42" s="27"/>
      <c r="L42" s="27"/>
      <c r="M42" s="3"/>
    </row>
    <row r="43" spans="2:13" ht="12.75" thickBot="1" x14ac:dyDescent="0.25">
      <c r="B43" s="47"/>
      <c r="C43" s="51" t="s">
        <v>25</v>
      </c>
      <c r="D43" s="27"/>
      <c r="E43" s="27"/>
      <c r="F43" s="27"/>
      <c r="G43" s="27"/>
      <c r="H43" s="27"/>
      <c r="I43" s="27"/>
      <c r="J43" s="27"/>
      <c r="K43" s="27"/>
      <c r="L43" s="27"/>
      <c r="M43" s="3"/>
    </row>
    <row r="44" spans="2:13" x14ac:dyDescent="0.2">
      <c r="B44" s="44"/>
      <c r="C44" s="10" t="s">
        <v>116</v>
      </c>
      <c r="D44" s="1">
        <f>SUM(D42:D43)</f>
        <v>0</v>
      </c>
      <c r="E44" s="1">
        <f t="shared" ref="E44:L44" si="11">SUM(E42:E43)</f>
        <v>0</v>
      </c>
      <c r="F44" s="1">
        <f t="shared" si="11"/>
        <v>0</v>
      </c>
      <c r="G44" s="1">
        <f t="shared" si="11"/>
        <v>0</v>
      </c>
      <c r="H44" s="1">
        <f t="shared" si="11"/>
        <v>0</v>
      </c>
      <c r="I44" s="1">
        <f t="shared" si="11"/>
        <v>0</v>
      </c>
      <c r="J44" s="1">
        <f t="shared" si="11"/>
        <v>0</v>
      </c>
      <c r="K44" s="1">
        <f t="shared" si="11"/>
        <v>0</v>
      </c>
      <c r="L44" s="1">
        <f t="shared" si="11"/>
        <v>0</v>
      </c>
      <c r="M44" s="3"/>
    </row>
    <row r="45" spans="2:13" x14ac:dyDescent="0.2">
      <c r="B45" s="44"/>
      <c r="C45" s="10" t="s">
        <v>119</v>
      </c>
      <c r="D45" s="11">
        <f>+D44/2</f>
        <v>0</v>
      </c>
      <c r="E45" s="11">
        <f t="shared" ref="E45:L45" si="12">+E44/2</f>
        <v>0</v>
      </c>
      <c r="F45" s="11">
        <f t="shared" si="12"/>
        <v>0</v>
      </c>
      <c r="G45" s="11">
        <f t="shared" si="12"/>
        <v>0</v>
      </c>
      <c r="H45" s="11">
        <f t="shared" si="12"/>
        <v>0</v>
      </c>
      <c r="I45" s="11">
        <f t="shared" si="12"/>
        <v>0</v>
      </c>
      <c r="J45" s="11">
        <f t="shared" si="12"/>
        <v>0</v>
      </c>
      <c r="K45" s="11">
        <f t="shared" si="12"/>
        <v>0</v>
      </c>
      <c r="L45" s="11">
        <f t="shared" si="12"/>
        <v>0</v>
      </c>
      <c r="M45" s="3"/>
    </row>
    <row r="46" spans="2:13" ht="12.75" thickBot="1" x14ac:dyDescent="0.25">
      <c r="B46" s="44"/>
      <c r="C46" s="10" t="s">
        <v>117</v>
      </c>
      <c r="E46" s="11">
        <f>SUM(D45:E45)</f>
        <v>0</v>
      </c>
      <c r="F46" s="11">
        <f>SUM(D45:F45)</f>
        <v>0</v>
      </c>
      <c r="H46" s="11">
        <f t="shared" ref="H46" si="13">SUM(G45:H45)</f>
        <v>0</v>
      </c>
      <c r="I46" s="11">
        <f t="shared" ref="I46" si="14">SUM(G45:I45)</f>
        <v>0</v>
      </c>
      <c r="K46" s="11">
        <f t="shared" ref="K46" si="15">SUM(J45:K45)</f>
        <v>0</v>
      </c>
      <c r="L46" s="11">
        <f t="shared" ref="L46" si="16">SUM(J45:L45)</f>
        <v>0</v>
      </c>
      <c r="M46" s="3"/>
    </row>
    <row r="47" spans="2:13" ht="12.75" thickBot="1" x14ac:dyDescent="0.25">
      <c r="B47" s="44"/>
      <c r="C47" s="13" t="s">
        <v>121</v>
      </c>
      <c r="D47" s="12"/>
      <c r="E47" s="12"/>
      <c r="F47" s="14" t="e">
        <f>+F45/F46</f>
        <v>#DIV/0!</v>
      </c>
      <c r="G47" s="12"/>
      <c r="H47" s="15" t="s">
        <v>126</v>
      </c>
      <c r="I47" s="16" t="e">
        <f>+I46/F46</f>
        <v>#DIV/0!</v>
      </c>
      <c r="J47" s="12"/>
      <c r="K47" s="12"/>
      <c r="L47" s="12"/>
      <c r="M47" s="3"/>
    </row>
    <row r="50" spans="2:13" x14ac:dyDescent="0.2">
      <c r="G50" s="219">
        <v>2017</v>
      </c>
      <c r="H50" s="219"/>
      <c r="I50" s="219"/>
    </row>
    <row r="51" spans="2:13" ht="12.75" thickBot="1" x14ac:dyDescent="0.25"/>
    <row r="52" spans="2:13" ht="12.75" thickBot="1" x14ac:dyDescent="0.25">
      <c r="B52" s="217" t="s">
        <v>28</v>
      </c>
      <c r="C52" s="220" t="s">
        <v>0</v>
      </c>
      <c r="D52" s="223" t="s">
        <v>1</v>
      </c>
      <c r="E52" s="224"/>
      <c r="F52" s="225"/>
      <c r="G52" s="223" t="s">
        <v>2</v>
      </c>
      <c r="H52" s="224"/>
      <c r="I52" s="225"/>
      <c r="J52" s="223" t="s">
        <v>129</v>
      </c>
      <c r="K52" s="224"/>
      <c r="L52" s="225"/>
      <c r="M52" s="3"/>
    </row>
    <row r="53" spans="2:13" x14ac:dyDescent="0.2">
      <c r="B53" s="231"/>
      <c r="C53" s="221"/>
      <c r="D53" s="227" t="s">
        <v>4</v>
      </c>
      <c r="E53" s="229" t="s">
        <v>5</v>
      </c>
      <c r="F53" s="229" t="s">
        <v>6</v>
      </c>
      <c r="G53" s="229" t="s">
        <v>4</v>
      </c>
      <c r="H53" s="229" t="s">
        <v>5</v>
      </c>
      <c r="I53" s="229" t="s">
        <v>6</v>
      </c>
      <c r="J53" s="229" t="s">
        <v>4</v>
      </c>
      <c r="K53" s="229" t="s">
        <v>5</v>
      </c>
      <c r="L53" s="229" t="s">
        <v>6</v>
      </c>
      <c r="M53" s="3"/>
    </row>
    <row r="54" spans="2:13" ht="12.75" thickBot="1" x14ac:dyDescent="0.25">
      <c r="B54" s="218"/>
      <c r="C54" s="222"/>
      <c r="D54" s="228"/>
      <c r="E54" s="230"/>
      <c r="F54" s="230"/>
      <c r="G54" s="230"/>
      <c r="H54" s="230"/>
      <c r="I54" s="230"/>
      <c r="J54" s="230"/>
      <c r="K54" s="230"/>
      <c r="L54" s="230"/>
      <c r="M54" s="3"/>
    </row>
    <row r="55" spans="2:13" ht="13.5" thickBot="1" x14ac:dyDescent="0.25">
      <c r="B55" s="254" t="s">
        <v>36</v>
      </c>
      <c r="C55" s="51" t="s">
        <v>24</v>
      </c>
      <c r="D55" s="117">
        <v>291</v>
      </c>
      <c r="E55" s="116">
        <v>0</v>
      </c>
      <c r="F55" s="117">
        <v>48</v>
      </c>
      <c r="G55" s="116">
        <v>290</v>
      </c>
      <c r="H55" s="116">
        <v>0</v>
      </c>
      <c r="I55" s="116">
        <v>41</v>
      </c>
      <c r="J55" s="116">
        <v>0</v>
      </c>
      <c r="K55" s="116">
        <v>0</v>
      </c>
      <c r="L55" s="116">
        <v>3</v>
      </c>
      <c r="M55" s="3"/>
    </row>
    <row r="56" spans="2:13" ht="13.5" thickBot="1" x14ac:dyDescent="0.25">
      <c r="B56" s="256"/>
      <c r="C56" s="51" t="s">
        <v>25</v>
      </c>
      <c r="D56" s="113">
        <v>192</v>
      </c>
      <c r="E56" s="113">
        <v>0</v>
      </c>
      <c r="F56" s="113">
        <v>35</v>
      </c>
      <c r="G56" s="113">
        <v>190</v>
      </c>
      <c r="H56" s="113">
        <v>0</v>
      </c>
      <c r="I56" s="113">
        <v>32</v>
      </c>
      <c r="J56" s="113">
        <v>0</v>
      </c>
      <c r="K56" s="113">
        <v>0</v>
      </c>
      <c r="L56" s="113">
        <v>1</v>
      </c>
      <c r="M56" s="3"/>
    </row>
    <row r="57" spans="2:13" x14ac:dyDescent="0.2">
      <c r="C57" s="10" t="s">
        <v>116</v>
      </c>
      <c r="D57" s="1">
        <f>SUM(D55:D56)</f>
        <v>483</v>
      </c>
      <c r="E57" s="1">
        <f t="shared" ref="E57:L57" si="17">SUM(E55:E56)</f>
        <v>0</v>
      </c>
      <c r="F57" s="1">
        <f t="shared" si="17"/>
        <v>83</v>
      </c>
      <c r="G57" s="1">
        <f t="shared" si="17"/>
        <v>480</v>
      </c>
      <c r="H57" s="1">
        <f t="shared" si="17"/>
        <v>0</v>
      </c>
      <c r="I57" s="1">
        <f t="shared" si="17"/>
        <v>73</v>
      </c>
      <c r="J57" s="1">
        <f t="shared" si="17"/>
        <v>0</v>
      </c>
      <c r="K57" s="1">
        <f t="shared" si="17"/>
        <v>0</v>
      </c>
      <c r="L57" s="1">
        <f t="shared" si="17"/>
        <v>4</v>
      </c>
      <c r="M57" s="3"/>
    </row>
    <row r="58" spans="2:13" x14ac:dyDescent="0.2">
      <c r="C58" s="10" t="s">
        <v>119</v>
      </c>
      <c r="D58" s="11">
        <f>+D57/2</f>
        <v>241.5</v>
      </c>
      <c r="E58" s="11">
        <f t="shared" ref="E58:L58" si="18">+E57/2</f>
        <v>0</v>
      </c>
      <c r="F58" s="11">
        <f t="shared" si="18"/>
        <v>41.5</v>
      </c>
      <c r="G58" s="11">
        <f t="shared" si="18"/>
        <v>240</v>
      </c>
      <c r="H58" s="11">
        <f t="shared" si="18"/>
        <v>0</v>
      </c>
      <c r="I58" s="11">
        <f t="shared" si="18"/>
        <v>36.5</v>
      </c>
      <c r="J58" s="11">
        <f t="shared" si="18"/>
        <v>0</v>
      </c>
      <c r="K58" s="11">
        <f t="shared" si="18"/>
        <v>0</v>
      </c>
      <c r="L58" s="11">
        <f t="shared" si="18"/>
        <v>2</v>
      </c>
      <c r="M58" s="3"/>
    </row>
    <row r="59" spans="2:13" x14ac:dyDescent="0.2">
      <c r="C59" s="10" t="s">
        <v>117</v>
      </c>
      <c r="E59" s="12">
        <f>SUM(D58:E58)</f>
        <v>241.5</v>
      </c>
      <c r="F59" s="12">
        <f>SUM(D58:F58)</f>
        <v>283</v>
      </c>
      <c r="H59" s="12">
        <f>SUM(G58:H58)</f>
        <v>240</v>
      </c>
      <c r="I59" s="12">
        <f>SUM(G58:I58)</f>
        <v>276.5</v>
      </c>
      <c r="K59" s="12">
        <f>SUM(J58:K58)</f>
        <v>0</v>
      </c>
      <c r="L59" s="12">
        <f>SUM(J58:L58)</f>
        <v>2</v>
      </c>
      <c r="M59" s="3"/>
    </row>
    <row r="60" spans="2:13" x14ac:dyDescent="0.2">
      <c r="C60" s="10" t="s">
        <v>120</v>
      </c>
      <c r="D60" s="14">
        <f>+D44/D57</f>
        <v>0</v>
      </c>
      <c r="E60" s="14"/>
      <c r="F60" s="14">
        <f t="shared" ref="F60:L60" si="19">+F44/F57</f>
        <v>0</v>
      </c>
      <c r="G60" s="14">
        <f t="shared" si="19"/>
        <v>0</v>
      </c>
      <c r="H60" s="14"/>
      <c r="I60" s="14">
        <f t="shared" si="19"/>
        <v>0</v>
      </c>
      <c r="J60" s="14"/>
      <c r="K60" s="14"/>
      <c r="L60" s="14">
        <f t="shared" si="19"/>
        <v>0</v>
      </c>
      <c r="M60" s="3"/>
    </row>
    <row r="61" spans="2:13" ht="12.75" thickBot="1" x14ac:dyDescent="0.25">
      <c r="C61" s="13" t="s">
        <v>122</v>
      </c>
      <c r="E61" s="14">
        <f>+E46/E59</f>
        <v>0</v>
      </c>
      <c r="F61" s="14">
        <f>+F46/F59</f>
        <v>0</v>
      </c>
      <c r="G61" s="14"/>
      <c r="H61" s="14">
        <f>+H46/H59</f>
        <v>0</v>
      </c>
      <c r="I61" s="14">
        <f t="shared" ref="I61:L61" si="20">+I46/I59</f>
        <v>0</v>
      </c>
      <c r="J61" s="14"/>
      <c r="K61" s="14"/>
      <c r="L61" s="14">
        <f t="shared" si="20"/>
        <v>0</v>
      </c>
      <c r="M61" s="3"/>
    </row>
    <row r="62" spans="2:13" x14ac:dyDescent="0.2">
      <c r="C62" s="29"/>
      <c r="E62" s="14"/>
      <c r="F62" s="14"/>
      <c r="G62" s="14"/>
      <c r="H62" s="14"/>
      <c r="I62" s="14"/>
      <c r="J62" s="14"/>
      <c r="K62" s="14"/>
      <c r="L62" s="14"/>
      <c r="M62" s="3"/>
    </row>
    <row r="63" spans="2:13" ht="18" customHeight="1" x14ac:dyDescent="0.2">
      <c r="B63" s="34" t="s">
        <v>123</v>
      </c>
      <c r="C63" s="226" t="s">
        <v>208</v>
      </c>
      <c r="D63" s="226"/>
      <c r="E63" s="226"/>
      <c r="F63" s="226"/>
      <c r="G63" s="226"/>
      <c r="H63" s="226"/>
      <c r="I63" s="226"/>
      <c r="J63" s="226"/>
      <c r="K63" s="226"/>
      <c r="L63" s="226"/>
    </row>
    <row r="64" spans="2:13" ht="17.25" customHeight="1" x14ac:dyDescent="0.2">
      <c r="B64" s="35" t="s">
        <v>124</v>
      </c>
      <c r="C64" s="226" t="s">
        <v>209</v>
      </c>
      <c r="D64" s="226"/>
      <c r="E64" s="226"/>
      <c r="F64" s="226"/>
      <c r="G64" s="226"/>
      <c r="H64" s="226"/>
      <c r="I64" s="226"/>
      <c r="J64" s="226"/>
      <c r="K64" s="226"/>
      <c r="L64" s="226"/>
    </row>
    <row r="65" spans="2:12" ht="12" customHeight="1" x14ac:dyDescent="0.2">
      <c r="B65" s="35" t="s">
        <v>125</v>
      </c>
      <c r="C65" s="226" t="s">
        <v>139</v>
      </c>
      <c r="D65" s="226"/>
      <c r="E65" s="226"/>
      <c r="F65" s="226"/>
      <c r="G65" s="226"/>
      <c r="H65" s="226"/>
      <c r="I65" s="226"/>
      <c r="J65" s="226"/>
      <c r="K65" s="226"/>
      <c r="L65" s="226"/>
    </row>
    <row r="66" spans="2:12" x14ac:dyDescent="0.2">
      <c r="E66" s="14"/>
      <c r="F66" s="14"/>
      <c r="H66" s="14"/>
      <c r="I66" s="14"/>
    </row>
    <row r="67" spans="2:12" x14ac:dyDescent="0.2">
      <c r="G67" s="2">
        <v>2018</v>
      </c>
    </row>
    <row r="68" spans="2:12" ht="12.75" thickBot="1" x14ac:dyDescent="0.25"/>
    <row r="69" spans="2:12" ht="18" customHeight="1" thickBot="1" x14ac:dyDescent="0.25">
      <c r="B69" s="217" t="s">
        <v>28</v>
      </c>
      <c r="C69" s="220" t="s">
        <v>0</v>
      </c>
      <c r="D69" s="223" t="s">
        <v>1</v>
      </c>
      <c r="E69" s="224"/>
      <c r="F69" s="225"/>
      <c r="G69" s="223" t="s">
        <v>2</v>
      </c>
      <c r="H69" s="224"/>
      <c r="I69" s="225"/>
      <c r="J69" s="223" t="s">
        <v>129</v>
      </c>
      <c r="K69" s="224"/>
      <c r="L69" s="225"/>
    </row>
    <row r="70" spans="2:12" ht="12" customHeight="1" x14ac:dyDescent="0.2">
      <c r="B70" s="231"/>
      <c r="C70" s="221"/>
      <c r="D70" s="23" t="s">
        <v>4</v>
      </c>
      <c r="E70" s="4" t="s">
        <v>5</v>
      </c>
      <c r="F70" s="4" t="s">
        <v>6</v>
      </c>
      <c r="G70" s="4" t="s">
        <v>4</v>
      </c>
      <c r="H70" s="4" t="s">
        <v>5</v>
      </c>
      <c r="I70" s="4" t="s">
        <v>6</v>
      </c>
      <c r="J70" s="4" t="s">
        <v>4</v>
      </c>
      <c r="K70" s="4" t="s">
        <v>5</v>
      </c>
      <c r="L70" s="4" t="s">
        <v>6</v>
      </c>
    </row>
    <row r="71" spans="2:12" ht="12.75" customHeight="1" thickBot="1" x14ac:dyDescent="0.25">
      <c r="B71" s="32"/>
      <c r="C71" s="24"/>
      <c r="D71" s="25"/>
      <c r="E71" s="5"/>
      <c r="F71" s="5"/>
      <c r="G71" s="5"/>
      <c r="H71" s="5"/>
      <c r="I71" s="5"/>
      <c r="J71" s="5"/>
      <c r="K71" s="5"/>
      <c r="L71" s="5"/>
    </row>
    <row r="72" spans="2:12" ht="12.75" customHeight="1" thickBot="1" x14ac:dyDescent="0.25">
      <c r="B72" s="254" t="s">
        <v>113</v>
      </c>
      <c r="C72" s="51" t="s">
        <v>24</v>
      </c>
      <c r="D72" s="27"/>
      <c r="E72" s="27"/>
      <c r="F72" s="27"/>
      <c r="G72" s="27"/>
      <c r="H72" s="27"/>
      <c r="I72" s="27"/>
      <c r="J72" s="27"/>
      <c r="K72" s="27"/>
      <c r="L72" s="27"/>
    </row>
    <row r="73" spans="2:12" ht="12.75" customHeight="1" thickBot="1" x14ac:dyDescent="0.25">
      <c r="B73" s="255"/>
      <c r="C73" s="51" t="s">
        <v>25</v>
      </c>
      <c r="D73" s="27"/>
      <c r="E73" s="27"/>
      <c r="F73" s="27"/>
      <c r="G73" s="27"/>
      <c r="H73" s="27"/>
      <c r="I73" s="27"/>
      <c r="J73" s="27"/>
      <c r="K73" s="27"/>
      <c r="L73" s="27"/>
    </row>
    <row r="74" spans="2:12" ht="12.75" customHeight="1" thickBot="1" x14ac:dyDescent="0.25">
      <c r="B74" s="256"/>
      <c r="C74" s="51" t="s">
        <v>26</v>
      </c>
      <c r="D74" s="48"/>
      <c r="E74" s="27"/>
      <c r="F74" s="48"/>
      <c r="G74" s="48"/>
      <c r="H74" s="27"/>
      <c r="I74" s="48"/>
      <c r="J74" s="48"/>
      <c r="K74" s="27"/>
      <c r="L74" s="52"/>
    </row>
    <row r="75" spans="2:12" x14ac:dyDescent="0.2">
      <c r="B75" s="44"/>
      <c r="C75" s="10" t="s">
        <v>116</v>
      </c>
      <c r="D75" s="1">
        <f>SUM(D72:D74)</f>
        <v>0</v>
      </c>
      <c r="E75" s="1">
        <f t="shared" ref="E75:L75" si="21">SUM(E72:E74)</f>
        <v>0</v>
      </c>
      <c r="F75" s="1">
        <f t="shared" si="21"/>
        <v>0</v>
      </c>
      <c r="G75" s="1">
        <f t="shared" si="21"/>
        <v>0</v>
      </c>
      <c r="H75" s="1">
        <f t="shared" si="21"/>
        <v>0</v>
      </c>
      <c r="I75" s="1">
        <f t="shared" si="21"/>
        <v>0</v>
      </c>
      <c r="J75" s="1">
        <f t="shared" si="21"/>
        <v>0</v>
      </c>
      <c r="K75" s="1">
        <f t="shared" si="21"/>
        <v>0</v>
      </c>
      <c r="L75" s="1">
        <f t="shared" si="21"/>
        <v>0</v>
      </c>
    </row>
    <row r="76" spans="2:12" x14ac:dyDescent="0.2">
      <c r="B76" s="44"/>
      <c r="C76" s="10" t="s">
        <v>119</v>
      </c>
      <c r="D76" s="11">
        <f>+D75/3</f>
        <v>0</v>
      </c>
      <c r="E76" s="11">
        <f t="shared" ref="E76:L76" si="22">+E75/3</f>
        <v>0</v>
      </c>
      <c r="F76" s="11">
        <f t="shared" si="22"/>
        <v>0</v>
      </c>
      <c r="G76" s="11">
        <f t="shared" si="22"/>
        <v>0</v>
      </c>
      <c r="H76" s="11">
        <f t="shared" si="22"/>
        <v>0</v>
      </c>
      <c r="I76" s="11">
        <f t="shared" si="22"/>
        <v>0</v>
      </c>
      <c r="J76" s="11">
        <f t="shared" si="22"/>
        <v>0</v>
      </c>
      <c r="K76" s="11">
        <f t="shared" si="22"/>
        <v>0</v>
      </c>
      <c r="L76" s="11">
        <f t="shared" si="22"/>
        <v>0</v>
      </c>
    </row>
    <row r="77" spans="2:12" ht="12.75" thickBot="1" x14ac:dyDescent="0.25">
      <c r="B77" s="44"/>
      <c r="C77" s="10" t="s">
        <v>117</v>
      </c>
      <c r="E77" s="11">
        <f>SUM(D76:E76)</f>
        <v>0</v>
      </c>
      <c r="F77" s="11">
        <f>SUM(D76:F76)</f>
        <v>0</v>
      </c>
      <c r="H77" s="11">
        <f t="shared" ref="H77" si="23">SUM(G76:H76)</f>
        <v>0</v>
      </c>
      <c r="I77" s="11">
        <f t="shared" ref="I77" si="24">SUM(G76:I76)</f>
        <v>0</v>
      </c>
      <c r="K77" s="11">
        <f t="shared" ref="K77" si="25">SUM(J76:K76)</f>
        <v>0</v>
      </c>
      <c r="L77" s="11">
        <f t="shared" ref="L77" si="26">SUM(J76:L76)</f>
        <v>0</v>
      </c>
    </row>
    <row r="78" spans="2:12" ht="12.75" thickBot="1" x14ac:dyDescent="0.25">
      <c r="B78" s="44"/>
      <c r="C78" s="13" t="s">
        <v>121</v>
      </c>
      <c r="D78" s="12"/>
      <c r="E78" s="12"/>
      <c r="F78" s="14" t="e">
        <f>+F76/F77</f>
        <v>#DIV/0!</v>
      </c>
      <c r="G78" s="12"/>
      <c r="H78" s="15" t="s">
        <v>126</v>
      </c>
      <c r="I78" s="16" t="e">
        <f>+I77/F77</f>
        <v>#DIV/0!</v>
      </c>
      <c r="J78" s="12"/>
      <c r="K78" s="12"/>
      <c r="L78" s="12"/>
    </row>
    <row r="81" spans="2:12" x14ac:dyDescent="0.2">
      <c r="G81" s="2">
        <v>2017</v>
      </c>
    </row>
    <row r="82" spans="2:12" ht="12.75" thickBot="1" x14ac:dyDescent="0.25"/>
    <row r="83" spans="2:12" ht="12.75" thickBot="1" x14ac:dyDescent="0.25">
      <c r="B83" s="217" t="s">
        <v>28</v>
      </c>
      <c r="C83" s="220" t="s">
        <v>0</v>
      </c>
      <c r="D83" s="223" t="s">
        <v>1</v>
      </c>
      <c r="E83" s="224"/>
      <c r="F83" s="225"/>
      <c r="G83" s="223" t="s">
        <v>2</v>
      </c>
      <c r="H83" s="224"/>
      <c r="I83" s="225"/>
      <c r="J83" s="223" t="s">
        <v>129</v>
      </c>
      <c r="K83" s="224"/>
      <c r="L83" s="225"/>
    </row>
    <row r="84" spans="2:12" x14ac:dyDescent="0.2">
      <c r="B84" s="231"/>
      <c r="C84" s="221"/>
      <c r="D84" s="23" t="s">
        <v>4</v>
      </c>
      <c r="E84" s="4" t="s">
        <v>5</v>
      </c>
      <c r="F84" s="4" t="s">
        <v>6</v>
      </c>
      <c r="G84" s="4" t="s">
        <v>4</v>
      </c>
      <c r="H84" s="4" t="s">
        <v>5</v>
      </c>
      <c r="I84" s="4" t="s">
        <v>6</v>
      </c>
      <c r="J84" s="4" t="s">
        <v>4</v>
      </c>
      <c r="K84" s="4" t="s">
        <v>5</v>
      </c>
      <c r="L84" s="4" t="s">
        <v>6</v>
      </c>
    </row>
    <row r="85" spans="2:12" ht="12.75" thickBot="1" x14ac:dyDescent="0.25">
      <c r="B85" s="32"/>
      <c r="C85" s="24"/>
      <c r="D85" s="25"/>
      <c r="E85" s="5"/>
      <c r="F85" s="5"/>
      <c r="G85" s="5"/>
      <c r="H85" s="5"/>
      <c r="I85" s="5"/>
      <c r="J85" s="5"/>
      <c r="K85" s="5"/>
      <c r="L85" s="5"/>
    </row>
    <row r="86" spans="2:12" ht="13.5" thickBot="1" x14ac:dyDescent="0.25">
      <c r="B86" s="254" t="s">
        <v>113</v>
      </c>
      <c r="C86" s="51" t="s">
        <v>24</v>
      </c>
      <c r="D86" s="120">
        <v>696</v>
      </c>
      <c r="E86" s="116">
        <v>0</v>
      </c>
      <c r="F86" s="116">
        <v>100</v>
      </c>
      <c r="G86" s="116">
        <v>621</v>
      </c>
      <c r="H86" s="116">
        <v>0</v>
      </c>
      <c r="I86" s="116">
        <v>107</v>
      </c>
      <c r="J86" s="116">
        <v>0</v>
      </c>
      <c r="K86" s="116">
        <v>0</v>
      </c>
      <c r="L86" s="116">
        <v>6</v>
      </c>
    </row>
    <row r="87" spans="2:12" ht="13.5" thickBot="1" x14ac:dyDescent="0.25">
      <c r="B87" s="255"/>
      <c r="C87" s="51" t="s">
        <v>25</v>
      </c>
      <c r="D87" s="113">
        <v>782</v>
      </c>
      <c r="E87" s="113">
        <v>0</v>
      </c>
      <c r="F87" s="113">
        <v>88</v>
      </c>
      <c r="G87" s="113">
        <v>721</v>
      </c>
      <c r="H87" s="113">
        <v>0</v>
      </c>
      <c r="I87" s="113">
        <v>87</v>
      </c>
      <c r="J87" s="113">
        <v>0</v>
      </c>
      <c r="K87" s="113">
        <v>0</v>
      </c>
      <c r="L87" s="113">
        <v>3</v>
      </c>
    </row>
    <row r="88" spans="2:12" ht="13.5" thickBot="1" x14ac:dyDescent="0.25">
      <c r="B88" s="256"/>
      <c r="C88" s="51" t="s">
        <v>26</v>
      </c>
      <c r="D88" s="113">
        <v>786</v>
      </c>
      <c r="E88" s="113">
        <v>0</v>
      </c>
      <c r="F88" s="113">
        <v>99</v>
      </c>
      <c r="G88" s="113">
        <v>776</v>
      </c>
      <c r="H88" s="113">
        <v>0</v>
      </c>
      <c r="I88" s="113">
        <v>81</v>
      </c>
      <c r="J88" s="113">
        <v>0</v>
      </c>
      <c r="K88" s="113">
        <v>0</v>
      </c>
      <c r="L88" s="113">
        <v>5</v>
      </c>
    </row>
    <row r="89" spans="2:12" x14ac:dyDescent="0.2">
      <c r="C89" s="10" t="s">
        <v>116</v>
      </c>
      <c r="D89" s="1">
        <f>SUM(D86:D88)</f>
        <v>2264</v>
      </c>
      <c r="E89" s="1">
        <f t="shared" ref="E89:L89" si="27">SUM(E86:E88)</f>
        <v>0</v>
      </c>
      <c r="F89" s="1">
        <f t="shared" si="27"/>
        <v>287</v>
      </c>
      <c r="G89" s="1">
        <f t="shared" si="27"/>
        <v>2118</v>
      </c>
      <c r="H89" s="1">
        <f t="shared" si="27"/>
        <v>0</v>
      </c>
      <c r="I89" s="1">
        <f t="shared" si="27"/>
        <v>275</v>
      </c>
      <c r="J89" s="1">
        <f t="shared" si="27"/>
        <v>0</v>
      </c>
      <c r="K89" s="1">
        <f t="shared" si="27"/>
        <v>0</v>
      </c>
      <c r="L89" s="1">
        <f t="shared" si="27"/>
        <v>14</v>
      </c>
    </row>
    <row r="90" spans="2:12" x14ac:dyDescent="0.2">
      <c r="C90" s="10" t="s">
        <v>119</v>
      </c>
      <c r="D90" s="11">
        <f>+D89/3</f>
        <v>754.66666666666663</v>
      </c>
      <c r="E90" s="11">
        <f t="shared" ref="E90:L90" si="28">+E89/3</f>
        <v>0</v>
      </c>
      <c r="F90" s="11">
        <f t="shared" si="28"/>
        <v>95.666666666666671</v>
      </c>
      <c r="G90" s="11">
        <f t="shared" si="28"/>
        <v>706</v>
      </c>
      <c r="H90" s="11">
        <f t="shared" si="28"/>
        <v>0</v>
      </c>
      <c r="I90" s="11">
        <f t="shared" si="28"/>
        <v>91.666666666666671</v>
      </c>
      <c r="J90" s="11">
        <f t="shared" si="28"/>
        <v>0</v>
      </c>
      <c r="K90" s="11">
        <f t="shared" si="28"/>
        <v>0</v>
      </c>
      <c r="L90" s="11">
        <f t="shared" si="28"/>
        <v>4.666666666666667</v>
      </c>
    </row>
    <row r="91" spans="2:12" x14ac:dyDescent="0.2">
      <c r="C91" s="10" t="s">
        <v>117</v>
      </c>
      <c r="E91" s="12">
        <f>SUM(D90:E90)</f>
        <v>754.66666666666663</v>
      </c>
      <c r="F91" s="12">
        <f>SUM(D90:F90)</f>
        <v>850.33333333333326</v>
      </c>
      <c r="H91" s="12">
        <f>SUM(G90:H90)</f>
        <v>706</v>
      </c>
      <c r="I91" s="12">
        <f>SUM(G90:I90)</f>
        <v>797.66666666666663</v>
      </c>
      <c r="K91" s="12">
        <f>SUM(J90:K90)</f>
        <v>0</v>
      </c>
      <c r="L91" s="12">
        <f>SUM(J90:L90)</f>
        <v>4.666666666666667</v>
      </c>
    </row>
    <row r="92" spans="2:12" x14ac:dyDescent="0.2">
      <c r="C92" s="10" t="s">
        <v>120</v>
      </c>
      <c r="D92" s="14">
        <f>+D75/D89</f>
        <v>0</v>
      </c>
      <c r="E92" s="14"/>
      <c r="F92" s="14">
        <f t="shared" ref="F92:L92" si="29">+F75/F89</f>
        <v>0</v>
      </c>
      <c r="G92" s="14">
        <f t="shared" si="29"/>
        <v>0</v>
      </c>
      <c r="H92" s="14"/>
      <c r="I92" s="14">
        <f t="shared" si="29"/>
        <v>0</v>
      </c>
      <c r="J92" s="14"/>
      <c r="K92" s="14"/>
      <c r="L92" s="14">
        <f t="shared" si="29"/>
        <v>0</v>
      </c>
    </row>
    <row r="93" spans="2:12" ht="12.75" thickBot="1" x14ac:dyDescent="0.25">
      <c r="C93" s="13" t="s">
        <v>122</v>
      </c>
      <c r="E93" s="14">
        <f>+E77/E91</f>
        <v>0</v>
      </c>
      <c r="F93" s="14">
        <f t="shared" ref="F93:L93" si="30">+F77/F91</f>
        <v>0</v>
      </c>
      <c r="G93" s="14"/>
      <c r="H93" s="14">
        <f t="shared" si="30"/>
        <v>0</v>
      </c>
      <c r="I93" s="14">
        <f t="shared" si="30"/>
        <v>0</v>
      </c>
      <c r="J93" s="14"/>
      <c r="K93" s="14"/>
      <c r="L93" s="14">
        <f t="shared" si="30"/>
        <v>0</v>
      </c>
    </row>
    <row r="94" spans="2:12" x14ac:dyDescent="0.2">
      <c r="C94" s="29"/>
      <c r="E94" s="14"/>
      <c r="F94" s="14"/>
      <c r="G94" s="14"/>
      <c r="H94" s="14"/>
      <c r="I94" s="14"/>
      <c r="J94" s="14"/>
      <c r="K94" s="14"/>
      <c r="L94" s="14"/>
    </row>
    <row r="95" spans="2:12" x14ac:dyDescent="0.2">
      <c r="B95" s="34" t="s">
        <v>123</v>
      </c>
      <c r="C95" s="226" t="s">
        <v>169</v>
      </c>
      <c r="D95" s="226"/>
      <c r="E95" s="226"/>
      <c r="F95" s="226"/>
      <c r="G95" s="226"/>
      <c r="H95" s="226"/>
      <c r="I95" s="226"/>
      <c r="J95" s="226"/>
      <c r="K95" s="226"/>
      <c r="L95" s="226"/>
    </row>
    <row r="96" spans="2:12" x14ac:dyDescent="0.2">
      <c r="B96" s="35" t="s">
        <v>124</v>
      </c>
      <c r="C96" s="226" t="s">
        <v>170</v>
      </c>
      <c r="D96" s="226"/>
      <c r="E96" s="226"/>
      <c r="F96" s="226"/>
      <c r="G96" s="226"/>
      <c r="H96" s="226"/>
      <c r="I96" s="226"/>
      <c r="J96" s="226"/>
      <c r="K96" s="226"/>
      <c r="L96" s="226"/>
    </row>
    <row r="97" spans="2:12" ht="12" customHeight="1" x14ac:dyDescent="0.2">
      <c r="B97" s="35" t="s">
        <v>125</v>
      </c>
      <c r="C97" s="226" t="s">
        <v>139</v>
      </c>
      <c r="D97" s="226"/>
      <c r="E97" s="226"/>
      <c r="F97" s="226"/>
      <c r="G97" s="226"/>
      <c r="H97" s="226"/>
      <c r="I97" s="226"/>
      <c r="J97" s="226"/>
      <c r="K97" s="226"/>
      <c r="L97" s="226"/>
    </row>
    <row r="98" spans="2:12" x14ac:dyDescent="0.2">
      <c r="B98" s="35"/>
      <c r="C98" s="36"/>
      <c r="D98" s="36"/>
      <c r="E98" s="36"/>
      <c r="F98" s="36"/>
      <c r="G98" s="36"/>
      <c r="H98" s="36"/>
      <c r="I98" s="36"/>
      <c r="J98" s="36"/>
      <c r="K98" s="36"/>
      <c r="L98" s="36"/>
    </row>
    <row r="99" spans="2:12" x14ac:dyDescent="0.2">
      <c r="B99" s="35"/>
      <c r="C99" s="36"/>
      <c r="D99" s="36"/>
      <c r="E99" s="36"/>
      <c r="F99" s="36"/>
      <c r="G99" s="258">
        <v>2018</v>
      </c>
      <c r="H99" s="258"/>
      <c r="I99" s="258"/>
      <c r="J99" s="36"/>
      <c r="K99" s="36"/>
      <c r="L99" s="36"/>
    </row>
    <row r="100" spans="2:12" ht="12.75" thickBot="1" x14ac:dyDescent="0.25">
      <c r="E100" s="14"/>
      <c r="F100" s="14"/>
      <c r="H100" s="14"/>
      <c r="I100" s="14"/>
    </row>
    <row r="101" spans="2:12" ht="12.75" thickBot="1" x14ac:dyDescent="0.25">
      <c r="B101" s="217" t="s">
        <v>28</v>
      </c>
      <c r="C101" s="220" t="s">
        <v>0</v>
      </c>
      <c r="D101" s="223" t="s">
        <v>1</v>
      </c>
      <c r="E101" s="224"/>
      <c r="F101" s="225"/>
      <c r="G101" s="223" t="s">
        <v>2</v>
      </c>
      <c r="H101" s="224"/>
      <c r="I101" s="225"/>
      <c r="J101" s="223" t="s">
        <v>129</v>
      </c>
      <c r="K101" s="224"/>
      <c r="L101" s="225"/>
    </row>
    <row r="102" spans="2:12" x14ac:dyDescent="0.2">
      <c r="B102" s="231"/>
      <c r="C102" s="221"/>
      <c r="D102" s="23" t="s">
        <v>4</v>
      </c>
      <c r="E102" s="4" t="s">
        <v>5</v>
      </c>
      <c r="F102" s="4" t="s">
        <v>6</v>
      </c>
      <c r="G102" s="4" t="s">
        <v>4</v>
      </c>
      <c r="H102" s="4" t="s">
        <v>5</v>
      </c>
      <c r="I102" s="4" t="s">
        <v>6</v>
      </c>
      <c r="J102" s="4" t="s">
        <v>4</v>
      </c>
      <c r="K102" s="4" t="s">
        <v>5</v>
      </c>
      <c r="L102" s="4" t="s">
        <v>6</v>
      </c>
    </row>
    <row r="103" spans="2:12" ht="12.75" thickBot="1" x14ac:dyDescent="0.25">
      <c r="B103" s="32"/>
      <c r="C103" s="24"/>
      <c r="D103" s="25"/>
      <c r="E103" s="5"/>
      <c r="F103" s="5"/>
      <c r="G103" s="5"/>
      <c r="H103" s="5"/>
      <c r="I103" s="5"/>
      <c r="J103" s="5"/>
      <c r="K103" s="5"/>
      <c r="L103" s="5"/>
    </row>
    <row r="104" spans="2:12" ht="12.75" thickBot="1" x14ac:dyDescent="0.25">
      <c r="B104" s="254" t="s">
        <v>32</v>
      </c>
      <c r="C104" s="51" t="s">
        <v>24</v>
      </c>
      <c r="D104" s="27"/>
      <c r="E104" s="27"/>
      <c r="F104" s="27"/>
      <c r="G104" s="27"/>
      <c r="H104" s="27"/>
      <c r="I104" s="27"/>
      <c r="J104" s="27"/>
      <c r="K104" s="27"/>
      <c r="L104" s="27"/>
    </row>
    <row r="105" spans="2:12" ht="15" customHeight="1" thickBot="1" x14ac:dyDescent="0.25">
      <c r="B105" s="256"/>
      <c r="C105" s="51" t="s">
        <v>25</v>
      </c>
      <c r="D105" s="27"/>
      <c r="E105" s="27"/>
      <c r="F105" s="27"/>
      <c r="G105" s="27"/>
      <c r="H105" s="27"/>
      <c r="I105" s="27"/>
      <c r="J105" s="27"/>
      <c r="K105" s="27"/>
      <c r="L105" s="27"/>
    </row>
    <row r="106" spans="2:12" x14ac:dyDescent="0.2">
      <c r="B106" s="44"/>
      <c r="C106" s="10" t="s">
        <v>116</v>
      </c>
      <c r="D106" s="1">
        <f>SUM(D101:D105)</f>
        <v>0</v>
      </c>
      <c r="E106" s="1">
        <f t="shared" ref="E106" si="31">SUM(E101:E105)</f>
        <v>0</v>
      </c>
      <c r="F106" s="1">
        <f t="shared" ref="F106" si="32">SUM(F101:F105)</f>
        <v>0</v>
      </c>
      <c r="G106" s="1">
        <f t="shared" ref="G106" si="33">SUM(G101:G105)</f>
        <v>0</v>
      </c>
      <c r="H106" s="1">
        <f t="shared" ref="H106" si="34">SUM(H101:H105)</f>
        <v>0</v>
      </c>
      <c r="I106" s="1">
        <f t="shared" ref="I106" si="35">SUM(I101:I105)</f>
        <v>0</v>
      </c>
      <c r="J106" s="1">
        <f t="shared" ref="J106" si="36">SUM(J101:J105)</f>
        <v>0</v>
      </c>
      <c r="K106" s="1">
        <f t="shared" ref="K106" si="37">SUM(K101:K105)</f>
        <v>0</v>
      </c>
      <c r="L106" s="1">
        <f t="shared" ref="L106" si="38">SUM(L101:L105)</f>
        <v>0</v>
      </c>
    </row>
    <row r="107" spans="2:12" x14ac:dyDescent="0.2">
      <c r="B107" s="44"/>
      <c r="C107" s="10" t="s">
        <v>119</v>
      </c>
      <c r="D107" s="11">
        <f>+D106/2</f>
        <v>0</v>
      </c>
      <c r="E107" s="11">
        <f t="shared" ref="E107:L107" si="39">+E106/2</f>
        <v>0</v>
      </c>
      <c r="F107" s="11">
        <f t="shared" si="39"/>
        <v>0</v>
      </c>
      <c r="G107" s="11">
        <f t="shared" si="39"/>
        <v>0</v>
      </c>
      <c r="H107" s="11">
        <f t="shared" si="39"/>
        <v>0</v>
      </c>
      <c r="I107" s="11">
        <f t="shared" si="39"/>
        <v>0</v>
      </c>
      <c r="J107" s="11">
        <f t="shared" si="39"/>
        <v>0</v>
      </c>
      <c r="K107" s="11">
        <f t="shared" si="39"/>
        <v>0</v>
      </c>
      <c r="L107" s="11">
        <f t="shared" si="39"/>
        <v>0</v>
      </c>
    </row>
    <row r="108" spans="2:12" ht="12.75" thickBot="1" x14ac:dyDescent="0.25">
      <c r="B108" s="44"/>
      <c r="C108" s="10" t="s">
        <v>117</v>
      </c>
      <c r="E108" s="11">
        <f>SUM(D107:E107)</f>
        <v>0</v>
      </c>
      <c r="F108" s="11">
        <f>SUM(D107:F107)</f>
        <v>0</v>
      </c>
      <c r="H108" s="11">
        <f t="shared" ref="H108" si="40">SUM(G107:H107)</f>
        <v>0</v>
      </c>
      <c r="I108" s="11">
        <f t="shared" ref="I108" si="41">SUM(G107:I107)</f>
        <v>0</v>
      </c>
      <c r="K108" s="11">
        <f t="shared" ref="K108" si="42">SUM(J107:K107)</f>
        <v>0</v>
      </c>
      <c r="L108" s="11">
        <f t="shared" ref="L108" si="43">SUM(J107:L107)</f>
        <v>0</v>
      </c>
    </row>
    <row r="109" spans="2:12" ht="12.75" thickBot="1" x14ac:dyDescent="0.25">
      <c r="B109" s="44"/>
      <c r="C109" s="13" t="s">
        <v>121</v>
      </c>
      <c r="D109" s="12"/>
      <c r="E109" s="12"/>
      <c r="F109" s="14" t="e">
        <f>+F107/F108</f>
        <v>#DIV/0!</v>
      </c>
      <c r="G109" s="12"/>
      <c r="H109" s="15" t="s">
        <v>126</v>
      </c>
      <c r="I109" s="16" t="e">
        <f>+I108/F108</f>
        <v>#DIV/0!</v>
      </c>
      <c r="J109" s="12"/>
      <c r="K109" s="12"/>
      <c r="L109" s="12"/>
    </row>
    <row r="111" spans="2:12" x14ac:dyDescent="0.2">
      <c r="G111" s="2">
        <v>2017</v>
      </c>
    </row>
    <row r="112" spans="2:12" ht="12.75" thickBot="1" x14ac:dyDescent="0.25"/>
    <row r="113" spans="2:12" ht="12.75" thickBot="1" x14ac:dyDescent="0.25">
      <c r="B113" s="217" t="s">
        <v>28</v>
      </c>
      <c r="C113" s="220" t="s">
        <v>0</v>
      </c>
      <c r="D113" s="223" t="s">
        <v>1</v>
      </c>
      <c r="E113" s="224"/>
      <c r="F113" s="225"/>
      <c r="G113" s="223" t="s">
        <v>2</v>
      </c>
      <c r="H113" s="224"/>
      <c r="I113" s="225"/>
      <c r="J113" s="223" t="s">
        <v>129</v>
      </c>
      <c r="K113" s="224"/>
      <c r="L113" s="225"/>
    </row>
    <row r="114" spans="2:12" x14ac:dyDescent="0.2">
      <c r="B114" s="231"/>
      <c r="C114" s="221"/>
      <c r="D114" s="23" t="s">
        <v>4</v>
      </c>
      <c r="E114" s="4" t="s">
        <v>5</v>
      </c>
      <c r="F114" s="4" t="s">
        <v>6</v>
      </c>
      <c r="G114" s="4" t="s">
        <v>4</v>
      </c>
      <c r="H114" s="4" t="s">
        <v>5</v>
      </c>
      <c r="I114" s="4" t="s">
        <v>6</v>
      </c>
      <c r="J114" s="4" t="s">
        <v>4</v>
      </c>
      <c r="K114" s="4" t="s">
        <v>5</v>
      </c>
      <c r="L114" s="4" t="s">
        <v>6</v>
      </c>
    </row>
    <row r="115" spans="2:12" ht="12.75" thickBot="1" x14ac:dyDescent="0.25">
      <c r="B115" s="32"/>
      <c r="C115" s="24"/>
      <c r="D115" s="25"/>
      <c r="E115" s="5"/>
      <c r="F115" s="5"/>
      <c r="G115" s="5"/>
      <c r="H115" s="5"/>
      <c r="I115" s="5"/>
      <c r="J115" s="5"/>
      <c r="K115" s="5"/>
      <c r="L115" s="5"/>
    </row>
    <row r="116" spans="2:12" ht="13.5" thickBot="1" x14ac:dyDescent="0.25">
      <c r="B116" s="254" t="s">
        <v>32</v>
      </c>
      <c r="C116" s="51" t="s">
        <v>24</v>
      </c>
      <c r="D116" s="116">
        <v>476</v>
      </c>
      <c r="E116" s="116">
        <v>0</v>
      </c>
      <c r="F116" s="116">
        <v>117</v>
      </c>
      <c r="G116" s="116">
        <v>469</v>
      </c>
      <c r="H116" s="116">
        <v>0</v>
      </c>
      <c r="I116" s="116">
        <v>91</v>
      </c>
      <c r="J116" s="116">
        <v>0</v>
      </c>
      <c r="K116" s="116">
        <v>0</v>
      </c>
      <c r="L116" s="116">
        <v>9</v>
      </c>
    </row>
    <row r="117" spans="2:12" ht="15" customHeight="1" thickBot="1" x14ac:dyDescent="0.25">
      <c r="B117" s="256"/>
      <c r="C117" s="51" t="s">
        <v>25</v>
      </c>
      <c r="D117" s="113">
        <v>468</v>
      </c>
      <c r="E117" s="113">
        <v>0</v>
      </c>
      <c r="F117" s="113">
        <v>91</v>
      </c>
      <c r="G117" s="113">
        <v>455</v>
      </c>
      <c r="H117" s="113">
        <v>0</v>
      </c>
      <c r="I117" s="113">
        <v>99</v>
      </c>
      <c r="J117" s="113">
        <v>0</v>
      </c>
      <c r="K117" s="113">
        <v>0</v>
      </c>
      <c r="L117" s="113">
        <v>6</v>
      </c>
    </row>
    <row r="118" spans="2:12" x14ac:dyDescent="0.2">
      <c r="C118" s="10" t="s">
        <v>116</v>
      </c>
      <c r="D118" s="1">
        <f>339+354</f>
        <v>693</v>
      </c>
      <c r="E118" s="1">
        <f t="shared" ref="E118" si="44">SUM(E116:E117)</f>
        <v>0</v>
      </c>
      <c r="F118" s="1">
        <f t="shared" ref="F118" si="45">SUM(F116:F117)</f>
        <v>208</v>
      </c>
      <c r="G118" s="1">
        <f>339+336</f>
        <v>675</v>
      </c>
      <c r="H118" s="1">
        <f t="shared" ref="H118" si="46">SUM(H116:H117)</f>
        <v>0</v>
      </c>
      <c r="I118" s="1">
        <f t="shared" ref="I118" si="47">SUM(I116:I117)</f>
        <v>190</v>
      </c>
      <c r="J118" s="1">
        <f t="shared" ref="J118" si="48">SUM(J116:J117)</f>
        <v>0</v>
      </c>
      <c r="K118" s="1">
        <f t="shared" ref="K118" si="49">SUM(K116:K117)</f>
        <v>0</v>
      </c>
      <c r="L118" s="1">
        <f t="shared" ref="L118" si="50">SUM(L116:L117)</f>
        <v>15</v>
      </c>
    </row>
    <row r="119" spans="2:12" x14ac:dyDescent="0.2">
      <c r="C119" s="10" t="s">
        <v>119</v>
      </c>
      <c r="D119" s="11">
        <f>+D118/2</f>
        <v>346.5</v>
      </c>
      <c r="E119" s="11">
        <f t="shared" ref="E119" si="51">+E118/2</f>
        <v>0</v>
      </c>
      <c r="F119" s="11">
        <f t="shared" ref="F119" si="52">+F118/2</f>
        <v>104</v>
      </c>
      <c r="G119" s="11">
        <f t="shared" ref="G119" si="53">+G118/2</f>
        <v>337.5</v>
      </c>
      <c r="H119" s="11">
        <f t="shared" ref="H119" si="54">+H118/2</f>
        <v>0</v>
      </c>
      <c r="I119" s="11">
        <f t="shared" ref="I119" si="55">+I118/2</f>
        <v>95</v>
      </c>
      <c r="J119" s="11">
        <f t="shared" ref="J119" si="56">+J118/2</f>
        <v>0</v>
      </c>
      <c r="K119" s="11">
        <f t="shared" ref="K119" si="57">+K118/2</f>
        <v>0</v>
      </c>
      <c r="L119" s="11">
        <f t="shared" ref="L119" si="58">+L118/2</f>
        <v>7.5</v>
      </c>
    </row>
    <row r="120" spans="2:12" x14ac:dyDescent="0.2">
      <c r="C120" s="10" t="s">
        <v>117</v>
      </c>
      <c r="E120" s="12">
        <f>SUM(D119:E119)</f>
        <v>346.5</v>
      </c>
      <c r="F120" s="12">
        <f>SUM(D119:F119)</f>
        <v>450.5</v>
      </c>
      <c r="H120" s="12">
        <f>SUM(G119:H119)</f>
        <v>337.5</v>
      </c>
      <c r="I120" s="12">
        <f>SUM(G119:I119)</f>
        <v>432.5</v>
      </c>
      <c r="K120" s="12">
        <f>SUM(J119:K119)</f>
        <v>0</v>
      </c>
      <c r="L120" s="12">
        <f>SUM(J119:L119)</f>
        <v>7.5</v>
      </c>
    </row>
    <row r="121" spans="2:12" x14ac:dyDescent="0.2">
      <c r="C121" s="10" t="s">
        <v>120</v>
      </c>
      <c r="D121" s="14">
        <f>+D106/D118</f>
        <v>0</v>
      </c>
      <c r="E121" s="14"/>
      <c r="F121" s="14">
        <f t="shared" ref="F121:L121" si="59">+F106/F118</f>
        <v>0</v>
      </c>
      <c r="G121" s="14">
        <f t="shared" si="59"/>
        <v>0</v>
      </c>
      <c r="H121" s="14"/>
      <c r="I121" s="14">
        <f t="shared" si="59"/>
        <v>0</v>
      </c>
      <c r="J121" s="14"/>
      <c r="K121" s="14"/>
      <c r="L121" s="14">
        <f t="shared" si="59"/>
        <v>0</v>
      </c>
    </row>
    <row r="122" spans="2:12" ht="12.75" thickBot="1" x14ac:dyDescent="0.25">
      <c r="C122" s="13" t="s">
        <v>122</v>
      </c>
      <c r="E122" s="14">
        <f>+E108/E120</f>
        <v>0</v>
      </c>
      <c r="F122" s="14">
        <f t="shared" ref="F122:L122" si="60">+F108/F120</f>
        <v>0</v>
      </c>
      <c r="G122" s="14"/>
      <c r="H122" s="14">
        <f t="shared" si="60"/>
        <v>0</v>
      </c>
      <c r="I122" s="14">
        <f t="shared" si="60"/>
        <v>0</v>
      </c>
      <c r="J122" s="14"/>
      <c r="K122" s="14"/>
      <c r="L122" s="14">
        <f t="shared" si="60"/>
        <v>0</v>
      </c>
    </row>
    <row r="123" spans="2:12" x14ac:dyDescent="0.2">
      <c r="C123" s="29"/>
      <c r="E123" s="14"/>
      <c r="F123" s="14"/>
      <c r="G123" s="14"/>
      <c r="H123" s="14"/>
      <c r="I123" s="14"/>
      <c r="J123" s="14"/>
      <c r="K123" s="14"/>
      <c r="L123" s="14"/>
    </row>
    <row r="124" spans="2:12" x14ac:dyDescent="0.2">
      <c r="B124" s="34" t="s">
        <v>123</v>
      </c>
      <c r="C124" s="226" t="s">
        <v>211</v>
      </c>
      <c r="D124" s="226"/>
      <c r="E124" s="226"/>
      <c r="F124" s="226"/>
      <c r="G124" s="226"/>
      <c r="H124" s="226"/>
      <c r="I124" s="226"/>
      <c r="J124" s="226"/>
      <c r="K124" s="226"/>
      <c r="L124" s="226"/>
    </row>
    <row r="125" spans="2:12" x14ac:dyDescent="0.2">
      <c r="B125" s="35" t="s">
        <v>124</v>
      </c>
      <c r="C125" s="226" t="s">
        <v>210</v>
      </c>
      <c r="D125" s="226"/>
      <c r="E125" s="226"/>
      <c r="F125" s="226"/>
      <c r="G125" s="226"/>
      <c r="H125" s="226"/>
      <c r="I125" s="226"/>
      <c r="J125" s="226"/>
      <c r="K125" s="226"/>
      <c r="L125" s="226"/>
    </row>
    <row r="126" spans="2:12" ht="12" customHeight="1" x14ac:dyDescent="0.2">
      <c r="B126" s="35" t="s">
        <v>125</v>
      </c>
      <c r="C126" s="226" t="s">
        <v>139</v>
      </c>
      <c r="D126" s="226"/>
      <c r="E126" s="226"/>
      <c r="F126" s="226"/>
      <c r="G126" s="226"/>
      <c r="H126" s="226"/>
      <c r="I126" s="226"/>
      <c r="J126" s="226"/>
      <c r="K126" s="226"/>
      <c r="L126" s="226"/>
    </row>
    <row r="128" spans="2:12" x14ac:dyDescent="0.2">
      <c r="B128" s="1" t="s">
        <v>172</v>
      </c>
    </row>
    <row r="130" spans="1:18" ht="12.75" thickBot="1" x14ac:dyDescent="0.25"/>
    <row r="131" spans="1:18" x14ac:dyDescent="0.2">
      <c r="C131" s="84"/>
      <c r="D131" s="217" t="s">
        <v>1</v>
      </c>
      <c r="E131" s="217" t="s">
        <v>2</v>
      </c>
      <c r="F131" s="217" t="s">
        <v>3</v>
      </c>
    </row>
    <row r="132" spans="1:18" ht="12.75" thickBot="1" x14ac:dyDescent="0.25">
      <c r="C132" s="84"/>
      <c r="D132" s="253"/>
      <c r="E132" s="253"/>
      <c r="F132" s="253"/>
    </row>
    <row r="133" spans="1:18" ht="12.75" thickBot="1" x14ac:dyDescent="0.25">
      <c r="C133" s="37" t="s">
        <v>175</v>
      </c>
      <c r="D133" s="96">
        <v>1722</v>
      </c>
      <c r="E133" s="96">
        <v>1538</v>
      </c>
      <c r="F133" s="96">
        <v>3</v>
      </c>
    </row>
    <row r="134" spans="1:18" ht="24.75" thickBot="1" x14ac:dyDescent="0.25">
      <c r="C134" s="41" t="s">
        <v>173</v>
      </c>
      <c r="D134" s="95">
        <v>1036</v>
      </c>
      <c r="E134" s="96">
        <v>945</v>
      </c>
      <c r="F134" s="97">
        <v>7</v>
      </c>
    </row>
    <row r="135" spans="1:18" x14ac:dyDescent="0.2">
      <c r="D135" s="14">
        <f>+D133/D134</f>
        <v>1.6621621621621621</v>
      </c>
      <c r="E135" s="14">
        <f>+E133/E134</f>
        <v>1.6275132275132276</v>
      </c>
      <c r="F135" s="14">
        <f>+F133/F134</f>
        <v>0.42857142857142855</v>
      </c>
    </row>
    <row r="137" spans="1:18" ht="52.5" customHeight="1" x14ac:dyDescent="0.2">
      <c r="A137" s="34" t="s">
        <v>167</v>
      </c>
      <c r="B137" s="250" t="s">
        <v>177</v>
      </c>
      <c r="C137" s="250"/>
      <c r="D137" s="250"/>
      <c r="E137" s="250"/>
      <c r="F137" s="250"/>
      <c r="G137" s="250"/>
      <c r="H137" s="250"/>
      <c r="I137" s="250"/>
      <c r="J137" s="250"/>
      <c r="K137" s="250"/>
    </row>
    <row r="138" spans="1:18" ht="15" customHeight="1" x14ac:dyDescent="0.2"/>
    <row r="139" spans="1:18" ht="24" x14ac:dyDescent="0.25">
      <c r="C139" s="18" t="s">
        <v>74</v>
      </c>
      <c r="D139" s="19" t="s">
        <v>75</v>
      </c>
      <c r="E139" s="19" t="s">
        <v>76</v>
      </c>
      <c r="F139" s="20" t="s">
        <v>77</v>
      </c>
      <c r="G139"/>
      <c r="H139"/>
      <c r="I139"/>
      <c r="J139"/>
      <c r="K139"/>
      <c r="L139"/>
      <c r="M139"/>
      <c r="N139"/>
      <c r="O139"/>
      <c r="P139"/>
      <c r="Q139"/>
      <c r="R139"/>
    </row>
    <row r="140" spans="1:18" ht="15" x14ac:dyDescent="0.25">
      <c r="C140" s="21" t="s">
        <v>80</v>
      </c>
      <c r="D140" s="22">
        <v>1007</v>
      </c>
      <c r="E140" s="22">
        <v>803</v>
      </c>
      <c r="F140" s="22">
        <v>13</v>
      </c>
      <c r="G140"/>
      <c r="H140"/>
      <c r="I140"/>
      <c r="J140"/>
      <c r="K140"/>
      <c r="L140"/>
      <c r="M140"/>
      <c r="N140"/>
      <c r="O140"/>
      <c r="P140"/>
      <c r="Q140"/>
      <c r="R140"/>
    </row>
    <row r="141" spans="1:18" ht="15" x14ac:dyDescent="0.25">
      <c r="C141" s="21" t="s">
        <v>82</v>
      </c>
      <c r="D141" s="22">
        <v>1276</v>
      </c>
      <c r="E141" s="22">
        <v>1161</v>
      </c>
      <c r="F141" s="22">
        <v>8</v>
      </c>
      <c r="G141"/>
      <c r="H141"/>
      <c r="I141"/>
      <c r="J141"/>
      <c r="K141"/>
      <c r="L141"/>
      <c r="M141"/>
      <c r="N141"/>
      <c r="O141"/>
      <c r="P141"/>
      <c r="Q141"/>
      <c r="R141"/>
    </row>
    <row r="142" spans="1:18" ht="15" x14ac:dyDescent="0.25">
      <c r="C142" s="21" t="s">
        <v>83</v>
      </c>
      <c r="D142" s="22">
        <v>1050</v>
      </c>
      <c r="E142" s="22">
        <v>1019</v>
      </c>
      <c r="F142" s="22">
        <v>38</v>
      </c>
      <c r="G142"/>
      <c r="H142"/>
      <c r="I142"/>
      <c r="J142"/>
      <c r="K142"/>
      <c r="L142"/>
      <c r="M142"/>
      <c r="N142"/>
      <c r="O142"/>
      <c r="P142"/>
      <c r="Q142"/>
      <c r="R142"/>
    </row>
    <row r="143" spans="1:18" ht="15" x14ac:dyDescent="0.25">
      <c r="C143" s="21" t="s">
        <v>84</v>
      </c>
      <c r="D143" s="22">
        <v>882</v>
      </c>
      <c r="E143" s="22">
        <v>879</v>
      </c>
      <c r="F143" s="22">
        <v>0</v>
      </c>
      <c r="G143"/>
      <c r="H143"/>
      <c r="I143"/>
      <c r="J143"/>
      <c r="K143"/>
      <c r="L143"/>
      <c r="M143"/>
      <c r="N143"/>
      <c r="O143"/>
      <c r="P143"/>
      <c r="Q143"/>
      <c r="R143"/>
    </row>
    <row r="144" spans="1:18" ht="15" x14ac:dyDescent="0.25">
      <c r="C144" s="21" t="s">
        <v>85</v>
      </c>
      <c r="D144" s="22">
        <v>590</v>
      </c>
      <c r="E144" s="22">
        <v>574</v>
      </c>
      <c r="F144" s="22">
        <v>5</v>
      </c>
      <c r="G144"/>
      <c r="H144"/>
      <c r="I144"/>
      <c r="J144"/>
      <c r="K144"/>
      <c r="L144"/>
      <c r="M144"/>
      <c r="N144"/>
      <c r="O144"/>
      <c r="P144"/>
      <c r="Q144"/>
      <c r="R144"/>
    </row>
    <row r="145" spans="3:18" ht="15" x14ac:dyDescent="0.25">
      <c r="C145" s="21" t="s">
        <v>86</v>
      </c>
      <c r="D145" s="130">
        <v>679</v>
      </c>
      <c r="E145" s="130">
        <v>615</v>
      </c>
      <c r="F145" s="130">
        <v>3</v>
      </c>
      <c r="G145"/>
      <c r="H145"/>
      <c r="I145"/>
      <c r="J145"/>
      <c r="K145"/>
      <c r="L145"/>
      <c r="M145"/>
      <c r="N145"/>
      <c r="O145"/>
      <c r="P145"/>
      <c r="Q145"/>
      <c r="R145"/>
    </row>
    <row r="146" spans="3:18" ht="15" x14ac:dyDescent="0.25">
      <c r="C146" s="21" t="s">
        <v>87</v>
      </c>
      <c r="D146" s="22">
        <v>954</v>
      </c>
      <c r="E146" s="22">
        <v>847</v>
      </c>
      <c r="F146" s="22">
        <v>1</v>
      </c>
      <c r="G146"/>
      <c r="H146"/>
      <c r="I146"/>
      <c r="J146"/>
      <c r="K146"/>
      <c r="L146"/>
      <c r="M146"/>
      <c r="N146"/>
      <c r="O146"/>
      <c r="P146"/>
      <c r="Q146"/>
      <c r="R146"/>
    </row>
    <row r="147" spans="3:18" ht="15" x14ac:dyDescent="0.25">
      <c r="C147" s="21" t="s">
        <v>88</v>
      </c>
      <c r="D147" s="22">
        <v>938</v>
      </c>
      <c r="E147" s="22">
        <v>966</v>
      </c>
      <c r="F147" s="22">
        <v>6</v>
      </c>
      <c r="G147"/>
      <c r="H147"/>
      <c r="I147"/>
      <c r="J147"/>
      <c r="K147"/>
      <c r="L147"/>
      <c r="M147"/>
      <c r="N147"/>
      <c r="O147"/>
      <c r="P147"/>
      <c r="Q147"/>
      <c r="R147"/>
    </row>
    <row r="148" spans="3:18" ht="15" x14ac:dyDescent="0.25">
      <c r="C148" s="21" t="s">
        <v>91</v>
      </c>
      <c r="D148" s="22">
        <v>1356</v>
      </c>
      <c r="E148" s="22">
        <v>1227</v>
      </c>
      <c r="F148" s="22">
        <v>20</v>
      </c>
      <c r="G148"/>
      <c r="H148"/>
      <c r="I148"/>
      <c r="J148"/>
      <c r="K148"/>
      <c r="L148"/>
      <c r="M148"/>
      <c r="N148"/>
      <c r="O148"/>
      <c r="P148"/>
      <c r="Q148"/>
      <c r="R148"/>
    </row>
    <row r="149" spans="3:18" ht="15" x14ac:dyDescent="0.25">
      <c r="C149" s="21" t="s">
        <v>92</v>
      </c>
      <c r="D149" s="22">
        <v>1852</v>
      </c>
      <c r="E149" s="22">
        <v>1834</v>
      </c>
      <c r="F149" s="22">
        <v>5</v>
      </c>
      <c r="G149"/>
      <c r="H149"/>
      <c r="I149"/>
      <c r="J149"/>
      <c r="K149"/>
      <c r="L149"/>
      <c r="M149"/>
      <c r="N149"/>
      <c r="O149"/>
      <c r="P149"/>
      <c r="Q149"/>
      <c r="R149"/>
    </row>
    <row r="150" spans="3:18" ht="15" x14ac:dyDescent="0.25">
      <c r="C150" s="21" t="s">
        <v>93</v>
      </c>
      <c r="D150" s="22">
        <v>676</v>
      </c>
      <c r="E150" s="22">
        <v>679</v>
      </c>
      <c r="F150" s="22">
        <v>1</v>
      </c>
      <c r="G150"/>
      <c r="H150"/>
      <c r="I150"/>
      <c r="J150"/>
      <c r="K150"/>
      <c r="L150"/>
      <c r="M150"/>
      <c r="N150"/>
      <c r="O150"/>
      <c r="P150"/>
      <c r="Q150"/>
      <c r="R150"/>
    </row>
    <row r="151" spans="3:18" ht="15" x14ac:dyDescent="0.25">
      <c r="C151" s="21" t="s">
        <v>94</v>
      </c>
      <c r="D151" s="22">
        <v>967</v>
      </c>
      <c r="E151" s="22">
        <v>966</v>
      </c>
      <c r="F151" s="22">
        <v>0</v>
      </c>
      <c r="G151"/>
      <c r="H151"/>
      <c r="I151"/>
      <c r="J151"/>
      <c r="K151"/>
      <c r="L151"/>
      <c r="M151"/>
      <c r="N151"/>
      <c r="O151"/>
      <c r="P151"/>
      <c r="Q151"/>
      <c r="R151"/>
    </row>
    <row r="152" spans="3:18" ht="15" x14ac:dyDescent="0.25">
      <c r="C152" s="21" t="s">
        <v>95</v>
      </c>
      <c r="D152" s="22">
        <v>230</v>
      </c>
      <c r="E152" s="22">
        <v>129</v>
      </c>
      <c r="F152" s="22" t="s">
        <v>263</v>
      </c>
      <c r="G152"/>
      <c r="H152"/>
      <c r="I152"/>
      <c r="J152"/>
      <c r="K152"/>
      <c r="L152"/>
      <c r="M152"/>
      <c r="N152"/>
      <c r="O152"/>
      <c r="P152"/>
      <c r="Q152"/>
      <c r="R152"/>
    </row>
    <row r="153" spans="3:18" ht="15" x14ac:dyDescent="0.25">
      <c r="C153" s="21" t="s">
        <v>96</v>
      </c>
      <c r="D153" s="22">
        <v>1722</v>
      </c>
      <c r="E153" s="22">
        <v>1538</v>
      </c>
      <c r="F153" s="22">
        <v>3</v>
      </c>
      <c r="G153"/>
      <c r="H153"/>
      <c r="I153"/>
      <c r="J153"/>
      <c r="K153"/>
      <c r="L153"/>
      <c r="M153"/>
      <c r="N153"/>
      <c r="O153"/>
      <c r="P153"/>
      <c r="Q153"/>
      <c r="R153"/>
    </row>
    <row r="154" spans="3:18" ht="15" x14ac:dyDescent="0.25">
      <c r="C154" s="21" t="s">
        <v>98</v>
      </c>
      <c r="D154" s="22">
        <v>513</v>
      </c>
      <c r="E154" s="22">
        <v>316</v>
      </c>
      <c r="F154" s="22">
        <v>0</v>
      </c>
      <c r="G154"/>
      <c r="H154"/>
      <c r="I154"/>
      <c r="J154"/>
      <c r="K154"/>
      <c r="L154"/>
      <c r="M154"/>
      <c r="N154"/>
      <c r="O154"/>
      <c r="P154"/>
      <c r="Q154"/>
      <c r="R154"/>
    </row>
    <row r="155" spans="3:18" ht="15" x14ac:dyDescent="0.25">
      <c r="C155" s="21" t="s">
        <v>99</v>
      </c>
      <c r="D155" s="22">
        <v>1199</v>
      </c>
      <c r="E155" s="22">
        <v>1127</v>
      </c>
      <c r="F155" s="22">
        <v>2</v>
      </c>
      <c r="G155"/>
      <c r="H155"/>
      <c r="I155"/>
      <c r="J155"/>
      <c r="K155"/>
      <c r="L155"/>
      <c r="M155"/>
      <c r="N155"/>
      <c r="O155"/>
      <c r="P155"/>
      <c r="Q155"/>
      <c r="R155"/>
    </row>
    <row r="156" spans="3:18" ht="15" x14ac:dyDescent="0.25">
      <c r="C156" s="21" t="s">
        <v>100</v>
      </c>
      <c r="D156" s="22">
        <v>1555</v>
      </c>
      <c r="E156" s="22">
        <v>1570</v>
      </c>
      <c r="F156" s="22">
        <v>3</v>
      </c>
      <c r="G156"/>
      <c r="H156"/>
      <c r="I156"/>
      <c r="J156"/>
      <c r="K156"/>
      <c r="L156"/>
      <c r="M156"/>
      <c r="N156"/>
      <c r="O156"/>
      <c r="P156"/>
      <c r="Q156"/>
      <c r="R156"/>
    </row>
    <row r="157" spans="3:18" ht="15" x14ac:dyDescent="0.25">
      <c r="C157" s="21" t="s">
        <v>101</v>
      </c>
      <c r="D157" s="22">
        <v>1339</v>
      </c>
      <c r="E157" s="22">
        <v>1120</v>
      </c>
      <c r="F157" s="22">
        <v>0</v>
      </c>
      <c r="G157"/>
      <c r="H157"/>
      <c r="I157"/>
      <c r="J157"/>
      <c r="K157"/>
      <c r="L157"/>
      <c r="M157"/>
      <c r="N157"/>
      <c r="O157"/>
      <c r="P157"/>
      <c r="Q157"/>
      <c r="R157"/>
    </row>
    <row r="158" spans="3:18" ht="15" x14ac:dyDescent="0.25">
      <c r="C158" s="21" t="s">
        <v>102</v>
      </c>
      <c r="D158" s="22">
        <v>1249</v>
      </c>
      <c r="E158" s="22">
        <v>1199</v>
      </c>
      <c r="F158" s="22">
        <v>8</v>
      </c>
      <c r="G158"/>
      <c r="H158"/>
      <c r="I158"/>
      <c r="J158"/>
      <c r="K158"/>
      <c r="L158"/>
      <c r="M158"/>
      <c r="N158"/>
      <c r="O158"/>
      <c r="P158"/>
      <c r="Q158"/>
      <c r="R158"/>
    </row>
    <row r="159" spans="3:18" ht="15" x14ac:dyDescent="0.25">
      <c r="C159" s="21" t="s">
        <v>103</v>
      </c>
      <c r="D159" s="22">
        <v>1627</v>
      </c>
      <c r="E159" s="22">
        <v>1340</v>
      </c>
      <c r="F159" s="22">
        <v>8</v>
      </c>
      <c r="G159"/>
      <c r="H159"/>
      <c r="I159"/>
      <c r="J159"/>
      <c r="K159"/>
      <c r="L159"/>
      <c r="M159"/>
      <c r="N159"/>
      <c r="O159"/>
      <c r="P159"/>
      <c r="Q159"/>
      <c r="R159"/>
    </row>
    <row r="160" spans="3:18" ht="15" x14ac:dyDescent="0.25">
      <c r="C160" s="21" t="s">
        <v>104</v>
      </c>
      <c r="D160" s="22">
        <v>1113</v>
      </c>
      <c r="E160" s="22">
        <v>973</v>
      </c>
      <c r="F160" s="22">
        <v>4</v>
      </c>
      <c r="G160"/>
      <c r="H160"/>
      <c r="I160"/>
      <c r="J160"/>
      <c r="K160"/>
      <c r="L160"/>
      <c r="M160"/>
      <c r="N160"/>
      <c r="O160"/>
      <c r="P160"/>
      <c r="Q160"/>
      <c r="R160"/>
    </row>
    <row r="161" spans="1:18" ht="15" x14ac:dyDescent="0.25">
      <c r="C161" s="21" t="s">
        <v>105</v>
      </c>
      <c r="D161" s="22">
        <v>663</v>
      </c>
      <c r="E161" s="22">
        <v>644</v>
      </c>
      <c r="F161" s="22">
        <v>0</v>
      </c>
      <c r="G161"/>
      <c r="H161"/>
      <c r="I161"/>
      <c r="J161"/>
      <c r="K161"/>
      <c r="L161"/>
      <c r="M161"/>
      <c r="N161"/>
      <c r="O161"/>
      <c r="P161"/>
      <c r="Q161"/>
      <c r="R161"/>
    </row>
    <row r="162" spans="1:18" ht="15" x14ac:dyDescent="0.25">
      <c r="C162" s="21" t="s">
        <v>108</v>
      </c>
      <c r="D162" s="22">
        <v>1007</v>
      </c>
      <c r="E162" s="22">
        <v>835</v>
      </c>
      <c r="F162" s="22">
        <v>19</v>
      </c>
      <c r="G162"/>
      <c r="H162"/>
      <c r="I162"/>
      <c r="J162"/>
      <c r="K162"/>
      <c r="L162"/>
      <c r="M162"/>
      <c r="N162"/>
      <c r="O162"/>
      <c r="P162"/>
      <c r="Q162"/>
      <c r="R162"/>
    </row>
    <row r="163" spans="1:18" ht="15" x14ac:dyDescent="0.25">
      <c r="C163" s="21" t="s">
        <v>110</v>
      </c>
      <c r="D163" s="22">
        <v>430</v>
      </c>
      <c r="E163" s="22">
        <v>330</v>
      </c>
      <c r="F163" s="22">
        <v>3</v>
      </c>
      <c r="G163"/>
      <c r="H163"/>
      <c r="I163"/>
      <c r="J163"/>
      <c r="K163"/>
      <c r="L163"/>
      <c r="M163"/>
      <c r="N163"/>
      <c r="O163"/>
      <c r="P163"/>
      <c r="Q163"/>
      <c r="R163"/>
    </row>
    <row r="164" spans="1:18" ht="15" x14ac:dyDescent="0.25">
      <c r="A164"/>
      <c r="B164"/>
      <c r="C164" s="1" t="s">
        <v>277</v>
      </c>
      <c r="G164"/>
      <c r="H164"/>
      <c r="I164"/>
      <c r="J164"/>
      <c r="K164"/>
      <c r="L164"/>
      <c r="M164"/>
      <c r="N164"/>
      <c r="O164"/>
      <c r="P164"/>
      <c r="Q164"/>
      <c r="R164"/>
    </row>
  </sheetData>
  <mergeCells count="95">
    <mergeCell ref="B113:B114"/>
    <mergeCell ref="C113:C114"/>
    <mergeCell ref="D113:F113"/>
    <mergeCell ref="G113:I113"/>
    <mergeCell ref="J113:L113"/>
    <mergeCell ref="B86:B88"/>
    <mergeCell ref="B101:B102"/>
    <mergeCell ref="C101:C102"/>
    <mergeCell ref="D101:F101"/>
    <mergeCell ref="G101:I101"/>
    <mergeCell ref="C95:L95"/>
    <mergeCell ref="C96:L96"/>
    <mergeCell ref="C97:L97"/>
    <mergeCell ref="G99:I99"/>
    <mergeCell ref="J101:L101"/>
    <mergeCell ref="J69:L69"/>
    <mergeCell ref="B69:B70"/>
    <mergeCell ref="C69:C70"/>
    <mergeCell ref="B83:B84"/>
    <mergeCell ref="C83:C84"/>
    <mergeCell ref="D83:F83"/>
    <mergeCell ref="G83:I83"/>
    <mergeCell ref="J83:L83"/>
    <mergeCell ref="B72:B74"/>
    <mergeCell ref="B39:B40"/>
    <mergeCell ref="C39:C40"/>
    <mergeCell ref="D69:F69"/>
    <mergeCell ref="G69:I69"/>
    <mergeCell ref="B55:B56"/>
    <mergeCell ref="G50:I50"/>
    <mergeCell ref="B52:B54"/>
    <mergeCell ref="C52:C54"/>
    <mergeCell ref="C63:L63"/>
    <mergeCell ref="C64:L64"/>
    <mergeCell ref="C65:L65"/>
    <mergeCell ref="J52:L52"/>
    <mergeCell ref="D53:D54"/>
    <mergeCell ref="E53:E54"/>
    <mergeCell ref="F53:F54"/>
    <mergeCell ref="G53:G54"/>
    <mergeCell ref="C34:L34"/>
    <mergeCell ref="K53:K54"/>
    <mergeCell ref="L53:L54"/>
    <mergeCell ref="G37:I37"/>
    <mergeCell ref="D39:F39"/>
    <mergeCell ref="G39:I39"/>
    <mergeCell ref="J39:L39"/>
    <mergeCell ref="H53:H54"/>
    <mergeCell ref="D52:F52"/>
    <mergeCell ref="G52:I52"/>
    <mergeCell ref="I53:I54"/>
    <mergeCell ref="J53:J54"/>
    <mergeCell ref="C35:L35"/>
    <mergeCell ref="K5:K6"/>
    <mergeCell ref="J20:J21"/>
    <mergeCell ref="K20:K21"/>
    <mergeCell ref="L20:L21"/>
    <mergeCell ref="C33:L33"/>
    <mergeCell ref="E5:E6"/>
    <mergeCell ref="J5:J6"/>
    <mergeCell ref="G2:I2"/>
    <mergeCell ref="D20:D21"/>
    <mergeCell ref="E20:E21"/>
    <mergeCell ref="F20:F21"/>
    <mergeCell ref="G20:G21"/>
    <mergeCell ref="H20:H21"/>
    <mergeCell ref="I20:I21"/>
    <mergeCell ref="I5:I6"/>
    <mergeCell ref="F5:F6"/>
    <mergeCell ref="G5:G6"/>
    <mergeCell ref="H5:H6"/>
    <mergeCell ref="B104:B105"/>
    <mergeCell ref="L5:L6"/>
    <mergeCell ref="B7:B11"/>
    <mergeCell ref="B19:B21"/>
    <mergeCell ref="C19:C21"/>
    <mergeCell ref="D19:F19"/>
    <mergeCell ref="G19:I19"/>
    <mergeCell ref="J19:L19"/>
    <mergeCell ref="B4:B6"/>
    <mergeCell ref="C4:C6"/>
    <mergeCell ref="D4:F4"/>
    <mergeCell ref="G4:I4"/>
    <mergeCell ref="J4:L4"/>
    <mergeCell ref="D5:D6"/>
    <mergeCell ref="B22:B26"/>
    <mergeCell ref="G17:I17"/>
    <mergeCell ref="D131:D132"/>
    <mergeCell ref="E131:E132"/>
    <mergeCell ref="F131:F132"/>
    <mergeCell ref="B137:K137"/>
    <mergeCell ref="B116:B117"/>
    <mergeCell ref="C124:L124"/>
    <mergeCell ref="C125:L125"/>
    <mergeCell ref="C126:L126"/>
  </mergeCells>
  <pageMargins left="0.7" right="0.7" top="0.75" bottom="0.75" header="0.3" footer="0.3"/>
  <pageSetup paperSize="14"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4"/>
  <sheetViews>
    <sheetView zoomScale="90" zoomScaleNormal="90" workbookViewId="0">
      <selection activeCell="O30" sqref="O30"/>
    </sheetView>
  </sheetViews>
  <sheetFormatPr baseColWidth="10" defaultColWidth="11.5703125" defaultRowHeight="12" x14ac:dyDescent="0.2"/>
  <cols>
    <col min="1" max="2" width="11.5703125" style="1"/>
    <col min="3" max="3" width="19.5703125" style="1" customWidth="1"/>
    <col min="4" max="16384" width="11.5703125" style="1"/>
  </cols>
  <sheetData>
    <row r="2" spans="2:13" x14ac:dyDescent="0.2">
      <c r="G2" s="219">
        <v>2018</v>
      </c>
      <c r="H2" s="219"/>
      <c r="I2" s="219"/>
    </row>
    <row r="3" spans="2:13" ht="12.75" thickBot="1" x14ac:dyDescent="0.25"/>
    <row r="4" spans="2:13" ht="12.75" thickBot="1" x14ac:dyDescent="0.25">
      <c r="B4" s="217" t="s">
        <v>28</v>
      </c>
      <c r="C4" s="220" t="s">
        <v>0</v>
      </c>
      <c r="D4" s="223" t="s">
        <v>1</v>
      </c>
      <c r="E4" s="224"/>
      <c r="F4" s="225"/>
      <c r="G4" s="223" t="s">
        <v>2</v>
      </c>
      <c r="H4" s="224"/>
      <c r="I4" s="225"/>
      <c r="J4" s="223" t="s">
        <v>3</v>
      </c>
      <c r="K4" s="224"/>
      <c r="L4" s="225"/>
      <c r="M4" s="3"/>
    </row>
    <row r="5" spans="2:13" x14ac:dyDescent="0.2">
      <c r="B5" s="231"/>
      <c r="C5" s="221"/>
      <c r="D5" s="227" t="s">
        <v>4</v>
      </c>
      <c r="E5" s="229" t="s">
        <v>5</v>
      </c>
      <c r="F5" s="229" t="s">
        <v>6</v>
      </c>
      <c r="G5" s="229" t="s">
        <v>4</v>
      </c>
      <c r="H5" s="229" t="s">
        <v>5</v>
      </c>
      <c r="I5" s="229" t="s">
        <v>6</v>
      </c>
      <c r="J5" s="229" t="s">
        <v>4</v>
      </c>
      <c r="K5" s="229" t="s">
        <v>5</v>
      </c>
      <c r="L5" s="229" t="s">
        <v>6</v>
      </c>
      <c r="M5" s="3"/>
    </row>
    <row r="6" spans="2:13" ht="12.75" thickBot="1" x14ac:dyDescent="0.25">
      <c r="B6" s="218"/>
      <c r="C6" s="222"/>
      <c r="D6" s="228"/>
      <c r="E6" s="230"/>
      <c r="F6" s="230"/>
      <c r="G6" s="230"/>
      <c r="H6" s="230"/>
      <c r="I6" s="230"/>
      <c r="J6" s="230"/>
      <c r="K6" s="230"/>
      <c r="L6" s="230"/>
      <c r="M6" s="3"/>
    </row>
    <row r="7" spans="2:13" ht="12.75" thickBot="1" x14ac:dyDescent="0.25">
      <c r="B7" s="254" t="s">
        <v>29</v>
      </c>
      <c r="C7" s="51" t="s">
        <v>24</v>
      </c>
      <c r="D7" s="7">
        <v>197</v>
      </c>
      <c r="E7" s="7">
        <v>0</v>
      </c>
      <c r="F7" s="7">
        <f>153+47</f>
        <v>200</v>
      </c>
      <c r="G7" s="7">
        <f>145+22+5</f>
        <v>172</v>
      </c>
      <c r="H7" s="7">
        <v>0</v>
      </c>
      <c r="I7" s="7">
        <f>150+46</f>
        <v>196</v>
      </c>
      <c r="J7" s="7">
        <v>170</v>
      </c>
      <c r="K7" s="7">
        <v>0</v>
      </c>
      <c r="L7" s="7">
        <v>11</v>
      </c>
      <c r="M7" s="3"/>
    </row>
    <row r="8" spans="2:13" s="79" customFormat="1" ht="12.75" thickBot="1" x14ac:dyDescent="0.25">
      <c r="B8" s="256"/>
      <c r="C8" s="108" t="s">
        <v>25</v>
      </c>
      <c r="D8" s="28">
        <v>191</v>
      </c>
      <c r="E8" s="28">
        <v>0</v>
      </c>
      <c r="F8" s="28">
        <v>148</v>
      </c>
      <c r="G8" s="28">
        <v>180</v>
      </c>
      <c r="H8" s="28">
        <v>0</v>
      </c>
      <c r="I8" s="28">
        <v>145</v>
      </c>
      <c r="J8" s="28">
        <v>218</v>
      </c>
      <c r="K8" s="28">
        <v>0</v>
      </c>
      <c r="L8" s="28">
        <v>12</v>
      </c>
      <c r="M8" s="109"/>
    </row>
    <row r="9" spans="2:13" x14ac:dyDescent="0.2">
      <c r="B9" s="44"/>
      <c r="C9" s="10" t="s">
        <v>116</v>
      </c>
      <c r="D9" s="1">
        <f>SUM(D7:D8)</f>
        <v>388</v>
      </c>
      <c r="E9" s="1">
        <f t="shared" ref="E9:L9" si="0">SUM(E7:E8)</f>
        <v>0</v>
      </c>
      <c r="F9" s="1">
        <f t="shared" si="0"/>
        <v>348</v>
      </c>
      <c r="G9" s="1">
        <f t="shared" si="0"/>
        <v>352</v>
      </c>
      <c r="H9" s="1">
        <f t="shared" si="0"/>
        <v>0</v>
      </c>
      <c r="I9" s="1">
        <f t="shared" si="0"/>
        <v>341</v>
      </c>
      <c r="J9" s="1">
        <f t="shared" si="0"/>
        <v>388</v>
      </c>
      <c r="K9" s="1">
        <f t="shared" si="0"/>
        <v>0</v>
      </c>
      <c r="L9" s="1">
        <f t="shared" si="0"/>
        <v>23</v>
      </c>
      <c r="M9" s="3"/>
    </row>
    <row r="10" spans="2:13" x14ac:dyDescent="0.2">
      <c r="B10" s="44"/>
      <c r="C10" s="10" t="s">
        <v>119</v>
      </c>
      <c r="D10" s="11">
        <f>+D9/2</f>
        <v>194</v>
      </c>
      <c r="E10" s="11">
        <f t="shared" ref="E10:L10" si="1">+E9/2</f>
        <v>0</v>
      </c>
      <c r="F10" s="11">
        <f t="shared" si="1"/>
        <v>174</v>
      </c>
      <c r="G10" s="11">
        <f t="shared" si="1"/>
        <v>176</v>
      </c>
      <c r="H10" s="11">
        <f t="shared" si="1"/>
        <v>0</v>
      </c>
      <c r="I10" s="11">
        <f t="shared" si="1"/>
        <v>170.5</v>
      </c>
      <c r="J10" s="11">
        <f t="shared" si="1"/>
        <v>194</v>
      </c>
      <c r="K10" s="11">
        <f t="shared" si="1"/>
        <v>0</v>
      </c>
      <c r="L10" s="11">
        <f t="shared" si="1"/>
        <v>11.5</v>
      </c>
      <c r="M10" s="3"/>
    </row>
    <row r="11" spans="2:13" ht="12.75" thickBot="1" x14ac:dyDescent="0.25">
      <c r="B11" s="44"/>
      <c r="C11" s="10" t="s">
        <v>117</v>
      </c>
      <c r="E11" s="11">
        <f>SUM(D10:E10)</f>
        <v>194</v>
      </c>
      <c r="F11" s="11">
        <f>SUM(D10:F10)</f>
        <v>368</v>
      </c>
      <c r="H11" s="11">
        <f t="shared" ref="H11" si="2">SUM(G10:H10)</f>
        <v>176</v>
      </c>
      <c r="I11" s="11">
        <f t="shared" ref="I11" si="3">SUM(G10:I10)</f>
        <v>346.5</v>
      </c>
      <c r="K11" s="11">
        <f t="shared" ref="K11" si="4">SUM(J10:K10)</f>
        <v>194</v>
      </c>
      <c r="L11" s="11">
        <f t="shared" ref="L11" si="5">SUM(J10:L10)</f>
        <v>205.5</v>
      </c>
      <c r="M11" s="3"/>
    </row>
    <row r="12" spans="2:13" ht="12.75" thickBot="1" x14ac:dyDescent="0.25">
      <c r="C12" s="13" t="s">
        <v>121</v>
      </c>
      <c r="D12" s="12"/>
      <c r="E12" s="12"/>
      <c r="F12" s="14">
        <f>+F10/F11</f>
        <v>0.47282608695652173</v>
      </c>
      <c r="G12" s="12"/>
      <c r="H12" s="15" t="s">
        <v>126</v>
      </c>
      <c r="I12" s="16">
        <f>+I11/F11</f>
        <v>0.94157608695652173</v>
      </c>
      <c r="J12" s="12"/>
      <c r="K12" s="12"/>
      <c r="L12" s="12"/>
    </row>
    <row r="14" spans="2:13" x14ac:dyDescent="0.2">
      <c r="F14" s="14"/>
    </row>
    <row r="15" spans="2:13" x14ac:dyDescent="0.2">
      <c r="G15" s="219">
        <v>2017</v>
      </c>
      <c r="H15" s="219"/>
      <c r="I15" s="219"/>
    </row>
    <row r="16" spans="2:13" ht="12.75" thickBot="1" x14ac:dyDescent="0.25"/>
    <row r="17" spans="2:13" ht="12.75" thickBot="1" x14ac:dyDescent="0.25">
      <c r="B17" s="217" t="s">
        <v>28</v>
      </c>
      <c r="C17" s="220" t="s">
        <v>0</v>
      </c>
      <c r="D17" s="223" t="s">
        <v>1</v>
      </c>
      <c r="E17" s="224"/>
      <c r="F17" s="225"/>
      <c r="G17" s="223" t="s">
        <v>2</v>
      </c>
      <c r="H17" s="224"/>
      <c r="I17" s="225"/>
      <c r="J17" s="223" t="s">
        <v>3</v>
      </c>
      <c r="K17" s="224"/>
      <c r="L17" s="225"/>
      <c r="M17" s="3"/>
    </row>
    <row r="18" spans="2:13" x14ac:dyDescent="0.2">
      <c r="B18" s="231"/>
      <c r="C18" s="221"/>
      <c r="D18" s="227" t="s">
        <v>4</v>
      </c>
      <c r="E18" s="229" t="s">
        <v>5</v>
      </c>
      <c r="F18" s="229" t="s">
        <v>6</v>
      </c>
      <c r="G18" s="229" t="s">
        <v>4</v>
      </c>
      <c r="H18" s="229" t="s">
        <v>5</v>
      </c>
      <c r="I18" s="229" t="s">
        <v>6</v>
      </c>
      <c r="J18" s="229" t="s">
        <v>4</v>
      </c>
      <c r="K18" s="229" t="s">
        <v>5</v>
      </c>
      <c r="L18" s="229" t="s">
        <v>6</v>
      </c>
      <c r="M18" s="3"/>
    </row>
    <row r="19" spans="2:13" ht="12.75" thickBot="1" x14ac:dyDescent="0.25">
      <c r="B19" s="218"/>
      <c r="C19" s="222"/>
      <c r="D19" s="228"/>
      <c r="E19" s="230"/>
      <c r="F19" s="230"/>
      <c r="G19" s="230"/>
      <c r="H19" s="230"/>
      <c r="I19" s="230"/>
      <c r="J19" s="230"/>
      <c r="K19" s="230"/>
      <c r="L19" s="230"/>
      <c r="M19" s="3"/>
    </row>
    <row r="20" spans="2:13" ht="12.75" thickBot="1" x14ac:dyDescent="0.25">
      <c r="B20" s="254" t="s">
        <v>29</v>
      </c>
      <c r="C20" s="51" t="s">
        <v>30</v>
      </c>
      <c r="D20" s="7">
        <v>195</v>
      </c>
      <c r="E20" s="7">
        <v>0</v>
      </c>
      <c r="F20" s="7">
        <v>205</v>
      </c>
      <c r="G20" s="7">
        <v>148</v>
      </c>
      <c r="H20" s="7">
        <v>0</v>
      </c>
      <c r="I20" s="7">
        <v>165</v>
      </c>
      <c r="J20" s="7">
        <v>152</v>
      </c>
      <c r="K20" s="7">
        <v>0</v>
      </c>
      <c r="L20" s="7">
        <v>6</v>
      </c>
      <c r="M20" s="3"/>
    </row>
    <row r="21" spans="2:13" ht="12.75" thickBot="1" x14ac:dyDescent="0.25">
      <c r="B21" s="256"/>
      <c r="C21" s="51" t="s">
        <v>25</v>
      </c>
      <c r="D21" s="7">
        <v>193</v>
      </c>
      <c r="E21" s="7">
        <v>0</v>
      </c>
      <c r="F21" s="7">
        <v>203</v>
      </c>
      <c r="G21" s="7">
        <v>155</v>
      </c>
      <c r="H21" s="7">
        <v>0</v>
      </c>
      <c r="I21" s="7">
        <v>187</v>
      </c>
      <c r="J21" s="7">
        <v>205</v>
      </c>
      <c r="K21" s="7">
        <v>0</v>
      </c>
      <c r="L21" s="7">
        <v>10</v>
      </c>
      <c r="M21" s="3"/>
    </row>
    <row r="22" spans="2:13" x14ac:dyDescent="0.2">
      <c r="C22" s="10" t="s">
        <v>116</v>
      </c>
      <c r="D22" s="1">
        <f>SUM(D20:D21)</f>
        <v>388</v>
      </c>
      <c r="E22" s="1">
        <f t="shared" ref="E22:L22" si="6">SUM(E20:E21)</f>
        <v>0</v>
      </c>
      <c r="F22" s="1">
        <f t="shared" si="6"/>
        <v>408</v>
      </c>
      <c r="G22" s="1">
        <f t="shared" si="6"/>
        <v>303</v>
      </c>
      <c r="H22" s="1">
        <f t="shared" si="6"/>
        <v>0</v>
      </c>
      <c r="I22" s="1">
        <f t="shared" si="6"/>
        <v>352</v>
      </c>
      <c r="J22" s="1">
        <f t="shared" si="6"/>
        <v>357</v>
      </c>
      <c r="K22" s="1">
        <f t="shared" si="6"/>
        <v>0</v>
      </c>
      <c r="L22" s="1">
        <f t="shared" si="6"/>
        <v>16</v>
      </c>
    </row>
    <row r="23" spans="2:13" x14ac:dyDescent="0.2">
      <c r="C23" s="10" t="s">
        <v>119</v>
      </c>
      <c r="D23" s="11">
        <f>+D22/2</f>
        <v>194</v>
      </c>
      <c r="E23" s="11">
        <f t="shared" ref="E23:L23" si="7">+E22/2</f>
        <v>0</v>
      </c>
      <c r="F23" s="11">
        <f t="shared" si="7"/>
        <v>204</v>
      </c>
      <c r="G23" s="11">
        <f t="shared" si="7"/>
        <v>151.5</v>
      </c>
      <c r="H23" s="11">
        <f t="shared" si="7"/>
        <v>0</v>
      </c>
      <c r="I23" s="11">
        <f t="shared" si="7"/>
        <v>176</v>
      </c>
      <c r="J23" s="11">
        <f t="shared" si="7"/>
        <v>178.5</v>
      </c>
      <c r="K23" s="11">
        <f t="shared" si="7"/>
        <v>0</v>
      </c>
      <c r="L23" s="11">
        <f t="shared" si="7"/>
        <v>8</v>
      </c>
    </row>
    <row r="24" spans="2:13" x14ac:dyDescent="0.2">
      <c r="C24" s="10" t="s">
        <v>117</v>
      </c>
      <c r="E24" s="12">
        <f>SUM(D23:E23)</f>
        <v>194</v>
      </c>
      <c r="F24" s="12">
        <f>SUM(D23:F23)</f>
        <v>398</v>
      </c>
      <c r="H24" s="12">
        <f>SUM(G23:H23)</f>
        <v>151.5</v>
      </c>
      <c r="I24" s="12">
        <f>SUM(G23:I23)</f>
        <v>327.5</v>
      </c>
      <c r="K24" s="12">
        <f>SUM(J23:K23)</f>
        <v>178.5</v>
      </c>
      <c r="L24" s="12">
        <f>SUM(J23:L23)</f>
        <v>186.5</v>
      </c>
    </row>
    <row r="25" spans="2:13" x14ac:dyDescent="0.2">
      <c r="C25" s="10" t="s">
        <v>120</v>
      </c>
      <c r="D25" s="14">
        <f>+D9/D22</f>
        <v>1</v>
      </c>
      <c r="E25" s="14"/>
      <c r="F25" s="14">
        <f t="shared" ref="F25:L25" si="8">+F9/F22</f>
        <v>0.8529411764705882</v>
      </c>
      <c r="G25" s="14">
        <f t="shared" si="8"/>
        <v>1.1617161716171618</v>
      </c>
      <c r="H25" s="14"/>
      <c r="I25" s="14">
        <f t="shared" si="8"/>
        <v>0.96875</v>
      </c>
      <c r="J25" s="14">
        <f t="shared" si="8"/>
        <v>1.0868347338935573</v>
      </c>
      <c r="K25" s="14"/>
      <c r="L25" s="14">
        <f t="shared" si="8"/>
        <v>1.4375</v>
      </c>
    </row>
    <row r="26" spans="2:13" ht="12.75" thickBot="1" x14ac:dyDescent="0.25">
      <c r="C26" s="13" t="s">
        <v>122</v>
      </c>
      <c r="E26" s="14">
        <f>+E11/E24</f>
        <v>1</v>
      </c>
      <c r="F26" s="14">
        <f>+F11/F24</f>
        <v>0.92462311557788945</v>
      </c>
      <c r="G26" s="14"/>
      <c r="H26" s="14">
        <f t="shared" ref="H26:L26" si="9">+H11/H24</f>
        <v>1.1617161716171618</v>
      </c>
      <c r="I26" s="14">
        <f t="shared" si="9"/>
        <v>1.0580152671755725</v>
      </c>
      <c r="J26" s="14"/>
      <c r="K26" s="14">
        <f t="shared" si="9"/>
        <v>1.0868347338935573</v>
      </c>
      <c r="L26" s="14">
        <f t="shared" si="9"/>
        <v>1.1018766756032172</v>
      </c>
    </row>
    <row r="27" spans="2:13" x14ac:dyDescent="0.2">
      <c r="C27" s="29"/>
      <c r="E27" s="14"/>
      <c r="F27" s="14"/>
      <c r="G27" s="14"/>
      <c r="H27" s="14"/>
      <c r="I27" s="14"/>
      <c r="J27" s="14"/>
      <c r="K27" s="14"/>
      <c r="L27" s="14"/>
    </row>
    <row r="28" spans="2:13" ht="24.75" customHeight="1" x14ac:dyDescent="0.2">
      <c r="B28" s="34" t="s">
        <v>123</v>
      </c>
      <c r="C28" s="226" t="s">
        <v>377</v>
      </c>
      <c r="D28" s="226"/>
      <c r="E28" s="226"/>
      <c r="F28" s="226"/>
      <c r="G28" s="226"/>
      <c r="H28" s="226"/>
      <c r="I28" s="226"/>
      <c r="J28" s="226"/>
      <c r="K28" s="226"/>
      <c r="L28" s="226"/>
    </row>
    <row r="29" spans="2:13" ht="15" customHeight="1" x14ac:dyDescent="0.2">
      <c r="B29" s="35" t="s">
        <v>124</v>
      </c>
      <c r="C29" s="226" t="s">
        <v>378</v>
      </c>
      <c r="D29" s="226"/>
      <c r="E29" s="226"/>
      <c r="F29" s="226"/>
      <c r="G29" s="226"/>
      <c r="H29" s="226"/>
      <c r="I29" s="226"/>
      <c r="J29" s="226"/>
      <c r="K29" s="226"/>
      <c r="L29" s="226"/>
    </row>
    <row r="30" spans="2:13" ht="15" customHeight="1" x14ac:dyDescent="0.2">
      <c r="B30" s="35" t="s">
        <v>125</v>
      </c>
      <c r="C30" s="226" t="s">
        <v>379</v>
      </c>
      <c r="D30" s="226"/>
      <c r="E30" s="226"/>
      <c r="F30" s="226"/>
      <c r="G30" s="226"/>
      <c r="H30" s="226"/>
      <c r="I30" s="226"/>
      <c r="J30" s="226"/>
      <c r="K30" s="226"/>
      <c r="L30" s="226"/>
    </row>
    <row r="31" spans="2:13" x14ac:dyDescent="0.2">
      <c r="B31" s="35"/>
      <c r="C31" s="84"/>
      <c r="D31" s="84"/>
      <c r="E31" s="84"/>
      <c r="F31" s="84"/>
      <c r="G31" s="84"/>
      <c r="H31" s="84"/>
      <c r="I31" s="84"/>
      <c r="J31" s="84"/>
      <c r="K31" s="84"/>
      <c r="L31" s="84"/>
    </row>
    <row r="32" spans="2:13" ht="12.75" thickBot="1" x14ac:dyDescent="0.25"/>
    <row r="33" spans="1:11" x14ac:dyDescent="0.2">
      <c r="C33" s="84"/>
      <c r="D33" s="217" t="s">
        <v>1</v>
      </c>
      <c r="E33" s="217" t="s">
        <v>2</v>
      </c>
      <c r="F33" s="217" t="s">
        <v>3</v>
      </c>
    </row>
    <row r="34" spans="1:11" ht="12.75" thickBot="1" x14ac:dyDescent="0.25">
      <c r="C34" s="84"/>
      <c r="D34" s="253"/>
      <c r="E34" s="253"/>
      <c r="F34" s="253"/>
    </row>
    <row r="35" spans="1:11" ht="12.75" thickBot="1" x14ac:dyDescent="0.25">
      <c r="C35" s="37" t="s">
        <v>175</v>
      </c>
      <c r="D35" s="96">
        <v>368</v>
      </c>
      <c r="E35" s="96">
        <v>347</v>
      </c>
      <c r="F35" s="96">
        <v>206</v>
      </c>
    </row>
    <row r="36" spans="1:11" ht="37.5" customHeight="1" thickBot="1" x14ac:dyDescent="0.25">
      <c r="C36" s="41" t="s">
        <v>173</v>
      </c>
      <c r="D36" s="95">
        <v>364</v>
      </c>
      <c r="E36" s="96">
        <v>342</v>
      </c>
      <c r="F36" s="97">
        <v>119</v>
      </c>
    </row>
    <row r="37" spans="1:11" x14ac:dyDescent="0.2">
      <c r="D37" s="14">
        <f>+D35/D36</f>
        <v>1.0109890109890109</v>
      </c>
      <c r="E37" s="14">
        <f>+E35/E36</f>
        <v>1.0146198830409356</v>
      </c>
      <c r="F37" s="14">
        <f>+F35/F36</f>
        <v>1.73109243697479</v>
      </c>
    </row>
    <row r="39" spans="1:11" ht="28.5" customHeight="1" x14ac:dyDescent="0.2">
      <c r="A39" s="34" t="s">
        <v>167</v>
      </c>
      <c r="B39" s="250" t="s">
        <v>311</v>
      </c>
      <c r="C39" s="250"/>
      <c r="D39" s="250"/>
      <c r="E39" s="250"/>
      <c r="F39" s="250"/>
      <c r="G39" s="250"/>
      <c r="H39" s="250"/>
      <c r="I39" s="250"/>
      <c r="J39" s="250"/>
      <c r="K39" s="250"/>
    </row>
    <row r="41" spans="1:11" ht="24" x14ac:dyDescent="0.2">
      <c r="C41" s="18" t="s">
        <v>74</v>
      </c>
      <c r="D41" s="19" t="s">
        <v>75</v>
      </c>
      <c r="E41" s="19" t="s">
        <v>76</v>
      </c>
      <c r="F41" s="20" t="s">
        <v>77</v>
      </c>
    </row>
    <row r="42" spans="1:11" x14ac:dyDescent="0.2">
      <c r="C42" s="21" t="s">
        <v>78</v>
      </c>
      <c r="D42" s="22">
        <v>215</v>
      </c>
      <c r="E42" s="22">
        <v>197</v>
      </c>
      <c r="F42" s="22">
        <v>25</v>
      </c>
    </row>
    <row r="43" spans="1:11" x14ac:dyDescent="0.2">
      <c r="C43" s="21" t="s">
        <v>80</v>
      </c>
      <c r="D43" s="22">
        <v>626</v>
      </c>
      <c r="E43" s="22">
        <v>489</v>
      </c>
      <c r="F43" s="22">
        <v>101</v>
      </c>
    </row>
    <row r="44" spans="1:11" x14ac:dyDescent="0.2">
      <c r="C44" s="21" t="s">
        <v>82</v>
      </c>
      <c r="D44" s="22">
        <v>243</v>
      </c>
      <c r="E44" s="22">
        <v>254</v>
      </c>
      <c r="F44" s="22">
        <v>41</v>
      </c>
    </row>
    <row r="45" spans="1:11" x14ac:dyDescent="0.2">
      <c r="C45" s="21" t="s">
        <v>85</v>
      </c>
      <c r="D45" s="22">
        <v>321</v>
      </c>
      <c r="E45" s="22">
        <v>340</v>
      </c>
      <c r="F45" s="22">
        <v>121</v>
      </c>
    </row>
    <row r="46" spans="1:11" x14ac:dyDescent="0.2">
      <c r="C46" s="21" t="s">
        <v>89</v>
      </c>
      <c r="D46" s="22">
        <v>472</v>
      </c>
      <c r="E46" s="22">
        <v>467</v>
      </c>
      <c r="F46" s="22">
        <v>54</v>
      </c>
    </row>
    <row r="47" spans="1:11" x14ac:dyDescent="0.2">
      <c r="C47" s="21" t="s">
        <v>88</v>
      </c>
      <c r="D47" s="22">
        <v>290</v>
      </c>
      <c r="E47" s="22">
        <v>275</v>
      </c>
      <c r="F47" s="22">
        <v>28</v>
      </c>
    </row>
    <row r="48" spans="1:11" x14ac:dyDescent="0.2">
      <c r="C48" s="21" t="s">
        <v>91</v>
      </c>
      <c r="D48" s="22">
        <v>310</v>
      </c>
      <c r="E48" s="22">
        <v>312</v>
      </c>
      <c r="F48" s="22">
        <v>40</v>
      </c>
    </row>
    <row r="49" spans="3:6" x14ac:dyDescent="0.2">
      <c r="C49" s="21" t="s">
        <v>92</v>
      </c>
      <c r="D49" s="22">
        <v>495</v>
      </c>
      <c r="E49" s="22">
        <v>509</v>
      </c>
      <c r="F49" s="22">
        <v>66</v>
      </c>
    </row>
    <row r="50" spans="3:6" x14ac:dyDescent="0.2">
      <c r="C50" s="21" t="s">
        <v>93</v>
      </c>
      <c r="D50" s="22">
        <v>177</v>
      </c>
      <c r="E50" s="22">
        <v>159</v>
      </c>
      <c r="F50" s="22">
        <v>228</v>
      </c>
    </row>
    <row r="51" spans="3:6" x14ac:dyDescent="0.2">
      <c r="C51" s="21" t="s">
        <v>94</v>
      </c>
      <c r="D51" s="22">
        <v>663</v>
      </c>
      <c r="E51" s="22">
        <v>659</v>
      </c>
      <c r="F51" s="22">
        <v>91</v>
      </c>
    </row>
    <row r="52" spans="3:6" x14ac:dyDescent="0.2">
      <c r="C52" s="21" t="s">
        <v>95</v>
      </c>
      <c r="D52" s="22">
        <v>149</v>
      </c>
      <c r="E52" s="22">
        <v>143</v>
      </c>
      <c r="F52" s="22">
        <v>109</v>
      </c>
    </row>
    <row r="53" spans="3:6" x14ac:dyDescent="0.2">
      <c r="C53" s="21" t="s">
        <v>96</v>
      </c>
      <c r="D53" s="22">
        <v>368</v>
      </c>
      <c r="E53" s="22">
        <v>347</v>
      </c>
      <c r="F53" s="22">
        <v>206</v>
      </c>
    </row>
    <row r="54" spans="3:6" x14ac:dyDescent="0.2">
      <c r="C54" s="21" t="s">
        <v>98</v>
      </c>
      <c r="D54" s="22">
        <v>321</v>
      </c>
      <c r="E54" s="22">
        <v>300</v>
      </c>
      <c r="F54" s="22">
        <v>49</v>
      </c>
    </row>
    <row r="55" spans="3:6" x14ac:dyDescent="0.2">
      <c r="C55" s="21" t="s">
        <v>99</v>
      </c>
      <c r="D55" s="22">
        <v>371</v>
      </c>
      <c r="E55" s="22">
        <v>313</v>
      </c>
      <c r="F55" s="22">
        <v>59</v>
      </c>
    </row>
    <row r="56" spans="3:6" x14ac:dyDescent="0.2">
      <c r="C56" s="21" t="s">
        <v>100</v>
      </c>
      <c r="D56" s="22">
        <v>699</v>
      </c>
      <c r="E56" s="22">
        <v>606</v>
      </c>
      <c r="F56" s="22">
        <v>474</v>
      </c>
    </row>
    <row r="57" spans="3:6" x14ac:dyDescent="0.2">
      <c r="C57" s="21" t="s">
        <v>101</v>
      </c>
      <c r="D57" s="22">
        <v>562</v>
      </c>
      <c r="E57" s="22">
        <v>524</v>
      </c>
      <c r="F57" s="22">
        <v>197</v>
      </c>
    </row>
    <row r="58" spans="3:6" x14ac:dyDescent="0.2">
      <c r="C58" s="21" t="s">
        <v>102</v>
      </c>
      <c r="D58" s="22">
        <v>283</v>
      </c>
      <c r="E58" s="22">
        <v>268</v>
      </c>
      <c r="F58" s="22">
        <v>70</v>
      </c>
    </row>
    <row r="59" spans="3:6" x14ac:dyDescent="0.2">
      <c r="C59" s="21" t="s">
        <v>103</v>
      </c>
      <c r="D59" s="22">
        <v>386</v>
      </c>
      <c r="E59" s="22">
        <v>394</v>
      </c>
      <c r="F59" s="22">
        <v>102</v>
      </c>
    </row>
    <row r="60" spans="3:6" x14ac:dyDescent="0.2">
      <c r="C60" s="21" t="s">
        <v>104</v>
      </c>
      <c r="D60" s="22">
        <v>254</v>
      </c>
      <c r="E60" s="22">
        <v>204</v>
      </c>
      <c r="F60" s="22">
        <v>377</v>
      </c>
    </row>
    <row r="61" spans="3:6" x14ac:dyDescent="0.2">
      <c r="C61" s="21" t="s">
        <v>105</v>
      </c>
      <c r="D61" s="22">
        <v>259</v>
      </c>
      <c r="E61" s="22">
        <v>252</v>
      </c>
      <c r="F61" s="22">
        <v>69</v>
      </c>
    </row>
    <row r="62" spans="3:6" x14ac:dyDescent="0.2">
      <c r="C62" s="21" t="s">
        <v>107</v>
      </c>
      <c r="D62" s="22">
        <v>298</v>
      </c>
      <c r="E62" s="22">
        <v>263</v>
      </c>
      <c r="F62" s="22">
        <v>133</v>
      </c>
    </row>
    <row r="63" spans="3:6" x14ac:dyDescent="0.2">
      <c r="C63" s="21" t="s">
        <v>109</v>
      </c>
      <c r="D63" s="22">
        <v>255</v>
      </c>
      <c r="E63" s="22">
        <v>252</v>
      </c>
      <c r="F63" s="22">
        <v>24</v>
      </c>
    </row>
    <row r="64" spans="3:6" x14ac:dyDescent="0.2">
      <c r="C64" s="21" t="s">
        <v>108</v>
      </c>
      <c r="D64" s="22">
        <v>350</v>
      </c>
      <c r="E64" s="22">
        <v>334</v>
      </c>
      <c r="F64" s="22">
        <v>81</v>
      </c>
    </row>
  </sheetData>
  <mergeCells count="39">
    <mergeCell ref="J18:J19"/>
    <mergeCell ref="G2:I2"/>
    <mergeCell ref="D18:D19"/>
    <mergeCell ref="E18:E19"/>
    <mergeCell ref="F18:F19"/>
    <mergeCell ref="G18:G19"/>
    <mergeCell ref="H18:H19"/>
    <mergeCell ref="I18:I19"/>
    <mergeCell ref="I5:I6"/>
    <mergeCell ref="F5:F6"/>
    <mergeCell ref="G5:G6"/>
    <mergeCell ref="H5:H6"/>
    <mergeCell ref="D17:F17"/>
    <mergeCell ref="G17:I17"/>
    <mergeCell ref="J17:L17"/>
    <mergeCell ref="G15:I15"/>
    <mergeCell ref="B4:B6"/>
    <mergeCell ref="C4:C6"/>
    <mergeCell ref="D4:F4"/>
    <mergeCell ref="G4:I4"/>
    <mergeCell ref="J4:L4"/>
    <mergeCell ref="D5:D6"/>
    <mergeCell ref="E5:E6"/>
    <mergeCell ref="D33:D34"/>
    <mergeCell ref="E33:E34"/>
    <mergeCell ref="F33:F34"/>
    <mergeCell ref="B39:K39"/>
    <mergeCell ref="J5:J6"/>
    <mergeCell ref="K5:K6"/>
    <mergeCell ref="B20:B21"/>
    <mergeCell ref="C28:L28"/>
    <mergeCell ref="C29:L29"/>
    <mergeCell ref="C30:L30"/>
    <mergeCell ref="K18:K19"/>
    <mergeCell ref="L18:L19"/>
    <mergeCell ref="L5:L6"/>
    <mergeCell ref="B7:B8"/>
    <mergeCell ref="B17:B19"/>
    <mergeCell ref="C17:C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topLeftCell="C10" zoomScale="90" zoomScaleNormal="90" workbookViewId="0">
      <selection activeCell="G11" sqref="G11:I11"/>
    </sheetView>
  </sheetViews>
  <sheetFormatPr baseColWidth="10" defaultColWidth="11.5703125" defaultRowHeight="12" x14ac:dyDescent="0.2"/>
  <cols>
    <col min="1" max="2" width="11.5703125" style="1"/>
    <col min="3" max="3" width="20.85546875" style="1" customWidth="1"/>
    <col min="4" max="16384" width="11.5703125" style="1"/>
  </cols>
  <sheetData>
    <row r="1" spans="1:13" x14ac:dyDescent="0.2">
      <c r="A1" s="1" t="s">
        <v>37</v>
      </c>
    </row>
    <row r="2" spans="1:13" ht="27" customHeight="1" x14ac:dyDescent="0.2">
      <c r="G2" s="260" t="s">
        <v>365</v>
      </c>
      <c r="H2" s="260"/>
      <c r="I2" s="260"/>
    </row>
    <row r="3" spans="1:13" ht="12.75" thickBot="1" x14ac:dyDescent="0.25"/>
    <row r="4" spans="1:13" ht="12.75" thickBot="1" x14ac:dyDescent="0.25">
      <c r="C4" s="220" t="s">
        <v>0</v>
      </c>
      <c r="D4" s="223" t="s">
        <v>1</v>
      </c>
      <c r="E4" s="224"/>
      <c r="F4" s="225"/>
      <c r="G4" s="223" t="s">
        <v>2</v>
      </c>
      <c r="H4" s="224"/>
      <c r="I4" s="225"/>
      <c r="J4" s="223" t="s">
        <v>3</v>
      </c>
      <c r="K4" s="224"/>
      <c r="L4" s="225"/>
    </row>
    <row r="5" spans="1:13" x14ac:dyDescent="0.2">
      <c r="C5" s="221"/>
      <c r="D5" s="227" t="s">
        <v>4</v>
      </c>
      <c r="E5" s="229" t="s">
        <v>5</v>
      </c>
      <c r="F5" s="229" t="s">
        <v>6</v>
      </c>
      <c r="G5" s="229" t="s">
        <v>4</v>
      </c>
      <c r="H5" s="229" t="s">
        <v>5</v>
      </c>
      <c r="I5" s="229" t="s">
        <v>6</v>
      </c>
      <c r="J5" s="229" t="s">
        <v>4</v>
      </c>
      <c r="K5" s="229" t="s">
        <v>5</v>
      </c>
      <c r="L5" s="229" t="s">
        <v>6</v>
      </c>
    </row>
    <row r="6" spans="1:13" ht="12.75" thickBot="1" x14ac:dyDescent="0.25">
      <c r="C6" s="222"/>
      <c r="D6" s="228"/>
      <c r="E6" s="230"/>
      <c r="F6" s="230"/>
      <c r="G6" s="230"/>
      <c r="H6" s="230"/>
      <c r="I6" s="230"/>
      <c r="J6" s="230"/>
      <c r="K6" s="230"/>
      <c r="L6" s="230"/>
    </row>
    <row r="7" spans="1:13" ht="12.75" thickBot="1" x14ac:dyDescent="0.25">
      <c r="C7" s="51" t="s">
        <v>24</v>
      </c>
      <c r="D7" s="7">
        <v>290</v>
      </c>
      <c r="E7" s="7">
        <v>0</v>
      </c>
      <c r="F7" s="7">
        <v>394</v>
      </c>
      <c r="G7" s="7">
        <f>128+60</f>
        <v>188</v>
      </c>
      <c r="H7" s="7">
        <v>0</v>
      </c>
      <c r="I7" s="7">
        <v>236</v>
      </c>
      <c r="J7" s="7">
        <v>0</v>
      </c>
      <c r="K7" s="7">
        <v>0</v>
      </c>
      <c r="L7" s="7">
        <v>14</v>
      </c>
    </row>
    <row r="8" spans="1:13" ht="12.75" thickBot="1" x14ac:dyDescent="0.25">
      <c r="C8" s="51" t="s">
        <v>25</v>
      </c>
      <c r="D8" s="7">
        <v>290</v>
      </c>
      <c r="E8" s="7">
        <v>0</v>
      </c>
      <c r="F8" s="7">
        <v>394</v>
      </c>
      <c r="G8" s="7">
        <f>137+46</f>
        <v>183</v>
      </c>
      <c r="H8" s="7">
        <v>0</v>
      </c>
      <c r="I8" s="7">
        <v>236</v>
      </c>
      <c r="J8" s="7">
        <v>0</v>
      </c>
      <c r="K8" s="7">
        <v>0</v>
      </c>
      <c r="L8" s="7">
        <v>13</v>
      </c>
    </row>
    <row r="11" spans="1:13" x14ac:dyDescent="0.2">
      <c r="G11" s="219">
        <v>2018</v>
      </c>
      <c r="H11" s="219"/>
      <c r="I11" s="219"/>
    </row>
    <row r="12" spans="1:13" ht="12.75" thickBot="1" x14ac:dyDescent="0.25"/>
    <row r="13" spans="1:13" ht="12.75" thickBot="1" x14ac:dyDescent="0.25">
      <c r="B13" s="217" t="s">
        <v>28</v>
      </c>
      <c r="C13" s="220" t="s">
        <v>0</v>
      </c>
      <c r="D13" s="223" t="s">
        <v>1</v>
      </c>
      <c r="E13" s="224"/>
      <c r="F13" s="225"/>
      <c r="G13" s="223" t="s">
        <v>2</v>
      </c>
      <c r="H13" s="224"/>
      <c r="I13" s="225"/>
      <c r="J13" s="223" t="s">
        <v>3</v>
      </c>
      <c r="K13" s="224"/>
      <c r="L13" s="225"/>
      <c r="M13" s="3"/>
    </row>
    <row r="14" spans="1:13" x14ac:dyDescent="0.2">
      <c r="B14" s="231"/>
      <c r="C14" s="221"/>
      <c r="D14" s="227" t="s">
        <v>4</v>
      </c>
      <c r="E14" s="229" t="s">
        <v>5</v>
      </c>
      <c r="F14" s="229" t="s">
        <v>6</v>
      </c>
      <c r="G14" s="229" t="s">
        <v>4</v>
      </c>
      <c r="H14" s="229" t="s">
        <v>5</v>
      </c>
      <c r="I14" s="229" t="s">
        <v>6</v>
      </c>
      <c r="J14" s="229" t="s">
        <v>4</v>
      </c>
      <c r="K14" s="229" t="s">
        <v>5</v>
      </c>
      <c r="L14" s="229" t="s">
        <v>6</v>
      </c>
      <c r="M14" s="3"/>
    </row>
    <row r="15" spans="1:13" ht="12.75" thickBot="1" x14ac:dyDescent="0.25">
      <c r="B15" s="218"/>
      <c r="C15" s="222"/>
      <c r="D15" s="228"/>
      <c r="E15" s="230"/>
      <c r="F15" s="230"/>
      <c r="G15" s="230"/>
      <c r="H15" s="230"/>
      <c r="I15" s="230"/>
      <c r="J15" s="230"/>
      <c r="K15" s="230"/>
      <c r="L15" s="230"/>
      <c r="M15" s="3"/>
    </row>
    <row r="16" spans="1:13" ht="12.75" thickBot="1" x14ac:dyDescent="0.25">
      <c r="B16" s="254" t="s">
        <v>29</v>
      </c>
      <c r="C16" s="51" t="s">
        <v>24</v>
      </c>
      <c r="D16" s="7">
        <f>128+60</f>
        <v>188</v>
      </c>
      <c r="E16" s="7">
        <v>0</v>
      </c>
      <c r="F16" s="7">
        <f>187+74</f>
        <v>261</v>
      </c>
      <c r="G16" s="7">
        <f>128+60</f>
        <v>188</v>
      </c>
      <c r="H16" s="7">
        <v>0</v>
      </c>
      <c r="I16" s="7">
        <v>236</v>
      </c>
      <c r="J16" s="7">
        <v>0</v>
      </c>
      <c r="K16" s="7">
        <v>0</v>
      </c>
      <c r="L16" s="7">
        <v>14</v>
      </c>
      <c r="M16" s="3"/>
    </row>
    <row r="17" spans="2:15" ht="12.75" thickBot="1" x14ac:dyDescent="0.25">
      <c r="B17" s="255"/>
      <c r="C17" s="51" t="s">
        <v>25</v>
      </c>
      <c r="D17" s="7">
        <f>137+46</f>
        <v>183</v>
      </c>
      <c r="E17" s="7">
        <v>0</v>
      </c>
      <c r="F17" s="7">
        <f>186+74</f>
        <v>260</v>
      </c>
      <c r="G17" s="7">
        <f>137+46</f>
        <v>183</v>
      </c>
      <c r="H17" s="7">
        <v>0</v>
      </c>
      <c r="I17" s="7">
        <v>236</v>
      </c>
      <c r="J17" s="7">
        <v>0</v>
      </c>
      <c r="K17" s="7">
        <v>0</v>
      </c>
      <c r="L17" s="7">
        <v>13</v>
      </c>
      <c r="M17" s="3"/>
    </row>
    <row r="18" spans="2:15" ht="12.75" thickBot="1" x14ac:dyDescent="0.25">
      <c r="B18" s="256"/>
      <c r="C18" s="51" t="s">
        <v>26</v>
      </c>
      <c r="D18" s="7">
        <f>148+61</f>
        <v>209</v>
      </c>
      <c r="E18" s="7">
        <v>0</v>
      </c>
      <c r="F18" s="7">
        <f>193+74</f>
        <v>267</v>
      </c>
      <c r="G18" s="7">
        <f>148+61</f>
        <v>209</v>
      </c>
      <c r="H18" s="7">
        <v>0</v>
      </c>
      <c r="I18" s="7">
        <v>254</v>
      </c>
      <c r="J18" s="7">
        <v>0</v>
      </c>
      <c r="K18" s="7">
        <v>0</v>
      </c>
      <c r="L18" s="7">
        <v>7</v>
      </c>
      <c r="M18" s="3"/>
    </row>
    <row r="19" spans="2:15" x14ac:dyDescent="0.2">
      <c r="B19" s="44"/>
      <c r="C19" s="10" t="s">
        <v>116</v>
      </c>
      <c r="D19" s="1">
        <f>SUM(D16:D18)</f>
        <v>580</v>
      </c>
      <c r="E19" s="1">
        <f t="shared" ref="E19:L19" si="0">SUM(E16:E18)</f>
        <v>0</v>
      </c>
      <c r="F19" s="1">
        <f t="shared" si="0"/>
        <v>788</v>
      </c>
      <c r="G19" s="1">
        <f t="shared" si="0"/>
        <v>580</v>
      </c>
      <c r="H19" s="1">
        <f t="shared" si="0"/>
        <v>0</v>
      </c>
      <c r="I19" s="1">
        <f t="shared" si="0"/>
        <v>726</v>
      </c>
      <c r="J19" s="1">
        <f t="shared" si="0"/>
        <v>0</v>
      </c>
      <c r="K19" s="1">
        <f t="shared" si="0"/>
        <v>0</v>
      </c>
      <c r="L19" s="1">
        <f t="shared" si="0"/>
        <v>34</v>
      </c>
      <c r="M19" s="3"/>
    </row>
    <row r="20" spans="2:15" x14ac:dyDescent="0.2">
      <c r="B20" s="44"/>
      <c r="C20" s="10" t="s">
        <v>119</v>
      </c>
      <c r="D20" s="11">
        <f>+D19/3</f>
        <v>193.33333333333334</v>
      </c>
      <c r="E20" s="11">
        <f t="shared" ref="E20:L20" si="1">+E19/3</f>
        <v>0</v>
      </c>
      <c r="F20" s="11">
        <f t="shared" si="1"/>
        <v>262.66666666666669</v>
      </c>
      <c r="G20" s="11">
        <f t="shared" si="1"/>
        <v>193.33333333333334</v>
      </c>
      <c r="H20" s="11">
        <f t="shared" si="1"/>
        <v>0</v>
      </c>
      <c r="I20" s="11">
        <f t="shared" si="1"/>
        <v>242</v>
      </c>
      <c r="J20" s="11">
        <f t="shared" si="1"/>
        <v>0</v>
      </c>
      <c r="K20" s="11">
        <f t="shared" si="1"/>
        <v>0</v>
      </c>
      <c r="L20" s="11">
        <f t="shared" si="1"/>
        <v>11.333333333333334</v>
      </c>
      <c r="M20" s="3"/>
    </row>
    <row r="21" spans="2:15" ht="12.75" thickBot="1" x14ac:dyDescent="0.25">
      <c r="B21" s="44"/>
      <c r="C21" s="10" t="s">
        <v>117</v>
      </c>
      <c r="E21" s="11">
        <f>SUM(D20:E20)</f>
        <v>193.33333333333334</v>
      </c>
      <c r="F21" s="11">
        <f>SUM(D20:F20)</f>
        <v>456</v>
      </c>
      <c r="H21" s="11">
        <f t="shared" ref="H21" si="2">SUM(G20:H20)</f>
        <v>193.33333333333334</v>
      </c>
      <c r="I21" s="11">
        <f t="shared" ref="I21" si="3">SUM(G20:I20)</f>
        <v>435.33333333333337</v>
      </c>
      <c r="K21" s="11">
        <f t="shared" ref="K21" si="4">SUM(J20:K20)</f>
        <v>0</v>
      </c>
      <c r="L21" s="11">
        <f t="shared" ref="L21" si="5">SUM(J20:L20)</f>
        <v>11.333333333333334</v>
      </c>
      <c r="M21" s="3"/>
    </row>
    <row r="22" spans="2:15" ht="12.75" thickBot="1" x14ac:dyDescent="0.25">
      <c r="B22" s="44"/>
      <c r="C22" s="13" t="s">
        <v>121</v>
      </c>
      <c r="D22" s="12"/>
      <c r="E22" s="12"/>
      <c r="F22" s="14">
        <f>+F20/F21</f>
        <v>0.57602339181286555</v>
      </c>
      <c r="G22" s="12"/>
      <c r="H22" s="15" t="s">
        <v>126</v>
      </c>
      <c r="I22" s="16">
        <f>+I21/F21</f>
        <v>0.95467836257309946</v>
      </c>
      <c r="J22" s="12"/>
      <c r="K22" s="12"/>
      <c r="L22" s="12"/>
      <c r="M22" s="3"/>
    </row>
    <row r="24" spans="2:15" x14ac:dyDescent="0.2">
      <c r="G24" s="219">
        <v>2017</v>
      </c>
      <c r="H24" s="219"/>
      <c r="I24" s="219"/>
      <c r="O24" s="1">
        <f>1368/2</f>
        <v>684</v>
      </c>
    </row>
    <row r="25" spans="2:15" ht="12.75" thickBot="1" x14ac:dyDescent="0.25">
      <c r="O25" s="1">
        <v>244</v>
      </c>
    </row>
    <row r="26" spans="2:15" ht="12.75" thickBot="1" x14ac:dyDescent="0.25">
      <c r="B26" s="217" t="s">
        <v>28</v>
      </c>
      <c r="C26" s="220" t="s">
        <v>0</v>
      </c>
      <c r="D26" s="223" t="s">
        <v>1</v>
      </c>
      <c r="E26" s="224"/>
      <c r="F26" s="225"/>
      <c r="G26" s="223" t="s">
        <v>2</v>
      </c>
      <c r="H26" s="224"/>
      <c r="I26" s="225"/>
      <c r="J26" s="223" t="s">
        <v>3</v>
      </c>
      <c r="K26" s="224"/>
      <c r="L26" s="225"/>
      <c r="M26" s="3"/>
      <c r="O26" s="1">
        <f>+O24/O25</f>
        <v>2.8032786885245899</v>
      </c>
    </row>
    <row r="27" spans="2:15" x14ac:dyDescent="0.2">
      <c r="B27" s="231"/>
      <c r="C27" s="221"/>
      <c r="D27" s="227" t="s">
        <v>4</v>
      </c>
      <c r="E27" s="229" t="s">
        <v>5</v>
      </c>
      <c r="F27" s="229" t="s">
        <v>6</v>
      </c>
      <c r="G27" s="229" t="s">
        <v>4</v>
      </c>
      <c r="H27" s="229" t="s">
        <v>5</v>
      </c>
      <c r="I27" s="229" t="s">
        <v>6</v>
      </c>
      <c r="J27" s="229" t="s">
        <v>4</v>
      </c>
      <c r="K27" s="229" t="s">
        <v>5</v>
      </c>
      <c r="L27" s="229" t="s">
        <v>6</v>
      </c>
      <c r="M27" s="3"/>
    </row>
    <row r="28" spans="2:15" ht="12.75" thickBot="1" x14ac:dyDescent="0.25">
      <c r="B28" s="218"/>
      <c r="C28" s="222"/>
      <c r="D28" s="228"/>
      <c r="E28" s="230"/>
      <c r="F28" s="230"/>
      <c r="G28" s="230"/>
      <c r="H28" s="230"/>
      <c r="I28" s="230"/>
      <c r="J28" s="230"/>
      <c r="K28" s="230"/>
      <c r="L28" s="230"/>
      <c r="M28" s="3"/>
      <c r="O28" s="1">
        <f>290/240</f>
        <v>1.2083333333333333</v>
      </c>
    </row>
    <row r="29" spans="2:15" ht="12.75" thickBot="1" x14ac:dyDescent="0.25">
      <c r="B29" s="254" t="s">
        <v>29</v>
      </c>
      <c r="C29" s="51" t="s">
        <v>24</v>
      </c>
      <c r="D29" s="7">
        <v>245</v>
      </c>
      <c r="E29" s="7">
        <v>0</v>
      </c>
      <c r="F29" s="7">
        <v>205</v>
      </c>
      <c r="G29" s="7">
        <v>240</v>
      </c>
      <c r="H29" s="7">
        <v>0</v>
      </c>
      <c r="I29" s="7">
        <v>164</v>
      </c>
      <c r="J29" s="7">
        <v>0</v>
      </c>
      <c r="K29" s="7">
        <v>0</v>
      </c>
      <c r="L29" s="7">
        <v>4</v>
      </c>
      <c r="M29" s="3"/>
    </row>
    <row r="30" spans="2:15" ht="12.75" thickBot="1" x14ac:dyDescent="0.25">
      <c r="B30" s="255"/>
      <c r="C30" s="51" t="s">
        <v>25</v>
      </c>
      <c r="D30" s="7">
        <v>265</v>
      </c>
      <c r="E30" s="7">
        <v>0</v>
      </c>
      <c r="F30" s="7">
        <v>195</v>
      </c>
      <c r="G30" s="7">
        <v>265</v>
      </c>
      <c r="H30" s="7">
        <v>0</v>
      </c>
      <c r="I30" s="7">
        <v>117</v>
      </c>
      <c r="J30" s="7">
        <v>0</v>
      </c>
      <c r="K30" s="7">
        <v>0</v>
      </c>
      <c r="L30" s="7">
        <v>4</v>
      </c>
      <c r="M30" s="3"/>
    </row>
    <row r="31" spans="2:15" ht="12.75" thickBot="1" x14ac:dyDescent="0.25">
      <c r="B31" s="256"/>
      <c r="C31" s="51" t="s">
        <v>26</v>
      </c>
      <c r="D31" s="7">
        <v>239</v>
      </c>
      <c r="E31" s="7">
        <v>0</v>
      </c>
      <c r="F31" s="7">
        <v>205</v>
      </c>
      <c r="G31" s="7">
        <v>239</v>
      </c>
      <c r="H31" s="7">
        <v>0</v>
      </c>
      <c r="I31" s="7">
        <v>193</v>
      </c>
      <c r="J31" s="7">
        <v>0</v>
      </c>
      <c r="K31" s="7">
        <v>0</v>
      </c>
      <c r="L31" s="7">
        <v>5</v>
      </c>
      <c r="M31" s="3"/>
    </row>
    <row r="32" spans="2:15" x14ac:dyDescent="0.2">
      <c r="C32" s="10" t="s">
        <v>116</v>
      </c>
      <c r="D32" s="1">
        <f>SUM(D29:D31)</f>
        <v>749</v>
      </c>
      <c r="E32" s="1">
        <f t="shared" ref="E32:L32" si="6">SUM(E29:E31)</f>
        <v>0</v>
      </c>
      <c r="F32" s="1">
        <f t="shared" si="6"/>
        <v>605</v>
      </c>
      <c r="G32" s="1">
        <f t="shared" si="6"/>
        <v>744</v>
      </c>
      <c r="H32" s="1">
        <f t="shared" si="6"/>
        <v>0</v>
      </c>
      <c r="I32" s="1">
        <f t="shared" si="6"/>
        <v>474</v>
      </c>
      <c r="J32" s="1">
        <f t="shared" si="6"/>
        <v>0</v>
      </c>
      <c r="K32" s="1">
        <f t="shared" si="6"/>
        <v>0</v>
      </c>
      <c r="L32" s="1">
        <f t="shared" si="6"/>
        <v>13</v>
      </c>
    </row>
    <row r="33" spans="2:12" x14ac:dyDescent="0.2">
      <c r="C33" s="10" t="s">
        <v>119</v>
      </c>
      <c r="D33" s="11">
        <f>+D32/3</f>
        <v>249.66666666666666</v>
      </c>
      <c r="E33" s="11">
        <f t="shared" ref="E33:L33" si="7">+E32/3</f>
        <v>0</v>
      </c>
      <c r="F33" s="11">
        <f t="shared" si="7"/>
        <v>201.66666666666666</v>
      </c>
      <c r="G33" s="11">
        <f t="shared" si="7"/>
        <v>248</v>
      </c>
      <c r="H33" s="11">
        <f t="shared" si="7"/>
        <v>0</v>
      </c>
      <c r="I33" s="11">
        <f t="shared" si="7"/>
        <v>158</v>
      </c>
      <c r="J33" s="11">
        <f t="shared" si="7"/>
        <v>0</v>
      </c>
      <c r="K33" s="11">
        <f t="shared" si="7"/>
        <v>0</v>
      </c>
      <c r="L33" s="11">
        <f t="shared" si="7"/>
        <v>4.333333333333333</v>
      </c>
    </row>
    <row r="34" spans="2:12" x14ac:dyDescent="0.2">
      <c r="C34" s="10" t="s">
        <v>117</v>
      </c>
      <c r="E34" s="12">
        <f>SUM(D33:E33)</f>
        <v>249.66666666666666</v>
      </c>
      <c r="F34" s="12">
        <f>SUM(D33:F33)</f>
        <v>451.33333333333331</v>
      </c>
      <c r="H34" s="12">
        <f>SUM(G33:H33)</f>
        <v>248</v>
      </c>
      <c r="I34" s="12">
        <f>SUM(G33:I33)</f>
        <v>406</v>
      </c>
      <c r="K34" s="12">
        <f>SUM(J33:K33)</f>
        <v>0</v>
      </c>
      <c r="L34" s="12">
        <f>SUM(J33:L33)</f>
        <v>4.333333333333333</v>
      </c>
    </row>
    <row r="35" spans="2:12" x14ac:dyDescent="0.2">
      <c r="C35" s="10" t="s">
        <v>120</v>
      </c>
      <c r="D35" s="14">
        <f>+D19/D32</f>
        <v>0.77436582109479302</v>
      </c>
      <c r="E35" s="14"/>
      <c r="F35" s="14">
        <f t="shared" ref="F35:L35" si="8">+F19/F32</f>
        <v>1.3024793388429752</v>
      </c>
      <c r="G35" s="14">
        <f t="shared" si="8"/>
        <v>0.77956989247311825</v>
      </c>
      <c r="H35" s="14"/>
      <c r="I35" s="14">
        <f t="shared" si="8"/>
        <v>1.5316455696202531</v>
      </c>
      <c r="J35" s="14"/>
      <c r="K35" s="14"/>
      <c r="L35" s="14">
        <f t="shared" si="8"/>
        <v>2.6153846153846154</v>
      </c>
    </row>
    <row r="36" spans="2:12" ht="12.75" thickBot="1" x14ac:dyDescent="0.25">
      <c r="C36" s="13" t="s">
        <v>122</v>
      </c>
      <c r="E36" s="14">
        <f>+E21/E34</f>
        <v>0.77436582109479313</v>
      </c>
      <c r="F36" s="14">
        <f>+F21/F34</f>
        <v>1.0103397341211227</v>
      </c>
      <c r="G36" s="14"/>
      <c r="H36" s="14">
        <f t="shared" ref="H36:L36" si="9">+H21/H34</f>
        <v>0.77956989247311836</v>
      </c>
      <c r="I36" s="14">
        <f t="shared" si="9"/>
        <v>1.0722495894909689</v>
      </c>
      <c r="J36" s="14"/>
      <c r="K36" s="14"/>
      <c r="L36" s="14">
        <f t="shared" si="9"/>
        <v>2.6153846153846159</v>
      </c>
    </row>
    <row r="37" spans="2:12" x14ac:dyDescent="0.2">
      <c r="C37" s="29"/>
      <c r="E37" s="14"/>
      <c r="F37" s="14"/>
      <c r="G37" s="14"/>
      <c r="H37" s="14"/>
      <c r="I37" s="14"/>
      <c r="J37" s="14"/>
      <c r="K37" s="14"/>
      <c r="L37" s="14"/>
    </row>
    <row r="38" spans="2:12" ht="42.75" customHeight="1" x14ac:dyDescent="0.2">
      <c r="B38" s="153" t="s">
        <v>123</v>
      </c>
      <c r="C38" s="226" t="s">
        <v>215</v>
      </c>
      <c r="D38" s="226"/>
      <c r="E38" s="226"/>
      <c r="F38" s="226"/>
      <c r="G38" s="226"/>
      <c r="H38" s="226"/>
      <c r="I38" s="226"/>
      <c r="J38" s="226"/>
      <c r="K38" s="226"/>
      <c r="L38" s="226"/>
    </row>
    <row r="39" spans="2:12" ht="17.25" customHeight="1" x14ac:dyDescent="0.2">
      <c r="B39" s="154" t="s">
        <v>124</v>
      </c>
      <c r="C39" s="226" t="s">
        <v>312</v>
      </c>
      <c r="D39" s="226"/>
      <c r="E39" s="226"/>
      <c r="F39" s="226"/>
      <c r="G39" s="226"/>
      <c r="H39" s="226"/>
      <c r="I39" s="226"/>
      <c r="J39" s="226"/>
      <c r="K39" s="226"/>
      <c r="L39" s="226"/>
    </row>
    <row r="40" spans="2:12" ht="15" customHeight="1" x14ac:dyDescent="0.2">
      <c r="B40" s="154" t="s">
        <v>125</v>
      </c>
      <c r="C40" s="226" t="s">
        <v>139</v>
      </c>
      <c r="D40" s="226"/>
      <c r="E40" s="226"/>
      <c r="F40" s="226"/>
      <c r="G40" s="226"/>
      <c r="H40" s="226"/>
      <c r="I40" s="226"/>
      <c r="J40" s="226"/>
      <c r="K40" s="226"/>
      <c r="L40" s="226"/>
    </row>
    <row r="42" spans="2:12" ht="12.75" thickBot="1" x14ac:dyDescent="0.25"/>
    <row r="43" spans="2:12" x14ac:dyDescent="0.2">
      <c r="C43" s="84"/>
      <c r="D43" s="217" t="s">
        <v>1</v>
      </c>
      <c r="E43" s="217" t="s">
        <v>2</v>
      </c>
      <c r="F43" s="217" t="s">
        <v>3</v>
      </c>
    </row>
    <row r="44" spans="2:12" ht="12.75" thickBot="1" x14ac:dyDescent="0.25">
      <c r="C44" s="84"/>
      <c r="D44" s="253"/>
      <c r="E44" s="253"/>
      <c r="F44" s="253"/>
    </row>
    <row r="45" spans="2:12" ht="12.75" thickBot="1" x14ac:dyDescent="0.25">
      <c r="C45" s="37" t="s">
        <v>175</v>
      </c>
      <c r="D45" s="38">
        <v>456</v>
      </c>
      <c r="E45" s="38">
        <v>435</v>
      </c>
      <c r="F45" s="38">
        <v>11</v>
      </c>
    </row>
    <row r="46" spans="2:12" ht="24.75" thickBot="1" x14ac:dyDescent="0.25">
      <c r="C46" s="41" t="s">
        <v>173</v>
      </c>
      <c r="D46" s="95">
        <v>417</v>
      </c>
      <c r="E46" s="96">
        <v>407</v>
      </c>
      <c r="F46" s="97">
        <v>8</v>
      </c>
    </row>
    <row r="47" spans="2:12" x14ac:dyDescent="0.2">
      <c r="D47" s="14">
        <f>+D45/D46</f>
        <v>1.0935251798561152</v>
      </c>
      <c r="E47" s="14">
        <f>+E45/E46</f>
        <v>1.0687960687960687</v>
      </c>
      <c r="F47" s="160">
        <v>10</v>
      </c>
    </row>
    <row r="49" spans="1:11" ht="27" customHeight="1" x14ac:dyDescent="0.2">
      <c r="A49" s="34" t="s">
        <v>167</v>
      </c>
      <c r="B49" s="250" t="s">
        <v>176</v>
      </c>
      <c r="C49" s="250"/>
      <c r="D49" s="250"/>
      <c r="E49" s="250"/>
      <c r="F49" s="250"/>
      <c r="G49" s="250"/>
      <c r="H49" s="250"/>
      <c r="I49" s="250"/>
      <c r="J49" s="250"/>
      <c r="K49" s="250"/>
    </row>
    <row r="51" spans="1:11" ht="24" x14ac:dyDescent="0.2">
      <c r="C51" s="18" t="s">
        <v>74</v>
      </c>
      <c r="D51" s="19" t="s">
        <v>75</v>
      </c>
      <c r="E51" s="19" t="s">
        <v>76</v>
      </c>
      <c r="F51" s="19" t="s">
        <v>77</v>
      </c>
    </row>
    <row r="52" spans="1:11" x14ac:dyDescent="0.2">
      <c r="C52" s="21" t="s">
        <v>78</v>
      </c>
      <c r="D52" s="22">
        <v>858</v>
      </c>
      <c r="E52" s="22">
        <v>848</v>
      </c>
      <c r="F52" s="22">
        <v>16</v>
      </c>
    </row>
    <row r="53" spans="1:11" x14ac:dyDescent="0.2">
      <c r="C53" s="21" t="s">
        <v>80</v>
      </c>
      <c r="D53" s="22">
        <v>522</v>
      </c>
      <c r="E53" s="22">
        <v>490</v>
      </c>
      <c r="F53" s="22">
        <v>8</v>
      </c>
    </row>
    <row r="54" spans="1:11" x14ac:dyDescent="0.2">
      <c r="C54" s="21" t="s">
        <v>82</v>
      </c>
      <c r="D54" s="22">
        <v>399</v>
      </c>
      <c r="E54" s="22">
        <v>363</v>
      </c>
      <c r="F54" s="22">
        <v>7</v>
      </c>
    </row>
    <row r="55" spans="1:11" x14ac:dyDescent="0.2">
      <c r="C55" s="21" t="s">
        <v>85</v>
      </c>
      <c r="D55" s="22">
        <v>166</v>
      </c>
      <c r="E55" s="22">
        <v>156</v>
      </c>
      <c r="F55" s="22">
        <v>3</v>
      </c>
    </row>
    <row r="56" spans="1:11" x14ac:dyDescent="0.2">
      <c r="C56" s="21" t="s">
        <v>87</v>
      </c>
      <c r="D56" s="22">
        <v>118</v>
      </c>
      <c r="E56" s="22">
        <v>106</v>
      </c>
      <c r="F56" s="22">
        <v>4</v>
      </c>
    </row>
    <row r="57" spans="1:11" x14ac:dyDescent="0.2">
      <c r="C57" s="21" t="s">
        <v>88</v>
      </c>
      <c r="D57" s="22">
        <v>339</v>
      </c>
      <c r="E57" s="22">
        <v>364</v>
      </c>
      <c r="F57" s="22">
        <v>9</v>
      </c>
    </row>
    <row r="58" spans="1:11" x14ac:dyDescent="0.2">
      <c r="C58" s="21" t="s">
        <v>91</v>
      </c>
      <c r="D58" s="22">
        <v>304</v>
      </c>
      <c r="E58" s="22">
        <v>289</v>
      </c>
      <c r="F58" s="22">
        <v>5</v>
      </c>
    </row>
    <row r="59" spans="1:11" x14ac:dyDescent="0.2">
      <c r="C59" s="21" t="s">
        <v>92</v>
      </c>
      <c r="D59" s="22">
        <v>462</v>
      </c>
      <c r="E59" s="22">
        <v>446</v>
      </c>
      <c r="F59" s="22">
        <v>3</v>
      </c>
    </row>
    <row r="60" spans="1:11" x14ac:dyDescent="0.2">
      <c r="C60" s="21" t="s">
        <v>93</v>
      </c>
      <c r="D60" s="22">
        <v>246</v>
      </c>
      <c r="E60" s="22">
        <v>241</v>
      </c>
      <c r="F60" s="22">
        <v>4</v>
      </c>
    </row>
    <row r="61" spans="1:11" x14ac:dyDescent="0.2">
      <c r="C61" s="21" t="s">
        <v>94</v>
      </c>
      <c r="D61" s="22">
        <v>581</v>
      </c>
      <c r="E61" s="22">
        <v>541</v>
      </c>
      <c r="F61" s="22">
        <v>10</v>
      </c>
    </row>
    <row r="62" spans="1:11" x14ac:dyDescent="0.2">
      <c r="C62" s="21" t="s">
        <v>95</v>
      </c>
      <c r="D62" s="22">
        <v>141</v>
      </c>
      <c r="E62" s="22">
        <v>136</v>
      </c>
      <c r="F62" s="22">
        <v>0</v>
      </c>
    </row>
    <row r="63" spans="1:11" x14ac:dyDescent="0.2">
      <c r="C63" s="21" t="s">
        <v>96</v>
      </c>
      <c r="D63" s="22">
        <v>456</v>
      </c>
      <c r="E63" s="22">
        <v>435</v>
      </c>
      <c r="F63" s="22">
        <v>11</v>
      </c>
    </row>
    <row r="64" spans="1:11" x14ac:dyDescent="0.2">
      <c r="C64" s="21" t="s">
        <v>98</v>
      </c>
      <c r="D64" s="22">
        <v>328</v>
      </c>
      <c r="E64" s="22">
        <v>320</v>
      </c>
      <c r="F64" s="22">
        <v>4</v>
      </c>
    </row>
    <row r="65" spans="3:6" x14ac:dyDescent="0.2">
      <c r="C65" s="21" t="s">
        <v>99</v>
      </c>
      <c r="D65" s="22">
        <v>474</v>
      </c>
      <c r="E65" s="22">
        <v>443</v>
      </c>
      <c r="F65" s="22">
        <v>15</v>
      </c>
    </row>
    <row r="66" spans="3:6" x14ac:dyDescent="0.2">
      <c r="C66" s="21" t="s">
        <v>100</v>
      </c>
      <c r="D66" s="22">
        <v>284</v>
      </c>
      <c r="E66" s="22">
        <v>255</v>
      </c>
      <c r="F66" s="22">
        <v>6</v>
      </c>
    </row>
    <row r="67" spans="3:6" x14ac:dyDescent="0.2">
      <c r="C67" s="21" t="s">
        <v>101</v>
      </c>
      <c r="D67" s="22">
        <v>721</v>
      </c>
      <c r="E67" s="22">
        <v>704</v>
      </c>
      <c r="F67" s="22">
        <v>20</v>
      </c>
    </row>
    <row r="68" spans="3:6" x14ac:dyDescent="0.2">
      <c r="C68" s="21" t="s">
        <v>102</v>
      </c>
      <c r="D68" s="22">
        <v>393</v>
      </c>
      <c r="E68" s="22">
        <v>389</v>
      </c>
      <c r="F68" s="22">
        <v>5</v>
      </c>
    </row>
    <row r="69" spans="3:6" x14ac:dyDescent="0.2">
      <c r="C69" s="21" t="s">
        <v>103</v>
      </c>
      <c r="D69" s="22">
        <v>687</v>
      </c>
      <c r="E69" s="22">
        <v>666</v>
      </c>
      <c r="F69" s="22">
        <v>10</v>
      </c>
    </row>
    <row r="70" spans="3:6" x14ac:dyDescent="0.2">
      <c r="C70" s="21" t="s">
        <v>104</v>
      </c>
      <c r="D70" s="22">
        <v>528</v>
      </c>
      <c r="E70" s="22">
        <v>517</v>
      </c>
      <c r="F70" s="22">
        <v>5</v>
      </c>
    </row>
    <row r="71" spans="3:6" x14ac:dyDescent="0.2">
      <c r="C71" s="21" t="s">
        <v>105</v>
      </c>
      <c r="D71" s="22">
        <v>316</v>
      </c>
      <c r="E71" s="22">
        <v>312</v>
      </c>
      <c r="F71" s="22">
        <v>9</v>
      </c>
    </row>
    <row r="72" spans="3:6" x14ac:dyDescent="0.2">
      <c r="C72" s="21" t="s">
        <v>107</v>
      </c>
      <c r="D72" s="22">
        <v>281</v>
      </c>
      <c r="E72" s="22">
        <v>274</v>
      </c>
      <c r="F72" s="22">
        <v>5</v>
      </c>
    </row>
    <row r="73" spans="3:6" x14ac:dyDescent="0.2">
      <c r="C73" s="21" t="s">
        <v>183</v>
      </c>
      <c r="D73" s="22">
        <v>402</v>
      </c>
      <c r="E73" s="22">
        <v>454</v>
      </c>
      <c r="F73" s="22">
        <v>7</v>
      </c>
    </row>
    <row r="74" spans="3:6" x14ac:dyDescent="0.2">
      <c r="C74" s="21" t="s">
        <v>108</v>
      </c>
      <c r="D74" s="22">
        <v>585</v>
      </c>
      <c r="E74" s="22">
        <v>603</v>
      </c>
      <c r="F74" s="22">
        <v>19</v>
      </c>
    </row>
  </sheetData>
  <mergeCells count="53">
    <mergeCell ref="J27:J28"/>
    <mergeCell ref="G11:I11"/>
    <mergeCell ref="D27:D28"/>
    <mergeCell ref="E27:E28"/>
    <mergeCell ref="F27:F28"/>
    <mergeCell ref="G27:G28"/>
    <mergeCell ref="H27:H28"/>
    <mergeCell ref="I27:I28"/>
    <mergeCell ref="I14:I15"/>
    <mergeCell ref="F14:F15"/>
    <mergeCell ref="G14:G15"/>
    <mergeCell ref="H14:H15"/>
    <mergeCell ref="D26:F26"/>
    <mergeCell ref="G26:I26"/>
    <mergeCell ref="J26:L26"/>
    <mergeCell ref="G24:I24"/>
    <mergeCell ref="B13:B15"/>
    <mergeCell ref="C13:C15"/>
    <mergeCell ref="D13:F13"/>
    <mergeCell ref="G13:I13"/>
    <mergeCell ref="J13:L13"/>
    <mergeCell ref="D14:D15"/>
    <mergeCell ref="E14:E15"/>
    <mergeCell ref="D43:D44"/>
    <mergeCell ref="E43:E44"/>
    <mergeCell ref="F43:F44"/>
    <mergeCell ref="B49:K49"/>
    <mergeCell ref="J14:J15"/>
    <mergeCell ref="K14:K15"/>
    <mergeCell ref="B29:B31"/>
    <mergeCell ref="C38:L38"/>
    <mergeCell ref="C39:L39"/>
    <mergeCell ref="C40:L40"/>
    <mergeCell ref="K27:K28"/>
    <mergeCell ref="L27:L28"/>
    <mergeCell ref="L14:L15"/>
    <mergeCell ref="B16:B18"/>
    <mergeCell ref="B26:B28"/>
    <mergeCell ref="C26:C28"/>
    <mergeCell ref="G2:I2"/>
    <mergeCell ref="C4:C6"/>
    <mergeCell ref="D4:F4"/>
    <mergeCell ref="G4:I4"/>
    <mergeCell ref="J4:L4"/>
    <mergeCell ref="D5:D6"/>
    <mergeCell ref="E5:E6"/>
    <mergeCell ref="F5:F6"/>
    <mergeCell ref="G5:G6"/>
    <mergeCell ref="H5:H6"/>
    <mergeCell ref="I5:I6"/>
    <mergeCell ref="J5:J6"/>
    <mergeCell ref="K5:K6"/>
    <mergeCell ref="L5:L6"/>
  </mergeCells>
  <pageMargins left="0.7" right="0.7" top="0.75" bottom="0.75" header="0.3" footer="0.3"/>
  <pageSetup paperSize="14"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0"/>
  <sheetViews>
    <sheetView topLeftCell="A82" zoomScale="90" zoomScaleNormal="90" workbookViewId="0">
      <selection activeCell="N41" sqref="N41"/>
    </sheetView>
  </sheetViews>
  <sheetFormatPr baseColWidth="10" defaultColWidth="11.5703125" defaultRowHeight="12" x14ac:dyDescent="0.2"/>
  <cols>
    <col min="1" max="2" width="11.5703125" style="1"/>
    <col min="3" max="3" width="20.85546875" style="1" customWidth="1"/>
    <col min="4" max="16384" width="11.5703125" style="1"/>
  </cols>
  <sheetData>
    <row r="2" spans="2:14" x14ac:dyDescent="0.2">
      <c r="G2" s="219">
        <v>2018</v>
      </c>
      <c r="H2" s="219"/>
      <c r="I2" s="219"/>
    </row>
    <row r="3" spans="2:14" ht="12.75" thickBot="1" x14ac:dyDescent="0.25"/>
    <row r="4" spans="2:14" ht="12.75" thickBot="1" x14ac:dyDescent="0.25">
      <c r="B4" s="217" t="s">
        <v>28</v>
      </c>
      <c r="C4" s="220" t="s">
        <v>0</v>
      </c>
      <c r="D4" s="223" t="s">
        <v>1</v>
      </c>
      <c r="E4" s="224"/>
      <c r="F4" s="225"/>
      <c r="G4" s="223" t="s">
        <v>2</v>
      </c>
      <c r="H4" s="224"/>
      <c r="I4" s="225"/>
      <c r="J4" s="223" t="s">
        <v>3</v>
      </c>
      <c r="K4" s="224"/>
      <c r="L4" s="225"/>
      <c r="N4" s="1" t="s">
        <v>73</v>
      </c>
    </row>
    <row r="5" spans="2:14" x14ac:dyDescent="0.2">
      <c r="B5" s="231"/>
      <c r="C5" s="221"/>
      <c r="D5" s="227" t="s">
        <v>4</v>
      </c>
      <c r="E5" s="229" t="s">
        <v>5</v>
      </c>
      <c r="F5" s="229" t="s">
        <v>6</v>
      </c>
      <c r="G5" s="229" t="s">
        <v>4</v>
      </c>
      <c r="H5" s="229" t="s">
        <v>5</v>
      </c>
      <c r="I5" s="229" t="s">
        <v>6</v>
      </c>
      <c r="J5" s="229" t="s">
        <v>4</v>
      </c>
      <c r="K5" s="229" t="s">
        <v>5</v>
      </c>
      <c r="L5" s="229" t="s">
        <v>6</v>
      </c>
    </row>
    <row r="6" spans="2:14" ht="12.75" thickBot="1" x14ac:dyDescent="0.25">
      <c r="B6" s="218"/>
      <c r="C6" s="222"/>
      <c r="D6" s="228"/>
      <c r="E6" s="230"/>
      <c r="F6" s="230"/>
      <c r="G6" s="230"/>
      <c r="H6" s="230"/>
      <c r="I6" s="230"/>
      <c r="J6" s="230"/>
      <c r="K6" s="230"/>
      <c r="L6" s="230"/>
    </row>
    <row r="7" spans="2:14" ht="12.75" thickBot="1" x14ac:dyDescent="0.25">
      <c r="B7" s="254" t="s">
        <v>29</v>
      </c>
      <c r="C7" s="51" t="s">
        <v>24</v>
      </c>
      <c r="D7" s="7">
        <v>223</v>
      </c>
      <c r="E7" s="7">
        <v>0</v>
      </c>
      <c r="F7" s="7">
        <v>237</v>
      </c>
      <c r="G7" s="7">
        <v>130</v>
      </c>
      <c r="H7" s="7">
        <v>83</v>
      </c>
      <c r="I7" s="7">
        <v>222</v>
      </c>
      <c r="J7" s="7">
        <v>101</v>
      </c>
      <c r="K7" s="7">
        <v>18</v>
      </c>
      <c r="L7" s="7">
        <v>8</v>
      </c>
    </row>
    <row r="8" spans="2:14" ht="12.75" thickBot="1" x14ac:dyDescent="0.25">
      <c r="B8" s="255"/>
      <c r="C8" s="51" t="s">
        <v>25</v>
      </c>
      <c r="D8" s="7">
        <v>244</v>
      </c>
      <c r="E8" s="105">
        <v>41</v>
      </c>
      <c r="F8" s="105">
        <v>528</v>
      </c>
      <c r="G8" s="7">
        <v>138</v>
      </c>
      <c r="H8" s="105">
        <v>53</v>
      </c>
      <c r="I8" s="105">
        <v>492</v>
      </c>
      <c r="J8" s="7">
        <v>146</v>
      </c>
      <c r="K8" s="7">
        <v>27</v>
      </c>
      <c r="L8" s="7">
        <v>29</v>
      </c>
    </row>
    <row r="9" spans="2:14" ht="12.75" thickBot="1" x14ac:dyDescent="0.25">
      <c r="B9" s="255"/>
      <c r="C9" s="51" t="s">
        <v>26</v>
      </c>
      <c r="D9" s="7">
        <v>206</v>
      </c>
      <c r="E9" s="7">
        <v>4</v>
      </c>
      <c r="F9" s="7">
        <v>190</v>
      </c>
      <c r="G9" s="7">
        <v>109</v>
      </c>
      <c r="H9" s="7">
        <v>53</v>
      </c>
      <c r="I9" s="7">
        <v>195</v>
      </c>
      <c r="J9" s="7">
        <v>42</v>
      </c>
      <c r="K9" s="7">
        <v>5</v>
      </c>
      <c r="L9" s="7">
        <v>9</v>
      </c>
    </row>
    <row r="10" spans="2:14" ht="12.75" thickBot="1" x14ac:dyDescent="0.25">
      <c r="B10" s="255"/>
      <c r="C10" s="51" t="s">
        <v>27</v>
      </c>
      <c r="D10" s="7">
        <v>235</v>
      </c>
      <c r="E10" s="7">
        <v>0</v>
      </c>
      <c r="F10" s="7">
        <v>244</v>
      </c>
      <c r="G10" s="7">
        <v>175</v>
      </c>
      <c r="H10" s="7">
        <v>22</v>
      </c>
      <c r="I10" s="7">
        <v>228</v>
      </c>
      <c r="J10" s="7">
        <v>90</v>
      </c>
      <c r="K10" s="7">
        <v>11</v>
      </c>
      <c r="L10" s="7">
        <v>12</v>
      </c>
    </row>
    <row r="11" spans="2:14" ht="12.75" thickBot="1" x14ac:dyDescent="0.25">
      <c r="B11" s="256"/>
      <c r="C11" s="51" t="s">
        <v>31</v>
      </c>
      <c r="D11" s="7">
        <v>230</v>
      </c>
      <c r="E11" s="7">
        <v>0</v>
      </c>
      <c r="F11" s="7">
        <v>235</v>
      </c>
      <c r="G11" s="7">
        <v>147</v>
      </c>
      <c r="H11" s="7">
        <v>60</v>
      </c>
      <c r="I11" s="7">
        <v>224</v>
      </c>
      <c r="J11" s="7">
        <v>212</v>
      </c>
      <c r="K11" s="7">
        <v>62</v>
      </c>
      <c r="L11" s="7">
        <v>12</v>
      </c>
    </row>
    <row r="12" spans="2:14" x14ac:dyDescent="0.2">
      <c r="B12" s="44"/>
      <c r="C12" s="10" t="s">
        <v>116</v>
      </c>
      <c r="D12" s="1">
        <f>SUM(D7:D11)</f>
        <v>1138</v>
      </c>
      <c r="E12" s="1">
        <f t="shared" ref="E12:L12" si="0">SUM(E7:E11)</f>
        <v>45</v>
      </c>
      <c r="F12" s="1">
        <f>(F7+F10+F11)</f>
        <v>716</v>
      </c>
      <c r="G12" s="1">
        <f t="shared" si="0"/>
        <v>699</v>
      </c>
      <c r="H12" s="1">
        <f t="shared" si="0"/>
        <v>271</v>
      </c>
      <c r="I12" s="1">
        <f>(I7+I10+I11)</f>
        <v>674</v>
      </c>
      <c r="J12" s="1">
        <f t="shared" si="0"/>
        <v>591</v>
      </c>
      <c r="K12" s="1">
        <f t="shared" si="0"/>
        <v>123</v>
      </c>
      <c r="L12" s="1">
        <f t="shared" si="0"/>
        <v>70</v>
      </c>
    </row>
    <row r="13" spans="2:14" x14ac:dyDescent="0.2">
      <c r="B13" s="44"/>
      <c r="C13" s="10" t="s">
        <v>119</v>
      </c>
      <c r="D13" s="11">
        <f>+D12/4</f>
        <v>284.5</v>
      </c>
      <c r="E13" s="11">
        <f t="shared" ref="E13:L13" si="1">+E12/4</f>
        <v>11.25</v>
      </c>
      <c r="F13" s="11">
        <f>+F12/3</f>
        <v>238.66666666666666</v>
      </c>
      <c r="G13" s="11">
        <f t="shared" si="1"/>
        <v>174.75</v>
      </c>
      <c r="H13" s="11">
        <f t="shared" si="1"/>
        <v>67.75</v>
      </c>
      <c r="I13" s="11">
        <f>+I12/3</f>
        <v>224.66666666666666</v>
      </c>
      <c r="J13" s="11">
        <f t="shared" si="1"/>
        <v>147.75</v>
      </c>
      <c r="K13" s="11">
        <f t="shared" si="1"/>
        <v>30.75</v>
      </c>
      <c r="L13" s="11">
        <f t="shared" si="1"/>
        <v>17.5</v>
      </c>
    </row>
    <row r="14" spans="2:14" ht="12.75" thickBot="1" x14ac:dyDescent="0.25">
      <c r="B14" s="44"/>
      <c r="C14" s="10" t="s">
        <v>117</v>
      </c>
      <c r="E14" s="11">
        <f>SUM(D13:E13)</f>
        <v>295.75</v>
      </c>
      <c r="F14" s="11">
        <f>SUM(D13:F13)</f>
        <v>534.41666666666663</v>
      </c>
      <c r="H14" s="11">
        <f>SUM(G13:H13)</f>
        <v>242.5</v>
      </c>
      <c r="I14" s="11">
        <f>SUM(G13:I13)</f>
        <v>467.16666666666663</v>
      </c>
      <c r="K14" s="11">
        <f>SUM(J13:K13)</f>
        <v>178.5</v>
      </c>
      <c r="L14" s="11">
        <f>SUM(J13:L13)</f>
        <v>196</v>
      </c>
    </row>
    <row r="15" spans="2:14" ht="12.75" thickBot="1" x14ac:dyDescent="0.25">
      <c r="B15" s="44"/>
      <c r="C15" s="13" t="s">
        <v>121</v>
      </c>
      <c r="D15" s="12"/>
      <c r="E15" s="12"/>
      <c r="F15" s="14">
        <f>+F13/F14</f>
        <v>0.44659285825666617</v>
      </c>
      <c r="G15" s="12"/>
      <c r="H15" s="15" t="s">
        <v>126</v>
      </c>
      <c r="I15" s="16">
        <f>+I14/F14</f>
        <v>0.87416185872446595</v>
      </c>
      <c r="J15" s="12"/>
      <c r="K15" s="12"/>
      <c r="L15" s="12"/>
    </row>
    <row r="16" spans="2:14" x14ac:dyDescent="0.2">
      <c r="B16" s="44"/>
      <c r="C16" s="29"/>
      <c r="D16" s="12"/>
      <c r="E16" s="12"/>
      <c r="F16" s="14"/>
      <c r="K16" s="12"/>
      <c r="L16" s="12"/>
    </row>
    <row r="17" spans="2:13" x14ac:dyDescent="0.2">
      <c r="B17" s="44"/>
      <c r="C17" s="106" t="s">
        <v>212</v>
      </c>
      <c r="D17" s="12"/>
      <c r="E17" s="12"/>
      <c r="F17" s="14"/>
      <c r="K17" s="12"/>
      <c r="L17" s="12"/>
    </row>
    <row r="19" spans="2:13" x14ac:dyDescent="0.2">
      <c r="G19" s="219">
        <v>2017</v>
      </c>
      <c r="H19" s="219"/>
      <c r="I19" s="219"/>
    </row>
    <row r="20" spans="2:13" ht="12.75" thickBot="1" x14ac:dyDescent="0.25"/>
    <row r="21" spans="2:13" ht="12.75" thickBot="1" x14ac:dyDescent="0.25">
      <c r="B21" s="217" t="s">
        <v>28</v>
      </c>
      <c r="C21" s="220" t="s">
        <v>0</v>
      </c>
      <c r="D21" s="223" t="s">
        <v>1</v>
      </c>
      <c r="E21" s="224"/>
      <c r="F21" s="225"/>
      <c r="G21" s="223" t="s">
        <v>2</v>
      </c>
      <c r="H21" s="224"/>
      <c r="I21" s="225"/>
      <c r="J21" s="223" t="s">
        <v>3</v>
      </c>
      <c r="K21" s="224"/>
      <c r="L21" s="225"/>
      <c r="M21" s="3"/>
    </row>
    <row r="22" spans="2:13" x14ac:dyDescent="0.2">
      <c r="B22" s="231"/>
      <c r="C22" s="221"/>
      <c r="D22" s="227" t="s">
        <v>4</v>
      </c>
      <c r="E22" s="229" t="s">
        <v>5</v>
      </c>
      <c r="F22" s="229" t="s">
        <v>6</v>
      </c>
      <c r="G22" s="229" t="s">
        <v>4</v>
      </c>
      <c r="H22" s="229" t="s">
        <v>5</v>
      </c>
      <c r="I22" s="229" t="s">
        <v>6</v>
      </c>
      <c r="J22" s="229" t="s">
        <v>4</v>
      </c>
      <c r="K22" s="229" t="s">
        <v>5</v>
      </c>
      <c r="L22" s="229" t="s">
        <v>6</v>
      </c>
      <c r="M22" s="3"/>
    </row>
    <row r="23" spans="2:13" ht="12.75" thickBot="1" x14ac:dyDescent="0.25">
      <c r="B23" s="218"/>
      <c r="C23" s="222"/>
      <c r="D23" s="228"/>
      <c r="E23" s="230"/>
      <c r="F23" s="230"/>
      <c r="G23" s="230"/>
      <c r="H23" s="230"/>
      <c r="I23" s="230"/>
      <c r="J23" s="230"/>
      <c r="K23" s="230"/>
      <c r="L23" s="230"/>
      <c r="M23" s="3"/>
    </row>
    <row r="24" spans="2:13" ht="12.75" thickBot="1" x14ac:dyDescent="0.25">
      <c r="B24" s="254" t="s">
        <v>29</v>
      </c>
      <c r="C24" s="51" t="s">
        <v>24</v>
      </c>
      <c r="D24" s="38">
        <v>234</v>
      </c>
      <c r="E24" s="38">
        <v>0</v>
      </c>
      <c r="F24" s="38">
        <v>293</v>
      </c>
      <c r="G24" s="38">
        <v>96</v>
      </c>
      <c r="H24" s="38">
        <v>90</v>
      </c>
      <c r="I24" s="38">
        <v>273</v>
      </c>
      <c r="J24" s="38">
        <v>124</v>
      </c>
      <c r="K24" s="38">
        <v>80</v>
      </c>
      <c r="L24" s="38">
        <v>7</v>
      </c>
      <c r="M24" s="3"/>
    </row>
    <row r="25" spans="2:13" ht="12.75" thickBot="1" x14ac:dyDescent="0.25">
      <c r="B25" s="255"/>
      <c r="C25" s="51" t="s">
        <v>25</v>
      </c>
      <c r="D25" s="7">
        <v>234</v>
      </c>
      <c r="E25" s="7">
        <v>0</v>
      </c>
      <c r="F25" s="7">
        <v>312</v>
      </c>
      <c r="G25" s="7">
        <v>99</v>
      </c>
      <c r="H25" s="7">
        <v>105</v>
      </c>
      <c r="I25" s="7">
        <v>297</v>
      </c>
      <c r="J25" s="7">
        <v>177</v>
      </c>
      <c r="K25" s="7">
        <v>41</v>
      </c>
      <c r="L25" s="7">
        <v>19</v>
      </c>
      <c r="M25" s="3"/>
    </row>
    <row r="26" spans="2:13" ht="12.75" thickBot="1" x14ac:dyDescent="0.25">
      <c r="B26" s="255"/>
      <c r="C26" s="51" t="s">
        <v>26</v>
      </c>
      <c r="D26" s="167"/>
      <c r="E26" s="167"/>
      <c r="F26" s="167"/>
      <c r="G26" s="167"/>
      <c r="H26" s="167"/>
      <c r="I26" s="167"/>
      <c r="J26" s="167"/>
      <c r="K26" s="167"/>
      <c r="L26" s="167"/>
      <c r="M26" s="3"/>
    </row>
    <row r="27" spans="2:13" ht="12.75" thickBot="1" x14ac:dyDescent="0.25">
      <c r="B27" s="255"/>
      <c r="C27" s="51" t="s">
        <v>27</v>
      </c>
      <c r="D27" s="7">
        <v>232</v>
      </c>
      <c r="E27" s="7">
        <v>0</v>
      </c>
      <c r="F27" s="7">
        <v>293</v>
      </c>
      <c r="G27" s="7">
        <v>115</v>
      </c>
      <c r="H27" s="7">
        <v>68</v>
      </c>
      <c r="I27" s="7">
        <v>260</v>
      </c>
      <c r="J27" s="7">
        <v>141</v>
      </c>
      <c r="K27" s="7">
        <v>37</v>
      </c>
      <c r="L27" s="7">
        <v>8</v>
      </c>
      <c r="M27" s="3"/>
    </row>
    <row r="28" spans="2:13" ht="12.75" thickBot="1" x14ac:dyDescent="0.25">
      <c r="B28" s="256"/>
      <c r="C28" s="51" t="s">
        <v>31</v>
      </c>
      <c r="D28" s="7">
        <v>238</v>
      </c>
      <c r="E28" s="7">
        <v>0</v>
      </c>
      <c r="F28" s="7">
        <v>285</v>
      </c>
      <c r="G28" s="7">
        <v>93</v>
      </c>
      <c r="H28" s="7">
        <v>126</v>
      </c>
      <c r="I28" s="7">
        <v>286</v>
      </c>
      <c r="J28" s="7">
        <v>203</v>
      </c>
      <c r="K28" s="7">
        <v>124</v>
      </c>
      <c r="L28" s="7">
        <v>18</v>
      </c>
      <c r="M28" s="3"/>
    </row>
    <row r="29" spans="2:13" x14ac:dyDescent="0.2">
      <c r="C29" s="10" t="s">
        <v>116</v>
      </c>
      <c r="D29" s="1">
        <f>SUM(D24:D28)</f>
        <v>938</v>
      </c>
      <c r="E29" s="1">
        <f t="shared" ref="E29:L29" si="2">SUM(E24:E28)</f>
        <v>0</v>
      </c>
      <c r="F29" s="1">
        <f t="shared" si="2"/>
        <v>1183</v>
      </c>
      <c r="G29" s="1">
        <f t="shared" si="2"/>
        <v>403</v>
      </c>
      <c r="H29" s="1">
        <f t="shared" si="2"/>
        <v>389</v>
      </c>
      <c r="I29" s="1">
        <f t="shared" si="2"/>
        <v>1116</v>
      </c>
      <c r="J29" s="1">
        <f t="shared" si="2"/>
        <v>645</v>
      </c>
      <c r="K29" s="1">
        <f t="shared" si="2"/>
        <v>282</v>
      </c>
      <c r="L29" s="1">
        <f t="shared" si="2"/>
        <v>52</v>
      </c>
      <c r="M29" s="3"/>
    </row>
    <row r="30" spans="2:13" x14ac:dyDescent="0.2">
      <c r="C30" s="10" t="s">
        <v>119</v>
      </c>
      <c r="D30" s="11">
        <f>+D29/4</f>
        <v>234.5</v>
      </c>
      <c r="E30" s="11">
        <f t="shared" ref="E30:L30" si="3">+E29/4</f>
        <v>0</v>
      </c>
      <c r="F30" s="11">
        <f t="shared" si="3"/>
        <v>295.75</v>
      </c>
      <c r="G30" s="11">
        <f t="shared" si="3"/>
        <v>100.75</v>
      </c>
      <c r="H30" s="11">
        <f t="shared" si="3"/>
        <v>97.25</v>
      </c>
      <c r="I30" s="11">
        <f t="shared" si="3"/>
        <v>279</v>
      </c>
      <c r="J30" s="11">
        <f t="shared" si="3"/>
        <v>161.25</v>
      </c>
      <c r="K30" s="11">
        <f t="shared" si="3"/>
        <v>70.5</v>
      </c>
      <c r="L30" s="11">
        <f t="shared" si="3"/>
        <v>13</v>
      </c>
      <c r="M30" s="3"/>
    </row>
    <row r="31" spans="2:13" x14ac:dyDescent="0.2">
      <c r="C31" s="10" t="s">
        <v>117</v>
      </c>
      <c r="E31" s="12">
        <f>SUM(D30:E30)</f>
        <v>234.5</v>
      </c>
      <c r="F31" s="12">
        <f>SUM(D30:F30)</f>
        <v>530.25</v>
      </c>
      <c r="H31" s="12">
        <f>SUM(G30:H30)</f>
        <v>198</v>
      </c>
      <c r="I31" s="12">
        <f>SUM(G30:I30)</f>
        <v>477</v>
      </c>
      <c r="K31" s="12">
        <f>SUM(J30:K30)</f>
        <v>231.75</v>
      </c>
      <c r="L31" s="12">
        <f>SUM(J30:L30)</f>
        <v>244.75</v>
      </c>
      <c r="M31" s="3"/>
    </row>
    <row r="32" spans="2:13" x14ac:dyDescent="0.2">
      <c r="C32" s="10" t="s">
        <v>120</v>
      </c>
      <c r="D32" s="14">
        <f>+D12/D29</f>
        <v>1.2132196162046909</v>
      </c>
      <c r="E32" s="14"/>
      <c r="F32" s="14">
        <f t="shared" ref="F32:L32" si="4">+F12/F29</f>
        <v>0.60524091293322058</v>
      </c>
      <c r="G32" s="14">
        <f t="shared" si="4"/>
        <v>1.7344913151364765</v>
      </c>
      <c r="H32" s="14">
        <f t="shared" si="4"/>
        <v>0.69665809768637532</v>
      </c>
      <c r="I32" s="14">
        <f t="shared" si="4"/>
        <v>0.60394265232974909</v>
      </c>
      <c r="J32" s="14">
        <f t="shared" si="4"/>
        <v>0.91627906976744189</v>
      </c>
      <c r="K32" s="14">
        <f t="shared" si="4"/>
        <v>0.43617021276595747</v>
      </c>
      <c r="L32" s="14">
        <f t="shared" si="4"/>
        <v>1.3461538461538463</v>
      </c>
      <c r="M32" s="3"/>
    </row>
    <row r="33" spans="2:13" ht="12.75" thickBot="1" x14ac:dyDescent="0.25">
      <c r="C33" s="13" t="s">
        <v>122</v>
      </c>
      <c r="E33" s="14">
        <f>+E14/E31</f>
        <v>1.2611940298507462</v>
      </c>
      <c r="F33" s="14">
        <f t="shared" ref="F33:L33" si="5">+F14/F31</f>
        <v>1.0078579286500078</v>
      </c>
      <c r="G33" s="14"/>
      <c r="H33" s="14">
        <f t="shared" si="5"/>
        <v>1.2247474747474747</v>
      </c>
      <c r="I33" s="14">
        <f t="shared" si="5"/>
        <v>0.97938504542278115</v>
      </c>
      <c r="J33" s="14"/>
      <c r="K33" s="14">
        <f t="shared" si="5"/>
        <v>0.77022653721682843</v>
      </c>
      <c r="L33" s="14">
        <f t="shared" si="5"/>
        <v>0.80081716036772221</v>
      </c>
      <c r="M33" s="3"/>
    </row>
    <row r="34" spans="2:13" x14ac:dyDescent="0.2">
      <c r="C34" s="29"/>
      <c r="E34" s="14"/>
      <c r="F34" s="14"/>
      <c r="G34" s="14"/>
      <c r="H34" s="14"/>
      <c r="I34" s="14"/>
      <c r="J34" s="14"/>
      <c r="K34" s="14"/>
      <c r="L34" s="14"/>
    </row>
    <row r="35" spans="2:13" ht="27" customHeight="1" x14ac:dyDescent="0.2">
      <c r="B35" s="34" t="s">
        <v>123</v>
      </c>
      <c r="C35" s="226" t="s">
        <v>314</v>
      </c>
      <c r="D35" s="226"/>
      <c r="E35" s="226"/>
      <c r="F35" s="226"/>
      <c r="G35" s="226"/>
      <c r="H35" s="226"/>
      <c r="I35" s="226"/>
      <c r="J35" s="226"/>
      <c r="K35" s="226"/>
      <c r="L35" s="226"/>
    </row>
    <row r="36" spans="2:13" x14ac:dyDescent="0.2">
      <c r="B36" s="35" t="s">
        <v>124</v>
      </c>
      <c r="C36" s="226" t="s">
        <v>315</v>
      </c>
      <c r="D36" s="226"/>
      <c r="E36" s="226"/>
      <c r="F36" s="226"/>
      <c r="G36" s="226"/>
      <c r="H36" s="226"/>
      <c r="I36" s="226"/>
      <c r="J36" s="226"/>
      <c r="K36" s="226"/>
      <c r="L36" s="226"/>
    </row>
    <row r="37" spans="2:13" x14ac:dyDescent="0.2">
      <c r="B37" s="35" t="s">
        <v>125</v>
      </c>
      <c r="C37" s="226" t="s">
        <v>316</v>
      </c>
      <c r="D37" s="226"/>
      <c r="E37" s="226"/>
      <c r="F37" s="226"/>
      <c r="G37" s="226"/>
      <c r="H37" s="226"/>
      <c r="I37" s="226"/>
      <c r="J37" s="226"/>
      <c r="K37" s="226"/>
      <c r="L37" s="226"/>
    </row>
    <row r="40" spans="2:13" x14ac:dyDescent="0.2">
      <c r="G40" s="219">
        <v>2018</v>
      </c>
      <c r="H40" s="219"/>
      <c r="I40" s="219"/>
    </row>
    <row r="41" spans="2:13" ht="12.75" thickBot="1" x14ac:dyDescent="0.25"/>
    <row r="42" spans="2:13" ht="15.75" customHeight="1" thickBot="1" x14ac:dyDescent="0.25">
      <c r="B42" s="217" t="s">
        <v>28</v>
      </c>
      <c r="C42" s="220" t="s">
        <v>0</v>
      </c>
      <c r="D42" s="223" t="s">
        <v>1</v>
      </c>
      <c r="E42" s="224"/>
      <c r="F42" s="225"/>
      <c r="G42" s="223" t="s">
        <v>2</v>
      </c>
      <c r="H42" s="224"/>
      <c r="I42" s="225"/>
      <c r="J42" s="223" t="s">
        <v>3</v>
      </c>
      <c r="K42" s="224"/>
      <c r="L42" s="225"/>
    </row>
    <row r="43" spans="2:13" x14ac:dyDescent="0.2">
      <c r="B43" s="231"/>
      <c r="C43" s="221"/>
      <c r="D43" s="227" t="s">
        <v>4</v>
      </c>
      <c r="E43" s="229" t="s">
        <v>5</v>
      </c>
      <c r="F43" s="229" t="s">
        <v>6</v>
      </c>
      <c r="G43" s="229" t="s">
        <v>4</v>
      </c>
      <c r="H43" s="229" t="s">
        <v>5</v>
      </c>
      <c r="I43" s="229" t="s">
        <v>6</v>
      </c>
      <c r="J43" s="229" t="s">
        <v>4</v>
      </c>
      <c r="K43" s="229" t="s">
        <v>5</v>
      </c>
      <c r="L43" s="261" t="s">
        <v>6</v>
      </c>
      <c r="M43" s="3"/>
    </row>
    <row r="44" spans="2:13" ht="12.75" thickBot="1" x14ac:dyDescent="0.25">
      <c r="B44" s="218"/>
      <c r="C44" s="222"/>
      <c r="D44" s="228"/>
      <c r="E44" s="230"/>
      <c r="F44" s="230"/>
      <c r="G44" s="230"/>
      <c r="H44" s="230"/>
      <c r="I44" s="230"/>
      <c r="J44" s="230"/>
      <c r="K44" s="230"/>
      <c r="L44" s="230"/>
      <c r="M44" s="3"/>
    </row>
    <row r="45" spans="2:13" ht="12.75" thickBot="1" x14ac:dyDescent="0.25">
      <c r="B45" s="254" t="s">
        <v>32</v>
      </c>
      <c r="C45" s="43" t="s">
        <v>24</v>
      </c>
      <c r="D45" s="105">
        <v>74</v>
      </c>
      <c r="E45" s="7">
        <v>0</v>
      </c>
      <c r="F45" s="7">
        <v>95</v>
      </c>
      <c r="G45" s="105">
        <v>18</v>
      </c>
      <c r="H45" s="7">
        <v>20</v>
      </c>
      <c r="I45" s="105">
        <v>70</v>
      </c>
      <c r="J45" s="7">
        <v>76</v>
      </c>
      <c r="K45" s="7">
        <v>60</v>
      </c>
      <c r="L45" s="7">
        <v>20</v>
      </c>
      <c r="M45" s="3"/>
    </row>
    <row r="46" spans="2:13" ht="12.75" thickBot="1" x14ac:dyDescent="0.25">
      <c r="B46" s="256"/>
      <c r="C46" s="43" t="s">
        <v>25</v>
      </c>
      <c r="D46" s="7">
        <v>131</v>
      </c>
      <c r="E46" s="7">
        <v>0</v>
      </c>
      <c r="F46" s="7">
        <v>99</v>
      </c>
      <c r="G46" s="7">
        <v>92</v>
      </c>
      <c r="H46" s="7">
        <v>15</v>
      </c>
      <c r="I46" s="7">
        <v>92</v>
      </c>
      <c r="J46" s="7">
        <v>87</v>
      </c>
      <c r="K46" s="7">
        <v>4</v>
      </c>
      <c r="L46" s="7">
        <v>10</v>
      </c>
      <c r="M46" s="3"/>
    </row>
    <row r="47" spans="2:13" x14ac:dyDescent="0.2">
      <c r="B47" s="44"/>
      <c r="C47" s="10" t="s">
        <v>116</v>
      </c>
      <c r="D47" s="1">
        <f>SUM(D45:D46)</f>
        <v>205</v>
      </c>
      <c r="E47" s="1">
        <f t="shared" ref="E47" si="6">SUM(E45:E46)</f>
        <v>0</v>
      </c>
      <c r="F47" s="1">
        <f t="shared" ref="F47" si="7">SUM(F45:F46)</f>
        <v>194</v>
      </c>
      <c r="G47" s="1">
        <f t="shared" ref="G47" si="8">SUM(G45:G46)</f>
        <v>110</v>
      </c>
      <c r="H47" s="1">
        <f t="shared" ref="H47" si="9">SUM(H45:H46)</f>
        <v>35</v>
      </c>
      <c r="I47" s="1">
        <f t="shared" ref="I47" si="10">SUM(I45:I46)</f>
        <v>162</v>
      </c>
      <c r="J47" s="1">
        <f t="shared" ref="J47" si="11">SUM(J45:J46)</f>
        <v>163</v>
      </c>
      <c r="K47" s="1">
        <f t="shared" ref="K47" si="12">SUM(K45:K46)</f>
        <v>64</v>
      </c>
      <c r="L47" s="1">
        <f>SUM(L45:L46)</f>
        <v>30</v>
      </c>
      <c r="M47" s="3"/>
    </row>
    <row r="48" spans="2:13" x14ac:dyDescent="0.2">
      <c r="B48" s="44"/>
      <c r="C48" s="10" t="s">
        <v>119</v>
      </c>
      <c r="D48" s="11">
        <f>+D47/2</f>
        <v>102.5</v>
      </c>
      <c r="E48" s="11">
        <f t="shared" ref="E48" si="13">+E47/2</f>
        <v>0</v>
      </c>
      <c r="F48" s="11">
        <f t="shared" ref="F48" si="14">+F47/2</f>
        <v>97</v>
      </c>
      <c r="G48" s="11">
        <f t="shared" ref="G48" si="15">+G47/2</f>
        <v>55</v>
      </c>
      <c r="H48" s="11">
        <f t="shared" ref="H48" si="16">+H47/2</f>
        <v>17.5</v>
      </c>
      <c r="I48" s="11">
        <f t="shared" ref="I48" si="17">+I47/2</f>
        <v>81</v>
      </c>
      <c r="J48" s="11">
        <f t="shared" ref="J48" si="18">+J47/2</f>
        <v>81.5</v>
      </c>
      <c r="K48" s="11">
        <f t="shared" ref="K48" si="19">+K47/2</f>
        <v>32</v>
      </c>
      <c r="L48" s="11">
        <f t="shared" ref="L48" si="20">+L47/2</f>
        <v>15</v>
      </c>
      <c r="M48" s="3"/>
    </row>
    <row r="49" spans="2:13" ht="12.75" thickBot="1" x14ac:dyDescent="0.25">
      <c r="B49" s="44"/>
      <c r="C49" s="10" t="s">
        <v>117</v>
      </c>
      <c r="E49" s="11">
        <f>SUM(D48:E48)</f>
        <v>102.5</v>
      </c>
      <c r="F49" s="11">
        <f>SUM(D48:F48)</f>
        <v>199.5</v>
      </c>
      <c r="H49" s="11">
        <f>SUM(G48:H48)</f>
        <v>72.5</v>
      </c>
      <c r="I49" s="11">
        <f>SUM(G48:I48)</f>
        <v>153.5</v>
      </c>
      <c r="K49" s="11">
        <f>SUM(J48:K48)</f>
        <v>113.5</v>
      </c>
      <c r="L49" s="11">
        <f>SUM(J48:L48)</f>
        <v>128.5</v>
      </c>
      <c r="M49" s="3"/>
    </row>
    <row r="50" spans="2:13" ht="12.75" thickBot="1" x14ac:dyDescent="0.25">
      <c r="B50" s="44"/>
      <c r="C50" s="13" t="s">
        <v>121</v>
      </c>
      <c r="D50" s="12"/>
      <c r="E50" s="12"/>
      <c r="F50" s="14">
        <f>+F48/F49</f>
        <v>0.48621553884711777</v>
      </c>
      <c r="G50" s="12"/>
      <c r="H50" s="15" t="s">
        <v>126</v>
      </c>
      <c r="I50" s="16">
        <f>+I49/F49</f>
        <v>0.76942355889724312</v>
      </c>
      <c r="J50" s="12"/>
      <c r="K50" s="12"/>
      <c r="L50" s="12"/>
      <c r="M50" s="3"/>
    </row>
    <row r="51" spans="2:13" x14ac:dyDescent="0.2">
      <c r="B51" s="44"/>
      <c r="C51" s="29"/>
      <c r="D51" s="12"/>
      <c r="E51" s="12"/>
      <c r="F51" s="14"/>
      <c r="K51" s="12"/>
      <c r="L51" s="12"/>
      <c r="M51" s="3"/>
    </row>
    <row r="52" spans="2:13" x14ac:dyDescent="0.2">
      <c r="G52" s="219">
        <v>2017</v>
      </c>
      <c r="H52" s="219"/>
      <c r="I52" s="219"/>
    </row>
    <row r="53" spans="2:13" ht="12.75" thickBot="1" x14ac:dyDescent="0.25"/>
    <row r="54" spans="2:13" ht="12.75" thickBot="1" x14ac:dyDescent="0.25">
      <c r="B54" s="217" t="s">
        <v>28</v>
      </c>
      <c r="C54" s="220" t="s">
        <v>0</v>
      </c>
      <c r="D54" s="223" t="s">
        <v>1</v>
      </c>
      <c r="E54" s="224"/>
      <c r="F54" s="225"/>
      <c r="G54" s="223" t="s">
        <v>2</v>
      </c>
      <c r="H54" s="224"/>
      <c r="I54" s="225"/>
      <c r="J54" s="223" t="s">
        <v>3</v>
      </c>
      <c r="K54" s="224"/>
      <c r="L54" s="225"/>
      <c r="M54" s="3"/>
    </row>
    <row r="55" spans="2:13" x14ac:dyDescent="0.2">
      <c r="B55" s="231"/>
      <c r="C55" s="221"/>
      <c r="D55" s="227" t="s">
        <v>4</v>
      </c>
      <c r="E55" s="229" t="s">
        <v>5</v>
      </c>
      <c r="F55" s="229" t="s">
        <v>6</v>
      </c>
      <c r="G55" s="229" t="s">
        <v>4</v>
      </c>
      <c r="H55" s="229" t="s">
        <v>5</v>
      </c>
      <c r="I55" s="229" t="s">
        <v>6</v>
      </c>
      <c r="J55" s="229" t="s">
        <v>4</v>
      </c>
      <c r="K55" s="229" t="s">
        <v>5</v>
      </c>
      <c r="L55" s="229" t="s">
        <v>6</v>
      </c>
      <c r="M55" s="3"/>
    </row>
    <row r="56" spans="2:13" ht="12.75" thickBot="1" x14ac:dyDescent="0.25">
      <c r="B56" s="218"/>
      <c r="C56" s="222"/>
      <c r="D56" s="228"/>
      <c r="E56" s="230"/>
      <c r="F56" s="230"/>
      <c r="G56" s="230"/>
      <c r="H56" s="230"/>
      <c r="I56" s="230"/>
      <c r="J56" s="230"/>
      <c r="K56" s="230"/>
      <c r="L56" s="230"/>
      <c r="M56" s="3"/>
    </row>
    <row r="57" spans="2:13" ht="12.75" thickBot="1" x14ac:dyDescent="0.25">
      <c r="B57" s="254" t="s">
        <v>32</v>
      </c>
      <c r="C57" s="43" t="s">
        <v>24</v>
      </c>
      <c r="D57" s="38">
        <v>91</v>
      </c>
      <c r="E57" s="38">
        <v>47</v>
      </c>
      <c r="F57" s="38">
        <v>101</v>
      </c>
      <c r="G57" s="38">
        <v>21</v>
      </c>
      <c r="H57" s="38">
        <v>80</v>
      </c>
      <c r="I57" s="38">
        <v>98</v>
      </c>
      <c r="J57" s="38">
        <v>46</v>
      </c>
      <c r="K57" s="38">
        <v>5</v>
      </c>
      <c r="L57" s="38">
        <v>3</v>
      </c>
      <c r="M57" s="3"/>
    </row>
    <row r="58" spans="2:13" ht="12.75" thickBot="1" x14ac:dyDescent="0.25">
      <c r="B58" s="256"/>
      <c r="C58" s="43" t="s">
        <v>25</v>
      </c>
      <c r="D58" s="7">
        <v>96</v>
      </c>
      <c r="E58" s="7">
        <v>0</v>
      </c>
      <c r="F58" s="7">
        <v>107</v>
      </c>
      <c r="G58" s="7">
        <v>57</v>
      </c>
      <c r="H58" s="7">
        <v>45</v>
      </c>
      <c r="I58" s="7">
        <v>102</v>
      </c>
      <c r="J58" s="7">
        <v>72</v>
      </c>
      <c r="K58" s="7">
        <v>19</v>
      </c>
      <c r="L58" s="7">
        <v>5</v>
      </c>
      <c r="M58" s="3"/>
    </row>
    <row r="59" spans="2:13" x14ac:dyDescent="0.2">
      <c r="C59" s="10" t="s">
        <v>116</v>
      </c>
      <c r="D59" s="1">
        <f>SUM(D57:D58)</f>
        <v>187</v>
      </c>
      <c r="E59" s="1">
        <f t="shared" ref="E59" si="21">SUM(E57:E58)</f>
        <v>47</v>
      </c>
      <c r="F59" s="1">
        <f t="shared" ref="F59" si="22">SUM(F57:F58)</f>
        <v>208</v>
      </c>
      <c r="G59" s="1">
        <f t="shared" ref="G59" si="23">SUM(G57:G58)</f>
        <v>78</v>
      </c>
      <c r="H59" s="1">
        <f t="shared" ref="H59" si="24">SUM(H57:H58)</f>
        <v>125</v>
      </c>
      <c r="I59" s="1">
        <f t="shared" ref="I59" si="25">SUM(I57:I58)</f>
        <v>200</v>
      </c>
      <c r="J59" s="1">
        <f t="shared" ref="J59" si="26">SUM(J57:J58)</f>
        <v>118</v>
      </c>
      <c r="K59" s="1">
        <f t="shared" ref="K59" si="27">SUM(K57:K58)</f>
        <v>24</v>
      </c>
      <c r="L59" s="1">
        <f>SUM(L57:L58)</f>
        <v>8</v>
      </c>
      <c r="M59" s="3"/>
    </row>
    <row r="60" spans="2:13" x14ac:dyDescent="0.2">
      <c r="C60" s="10" t="s">
        <v>119</v>
      </c>
      <c r="D60" s="11">
        <f>+D59/2</f>
        <v>93.5</v>
      </c>
      <c r="E60" s="11">
        <f t="shared" ref="E60" si="28">+E59/2</f>
        <v>23.5</v>
      </c>
      <c r="F60" s="11">
        <f t="shared" ref="F60" si="29">+F59/2</f>
        <v>104</v>
      </c>
      <c r="G60" s="11">
        <f t="shared" ref="G60" si="30">+G59/2</f>
        <v>39</v>
      </c>
      <c r="H60" s="11">
        <f t="shared" ref="H60" si="31">+H59/2</f>
        <v>62.5</v>
      </c>
      <c r="I60" s="11">
        <f t="shared" ref="I60" si="32">+I59/2</f>
        <v>100</v>
      </c>
      <c r="J60" s="11">
        <f t="shared" ref="J60" si="33">+J59/2</f>
        <v>59</v>
      </c>
      <c r="K60" s="11">
        <f t="shared" ref="K60" si="34">+K59/2</f>
        <v>12</v>
      </c>
      <c r="L60" s="11">
        <f t="shared" ref="L60" si="35">+L59/2</f>
        <v>4</v>
      </c>
      <c r="M60" s="3"/>
    </row>
    <row r="61" spans="2:13" x14ac:dyDescent="0.2">
      <c r="C61" s="10" t="s">
        <v>117</v>
      </c>
      <c r="E61" s="12">
        <f>SUM(D60:E60)</f>
        <v>117</v>
      </c>
      <c r="F61" s="12">
        <f>SUM(D60:F60)</f>
        <v>221</v>
      </c>
      <c r="H61" s="12">
        <f>SUM(G60:H60)</f>
        <v>101.5</v>
      </c>
      <c r="I61" s="12">
        <f>SUM(G60:I60)</f>
        <v>201.5</v>
      </c>
      <c r="K61" s="12">
        <f>SUM(J60:K60)</f>
        <v>71</v>
      </c>
      <c r="L61" s="12">
        <f>SUM(J60:L60)</f>
        <v>75</v>
      </c>
      <c r="M61" s="3"/>
    </row>
    <row r="62" spans="2:13" x14ac:dyDescent="0.2">
      <c r="C62" s="10" t="s">
        <v>120</v>
      </c>
      <c r="D62" s="14">
        <f>+D48/D59</f>
        <v>0.54812834224598928</v>
      </c>
      <c r="E62" s="14"/>
      <c r="F62" s="14">
        <f t="shared" ref="F62:L62" si="36">+F48/F59</f>
        <v>0.46634615384615385</v>
      </c>
      <c r="G62" s="14">
        <f t="shared" si="36"/>
        <v>0.70512820512820518</v>
      </c>
      <c r="H62" s="14">
        <f t="shared" si="36"/>
        <v>0.14000000000000001</v>
      </c>
      <c r="I62" s="14">
        <f t="shared" si="36"/>
        <v>0.40500000000000003</v>
      </c>
      <c r="J62" s="14">
        <f t="shared" si="36"/>
        <v>0.69067796610169496</v>
      </c>
      <c r="K62" s="14">
        <f t="shared" si="36"/>
        <v>1.3333333333333333</v>
      </c>
      <c r="L62" s="14">
        <f t="shared" si="36"/>
        <v>1.875</v>
      </c>
      <c r="M62" s="3"/>
    </row>
    <row r="63" spans="2:13" ht="12.75" thickBot="1" x14ac:dyDescent="0.25">
      <c r="C63" s="13" t="s">
        <v>122</v>
      </c>
      <c r="E63" s="14">
        <f>+E49/E61</f>
        <v>0.87606837606837606</v>
      </c>
      <c r="F63" s="14">
        <f>+F49/F61</f>
        <v>0.90271493212669685</v>
      </c>
      <c r="G63" s="14"/>
      <c r="H63" s="14">
        <f>+H49/H61</f>
        <v>0.7142857142857143</v>
      </c>
      <c r="I63" s="14">
        <f>+I49/I61</f>
        <v>0.76178660049627789</v>
      </c>
      <c r="J63" s="14"/>
      <c r="K63" s="14">
        <f>+K49/K61</f>
        <v>1.5985915492957747</v>
      </c>
      <c r="L63" s="14">
        <f>+L49/L61</f>
        <v>1.7133333333333334</v>
      </c>
    </row>
    <row r="64" spans="2:13" x14ac:dyDescent="0.2">
      <c r="C64" s="29"/>
      <c r="E64" s="14"/>
      <c r="F64" s="14"/>
      <c r="G64" s="14"/>
      <c r="H64" s="14"/>
      <c r="I64" s="14"/>
      <c r="J64" s="14"/>
      <c r="K64" s="14"/>
      <c r="L64" s="14"/>
    </row>
    <row r="65" spans="2:13" x14ac:dyDescent="0.2">
      <c r="B65" s="34" t="s">
        <v>123</v>
      </c>
      <c r="C65" s="226" t="s">
        <v>140</v>
      </c>
      <c r="D65" s="226"/>
      <c r="E65" s="226"/>
      <c r="F65" s="226"/>
      <c r="G65" s="226"/>
      <c r="H65" s="226"/>
      <c r="I65" s="226"/>
      <c r="J65" s="226"/>
      <c r="K65" s="226"/>
      <c r="L65" s="226"/>
    </row>
    <row r="66" spans="2:13" x14ac:dyDescent="0.2">
      <c r="B66" s="35" t="s">
        <v>124</v>
      </c>
      <c r="C66" s="226" t="s">
        <v>141</v>
      </c>
      <c r="D66" s="226"/>
      <c r="E66" s="226"/>
      <c r="F66" s="226"/>
      <c r="G66" s="226"/>
      <c r="H66" s="226"/>
      <c r="I66" s="226"/>
      <c r="J66" s="226"/>
      <c r="K66" s="226"/>
      <c r="L66" s="226"/>
    </row>
    <row r="67" spans="2:13" x14ac:dyDescent="0.2">
      <c r="B67" s="35" t="s">
        <v>125</v>
      </c>
      <c r="C67" s="226" t="s">
        <v>142</v>
      </c>
      <c r="D67" s="226"/>
      <c r="E67" s="226"/>
      <c r="F67" s="226"/>
      <c r="G67" s="226"/>
      <c r="H67" s="226"/>
      <c r="I67" s="226"/>
      <c r="J67" s="226"/>
      <c r="K67" s="226"/>
      <c r="L67" s="226"/>
    </row>
    <row r="68" spans="2:13" x14ac:dyDescent="0.2">
      <c r="B68" s="35"/>
      <c r="C68" s="166"/>
      <c r="D68" s="166"/>
      <c r="E68" s="166"/>
      <c r="F68" s="166"/>
      <c r="G68" s="166"/>
      <c r="H68" s="166"/>
      <c r="I68" s="166"/>
      <c r="J68" s="166"/>
      <c r="K68" s="166"/>
      <c r="L68" s="166"/>
    </row>
    <row r="69" spans="2:13" x14ac:dyDescent="0.2">
      <c r="G69" s="219">
        <v>2018</v>
      </c>
      <c r="H69" s="219"/>
      <c r="I69" s="219"/>
    </row>
    <row r="70" spans="2:13" ht="12.75" thickBot="1" x14ac:dyDescent="0.25"/>
    <row r="71" spans="2:13" ht="12.75" thickBot="1" x14ac:dyDescent="0.25">
      <c r="B71" s="217" t="s">
        <v>28</v>
      </c>
      <c r="C71" s="220" t="s">
        <v>0</v>
      </c>
      <c r="D71" s="223" t="s">
        <v>1</v>
      </c>
      <c r="E71" s="224"/>
      <c r="F71" s="225"/>
      <c r="G71" s="223" t="s">
        <v>2</v>
      </c>
      <c r="H71" s="224"/>
      <c r="I71" s="225"/>
      <c r="J71" s="223" t="s">
        <v>3</v>
      </c>
      <c r="K71" s="224"/>
      <c r="L71" s="225"/>
      <c r="M71" s="3"/>
    </row>
    <row r="72" spans="2:13" x14ac:dyDescent="0.2">
      <c r="B72" s="231"/>
      <c r="C72" s="221"/>
      <c r="D72" s="227" t="s">
        <v>4</v>
      </c>
      <c r="E72" s="229" t="s">
        <v>5</v>
      </c>
      <c r="F72" s="229" t="s">
        <v>6</v>
      </c>
      <c r="G72" s="229" t="s">
        <v>4</v>
      </c>
      <c r="H72" s="229" t="s">
        <v>5</v>
      </c>
      <c r="I72" s="229" t="s">
        <v>6</v>
      </c>
      <c r="J72" s="229" t="s">
        <v>4</v>
      </c>
      <c r="K72" s="229" t="s">
        <v>5</v>
      </c>
      <c r="L72" s="229" t="s">
        <v>6</v>
      </c>
      <c r="M72" s="3"/>
    </row>
    <row r="73" spans="2:13" ht="12.75" thickBot="1" x14ac:dyDescent="0.25">
      <c r="B73" s="218"/>
      <c r="C73" s="222"/>
      <c r="D73" s="228"/>
      <c r="E73" s="230"/>
      <c r="F73" s="230"/>
      <c r="G73" s="230"/>
      <c r="H73" s="230"/>
      <c r="I73" s="230"/>
      <c r="J73" s="230"/>
      <c r="K73" s="230"/>
      <c r="L73" s="230"/>
      <c r="M73" s="3"/>
    </row>
    <row r="74" spans="2:13" ht="12.75" thickBot="1" x14ac:dyDescent="0.25">
      <c r="B74" s="254" t="s">
        <v>33</v>
      </c>
      <c r="C74" s="51" t="s">
        <v>24</v>
      </c>
      <c r="D74" s="7">
        <v>117</v>
      </c>
      <c r="E74" s="7">
        <v>0</v>
      </c>
      <c r="F74" s="7">
        <v>86</v>
      </c>
      <c r="G74" s="7">
        <v>67</v>
      </c>
      <c r="H74" s="7">
        <v>3</v>
      </c>
      <c r="I74" s="7">
        <v>75</v>
      </c>
      <c r="J74" s="7">
        <v>48</v>
      </c>
      <c r="K74" s="7">
        <v>3</v>
      </c>
      <c r="L74" s="7">
        <v>7</v>
      </c>
      <c r="M74" s="3"/>
    </row>
    <row r="75" spans="2:13" ht="12.75" thickBot="1" x14ac:dyDescent="0.25">
      <c r="B75" s="256"/>
      <c r="C75" s="51" t="s">
        <v>25</v>
      </c>
      <c r="D75" s="7">
        <v>108</v>
      </c>
      <c r="E75" s="7">
        <v>14</v>
      </c>
      <c r="F75" s="7">
        <v>83</v>
      </c>
      <c r="G75" s="7">
        <v>69</v>
      </c>
      <c r="H75" s="7">
        <v>20</v>
      </c>
      <c r="I75" s="7">
        <v>84</v>
      </c>
      <c r="J75" s="7">
        <v>45</v>
      </c>
      <c r="K75" s="7">
        <v>18</v>
      </c>
      <c r="L75" s="7">
        <v>4</v>
      </c>
      <c r="M75" s="3"/>
    </row>
    <row r="76" spans="2:13" x14ac:dyDescent="0.2">
      <c r="B76" s="44"/>
      <c r="C76" s="10" t="s">
        <v>116</v>
      </c>
      <c r="D76" s="1">
        <f>SUM(D74:D75)</f>
        <v>225</v>
      </c>
      <c r="E76" s="1">
        <f t="shared" ref="E76" si="37">SUM(E74:E75)</f>
        <v>14</v>
      </c>
      <c r="F76" s="1">
        <f t="shared" ref="F76" si="38">SUM(F74:F75)</f>
        <v>169</v>
      </c>
      <c r="G76" s="1">
        <f t="shared" ref="G76" si="39">SUM(G74:G75)</f>
        <v>136</v>
      </c>
      <c r="H76" s="1">
        <f t="shared" ref="H76" si="40">SUM(H74:H75)</f>
        <v>23</v>
      </c>
      <c r="I76" s="1">
        <f t="shared" ref="I76" si="41">SUM(I74:I75)</f>
        <v>159</v>
      </c>
      <c r="J76" s="1">
        <f t="shared" ref="J76" si="42">SUM(J74:J75)</f>
        <v>93</v>
      </c>
      <c r="K76" s="1">
        <f t="shared" ref="K76" si="43">SUM(K74:K75)</f>
        <v>21</v>
      </c>
      <c r="L76" s="1">
        <f>SUM(L74:L75)</f>
        <v>11</v>
      </c>
      <c r="M76" s="3"/>
    </row>
    <row r="77" spans="2:13" x14ac:dyDescent="0.2">
      <c r="B77" s="44"/>
      <c r="C77" s="10" t="s">
        <v>119</v>
      </c>
      <c r="D77" s="11">
        <f>+D76/2</f>
        <v>112.5</v>
      </c>
      <c r="E77" s="11">
        <f t="shared" ref="E77" si="44">+E76/2</f>
        <v>7</v>
      </c>
      <c r="F77" s="11">
        <f t="shared" ref="F77" si="45">+F76/2</f>
        <v>84.5</v>
      </c>
      <c r="G77" s="11">
        <f t="shared" ref="G77" si="46">+G76/2</f>
        <v>68</v>
      </c>
      <c r="H77" s="11">
        <f t="shared" ref="H77" si="47">+H76/2</f>
        <v>11.5</v>
      </c>
      <c r="I77" s="11">
        <f t="shared" ref="I77" si="48">+I76/2</f>
        <v>79.5</v>
      </c>
      <c r="J77" s="11">
        <f t="shared" ref="J77" si="49">+J76/2</f>
        <v>46.5</v>
      </c>
      <c r="K77" s="11">
        <f t="shared" ref="K77" si="50">+K76/2</f>
        <v>10.5</v>
      </c>
      <c r="L77" s="11">
        <f t="shared" ref="L77" si="51">+L76/2</f>
        <v>5.5</v>
      </c>
      <c r="M77" s="3"/>
    </row>
    <row r="78" spans="2:13" ht="12.75" thickBot="1" x14ac:dyDescent="0.25">
      <c r="B78" s="44"/>
      <c r="C78" s="10" t="s">
        <v>117</v>
      </c>
      <c r="E78" s="11">
        <f>SUM(D77:E77)</f>
        <v>119.5</v>
      </c>
      <c r="F78" s="11">
        <f>SUM(D77:F77)</f>
        <v>204</v>
      </c>
      <c r="H78" s="11">
        <f>SUM(G77:H77)</f>
        <v>79.5</v>
      </c>
      <c r="I78" s="11">
        <f>SUM(G77:I77)</f>
        <v>159</v>
      </c>
      <c r="K78" s="11">
        <f>SUM(J77:K77)</f>
        <v>57</v>
      </c>
      <c r="L78" s="11">
        <f>SUM(J77:L77)</f>
        <v>62.5</v>
      </c>
      <c r="M78" s="3"/>
    </row>
    <row r="79" spans="2:13" ht="12.75" thickBot="1" x14ac:dyDescent="0.25">
      <c r="B79" s="44"/>
      <c r="C79" s="13" t="s">
        <v>121</v>
      </c>
      <c r="D79" s="12"/>
      <c r="E79" s="12"/>
      <c r="F79" s="14">
        <f>+F77/F78</f>
        <v>0.41421568627450983</v>
      </c>
      <c r="G79" s="12"/>
      <c r="H79" s="15" t="s">
        <v>126</v>
      </c>
      <c r="I79" s="16">
        <f>+I78/F78</f>
        <v>0.77941176470588236</v>
      </c>
      <c r="J79" s="12"/>
      <c r="K79" s="12"/>
      <c r="L79" s="12"/>
      <c r="M79" s="3"/>
    </row>
    <row r="82" spans="2:13" x14ac:dyDescent="0.2">
      <c r="F82" s="14"/>
    </row>
    <row r="83" spans="2:13" x14ac:dyDescent="0.2">
      <c r="G83" s="219">
        <v>2017</v>
      </c>
      <c r="H83" s="219"/>
      <c r="I83" s="219"/>
    </row>
    <row r="84" spans="2:13" ht="12.75" thickBot="1" x14ac:dyDescent="0.25"/>
    <row r="85" spans="2:13" ht="12.75" thickBot="1" x14ac:dyDescent="0.25">
      <c r="B85" s="217" t="s">
        <v>28</v>
      </c>
      <c r="C85" s="220" t="s">
        <v>0</v>
      </c>
      <c r="D85" s="223" t="s">
        <v>1</v>
      </c>
      <c r="E85" s="224"/>
      <c r="F85" s="225"/>
      <c r="G85" s="223" t="s">
        <v>2</v>
      </c>
      <c r="H85" s="224"/>
      <c r="I85" s="225"/>
      <c r="J85" s="223" t="s">
        <v>3</v>
      </c>
      <c r="K85" s="224"/>
      <c r="L85" s="225"/>
      <c r="M85" s="3"/>
    </row>
    <row r="86" spans="2:13" x14ac:dyDescent="0.2">
      <c r="B86" s="231"/>
      <c r="C86" s="221"/>
      <c r="D86" s="227" t="s">
        <v>4</v>
      </c>
      <c r="E86" s="229" t="s">
        <v>5</v>
      </c>
      <c r="F86" s="229" t="s">
        <v>6</v>
      </c>
      <c r="G86" s="229" t="s">
        <v>4</v>
      </c>
      <c r="H86" s="229" t="s">
        <v>5</v>
      </c>
      <c r="I86" s="229" t="s">
        <v>6</v>
      </c>
      <c r="J86" s="229" t="s">
        <v>4</v>
      </c>
      <c r="K86" s="229" t="s">
        <v>5</v>
      </c>
      <c r="L86" s="229" t="s">
        <v>6</v>
      </c>
      <c r="M86" s="3"/>
    </row>
    <row r="87" spans="2:13" ht="12.75" thickBot="1" x14ac:dyDescent="0.25">
      <c r="B87" s="218"/>
      <c r="C87" s="222"/>
      <c r="D87" s="228"/>
      <c r="E87" s="230"/>
      <c r="F87" s="230"/>
      <c r="G87" s="230"/>
      <c r="H87" s="230"/>
      <c r="I87" s="230"/>
      <c r="J87" s="230"/>
      <c r="K87" s="230"/>
      <c r="L87" s="230"/>
      <c r="M87" s="3"/>
    </row>
    <row r="88" spans="2:13" ht="12.75" thickBot="1" x14ac:dyDescent="0.25">
      <c r="B88" s="254" t="s">
        <v>33</v>
      </c>
      <c r="C88" s="51" t="s">
        <v>24</v>
      </c>
      <c r="D88" s="38">
        <v>117</v>
      </c>
      <c r="E88" s="38">
        <v>6</v>
      </c>
      <c r="F88" s="38">
        <v>10</v>
      </c>
      <c r="G88" s="38">
        <v>37</v>
      </c>
      <c r="H88" s="38">
        <v>25</v>
      </c>
      <c r="I88" s="38">
        <v>101</v>
      </c>
      <c r="J88" s="38">
        <v>43</v>
      </c>
      <c r="K88" s="38">
        <v>6</v>
      </c>
      <c r="L88" s="38">
        <v>0</v>
      </c>
      <c r="M88" s="3"/>
    </row>
    <row r="89" spans="2:13" ht="12.75" thickBot="1" x14ac:dyDescent="0.25">
      <c r="B89" s="256"/>
      <c r="C89" s="51" t="s">
        <v>25</v>
      </c>
      <c r="D89" s="7">
        <v>107</v>
      </c>
      <c r="E89" s="7">
        <v>20</v>
      </c>
      <c r="F89" s="7">
        <v>106</v>
      </c>
      <c r="G89" s="7">
        <v>50</v>
      </c>
      <c r="H89" s="7">
        <v>31</v>
      </c>
      <c r="I89" s="7">
        <v>100</v>
      </c>
      <c r="J89" s="7">
        <v>45</v>
      </c>
      <c r="K89" s="7">
        <v>21</v>
      </c>
      <c r="L89" s="7">
        <v>6</v>
      </c>
      <c r="M89" s="3"/>
    </row>
    <row r="90" spans="2:13" x14ac:dyDescent="0.2">
      <c r="C90" s="10" t="s">
        <v>116</v>
      </c>
      <c r="D90" s="1">
        <f>SUM(D88:D89)</f>
        <v>224</v>
      </c>
      <c r="E90" s="1">
        <f t="shared" ref="E90" si="52">SUM(E88:E89)</f>
        <v>26</v>
      </c>
      <c r="F90" s="1">
        <f t="shared" ref="F90" si="53">SUM(F88:F89)</f>
        <v>116</v>
      </c>
      <c r="G90" s="1">
        <f t="shared" ref="G90" si="54">SUM(G88:G89)</f>
        <v>87</v>
      </c>
      <c r="H90" s="1">
        <f t="shared" ref="H90" si="55">SUM(H88:H89)</f>
        <v>56</v>
      </c>
      <c r="I90" s="1">
        <f t="shared" ref="I90" si="56">SUM(I88:I89)</f>
        <v>201</v>
      </c>
      <c r="J90" s="1">
        <f t="shared" ref="J90" si="57">SUM(J88:J89)</f>
        <v>88</v>
      </c>
      <c r="K90" s="1">
        <f t="shared" ref="K90" si="58">SUM(K88:K89)</f>
        <v>27</v>
      </c>
      <c r="L90" s="1">
        <f>SUM(L88:L89)</f>
        <v>6</v>
      </c>
      <c r="M90" s="3"/>
    </row>
    <row r="91" spans="2:13" x14ac:dyDescent="0.2">
      <c r="C91" s="10" t="s">
        <v>119</v>
      </c>
      <c r="D91" s="11">
        <f>+D90/2</f>
        <v>112</v>
      </c>
      <c r="E91" s="11">
        <f t="shared" ref="E91" si="59">+E90/2</f>
        <v>13</v>
      </c>
      <c r="F91" s="11">
        <f t="shared" ref="F91" si="60">+F90/2</f>
        <v>58</v>
      </c>
      <c r="G91" s="11">
        <f t="shared" ref="G91" si="61">+G90/2</f>
        <v>43.5</v>
      </c>
      <c r="H91" s="11">
        <f t="shared" ref="H91" si="62">+H90/2</f>
        <v>28</v>
      </c>
      <c r="I91" s="11">
        <f t="shared" ref="I91" si="63">+I90/2</f>
        <v>100.5</v>
      </c>
      <c r="J91" s="11">
        <f t="shared" ref="J91" si="64">+J90/2</f>
        <v>44</v>
      </c>
      <c r="K91" s="11">
        <f t="shared" ref="K91" si="65">+K90/2</f>
        <v>13.5</v>
      </c>
      <c r="L91" s="11">
        <f t="shared" ref="L91" si="66">+L90/2</f>
        <v>3</v>
      </c>
      <c r="M91" s="3"/>
    </row>
    <row r="92" spans="2:13" x14ac:dyDescent="0.2">
      <c r="C92" s="10" t="s">
        <v>117</v>
      </c>
      <c r="E92" s="12">
        <f>SUM(D91:E91)</f>
        <v>125</v>
      </c>
      <c r="F92" s="12">
        <f>SUM(D91:F91)</f>
        <v>183</v>
      </c>
      <c r="H92" s="12">
        <f>SUM(G91:H91)</f>
        <v>71.5</v>
      </c>
      <c r="I92" s="12">
        <f>SUM(G91:I91)</f>
        <v>172</v>
      </c>
      <c r="K92" s="12">
        <f>SUM(J91:K91)</f>
        <v>57.5</v>
      </c>
      <c r="L92" s="12">
        <f>SUM(J91:L91)</f>
        <v>60.5</v>
      </c>
      <c r="M92" s="3"/>
    </row>
    <row r="93" spans="2:13" x14ac:dyDescent="0.2">
      <c r="C93" s="10" t="s">
        <v>120</v>
      </c>
      <c r="D93" s="14">
        <f>+D76/D90</f>
        <v>1.0044642857142858</v>
      </c>
      <c r="E93" s="14">
        <f t="shared" ref="E93:L93" si="67">+E76/E90</f>
        <v>0.53846153846153844</v>
      </c>
      <c r="F93" s="14">
        <f t="shared" si="67"/>
        <v>1.4568965517241379</v>
      </c>
      <c r="G93" s="14">
        <f t="shared" si="67"/>
        <v>1.5632183908045978</v>
      </c>
      <c r="H93" s="14">
        <f t="shared" si="67"/>
        <v>0.4107142857142857</v>
      </c>
      <c r="I93" s="14">
        <f t="shared" si="67"/>
        <v>0.79104477611940294</v>
      </c>
      <c r="J93" s="14">
        <f t="shared" si="67"/>
        <v>1.0568181818181819</v>
      </c>
      <c r="K93" s="14">
        <f t="shared" si="67"/>
        <v>0.77777777777777779</v>
      </c>
      <c r="L93" s="14">
        <f t="shared" si="67"/>
        <v>1.8333333333333333</v>
      </c>
      <c r="M93" s="3"/>
    </row>
    <row r="94" spans="2:13" ht="12.75" thickBot="1" x14ac:dyDescent="0.25">
      <c r="C94" s="13" t="s">
        <v>122</v>
      </c>
      <c r="E94" s="14">
        <f>+E78/E92</f>
        <v>0.95599999999999996</v>
      </c>
      <c r="F94" s="14">
        <f t="shared" ref="F94:L94" si="68">+F78/F92</f>
        <v>1.1147540983606556</v>
      </c>
      <c r="G94" s="14"/>
      <c r="H94" s="14">
        <f t="shared" si="68"/>
        <v>1.1118881118881119</v>
      </c>
      <c r="I94" s="14">
        <f t="shared" si="68"/>
        <v>0.92441860465116277</v>
      </c>
      <c r="J94" s="14"/>
      <c r="K94" s="14">
        <f t="shared" si="68"/>
        <v>0.99130434782608701</v>
      </c>
      <c r="L94" s="14">
        <f t="shared" si="68"/>
        <v>1.0330578512396693</v>
      </c>
    </row>
    <row r="95" spans="2:13" x14ac:dyDescent="0.2">
      <c r="C95" s="29"/>
      <c r="E95" s="14"/>
      <c r="F95" s="14"/>
      <c r="G95" s="14"/>
      <c r="H95" s="14"/>
      <c r="I95" s="14"/>
      <c r="J95" s="14"/>
      <c r="K95" s="14"/>
      <c r="L95" s="14"/>
    </row>
    <row r="96" spans="2:13" x14ac:dyDescent="0.2">
      <c r="B96" s="34" t="s">
        <v>123</v>
      </c>
      <c r="C96" s="226" t="s">
        <v>143</v>
      </c>
      <c r="D96" s="226"/>
      <c r="E96" s="226"/>
      <c r="F96" s="226"/>
      <c r="G96" s="226"/>
      <c r="H96" s="226"/>
      <c r="I96" s="226"/>
      <c r="J96" s="226"/>
      <c r="K96" s="226"/>
      <c r="L96" s="226"/>
    </row>
    <row r="97" spans="1:14" x14ac:dyDescent="0.2">
      <c r="B97" s="35" t="s">
        <v>124</v>
      </c>
      <c r="C97" s="226" t="s">
        <v>144</v>
      </c>
      <c r="D97" s="226"/>
      <c r="E97" s="226"/>
      <c r="F97" s="226"/>
      <c r="G97" s="226"/>
      <c r="H97" s="226"/>
      <c r="I97" s="226"/>
      <c r="J97" s="226"/>
      <c r="K97" s="226"/>
      <c r="L97" s="226"/>
    </row>
    <row r="98" spans="1:14" x14ac:dyDescent="0.2">
      <c r="B98" s="35" t="s">
        <v>125</v>
      </c>
      <c r="C98" s="226" t="s">
        <v>145</v>
      </c>
      <c r="D98" s="226"/>
      <c r="E98" s="226"/>
      <c r="F98" s="226"/>
      <c r="G98" s="226"/>
      <c r="H98" s="226"/>
      <c r="I98" s="226"/>
      <c r="J98" s="226"/>
      <c r="K98" s="226"/>
      <c r="L98" s="226"/>
    </row>
    <row r="100" spans="1:14" ht="12.75" thickBot="1" x14ac:dyDescent="0.25"/>
    <row r="101" spans="1:14" x14ac:dyDescent="0.2">
      <c r="C101" s="166"/>
      <c r="D101" s="217" t="s">
        <v>1</v>
      </c>
      <c r="E101" s="217" t="s">
        <v>2</v>
      </c>
      <c r="F101" s="217" t="s">
        <v>3</v>
      </c>
      <c r="N101" s="12"/>
    </row>
    <row r="102" spans="1:14" ht="12.75" thickBot="1" x14ac:dyDescent="0.25">
      <c r="C102" s="166"/>
      <c r="D102" s="253"/>
      <c r="E102" s="253"/>
      <c r="F102" s="253"/>
      <c r="N102" s="12"/>
    </row>
    <row r="103" spans="1:14" ht="12.75" thickBot="1" x14ac:dyDescent="0.25">
      <c r="C103" s="37" t="s">
        <v>187</v>
      </c>
      <c r="D103" s="97">
        <v>451</v>
      </c>
      <c r="E103" s="97">
        <v>412</v>
      </c>
      <c r="F103" s="97">
        <v>146</v>
      </c>
      <c r="N103" s="12"/>
    </row>
    <row r="104" spans="1:14" ht="24.75" thickBot="1" x14ac:dyDescent="0.25">
      <c r="C104" s="41" t="s">
        <v>173</v>
      </c>
      <c r="D104" s="95">
        <v>437</v>
      </c>
      <c r="E104" s="96">
        <v>368</v>
      </c>
      <c r="F104" s="97">
        <v>174</v>
      </c>
    </row>
    <row r="105" spans="1:14" x14ac:dyDescent="0.2">
      <c r="D105" s="14">
        <f>+D103/D104</f>
        <v>1.0320366132723111</v>
      </c>
      <c r="E105" s="14">
        <f t="shared" ref="E105:F105" si="69">+E103/E104</f>
        <v>1.1195652173913044</v>
      </c>
      <c r="F105" s="14">
        <f t="shared" si="69"/>
        <v>0.83908045977011492</v>
      </c>
    </row>
    <row r="107" spans="1:14" ht="32.25" customHeight="1" x14ac:dyDescent="0.2">
      <c r="A107" s="34" t="s">
        <v>167</v>
      </c>
      <c r="B107" s="250" t="s">
        <v>313</v>
      </c>
      <c r="C107" s="250"/>
      <c r="D107" s="250"/>
      <c r="E107" s="250"/>
      <c r="F107" s="250"/>
      <c r="G107" s="250"/>
      <c r="H107" s="250"/>
      <c r="I107" s="250"/>
      <c r="J107" s="250"/>
      <c r="K107" s="250"/>
    </row>
    <row r="109" spans="1:14" ht="24" x14ac:dyDescent="0.2">
      <c r="C109" s="18" t="s">
        <v>74</v>
      </c>
      <c r="D109" s="19" t="s">
        <v>75</v>
      </c>
      <c r="E109" s="19" t="s">
        <v>76</v>
      </c>
      <c r="F109" s="20" t="s">
        <v>77</v>
      </c>
    </row>
    <row r="110" spans="1:14" x14ac:dyDescent="0.2">
      <c r="C110" s="21" t="s">
        <v>78</v>
      </c>
      <c r="D110" s="22">
        <v>208</v>
      </c>
      <c r="E110" s="22">
        <v>145</v>
      </c>
      <c r="F110" s="22">
        <v>84</v>
      </c>
    </row>
    <row r="111" spans="1:14" x14ac:dyDescent="0.2">
      <c r="C111" s="21" t="s">
        <v>81</v>
      </c>
      <c r="D111" s="22">
        <v>553</v>
      </c>
      <c r="E111" s="22">
        <v>485</v>
      </c>
      <c r="F111" s="22">
        <v>214</v>
      </c>
    </row>
    <row r="112" spans="1:14" x14ac:dyDescent="0.2">
      <c r="C112" s="21" t="s">
        <v>82</v>
      </c>
      <c r="D112" s="22">
        <v>528</v>
      </c>
      <c r="E112" s="22">
        <v>458</v>
      </c>
      <c r="F112" s="22">
        <v>316</v>
      </c>
    </row>
    <row r="113" spans="3:6" x14ac:dyDescent="0.2">
      <c r="C113" s="21" t="s">
        <v>83</v>
      </c>
      <c r="D113" s="22">
        <v>270</v>
      </c>
      <c r="E113" s="22">
        <v>261</v>
      </c>
      <c r="F113" s="22">
        <v>58</v>
      </c>
    </row>
    <row r="114" spans="3:6" x14ac:dyDescent="0.2">
      <c r="C114" s="21" t="s">
        <v>85</v>
      </c>
      <c r="D114" s="22">
        <v>383</v>
      </c>
      <c r="E114" s="22">
        <v>281</v>
      </c>
      <c r="F114" s="22">
        <v>150</v>
      </c>
    </row>
    <row r="115" spans="3:6" x14ac:dyDescent="0.2">
      <c r="C115" s="21" t="s">
        <v>86</v>
      </c>
      <c r="D115" s="22">
        <v>261</v>
      </c>
      <c r="E115" s="22">
        <v>247</v>
      </c>
      <c r="F115" s="22">
        <v>143</v>
      </c>
    </row>
    <row r="116" spans="3:6" x14ac:dyDescent="0.2">
      <c r="C116" s="21" t="s">
        <v>87</v>
      </c>
      <c r="D116" s="22">
        <v>223</v>
      </c>
      <c r="E116" s="22">
        <v>203</v>
      </c>
      <c r="F116" s="22">
        <v>54</v>
      </c>
    </row>
    <row r="117" spans="3:6" x14ac:dyDescent="0.2">
      <c r="C117" s="21" t="s">
        <v>88</v>
      </c>
      <c r="D117" s="22">
        <v>457</v>
      </c>
      <c r="E117" s="22">
        <v>381</v>
      </c>
      <c r="F117" s="22">
        <v>92</v>
      </c>
    </row>
    <row r="118" spans="3:6" x14ac:dyDescent="0.2">
      <c r="C118" s="21" t="s">
        <v>89</v>
      </c>
      <c r="D118" s="22">
        <v>713</v>
      </c>
      <c r="E118" s="22">
        <v>735</v>
      </c>
      <c r="F118" s="22">
        <v>125</v>
      </c>
    </row>
    <row r="119" spans="3:6" x14ac:dyDescent="0.2">
      <c r="C119" s="21" t="s">
        <v>186</v>
      </c>
      <c r="D119" s="22">
        <v>354</v>
      </c>
      <c r="E119" s="22">
        <v>258</v>
      </c>
      <c r="F119" s="22">
        <v>298</v>
      </c>
    </row>
    <row r="120" spans="3:6" x14ac:dyDescent="0.2">
      <c r="C120" s="21" t="s">
        <v>91</v>
      </c>
      <c r="D120" s="22">
        <v>335</v>
      </c>
      <c r="E120" s="22">
        <v>288</v>
      </c>
      <c r="F120" s="22">
        <v>86</v>
      </c>
    </row>
    <row r="121" spans="3:6" x14ac:dyDescent="0.2">
      <c r="C121" s="21" t="s">
        <v>92</v>
      </c>
      <c r="D121" s="22">
        <v>637</v>
      </c>
      <c r="E121" s="22">
        <v>551</v>
      </c>
      <c r="F121" s="22">
        <v>239</v>
      </c>
    </row>
    <row r="122" spans="3:6" x14ac:dyDescent="0.2">
      <c r="C122" s="21" t="s">
        <v>93</v>
      </c>
      <c r="D122" s="22">
        <v>345</v>
      </c>
      <c r="E122" s="22">
        <v>456</v>
      </c>
      <c r="F122" s="22">
        <v>135</v>
      </c>
    </row>
    <row r="123" spans="3:6" x14ac:dyDescent="0.2">
      <c r="C123" s="21" t="s">
        <v>94</v>
      </c>
      <c r="D123" s="22">
        <v>571</v>
      </c>
      <c r="E123" s="22">
        <v>452</v>
      </c>
      <c r="F123" s="22">
        <v>143</v>
      </c>
    </row>
    <row r="124" spans="3:6" x14ac:dyDescent="0.2">
      <c r="C124" s="21" t="s">
        <v>95</v>
      </c>
      <c r="D124" s="22">
        <v>233</v>
      </c>
      <c r="E124" s="22">
        <v>178</v>
      </c>
      <c r="F124" s="22">
        <v>123</v>
      </c>
    </row>
    <row r="125" spans="3:6" x14ac:dyDescent="0.2">
      <c r="C125" s="21" t="s">
        <v>264</v>
      </c>
      <c r="D125" s="22">
        <v>451</v>
      </c>
      <c r="E125" s="22">
        <v>412</v>
      </c>
      <c r="F125" s="22">
        <v>146</v>
      </c>
    </row>
    <row r="126" spans="3:6" x14ac:dyDescent="0.2">
      <c r="C126" s="21" t="s">
        <v>98</v>
      </c>
      <c r="D126" s="22">
        <v>386</v>
      </c>
      <c r="E126" s="22">
        <v>338</v>
      </c>
      <c r="F126" s="22">
        <v>171</v>
      </c>
    </row>
    <row r="127" spans="3:6" x14ac:dyDescent="0.2">
      <c r="C127" s="21" t="s">
        <v>99</v>
      </c>
      <c r="D127" s="22">
        <v>670</v>
      </c>
      <c r="E127" s="22">
        <v>563</v>
      </c>
      <c r="F127" s="22">
        <v>359</v>
      </c>
    </row>
    <row r="128" spans="3:6" x14ac:dyDescent="0.2">
      <c r="C128" s="21" t="s">
        <v>100</v>
      </c>
      <c r="D128" s="22">
        <v>508</v>
      </c>
      <c r="E128" s="22">
        <v>367</v>
      </c>
      <c r="F128" s="22">
        <v>145</v>
      </c>
    </row>
    <row r="129" spans="3:6" x14ac:dyDescent="0.2">
      <c r="C129" s="21" t="s">
        <v>101</v>
      </c>
      <c r="D129" s="22">
        <v>698</v>
      </c>
      <c r="E129" s="22">
        <v>658</v>
      </c>
      <c r="F129" s="22">
        <v>181</v>
      </c>
    </row>
    <row r="130" spans="3:6" x14ac:dyDescent="0.2">
      <c r="C130" s="21" t="s">
        <v>102</v>
      </c>
      <c r="D130" s="22">
        <v>502</v>
      </c>
      <c r="E130" s="22">
        <v>395</v>
      </c>
      <c r="F130" s="22">
        <v>137</v>
      </c>
    </row>
    <row r="131" spans="3:6" x14ac:dyDescent="0.2">
      <c r="C131" s="21" t="s">
        <v>103</v>
      </c>
      <c r="D131" s="128">
        <v>879</v>
      </c>
      <c r="E131" s="22">
        <v>479</v>
      </c>
      <c r="F131" s="22">
        <v>408</v>
      </c>
    </row>
    <row r="132" spans="3:6" x14ac:dyDescent="0.2">
      <c r="C132" s="21" t="s">
        <v>104</v>
      </c>
      <c r="D132" s="22">
        <v>601</v>
      </c>
      <c r="E132" s="22">
        <v>504</v>
      </c>
      <c r="F132" s="22">
        <v>359</v>
      </c>
    </row>
    <row r="133" spans="3:6" x14ac:dyDescent="0.2">
      <c r="C133" s="21" t="s">
        <v>105</v>
      </c>
      <c r="D133" s="22">
        <v>272</v>
      </c>
      <c r="E133" s="22">
        <v>260</v>
      </c>
      <c r="F133" s="22">
        <v>185</v>
      </c>
    </row>
    <row r="134" spans="3:6" x14ac:dyDescent="0.2">
      <c r="C134" s="21" t="s">
        <v>107</v>
      </c>
      <c r="D134" s="22">
        <v>495</v>
      </c>
      <c r="E134" s="22">
        <v>420</v>
      </c>
      <c r="F134" s="22">
        <v>205</v>
      </c>
    </row>
    <row r="135" spans="3:6" x14ac:dyDescent="0.2">
      <c r="C135" s="21" t="s">
        <v>108</v>
      </c>
      <c r="D135" s="22">
        <v>497</v>
      </c>
      <c r="E135" s="22">
        <v>388</v>
      </c>
      <c r="F135" s="22">
        <v>258</v>
      </c>
    </row>
    <row r="136" spans="3:6" x14ac:dyDescent="0.2">
      <c r="C136" s="127" t="s">
        <v>109</v>
      </c>
      <c r="D136" s="22">
        <v>352</v>
      </c>
      <c r="E136" s="22">
        <v>291</v>
      </c>
      <c r="F136" s="22">
        <v>65</v>
      </c>
    </row>
    <row r="137" spans="3:6" x14ac:dyDescent="0.2">
      <c r="C137" s="21" t="s">
        <v>183</v>
      </c>
      <c r="D137" s="22">
        <v>314</v>
      </c>
      <c r="E137" s="22">
        <v>278</v>
      </c>
      <c r="F137" s="22">
        <v>99</v>
      </c>
    </row>
    <row r="138" spans="3:6" x14ac:dyDescent="0.2">
      <c r="C138" s="21" t="s">
        <v>266</v>
      </c>
      <c r="D138" s="22">
        <v>204</v>
      </c>
      <c r="E138" s="22">
        <v>159</v>
      </c>
      <c r="F138" s="22">
        <v>63</v>
      </c>
    </row>
    <row r="139" spans="3:6" x14ac:dyDescent="0.2">
      <c r="C139" s="21" t="s">
        <v>267</v>
      </c>
      <c r="D139" s="22">
        <v>200</v>
      </c>
      <c r="E139" s="22">
        <v>154</v>
      </c>
      <c r="F139" s="22">
        <v>129</v>
      </c>
    </row>
    <row r="140" spans="3:6" x14ac:dyDescent="0.2">
      <c r="C140" s="1" t="s">
        <v>265</v>
      </c>
    </row>
  </sheetData>
  <mergeCells count="109">
    <mergeCell ref="G22:G23"/>
    <mergeCell ref="H22:H23"/>
    <mergeCell ref="H55:H56"/>
    <mergeCell ref="I43:I44"/>
    <mergeCell ref="C66:L66"/>
    <mergeCell ref="E43:E44"/>
    <mergeCell ref="C67:L67"/>
    <mergeCell ref="F43:F44"/>
    <mergeCell ref="C96:L96"/>
    <mergeCell ref="J85:L85"/>
    <mergeCell ref="G72:G73"/>
    <mergeCell ref="H72:H73"/>
    <mergeCell ref="J86:J87"/>
    <mergeCell ref="K86:K87"/>
    <mergeCell ref="L86:L87"/>
    <mergeCell ref="L43:L44"/>
    <mergeCell ref="J43:J44"/>
    <mergeCell ref="C97:L97"/>
    <mergeCell ref="C98:L98"/>
    <mergeCell ref="G2:I2"/>
    <mergeCell ref="C35:L35"/>
    <mergeCell ref="C36:L36"/>
    <mergeCell ref="C37:L37"/>
    <mergeCell ref="C65:L65"/>
    <mergeCell ref="J42:L42"/>
    <mergeCell ref="K43:K44"/>
    <mergeCell ref="J54:L54"/>
    <mergeCell ref="J55:J56"/>
    <mergeCell ref="K55:K56"/>
    <mergeCell ref="L55:L56"/>
    <mergeCell ref="G19:I19"/>
    <mergeCell ref="I22:I23"/>
    <mergeCell ref="J21:L21"/>
    <mergeCell ref="D22:D23"/>
    <mergeCell ref="E22:E23"/>
    <mergeCell ref="F22:F23"/>
    <mergeCell ref="G43:G44"/>
    <mergeCell ref="H43:H44"/>
    <mergeCell ref="J22:J23"/>
    <mergeCell ref="K22:K23"/>
    <mergeCell ref="L22:L23"/>
    <mergeCell ref="B74:B75"/>
    <mergeCell ref="B85:B87"/>
    <mergeCell ref="C85:C87"/>
    <mergeCell ref="D85:F85"/>
    <mergeCell ref="G85:I85"/>
    <mergeCell ref="D86:D87"/>
    <mergeCell ref="E86:E87"/>
    <mergeCell ref="F86:F87"/>
    <mergeCell ref="G86:G87"/>
    <mergeCell ref="H86:H87"/>
    <mergeCell ref="I86:I87"/>
    <mergeCell ref="B45:B46"/>
    <mergeCell ref="J72:J73"/>
    <mergeCell ref="K72:K73"/>
    <mergeCell ref="L72:L73"/>
    <mergeCell ref="G69:I69"/>
    <mergeCell ref="B71:B73"/>
    <mergeCell ref="C71:C73"/>
    <mergeCell ref="D71:F71"/>
    <mergeCell ref="G71:I71"/>
    <mergeCell ref="J71:L71"/>
    <mergeCell ref="D72:D73"/>
    <mergeCell ref="E72:E73"/>
    <mergeCell ref="I72:I73"/>
    <mergeCell ref="F72:F73"/>
    <mergeCell ref="D55:D56"/>
    <mergeCell ref="E55:E56"/>
    <mergeCell ref="F55:F56"/>
    <mergeCell ref="G55:G56"/>
    <mergeCell ref="I55:I56"/>
    <mergeCell ref="D101:D102"/>
    <mergeCell ref="E101:E102"/>
    <mergeCell ref="F101:F102"/>
    <mergeCell ref="B107:K107"/>
    <mergeCell ref="G52:I52"/>
    <mergeCell ref="B7:B11"/>
    <mergeCell ref="B21:B23"/>
    <mergeCell ref="C21:C23"/>
    <mergeCell ref="D21:F21"/>
    <mergeCell ref="G21:I21"/>
    <mergeCell ref="B24:B28"/>
    <mergeCell ref="G40:I40"/>
    <mergeCell ref="B54:B56"/>
    <mergeCell ref="C54:C56"/>
    <mergeCell ref="D54:F54"/>
    <mergeCell ref="G54:I54"/>
    <mergeCell ref="B42:B44"/>
    <mergeCell ref="C42:C44"/>
    <mergeCell ref="D42:F42"/>
    <mergeCell ref="G42:I42"/>
    <mergeCell ref="D43:D44"/>
    <mergeCell ref="B57:B58"/>
    <mergeCell ref="B88:B89"/>
    <mergeCell ref="G83:I83"/>
    <mergeCell ref="B4:B6"/>
    <mergeCell ref="C4:C6"/>
    <mergeCell ref="D4:F4"/>
    <mergeCell ref="G4:I4"/>
    <mergeCell ref="H5:H6"/>
    <mergeCell ref="I5:I6"/>
    <mergeCell ref="J4:L4"/>
    <mergeCell ref="D5:D6"/>
    <mergeCell ref="E5:E6"/>
    <mergeCell ref="F5:F6"/>
    <mergeCell ref="G5:G6"/>
    <mergeCell ref="J5:J6"/>
    <mergeCell ref="K5:K6"/>
    <mergeCell ref="L5:L6"/>
  </mergeCells>
  <pageMargins left="0.7" right="0.7" top="0.75" bottom="0.75" header="0.3" footer="0.3"/>
  <pageSetup paperSize="14"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8"/>
  <sheetViews>
    <sheetView topLeftCell="A121" zoomScale="90" zoomScaleNormal="90" workbookViewId="0">
      <selection activeCell="P122" sqref="P122"/>
    </sheetView>
  </sheetViews>
  <sheetFormatPr baseColWidth="10" defaultColWidth="11.5703125" defaultRowHeight="12" customHeight="1" x14ac:dyDescent="0.2"/>
  <cols>
    <col min="1" max="2" width="11.5703125" style="1"/>
    <col min="3" max="3" width="21.28515625" style="1" customWidth="1"/>
    <col min="4" max="16384" width="11.5703125" style="1"/>
  </cols>
  <sheetData>
    <row r="2" spans="2:14" ht="12" customHeight="1" x14ac:dyDescent="0.2">
      <c r="G2" s="219">
        <v>2018</v>
      </c>
      <c r="H2" s="219"/>
      <c r="I2" s="219"/>
    </row>
    <row r="3" spans="2:14" ht="12" customHeight="1" thickBot="1" x14ac:dyDescent="0.25"/>
    <row r="4" spans="2:14" ht="12" customHeight="1" thickBot="1" x14ac:dyDescent="0.25">
      <c r="B4" s="217" t="s">
        <v>28</v>
      </c>
      <c r="C4" s="220" t="s">
        <v>0</v>
      </c>
      <c r="D4" s="223" t="s">
        <v>1</v>
      </c>
      <c r="E4" s="224"/>
      <c r="F4" s="225"/>
      <c r="G4" s="223" t="s">
        <v>2</v>
      </c>
      <c r="H4" s="224"/>
      <c r="I4" s="225"/>
      <c r="J4" s="223" t="s">
        <v>3</v>
      </c>
      <c r="K4" s="224"/>
      <c r="L4" s="225"/>
      <c r="M4" s="3"/>
    </row>
    <row r="5" spans="2:14" ht="12" customHeight="1" x14ac:dyDescent="0.2">
      <c r="B5" s="231"/>
      <c r="C5" s="221"/>
      <c r="D5" s="227" t="s">
        <v>4</v>
      </c>
      <c r="E5" s="229" t="s">
        <v>5</v>
      </c>
      <c r="F5" s="229" t="s">
        <v>6</v>
      </c>
      <c r="G5" s="229" t="s">
        <v>4</v>
      </c>
      <c r="H5" s="229" t="s">
        <v>5</v>
      </c>
      <c r="I5" s="229" t="s">
        <v>6</v>
      </c>
      <c r="J5" s="229" t="s">
        <v>4</v>
      </c>
      <c r="K5" s="229" t="s">
        <v>5</v>
      </c>
      <c r="L5" s="229" t="s">
        <v>6</v>
      </c>
      <c r="M5" s="3"/>
    </row>
    <row r="6" spans="2:14" ht="12" customHeight="1" thickBot="1" x14ac:dyDescent="0.25">
      <c r="B6" s="218"/>
      <c r="C6" s="222"/>
      <c r="D6" s="228"/>
      <c r="E6" s="230"/>
      <c r="F6" s="230"/>
      <c r="G6" s="230"/>
      <c r="H6" s="230"/>
      <c r="I6" s="230"/>
      <c r="J6" s="230"/>
      <c r="K6" s="230"/>
      <c r="L6" s="230"/>
      <c r="M6" s="3"/>
    </row>
    <row r="7" spans="2:14" ht="12" customHeight="1" thickBot="1" x14ac:dyDescent="0.25">
      <c r="B7" s="254" t="s">
        <v>29</v>
      </c>
      <c r="C7" s="51" t="s">
        <v>24</v>
      </c>
      <c r="D7" s="7">
        <v>713</v>
      </c>
      <c r="E7" s="7">
        <v>0</v>
      </c>
      <c r="F7" s="7">
        <v>28</v>
      </c>
      <c r="G7" s="7">
        <v>515</v>
      </c>
      <c r="H7" s="7">
        <v>55</v>
      </c>
      <c r="I7" s="7">
        <v>20</v>
      </c>
      <c r="J7" s="7">
        <v>345</v>
      </c>
      <c r="K7" s="7">
        <v>11</v>
      </c>
      <c r="L7" s="7">
        <v>0</v>
      </c>
      <c r="M7" s="3"/>
    </row>
    <row r="8" spans="2:14" ht="12" customHeight="1" thickBot="1" x14ac:dyDescent="0.25">
      <c r="B8" s="255"/>
      <c r="C8" s="51" t="s">
        <v>25</v>
      </c>
      <c r="D8" s="7">
        <v>730</v>
      </c>
      <c r="E8" s="105">
        <v>46</v>
      </c>
      <c r="F8" s="7">
        <v>207</v>
      </c>
      <c r="G8" s="7">
        <v>469</v>
      </c>
      <c r="H8" s="7">
        <v>8</v>
      </c>
      <c r="I8" s="7">
        <v>197</v>
      </c>
      <c r="J8" s="7">
        <v>395</v>
      </c>
      <c r="K8" s="7">
        <v>5</v>
      </c>
      <c r="L8" s="7">
        <v>6</v>
      </c>
      <c r="M8" s="3"/>
    </row>
    <row r="9" spans="2:14" ht="12" customHeight="1" thickBot="1" x14ac:dyDescent="0.25">
      <c r="B9" s="255"/>
      <c r="C9" s="51" t="s">
        <v>26</v>
      </c>
      <c r="D9" s="7">
        <v>726</v>
      </c>
      <c r="E9" s="7">
        <v>0</v>
      </c>
      <c r="F9" s="7">
        <v>227</v>
      </c>
      <c r="G9" s="7">
        <v>399</v>
      </c>
      <c r="H9" s="7">
        <v>67</v>
      </c>
      <c r="I9" s="7">
        <v>216</v>
      </c>
      <c r="J9" s="7">
        <v>525</v>
      </c>
      <c r="K9" s="7">
        <v>57</v>
      </c>
      <c r="L9" s="7">
        <v>7</v>
      </c>
      <c r="M9" s="3"/>
    </row>
    <row r="10" spans="2:14" ht="12" customHeight="1" thickBot="1" x14ac:dyDescent="0.25">
      <c r="B10" s="255"/>
      <c r="C10" s="51" t="s">
        <v>27</v>
      </c>
      <c r="D10" s="7">
        <v>701</v>
      </c>
      <c r="E10" s="7">
        <v>0</v>
      </c>
      <c r="F10" s="7">
        <v>235</v>
      </c>
      <c r="G10" s="7">
        <v>429</v>
      </c>
      <c r="H10" s="7">
        <v>62</v>
      </c>
      <c r="I10" s="7">
        <v>239</v>
      </c>
      <c r="J10" s="7">
        <v>631</v>
      </c>
      <c r="K10" s="7">
        <v>27</v>
      </c>
      <c r="L10" s="7">
        <v>6</v>
      </c>
      <c r="M10" s="3"/>
    </row>
    <row r="11" spans="2:14" ht="12" customHeight="1" thickBot="1" x14ac:dyDescent="0.25">
      <c r="B11" s="255"/>
      <c r="C11" s="51" t="s">
        <v>31</v>
      </c>
      <c r="D11" s="7">
        <v>745</v>
      </c>
      <c r="E11" s="7">
        <v>0</v>
      </c>
      <c r="F11" s="7">
        <v>230</v>
      </c>
      <c r="G11" s="7">
        <v>293</v>
      </c>
      <c r="H11" s="7">
        <v>83</v>
      </c>
      <c r="I11" s="7">
        <v>224</v>
      </c>
      <c r="J11" s="7">
        <v>545</v>
      </c>
      <c r="K11" s="7">
        <v>66</v>
      </c>
      <c r="L11" s="7">
        <v>9</v>
      </c>
      <c r="M11" s="3"/>
    </row>
    <row r="12" spans="2:14" ht="12" customHeight="1" thickBot="1" x14ac:dyDescent="0.25">
      <c r="B12" s="255"/>
      <c r="C12" s="51" t="s">
        <v>34</v>
      </c>
      <c r="D12" s="7">
        <v>748</v>
      </c>
      <c r="E12" s="7">
        <v>1</v>
      </c>
      <c r="F12" s="7">
        <v>220</v>
      </c>
      <c r="G12" s="7">
        <v>538</v>
      </c>
      <c r="H12" s="7">
        <v>3</v>
      </c>
      <c r="I12" s="7">
        <v>213</v>
      </c>
      <c r="J12" s="7">
        <v>294</v>
      </c>
      <c r="K12" s="7">
        <v>6</v>
      </c>
      <c r="L12" s="7">
        <v>7</v>
      </c>
      <c r="M12" s="3"/>
      <c r="N12" s="1">
        <f>538/438</f>
        <v>1.2283105022831051</v>
      </c>
    </row>
    <row r="13" spans="2:14" ht="12" customHeight="1" thickBot="1" x14ac:dyDescent="0.25">
      <c r="B13" s="255"/>
      <c r="C13" s="51" t="s">
        <v>38</v>
      </c>
      <c r="D13" s="7">
        <v>757</v>
      </c>
      <c r="E13" s="7">
        <v>1</v>
      </c>
      <c r="F13" s="7">
        <v>226</v>
      </c>
      <c r="G13" s="7">
        <v>439</v>
      </c>
      <c r="H13" s="7">
        <v>7</v>
      </c>
      <c r="I13" s="7">
        <v>214</v>
      </c>
      <c r="J13" s="7">
        <v>406</v>
      </c>
      <c r="K13" s="7">
        <v>2</v>
      </c>
      <c r="L13" s="7">
        <v>2</v>
      </c>
      <c r="M13" s="3"/>
    </row>
    <row r="14" spans="2:14" ht="12" customHeight="1" thickBot="1" x14ac:dyDescent="0.25">
      <c r="B14" s="255"/>
      <c r="C14" s="51" t="s">
        <v>39</v>
      </c>
      <c r="D14" s="7">
        <v>714</v>
      </c>
      <c r="E14" s="7">
        <v>0</v>
      </c>
      <c r="F14" s="7">
        <v>229</v>
      </c>
      <c r="G14" s="7">
        <v>395</v>
      </c>
      <c r="H14" s="105">
        <v>114</v>
      </c>
      <c r="I14" s="7">
        <v>219</v>
      </c>
      <c r="J14" s="7">
        <v>583</v>
      </c>
      <c r="K14" s="7">
        <v>19</v>
      </c>
      <c r="L14" s="7">
        <v>4</v>
      </c>
      <c r="M14" s="3"/>
    </row>
    <row r="15" spans="2:14" ht="12" customHeight="1" thickBot="1" x14ac:dyDescent="0.25">
      <c r="B15" s="255"/>
      <c r="C15" s="51" t="s">
        <v>35</v>
      </c>
      <c r="D15" s="7">
        <v>715</v>
      </c>
      <c r="E15" s="7">
        <v>0</v>
      </c>
      <c r="F15" s="7">
        <v>234</v>
      </c>
      <c r="G15" s="7">
        <v>489</v>
      </c>
      <c r="H15" s="7">
        <v>59</v>
      </c>
      <c r="I15" s="7">
        <v>217</v>
      </c>
      <c r="J15" s="7">
        <v>422</v>
      </c>
      <c r="K15" s="7">
        <v>99</v>
      </c>
      <c r="L15" s="7">
        <v>14</v>
      </c>
      <c r="M15" s="3"/>
      <c r="N15" s="1">
        <f>489/437</f>
        <v>1.1189931350114417</v>
      </c>
    </row>
    <row r="16" spans="2:14" ht="12" customHeight="1" thickBot="1" x14ac:dyDescent="0.25">
      <c r="B16" s="256"/>
      <c r="C16" s="51" t="s">
        <v>40</v>
      </c>
      <c r="D16" s="105">
        <v>867</v>
      </c>
      <c r="E16" s="7">
        <v>0</v>
      </c>
      <c r="F16" s="7">
        <v>237</v>
      </c>
      <c r="G16" s="7">
        <v>410</v>
      </c>
      <c r="H16" s="105">
        <v>152</v>
      </c>
      <c r="I16" s="7">
        <v>206</v>
      </c>
      <c r="J16" s="7">
        <v>752</v>
      </c>
      <c r="K16" s="7">
        <v>0</v>
      </c>
      <c r="L16" s="7">
        <v>8</v>
      </c>
      <c r="M16" s="3"/>
    </row>
    <row r="17" spans="2:13" ht="12" customHeight="1" x14ac:dyDescent="0.2">
      <c r="C17" s="10" t="s">
        <v>116</v>
      </c>
      <c r="D17" s="1">
        <f>SUM(D7:D16)</f>
        <v>7416</v>
      </c>
      <c r="E17" s="1">
        <f t="shared" ref="E17:L17" si="0">SUM(E7:E16)</f>
        <v>48</v>
      </c>
      <c r="F17" s="1">
        <f t="shared" si="0"/>
        <v>2073</v>
      </c>
      <c r="G17" s="1">
        <f t="shared" si="0"/>
        <v>4376</v>
      </c>
      <c r="H17" s="1">
        <f t="shared" si="0"/>
        <v>610</v>
      </c>
      <c r="I17" s="1">
        <f t="shared" si="0"/>
        <v>1965</v>
      </c>
      <c r="J17" s="1">
        <f t="shared" si="0"/>
        <v>4898</v>
      </c>
      <c r="K17" s="1">
        <f t="shared" si="0"/>
        <v>292</v>
      </c>
      <c r="L17" s="1">
        <f t="shared" si="0"/>
        <v>63</v>
      </c>
    </row>
    <row r="18" spans="2:13" ht="12" customHeight="1" x14ac:dyDescent="0.2">
      <c r="C18" s="10" t="s">
        <v>119</v>
      </c>
      <c r="D18" s="11">
        <f>+D17/10</f>
        <v>741.6</v>
      </c>
      <c r="E18" s="11">
        <f t="shared" ref="E18:L18" si="1">+E17/10</f>
        <v>4.8</v>
      </c>
      <c r="F18" s="11">
        <f t="shared" si="1"/>
        <v>207.3</v>
      </c>
      <c r="G18" s="11">
        <f t="shared" si="1"/>
        <v>437.6</v>
      </c>
      <c r="H18" s="11">
        <f t="shared" si="1"/>
        <v>61</v>
      </c>
      <c r="I18" s="11">
        <f t="shared" si="1"/>
        <v>196.5</v>
      </c>
      <c r="J18" s="11">
        <f t="shared" si="1"/>
        <v>489.8</v>
      </c>
      <c r="K18" s="11">
        <f t="shared" si="1"/>
        <v>29.2</v>
      </c>
      <c r="L18" s="11">
        <f t="shared" si="1"/>
        <v>6.3</v>
      </c>
    </row>
    <row r="19" spans="2:13" ht="12" customHeight="1" thickBot="1" x14ac:dyDescent="0.25">
      <c r="C19" s="10" t="s">
        <v>117</v>
      </c>
      <c r="E19" s="11">
        <f>SUM(D18:E18)</f>
        <v>746.4</v>
      </c>
      <c r="F19" s="11">
        <f>SUM(D18:F18)</f>
        <v>953.7</v>
      </c>
      <c r="H19" s="11">
        <f>SUM(G18:H18)</f>
        <v>498.6</v>
      </c>
      <c r="I19" s="11">
        <f>SUM(G18:I18)</f>
        <v>695.1</v>
      </c>
      <c r="K19" s="11">
        <f>SUM(J18:K18)</f>
        <v>519</v>
      </c>
      <c r="L19" s="11">
        <f>SUM(J18:L18)</f>
        <v>525.29999999999995</v>
      </c>
    </row>
    <row r="20" spans="2:13" ht="12" customHeight="1" thickBot="1" x14ac:dyDescent="0.25">
      <c r="C20" s="13" t="s">
        <v>121</v>
      </c>
      <c r="D20" s="12"/>
      <c r="E20" s="12"/>
      <c r="F20" s="14">
        <f>+F18/F19</f>
        <v>0.21736395092796476</v>
      </c>
      <c r="G20" s="12"/>
      <c r="H20" s="15" t="s">
        <v>126</v>
      </c>
      <c r="I20" s="16">
        <f>+I19/F19</f>
        <v>0.72884554891475306</v>
      </c>
      <c r="J20" s="12"/>
      <c r="K20" s="12"/>
      <c r="L20" s="12"/>
    </row>
    <row r="21" spans="2:13" ht="12" customHeight="1" x14ac:dyDescent="0.2">
      <c r="C21" s="29"/>
      <c r="D21" s="12"/>
      <c r="E21" s="12"/>
      <c r="F21" s="14"/>
      <c r="J21" s="12"/>
      <c r="K21" s="12"/>
      <c r="L21" s="12"/>
    </row>
    <row r="22" spans="2:13" ht="12" customHeight="1" x14ac:dyDescent="0.2">
      <c r="C22" s="29"/>
      <c r="D22" s="12"/>
      <c r="E22" s="12"/>
      <c r="F22" s="14"/>
      <c r="G22" s="219">
        <v>2017</v>
      </c>
      <c r="H22" s="219"/>
      <c r="I22" s="219"/>
      <c r="J22" s="12"/>
      <c r="K22" s="12"/>
      <c r="L22" s="12"/>
    </row>
    <row r="23" spans="2:13" ht="12" customHeight="1" thickBot="1" x14ac:dyDescent="0.25"/>
    <row r="24" spans="2:13" ht="12" customHeight="1" thickBot="1" x14ac:dyDescent="0.25">
      <c r="B24" s="217" t="s">
        <v>28</v>
      </c>
      <c r="C24" s="220" t="s">
        <v>0</v>
      </c>
      <c r="D24" s="223" t="s">
        <v>1</v>
      </c>
      <c r="E24" s="224"/>
      <c r="F24" s="225"/>
      <c r="G24" s="223" t="s">
        <v>2</v>
      </c>
      <c r="H24" s="224"/>
      <c r="I24" s="225"/>
      <c r="J24" s="223" t="s">
        <v>3</v>
      </c>
      <c r="K24" s="224"/>
      <c r="L24" s="225"/>
      <c r="M24" s="3"/>
    </row>
    <row r="25" spans="2:13" ht="12" customHeight="1" x14ac:dyDescent="0.2">
      <c r="B25" s="231"/>
      <c r="C25" s="221"/>
      <c r="D25" s="227" t="s">
        <v>4</v>
      </c>
      <c r="E25" s="229" t="s">
        <v>5</v>
      </c>
      <c r="F25" s="229" t="s">
        <v>6</v>
      </c>
      <c r="G25" s="229" t="s">
        <v>4</v>
      </c>
      <c r="H25" s="229" t="s">
        <v>5</v>
      </c>
      <c r="I25" s="229" t="s">
        <v>6</v>
      </c>
      <c r="J25" s="229" t="s">
        <v>4</v>
      </c>
      <c r="K25" s="229" t="s">
        <v>5</v>
      </c>
      <c r="L25" s="229" t="s">
        <v>6</v>
      </c>
      <c r="M25" s="3"/>
    </row>
    <row r="26" spans="2:13" ht="12" customHeight="1" thickBot="1" x14ac:dyDescent="0.25">
      <c r="B26" s="218"/>
      <c r="C26" s="222"/>
      <c r="D26" s="228"/>
      <c r="E26" s="230"/>
      <c r="F26" s="230"/>
      <c r="G26" s="230"/>
      <c r="H26" s="230"/>
      <c r="I26" s="230"/>
      <c r="J26" s="230"/>
      <c r="K26" s="230"/>
      <c r="L26" s="230"/>
      <c r="M26" s="3"/>
    </row>
    <row r="27" spans="2:13" ht="12" customHeight="1" thickBot="1" x14ac:dyDescent="0.25">
      <c r="B27" s="254" t="s">
        <v>29</v>
      </c>
      <c r="C27" s="51" t="s">
        <v>24</v>
      </c>
      <c r="D27" s="38">
        <v>590</v>
      </c>
      <c r="E27" s="38">
        <v>2</v>
      </c>
      <c r="F27" s="126">
        <v>339</v>
      </c>
      <c r="G27" s="38">
        <v>109</v>
      </c>
      <c r="H27" s="38">
        <v>88</v>
      </c>
      <c r="I27" s="126">
        <v>326</v>
      </c>
      <c r="J27" s="38">
        <v>388</v>
      </c>
      <c r="K27" s="38">
        <v>25</v>
      </c>
      <c r="L27" s="38">
        <v>0</v>
      </c>
      <c r="M27" s="3"/>
    </row>
    <row r="28" spans="2:13" ht="12" customHeight="1" thickBot="1" x14ac:dyDescent="0.25">
      <c r="B28" s="255"/>
      <c r="C28" s="51" t="s">
        <v>25</v>
      </c>
      <c r="D28" s="7">
        <v>597</v>
      </c>
      <c r="E28" s="7">
        <v>0</v>
      </c>
      <c r="F28" s="7">
        <v>170</v>
      </c>
      <c r="G28" s="7">
        <v>120</v>
      </c>
      <c r="H28" s="7">
        <v>248</v>
      </c>
      <c r="I28" s="7">
        <v>143</v>
      </c>
      <c r="J28" s="7">
        <v>428</v>
      </c>
      <c r="K28" s="7">
        <v>7</v>
      </c>
      <c r="L28" s="7">
        <v>0</v>
      </c>
      <c r="M28" s="3"/>
    </row>
    <row r="29" spans="2:13" ht="12" customHeight="1" thickBot="1" x14ac:dyDescent="0.25">
      <c r="B29" s="255"/>
      <c r="C29" s="51" t="s">
        <v>26</v>
      </c>
      <c r="D29" s="7">
        <v>616</v>
      </c>
      <c r="E29" s="7">
        <v>0</v>
      </c>
      <c r="F29" s="7">
        <v>207</v>
      </c>
      <c r="G29" s="7">
        <v>154</v>
      </c>
      <c r="H29" s="7">
        <v>172</v>
      </c>
      <c r="I29" s="7">
        <v>170</v>
      </c>
      <c r="J29" s="7">
        <v>393</v>
      </c>
      <c r="K29" s="7">
        <v>124</v>
      </c>
      <c r="L29" s="7">
        <v>5</v>
      </c>
      <c r="M29" s="3"/>
    </row>
    <row r="30" spans="2:13" ht="12" customHeight="1" thickBot="1" x14ac:dyDescent="0.25">
      <c r="B30" s="255"/>
      <c r="C30" s="51" t="s">
        <v>27</v>
      </c>
      <c r="D30" s="7">
        <v>563</v>
      </c>
      <c r="E30" s="7">
        <v>0</v>
      </c>
      <c r="F30" s="7">
        <v>209</v>
      </c>
      <c r="G30" s="7">
        <v>210</v>
      </c>
      <c r="H30" s="123">
        <v>310</v>
      </c>
      <c r="I30" s="7">
        <v>195</v>
      </c>
      <c r="J30" s="7">
        <v>420</v>
      </c>
      <c r="K30" s="7">
        <v>125</v>
      </c>
      <c r="L30" s="7">
        <v>11</v>
      </c>
      <c r="M30" s="3"/>
    </row>
    <row r="31" spans="2:13" ht="12" customHeight="1" thickBot="1" x14ac:dyDescent="0.25">
      <c r="B31" s="255"/>
      <c r="C31" s="51" t="s">
        <v>31</v>
      </c>
      <c r="D31" s="7">
        <v>597</v>
      </c>
      <c r="E31" s="7">
        <v>0</v>
      </c>
      <c r="F31" s="7">
        <v>213</v>
      </c>
      <c r="G31" s="7">
        <v>114</v>
      </c>
      <c r="H31" s="7">
        <v>161</v>
      </c>
      <c r="I31" s="7">
        <v>187</v>
      </c>
      <c r="J31" s="7">
        <v>409</v>
      </c>
      <c r="K31" s="7">
        <v>151</v>
      </c>
      <c r="L31" s="7">
        <v>9</v>
      </c>
      <c r="M31" s="3"/>
    </row>
    <row r="32" spans="2:13" ht="12" customHeight="1" thickBot="1" x14ac:dyDescent="0.25">
      <c r="B32" s="255"/>
      <c r="C32" s="51" t="s">
        <v>34</v>
      </c>
      <c r="D32" s="7">
        <v>608</v>
      </c>
      <c r="E32" s="7">
        <v>11</v>
      </c>
      <c r="F32" s="7">
        <v>210</v>
      </c>
      <c r="G32" s="7">
        <v>234</v>
      </c>
      <c r="H32" s="7">
        <v>82</v>
      </c>
      <c r="I32" s="7">
        <v>189</v>
      </c>
      <c r="J32" s="7">
        <v>305</v>
      </c>
      <c r="K32" s="7">
        <v>9</v>
      </c>
      <c r="L32" s="7">
        <v>5</v>
      </c>
      <c r="M32" s="3"/>
    </row>
    <row r="33" spans="2:13" ht="12" customHeight="1" thickBot="1" x14ac:dyDescent="0.25">
      <c r="B33" s="255"/>
      <c r="C33" s="51" t="s">
        <v>38</v>
      </c>
      <c r="D33" s="7">
        <v>604</v>
      </c>
      <c r="E33" s="7">
        <v>2</v>
      </c>
      <c r="F33" s="7">
        <v>215</v>
      </c>
      <c r="G33" s="7">
        <v>200</v>
      </c>
      <c r="H33" s="7">
        <v>44</v>
      </c>
      <c r="I33" s="7">
        <v>184</v>
      </c>
      <c r="J33" s="7">
        <v>314</v>
      </c>
      <c r="K33" s="7">
        <v>8</v>
      </c>
      <c r="L33" s="7">
        <v>6</v>
      </c>
      <c r="M33" s="3"/>
    </row>
    <row r="34" spans="2:13" ht="12" customHeight="1" thickBot="1" x14ac:dyDescent="0.25">
      <c r="B34" s="255"/>
      <c r="C34" s="51" t="s">
        <v>39</v>
      </c>
      <c r="D34" s="7">
        <v>603</v>
      </c>
      <c r="E34" s="7">
        <v>0</v>
      </c>
      <c r="F34" s="7">
        <v>226</v>
      </c>
      <c r="G34" s="7">
        <v>291</v>
      </c>
      <c r="H34" s="123">
        <v>418</v>
      </c>
      <c r="I34" s="7">
        <v>173</v>
      </c>
      <c r="J34" s="7">
        <v>378</v>
      </c>
      <c r="K34" s="7">
        <v>21</v>
      </c>
      <c r="L34" s="7">
        <v>4</v>
      </c>
      <c r="M34" s="3"/>
    </row>
    <row r="35" spans="2:13" ht="12" customHeight="1" thickBot="1" x14ac:dyDescent="0.25">
      <c r="B35" s="255"/>
      <c r="C35" s="51" t="s">
        <v>35</v>
      </c>
      <c r="D35" s="7">
        <v>598</v>
      </c>
      <c r="E35" s="7">
        <v>0</v>
      </c>
      <c r="F35" s="7">
        <v>235</v>
      </c>
      <c r="G35" s="7">
        <v>187</v>
      </c>
      <c r="H35" s="123">
        <v>298</v>
      </c>
      <c r="I35" s="7">
        <v>182</v>
      </c>
      <c r="J35" s="7">
        <v>396</v>
      </c>
      <c r="K35" s="7">
        <v>160</v>
      </c>
      <c r="L35" s="7">
        <v>4</v>
      </c>
      <c r="M35" s="3"/>
    </row>
    <row r="36" spans="2:13" ht="12" customHeight="1" thickBot="1" x14ac:dyDescent="0.25">
      <c r="B36" s="256"/>
      <c r="C36" s="51" t="s">
        <v>40</v>
      </c>
      <c r="D36" s="7">
        <v>578</v>
      </c>
      <c r="E36" s="7">
        <v>1</v>
      </c>
      <c r="F36" s="7">
        <v>205</v>
      </c>
      <c r="G36" s="7">
        <v>170</v>
      </c>
      <c r="H36" s="7">
        <v>222</v>
      </c>
      <c r="I36" s="7">
        <v>153</v>
      </c>
      <c r="J36" s="7">
        <v>494</v>
      </c>
      <c r="K36" s="7">
        <v>93</v>
      </c>
      <c r="L36" s="7">
        <v>12</v>
      </c>
      <c r="M36" s="3"/>
    </row>
    <row r="37" spans="2:13" ht="12" customHeight="1" x14ac:dyDescent="0.2">
      <c r="C37" s="10" t="s">
        <v>116</v>
      </c>
      <c r="D37" s="1">
        <f>SUM(D27:D36)</f>
        <v>5954</v>
      </c>
      <c r="E37" s="1">
        <f t="shared" ref="E37:L37" si="2">SUM(E27:E36)</f>
        <v>16</v>
      </c>
      <c r="F37" s="1">
        <f t="shared" si="2"/>
        <v>2229</v>
      </c>
      <c r="G37" s="1">
        <f t="shared" si="2"/>
        <v>1789</v>
      </c>
      <c r="H37" s="1">
        <f t="shared" si="2"/>
        <v>2043</v>
      </c>
      <c r="I37" s="1">
        <f t="shared" si="2"/>
        <v>1902</v>
      </c>
      <c r="J37" s="1">
        <f t="shared" si="2"/>
        <v>3925</v>
      </c>
      <c r="K37" s="1">
        <f t="shared" si="2"/>
        <v>723</v>
      </c>
      <c r="L37" s="1">
        <f t="shared" si="2"/>
        <v>56</v>
      </c>
    </row>
    <row r="38" spans="2:13" ht="12" customHeight="1" x14ac:dyDescent="0.2">
      <c r="C38" s="10" t="s">
        <v>119</v>
      </c>
      <c r="D38" s="11">
        <f>+D37/10</f>
        <v>595.4</v>
      </c>
      <c r="E38" s="11">
        <f t="shared" ref="E38:L38" si="3">+E37/10</f>
        <v>1.6</v>
      </c>
      <c r="F38" s="11">
        <f t="shared" si="3"/>
        <v>222.9</v>
      </c>
      <c r="G38" s="11">
        <f t="shared" si="3"/>
        <v>178.9</v>
      </c>
      <c r="H38" s="11">
        <f t="shared" si="3"/>
        <v>204.3</v>
      </c>
      <c r="I38" s="11">
        <f t="shared" si="3"/>
        <v>190.2</v>
      </c>
      <c r="J38" s="11">
        <f t="shared" si="3"/>
        <v>392.5</v>
      </c>
      <c r="K38" s="11">
        <f t="shared" si="3"/>
        <v>72.3</v>
      </c>
      <c r="L38" s="11">
        <f t="shared" si="3"/>
        <v>5.6</v>
      </c>
    </row>
    <row r="39" spans="2:13" ht="12" customHeight="1" x14ac:dyDescent="0.2">
      <c r="C39" s="10" t="s">
        <v>117</v>
      </c>
      <c r="E39" s="12">
        <f>SUM(D38:E38)</f>
        <v>597</v>
      </c>
      <c r="F39" s="12">
        <f>SUM(D38:F38)</f>
        <v>819.9</v>
      </c>
      <c r="H39" s="12">
        <f>SUM(G38:H38)</f>
        <v>383.20000000000005</v>
      </c>
      <c r="I39" s="12">
        <f>SUM(G38:I38)</f>
        <v>573.40000000000009</v>
      </c>
      <c r="K39" s="12">
        <f>SUM(J38:K38)</f>
        <v>464.8</v>
      </c>
      <c r="L39" s="12">
        <f>SUM(J38:L38)</f>
        <v>470.40000000000003</v>
      </c>
    </row>
    <row r="40" spans="2:13" ht="12" customHeight="1" x14ac:dyDescent="0.2">
      <c r="C40" s="10" t="s">
        <v>120</v>
      </c>
      <c r="D40" s="14">
        <f>+D17/D37</f>
        <v>1.2455492106147128</v>
      </c>
      <c r="E40" s="14">
        <f t="shared" ref="E40:L40" si="4">+E17/E37</f>
        <v>3</v>
      </c>
      <c r="F40" s="14">
        <f t="shared" si="4"/>
        <v>0.93001345895020193</v>
      </c>
      <c r="G40" s="14">
        <f t="shared" si="4"/>
        <v>2.4460592509782</v>
      </c>
      <c r="H40" s="14">
        <f t="shared" si="4"/>
        <v>0.29858051884483605</v>
      </c>
      <c r="I40" s="14">
        <f t="shared" si="4"/>
        <v>1.0331230283911672</v>
      </c>
      <c r="J40" s="14">
        <f t="shared" si="4"/>
        <v>1.2478980891719744</v>
      </c>
      <c r="K40" s="14">
        <f t="shared" si="4"/>
        <v>0.40387275242047027</v>
      </c>
      <c r="L40" s="14">
        <f t="shared" si="4"/>
        <v>1.125</v>
      </c>
    </row>
    <row r="41" spans="2:13" ht="12" customHeight="1" thickBot="1" x14ac:dyDescent="0.25">
      <c r="C41" s="13" t="s">
        <v>122</v>
      </c>
      <c r="E41" s="14">
        <f>+E19/E39</f>
        <v>1.250251256281407</v>
      </c>
      <c r="F41" s="14">
        <f t="shared" ref="F41:L41" si="5">+F19/F39</f>
        <v>1.1631906330040249</v>
      </c>
      <c r="G41" s="14"/>
      <c r="H41" s="14">
        <f t="shared" si="5"/>
        <v>1.3011482254697284</v>
      </c>
      <c r="I41" s="14">
        <f t="shared" si="5"/>
        <v>1.21224276246948</v>
      </c>
      <c r="J41" s="14"/>
      <c r="K41" s="14">
        <f t="shared" si="5"/>
        <v>1.1166092943201376</v>
      </c>
      <c r="L41" s="14">
        <f t="shared" si="5"/>
        <v>1.1167091836734693</v>
      </c>
    </row>
    <row r="42" spans="2:13" ht="12" customHeight="1" x14ac:dyDescent="0.2">
      <c r="C42" s="29"/>
      <c r="E42" s="14"/>
      <c r="F42" s="14"/>
      <c r="G42" s="14"/>
      <c r="H42" s="14"/>
      <c r="I42" s="14"/>
      <c r="J42" s="14"/>
      <c r="K42" s="14"/>
      <c r="L42" s="14"/>
    </row>
    <row r="43" spans="2:13" ht="28.5" customHeight="1" x14ac:dyDescent="0.2">
      <c r="B43" s="34" t="s">
        <v>123</v>
      </c>
      <c r="C43" s="226" t="s">
        <v>318</v>
      </c>
      <c r="D43" s="226"/>
      <c r="E43" s="226"/>
      <c r="F43" s="226"/>
      <c r="G43" s="226"/>
      <c r="H43" s="226"/>
      <c r="I43" s="226"/>
      <c r="J43" s="226"/>
      <c r="K43" s="226"/>
      <c r="L43" s="226"/>
    </row>
    <row r="44" spans="2:13" ht="12" customHeight="1" x14ac:dyDescent="0.2">
      <c r="B44" s="35" t="s">
        <v>124</v>
      </c>
      <c r="C44" s="226" t="s">
        <v>319</v>
      </c>
      <c r="D44" s="226"/>
      <c r="E44" s="226"/>
      <c r="F44" s="226"/>
      <c r="G44" s="226"/>
      <c r="H44" s="226"/>
      <c r="I44" s="226"/>
      <c r="J44" s="226"/>
      <c r="K44" s="226"/>
      <c r="L44" s="226"/>
    </row>
    <row r="45" spans="2:13" ht="12" customHeight="1" x14ac:dyDescent="0.2">
      <c r="B45" s="35" t="s">
        <v>125</v>
      </c>
      <c r="C45" s="226" t="s">
        <v>320</v>
      </c>
      <c r="D45" s="226"/>
      <c r="E45" s="226"/>
      <c r="F45" s="226"/>
      <c r="G45" s="226"/>
      <c r="H45" s="226"/>
      <c r="I45" s="226"/>
      <c r="J45" s="226"/>
      <c r="K45" s="226"/>
      <c r="L45" s="226"/>
    </row>
    <row r="46" spans="2:13" ht="12" customHeight="1" x14ac:dyDescent="0.2">
      <c r="B46" s="35"/>
      <c r="C46" s="163"/>
      <c r="D46" s="163"/>
      <c r="E46" s="163"/>
      <c r="F46" s="163"/>
      <c r="G46" s="163"/>
      <c r="H46" s="163"/>
      <c r="I46" s="163"/>
      <c r="J46" s="163"/>
      <c r="K46" s="163"/>
      <c r="L46" s="163"/>
    </row>
    <row r="47" spans="2:13" ht="12" customHeight="1" x14ac:dyDescent="0.2">
      <c r="B47" s="35"/>
      <c r="C47" s="163"/>
      <c r="D47" s="163"/>
      <c r="E47" s="163"/>
      <c r="F47" s="163"/>
      <c r="G47" s="163"/>
      <c r="H47" s="163"/>
      <c r="I47" s="163"/>
      <c r="J47" s="163"/>
      <c r="K47" s="163"/>
      <c r="L47" s="163"/>
    </row>
    <row r="48" spans="2:13" ht="12" customHeight="1" x14ac:dyDescent="0.2">
      <c r="B48" s="35"/>
      <c r="C48" s="163"/>
      <c r="D48" s="163"/>
      <c r="E48" s="163"/>
      <c r="F48" s="163"/>
      <c r="G48" s="258">
        <v>2018</v>
      </c>
      <c r="H48" s="258"/>
      <c r="I48" s="258"/>
      <c r="J48" s="163"/>
      <c r="K48" s="163"/>
      <c r="L48" s="163"/>
    </row>
    <row r="49" spans="2:13" ht="12" customHeight="1" thickBot="1" x14ac:dyDescent="0.25"/>
    <row r="50" spans="2:13" ht="12" customHeight="1" thickBot="1" x14ac:dyDescent="0.25">
      <c r="B50" s="217" t="s">
        <v>28</v>
      </c>
      <c r="C50" s="220" t="s">
        <v>0</v>
      </c>
      <c r="D50" s="223" t="s">
        <v>1</v>
      </c>
      <c r="E50" s="224"/>
      <c r="F50" s="225"/>
      <c r="G50" s="223" t="s">
        <v>2</v>
      </c>
      <c r="H50" s="224"/>
      <c r="I50" s="225"/>
      <c r="J50" s="223" t="s">
        <v>3</v>
      </c>
      <c r="K50" s="224"/>
      <c r="L50" s="225"/>
      <c r="M50" s="3"/>
    </row>
    <row r="51" spans="2:13" ht="12" customHeight="1" x14ac:dyDescent="0.2">
      <c r="B51" s="231"/>
      <c r="C51" s="221"/>
      <c r="D51" s="227" t="s">
        <v>23</v>
      </c>
      <c r="E51" s="229" t="s">
        <v>5</v>
      </c>
      <c r="F51" s="229" t="s">
        <v>6</v>
      </c>
      <c r="G51" s="229" t="s">
        <v>4</v>
      </c>
      <c r="H51" s="229" t="s">
        <v>5</v>
      </c>
      <c r="I51" s="229" t="s">
        <v>6</v>
      </c>
      <c r="J51" s="229" t="s">
        <v>4</v>
      </c>
      <c r="K51" s="229" t="s">
        <v>5</v>
      </c>
      <c r="L51" s="229" t="s">
        <v>6</v>
      </c>
      <c r="M51" s="3"/>
    </row>
    <row r="52" spans="2:13" ht="12" customHeight="1" thickBot="1" x14ac:dyDescent="0.25">
      <c r="B52" s="218"/>
      <c r="C52" s="222"/>
      <c r="D52" s="228"/>
      <c r="E52" s="230"/>
      <c r="F52" s="230"/>
      <c r="G52" s="230"/>
      <c r="H52" s="230"/>
      <c r="I52" s="230"/>
      <c r="J52" s="230"/>
      <c r="K52" s="230"/>
      <c r="L52" s="230"/>
      <c r="M52" s="3"/>
    </row>
    <row r="53" spans="2:13" ht="12" customHeight="1" thickBot="1" x14ac:dyDescent="0.25">
      <c r="B53" s="164" t="s">
        <v>36</v>
      </c>
      <c r="C53" s="51" t="s">
        <v>24</v>
      </c>
      <c r="D53" s="7">
        <v>866</v>
      </c>
      <c r="E53" s="7">
        <v>0</v>
      </c>
      <c r="F53" s="7">
        <v>53</v>
      </c>
      <c r="G53" s="7">
        <v>768</v>
      </c>
      <c r="H53" s="7">
        <v>26</v>
      </c>
      <c r="I53" s="7">
        <v>52</v>
      </c>
      <c r="J53" s="7">
        <v>688</v>
      </c>
      <c r="K53" s="7">
        <v>33</v>
      </c>
      <c r="L53" s="7">
        <v>1</v>
      </c>
      <c r="M53" s="3"/>
    </row>
    <row r="54" spans="2:13" ht="12" customHeight="1" x14ac:dyDescent="0.2">
      <c r="B54" s="44"/>
      <c r="C54" s="10" t="s">
        <v>116</v>
      </c>
      <c r="D54" s="1">
        <f>SUM(D52:D53)</f>
        <v>866</v>
      </c>
      <c r="E54" s="1">
        <f t="shared" ref="E54" si="6">SUM(E52:E53)</f>
        <v>0</v>
      </c>
      <c r="F54" s="1">
        <f t="shared" ref="F54" si="7">SUM(F52:F53)</f>
        <v>53</v>
      </c>
      <c r="G54" s="1">
        <f t="shared" ref="G54" si="8">SUM(G52:G53)</f>
        <v>768</v>
      </c>
      <c r="H54" s="1">
        <f t="shared" ref="H54" si="9">SUM(H52:H53)</f>
        <v>26</v>
      </c>
      <c r="I54" s="1">
        <f t="shared" ref="I54" si="10">SUM(I52:I53)</f>
        <v>52</v>
      </c>
      <c r="J54" s="1">
        <f t="shared" ref="J54" si="11">SUM(J52:J53)</f>
        <v>688</v>
      </c>
      <c r="K54" s="1">
        <f t="shared" ref="K54" si="12">SUM(K52:K53)</f>
        <v>33</v>
      </c>
      <c r="L54" s="1">
        <f>SUM(L52:L53)</f>
        <v>1</v>
      </c>
      <c r="M54" s="3"/>
    </row>
    <row r="55" spans="2:13" ht="12" customHeight="1" x14ac:dyDescent="0.2">
      <c r="B55" s="44"/>
      <c r="C55" s="10" t="s">
        <v>119</v>
      </c>
      <c r="D55" s="11">
        <f>+D54</f>
        <v>866</v>
      </c>
      <c r="E55" s="11">
        <f t="shared" ref="E55:L55" si="13">+E54</f>
        <v>0</v>
      </c>
      <c r="F55" s="11">
        <f t="shared" si="13"/>
        <v>53</v>
      </c>
      <c r="G55" s="11">
        <f t="shared" si="13"/>
        <v>768</v>
      </c>
      <c r="H55" s="11">
        <f t="shared" si="13"/>
        <v>26</v>
      </c>
      <c r="I55" s="11">
        <f t="shared" si="13"/>
        <v>52</v>
      </c>
      <c r="J55" s="11">
        <f t="shared" si="13"/>
        <v>688</v>
      </c>
      <c r="K55" s="11">
        <f t="shared" si="13"/>
        <v>33</v>
      </c>
      <c r="L55" s="11">
        <f t="shared" si="13"/>
        <v>1</v>
      </c>
      <c r="M55" s="3"/>
    </row>
    <row r="56" spans="2:13" ht="12" customHeight="1" thickBot="1" x14ac:dyDescent="0.25">
      <c r="B56" s="44"/>
      <c r="C56" s="10" t="s">
        <v>117</v>
      </c>
      <c r="E56" s="11">
        <f>SUM(D55:E55)</f>
        <v>866</v>
      </c>
      <c r="F56" s="11">
        <f>SUM(D55:F55)</f>
        <v>919</v>
      </c>
      <c r="H56" s="11">
        <f>SUM(G55:H55)</f>
        <v>794</v>
      </c>
      <c r="I56" s="11">
        <f>SUM(G55:I55)</f>
        <v>846</v>
      </c>
      <c r="K56" s="11">
        <f>SUM(J55:K55)</f>
        <v>721</v>
      </c>
      <c r="L56" s="11">
        <f>SUM(J55:L55)</f>
        <v>722</v>
      </c>
      <c r="M56" s="3"/>
    </row>
    <row r="57" spans="2:13" ht="12" customHeight="1" thickBot="1" x14ac:dyDescent="0.25">
      <c r="B57" s="44"/>
      <c r="C57" s="13" t="s">
        <v>121</v>
      </c>
      <c r="D57" s="12"/>
      <c r="E57" s="12"/>
      <c r="F57" s="14">
        <f>+F55/F56</f>
        <v>5.7671381936887922E-2</v>
      </c>
      <c r="G57" s="12"/>
      <c r="H57" s="15" t="s">
        <v>126</v>
      </c>
      <c r="I57" s="16">
        <f>+I56/F56</f>
        <v>0.92056583242655055</v>
      </c>
      <c r="J57" s="12"/>
      <c r="K57" s="12"/>
      <c r="L57" s="12"/>
      <c r="M57" s="3"/>
    </row>
    <row r="58" spans="2:13" ht="12" customHeight="1" x14ac:dyDescent="0.2">
      <c r="C58" s="29"/>
      <c r="D58" s="12"/>
      <c r="E58" s="12"/>
      <c r="F58" s="14"/>
      <c r="J58" s="12"/>
      <c r="K58" s="12"/>
      <c r="L58" s="12"/>
    </row>
    <row r="60" spans="2:13" ht="12" customHeight="1" x14ac:dyDescent="0.2">
      <c r="G60" s="219">
        <v>2017</v>
      </c>
      <c r="H60" s="219"/>
      <c r="I60" s="219"/>
    </row>
    <row r="61" spans="2:13" ht="12" customHeight="1" thickBot="1" x14ac:dyDescent="0.25"/>
    <row r="62" spans="2:13" ht="12" customHeight="1" thickBot="1" x14ac:dyDescent="0.25">
      <c r="B62" s="217" t="s">
        <v>28</v>
      </c>
      <c r="C62" s="220" t="s">
        <v>0</v>
      </c>
      <c r="D62" s="223" t="s">
        <v>1</v>
      </c>
      <c r="E62" s="224"/>
      <c r="F62" s="225"/>
      <c r="G62" s="223" t="s">
        <v>2</v>
      </c>
      <c r="H62" s="224"/>
      <c r="I62" s="225"/>
      <c r="J62" s="223" t="s">
        <v>3</v>
      </c>
      <c r="K62" s="224"/>
      <c r="L62" s="225"/>
      <c r="M62" s="3"/>
    </row>
    <row r="63" spans="2:13" ht="12" customHeight="1" x14ac:dyDescent="0.2">
      <c r="B63" s="231"/>
      <c r="C63" s="221"/>
      <c r="D63" s="227" t="s">
        <v>4</v>
      </c>
      <c r="E63" s="229" t="s">
        <v>5</v>
      </c>
      <c r="F63" s="229" t="s">
        <v>6</v>
      </c>
      <c r="G63" s="229" t="s">
        <v>4</v>
      </c>
      <c r="H63" s="229" t="s">
        <v>5</v>
      </c>
      <c r="I63" s="229" t="s">
        <v>6</v>
      </c>
      <c r="J63" s="229" t="s">
        <v>4</v>
      </c>
      <c r="K63" s="229" t="s">
        <v>5</v>
      </c>
      <c r="L63" s="229" t="s">
        <v>6</v>
      </c>
      <c r="M63" s="3"/>
    </row>
    <row r="64" spans="2:13" ht="12" customHeight="1" thickBot="1" x14ac:dyDescent="0.25">
      <c r="B64" s="218"/>
      <c r="C64" s="222"/>
      <c r="D64" s="228"/>
      <c r="E64" s="230"/>
      <c r="F64" s="230"/>
      <c r="G64" s="230"/>
      <c r="H64" s="230"/>
      <c r="I64" s="230"/>
      <c r="J64" s="230"/>
      <c r="K64" s="230"/>
      <c r="L64" s="230"/>
      <c r="M64" s="3"/>
    </row>
    <row r="65" spans="2:13" ht="12" customHeight="1" thickBot="1" x14ac:dyDescent="0.25">
      <c r="B65" s="164" t="s">
        <v>36</v>
      </c>
      <c r="C65" s="51" t="s">
        <v>24</v>
      </c>
      <c r="D65" s="38">
        <v>920</v>
      </c>
      <c r="E65" s="38">
        <v>0</v>
      </c>
      <c r="F65" s="38">
        <v>45</v>
      </c>
      <c r="G65" s="38">
        <v>574</v>
      </c>
      <c r="H65" s="38">
        <v>187</v>
      </c>
      <c r="I65" s="38">
        <v>34</v>
      </c>
      <c r="J65" s="38">
        <v>737</v>
      </c>
      <c r="K65" s="38">
        <v>91</v>
      </c>
      <c r="L65" s="38">
        <v>0</v>
      </c>
      <c r="M65" s="3"/>
    </row>
    <row r="66" spans="2:13" ht="12" customHeight="1" x14ac:dyDescent="0.2">
      <c r="C66" s="10" t="s">
        <v>116</v>
      </c>
      <c r="D66" s="1">
        <f>SUM(D64:D65)</f>
        <v>920</v>
      </c>
      <c r="E66" s="1">
        <f t="shared" ref="E66" si="14">SUM(E64:E65)</f>
        <v>0</v>
      </c>
      <c r="F66" s="1">
        <f t="shared" ref="F66" si="15">SUM(F64:F65)</f>
        <v>45</v>
      </c>
      <c r="G66" s="1">
        <f t="shared" ref="G66" si="16">SUM(G64:G65)</f>
        <v>574</v>
      </c>
      <c r="H66" s="1">
        <f t="shared" ref="H66" si="17">SUM(H64:H65)</f>
        <v>187</v>
      </c>
      <c r="I66" s="1">
        <f t="shared" ref="I66" si="18">SUM(I64:I65)</f>
        <v>34</v>
      </c>
      <c r="J66" s="1">
        <f t="shared" ref="J66" si="19">SUM(J64:J65)</f>
        <v>737</v>
      </c>
      <c r="K66" s="1">
        <f t="shared" ref="K66" si="20">SUM(K64:K65)</f>
        <v>91</v>
      </c>
      <c r="L66" s="1">
        <f>SUM(L64:L65)</f>
        <v>0</v>
      </c>
      <c r="M66" s="3"/>
    </row>
    <row r="67" spans="2:13" ht="12" customHeight="1" x14ac:dyDescent="0.2">
      <c r="C67" s="10" t="s">
        <v>119</v>
      </c>
      <c r="D67" s="11">
        <f>+D66/1</f>
        <v>920</v>
      </c>
      <c r="E67" s="11">
        <f t="shared" ref="E67:L67" si="21">+E66/1</f>
        <v>0</v>
      </c>
      <c r="F67" s="11">
        <f t="shared" si="21"/>
        <v>45</v>
      </c>
      <c r="G67" s="11">
        <f t="shared" si="21"/>
        <v>574</v>
      </c>
      <c r="H67" s="11">
        <f t="shared" si="21"/>
        <v>187</v>
      </c>
      <c r="I67" s="11">
        <f t="shared" si="21"/>
        <v>34</v>
      </c>
      <c r="J67" s="11">
        <f t="shared" si="21"/>
        <v>737</v>
      </c>
      <c r="K67" s="11">
        <f t="shared" si="21"/>
        <v>91</v>
      </c>
      <c r="L67" s="11">
        <f t="shared" si="21"/>
        <v>0</v>
      </c>
      <c r="M67" s="3"/>
    </row>
    <row r="68" spans="2:13" ht="12" customHeight="1" x14ac:dyDescent="0.2">
      <c r="C68" s="10" t="s">
        <v>117</v>
      </c>
      <c r="E68" s="12">
        <f>SUM(D67:E67)</f>
        <v>920</v>
      </c>
      <c r="F68" s="12">
        <f>SUM(D67:F67)</f>
        <v>965</v>
      </c>
      <c r="H68" s="12">
        <f>SUM(G67:H67)</f>
        <v>761</v>
      </c>
      <c r="I68" s="12">
        <f>SUM(G67:I67)</f>
        <v>795</v>
      </c>
      <c r="K68" s="12">
        <f>SUM(J67:K67)</f>
        <v>828</v>
      </c>
      <c r="L68" s="12">
        <f>SUM(J67:L67)</f>
        <v>828</v>
      </c>
      <c r="M68" s="3"/>
    </row>
    <row r="69" spans="2:13" ht="12" customHeight="1" x14ac:dyDescent="0.2">
      <c r="C69" s="10" t="s">
        <v>120</v>
      </c>
      <c r="D69" s="14">
        <f>+D54/D66</f>
        <v>0.94130434782608696</v>
      </c>
      <c r="E69" s="14"/>
      <c r="F69" s="14">
        <f t="shared" ref="F69:K69" si="22">+F54/F66</f>
        <v>1.1777777777777778</v>
      </c>
      <c r="G69" s="14">
        <f t="shared" si="22"/>
        <v>1.3379790940766552</v>
      </c>
      <c r="H69" s="14">
        <f t="shared" si="22"/>
        <v>0.13903743315508021</v>
      </c>
      <c r="I69" s="14">
        <f t="shared" si="22"/>
        <v>1.5294117647058822</v>
      </c>
      <c r="J69" s="14">
        <f t="shared" si="22"/>
        <v>0.93351424694708274</v>
      </c>
      <c r="K69" s="14">
        <f t="shared" si="22"/>
        <v>0.36263736263736263</v>
      </c>
      <c r="L69" s="14"/>
      <c r="M69" s="3"/>
    </row>
    <row r="70" spans="2:13" ht="12" customHeight="1" thickBot="1" x14ac:dyDescent="0.25">
      <c r="C70" s="13" t="s">
        <v>122</v>
      </c>
      <c r="E70" s="14">
        <f>+E56/E68</f>
        <v>0.94130434782608696</v>
      </c>
      <c r="F70" s="14">
        <f t="shared" ref="F70:L70" si="23">+F56/F68</f>
        <v>0.95233160621761659</v>
      </c>
      <c r="G70" s="14"/>
      <c r="H70" s="14">
        <f t="shared" si="23"/>
        <v>1.0433639947437583</v>
      </c>
      <c r="I70" s="14">
        <f t="shared" si="23"/>
        <v>1.0641509433962264</v>
      </c>
      <c r="J70" s="14"/>
      <c r="K70" s="14">
        <f t="shared" si="23"/>
        <v>0.87077294685990336</v>
      </c>
      <c r="L70" s="14">
        <f t="shared" si="23"/>
        <v>0.8719806763285024</v>
      </c>
      <c r="M70" s="3"/>
    </row>
    <row r="71" spans="2:13" ht="12" customHeight="1" x14ac:dyDescent="0.2">
      <c r="C71" s="29"/>
      <c r="E71" s="14"/>
      <c r="F71" s="14"/>
      <c r="G71" s="14"/>
      <c r="H71" s="14"/>
      <c r="I71" s="14"/>
      <c r="J71" s="14"/>
      <c r="K71" s="14"/>
      <c r="L71" s="14"/>
    </row>
    <row r="72" spans="2:13" ht="12" customHeight="1" x14ac:dyDescent="0.2">
      <c r="B72" s="34" t="s">
        <v>123</v>
      </c>
      <c r="C72" s="226" t="s">
        <v>146</v>
      </c>
      <c r="D72" s="226"/>
      <c r="E72" s="226"/>
      <c r="F72" s="226"/>
      <c r="G72" s="226"/>
      <c r="H72" s="226"/>
      <c r="I72" s="226"/>
      <c r="J72" s="226"/>
      <c r="K72" s="226"/>
      <c r="L72" s="226"/>
    </row>
    <row r="73" spans="2:13" ht="12" customHeight="1" x14ac:dyDescent="0.2">
      <c r="B73" s="35" t="s">
        <v>124</v>
      </c>
      <c r="C73" s="226" t="s">
        <v>147</v>
      </c>
      <c r="D73" s="226"/>
      <c r="E73" s="226"/>
      <c r="F73" s="226"/>
      <c r="G73" s="226"/>
      <c r="H73" s="226"/>
      <c r="I73" s="226"/>
      <c r="J73" s="226"/>
      <c r="K73" s="226"/>
      <c r="L73" s="226"/>
    </row>
    <row r="74" spans="2:13" ht="12" customHeight="1" x14ac:dyDescent="0.2">
      <c r="B74" s="35" t="s">
        <v>125</v>
      </c>
      <c r="C74" s="226" t="s">
        <v>148</v>
      </c>
      <c r="D74" s="226"/>
      <c r="E74" s="226"/>
      <c r="F74" s="226"/>
      <c r="G74" s="226"/>
      <c r="H74" s="226"/>
      <c r="I74" s="226"/>
      <c r="J74" s="226"/>
      <c r="K74" s="226"/>
      <c r="L74" s="226"/>
    </row>
    <row r="77" spans="2:13" ht="12" customHeight="1" x14ac:dyDescent="0.2">
      <c r="G77" s="219">
        <v>2018</v>
      </c>
      <c r="H77" s="219"/>
      <c r="I77" s="219"/>
    </row>
    <row r="78" spans="2:13" ht="12" customHeight="1" thickBot="1" x14ac:dyDescent="0.25"/>
    <row r="79" spans="2:13" ht="12" customHeight="1" thickBot="1" x14ac:dyDescent="0.25">
      <c r="B79" s="217" t="s">
        <v>28</v>
      </c>
      <c r="C79" s="220" t="s">
        <v>0</v>
      </c>
      <c r="D79" s="223" t="s">
        <v>1</v>
      </c>
      <c r="E79" s="224"/>
      <c r="F79" s="225"/>
      <c r="G79" s="223" t="s">
        <v>2</v>
      </c>
      <c r="H79" s="224"/>
      <c r="I79" s="225"/>
      <c r="J79" s="223" t="s">
        <v>3</v>
      </c>
      <c r="K79" s="224"/>
      <c r="L79" s="225"/>
      <c r="M79" s="3"/>
    </row>
    <row r="80" spans="2:13" ht="12" customHeight="1" x14ac:dyDescent="0.2">
      <c r="B80" s="231"/>
      <c r="C80" s="221"/>
      <c r="D80" s="227" t="s">
        <v>4</v>
      </c>
      <c r="E80" s="229" t="s">
        <v>5</v>
      </c>
      <c r="F80" s="229" t="s">
        <v>6</v>
      </c>
      <c r="G80" s="229" t="s">
        <v>4</v>
      </c>
      <c r="H80" s="229" t="s">
        <v>5</v>
      </c>
      <c r="I80" s="229" t="s">
        <v>6</v>
      </c>
      <c r="J80" s="229" t="s">
        <v>4</v>
      </c>
      <c r="K80" s="229" t="s">
        <v>5</v>
      </c>
      <c r="L80" s="229" t="s">
        <v>6</v>
      </c>
      <c r="M80" s="3"/>
    </row>
    <row r="81" spans="2:13" ht="12" customHeight="1" thickBot="1" x14ac:dyDescent="0.25">
      <c r="B81" s="218"/>
      <c r="C81" s="222"/>
      <c r="D81" s="228"/>
      <c r="E81" s="230"/>
      <c r="F81" s="230"/>
      <c r="G81" s="230"/>
      <c r="H81" s="230"/>
      <c r="I81" s="230"/>
      <c r="J81" s="230"/>
      <c r="K81" s="230"/>
      <c r="L81" s="230"/>
      <c r="M81" s="3"/>
    </row>
    <row r="82" spans="2:13" ht="12" customHeight="1" thickBot="1" x14ac:dyDescent="0.25">
      <c r="B82" s="254" t="s">
        <v>32</v>
      </c>
      <c r="C82" s="51" t="s">
        <v>24</v>
      </c>
      <c r="D82" s="7">
        <v>429</v>
      </c>
      <c r="E82" s="7">
        <v>0</v>
      </c>
      <c r="F82" s="7">
        <v>116</v>
      </c>
      <c r="G82" s="7">
        <v>298</v>
      </c>
      <c r="H82" s="7">
        <v>35</v>
      </c>
      <c r="I82" s="7">
        <v>111</v>
      </c>
      <c r="J82" s="7">
        <v>280</v>
      </c>
      <c r="K82" s="7">
        <v>9</v>
      </c>
      <c r="L82" s="7">
        <v>3</v>
      </c>
      <c r="M82" s="3"/>
    </row>
    <row r="83" spans="2:13" ht="12" customHeight="1" thickBot="1" x14ac:dyDescent="0.25">
      <c r="B83" s="256"/>
      <c r="C83" s="51" t="s">
        <v>25</v>
      </c>
      <c r="D83" s="7">
        <v>451</v>
      </c>
      <c r="E83" s="7">
        <v>0</v>
      </c>
      <c r="F83" s="7">
        <v>106</v>
      </c>
      <c r="G83" s="7">
        <v>362</v>
      </c>
      <c r="H83" s="7">
        <v>32</v>
      </c>
      <c r="I83" s="7">
        <v>97</v>
      </c>
      <c r="J83" s="7">
        <v>391</v>
      </c>
      <c r="K83" s="7">
        <v>52</v>
      </c>
      <c r="L83" s="7">
        <v>8</v>
      </c>
      <c r="M83" s="3"/>
    </row>
    <row r="84" spans="2:13" ht="12" customHeight="1" x14ac:dyDescent="0.2">
      <c r="C84" s="10" t="s">
        <v>116</v>
      </c>
      <c r="D84" s="1">
        <f>SUM(D82:D83)</f>
        <v>880</v>
      </c>
      <c r="E84" s="1">
        <f t="shared" ref="E84" si="24">SUM(E82:E83)</f>
        <v>0</v>
      </c>
      <c r="F84" s="1">
        <f t="shared" ref="F84" si="25">SUM(F82:F83)</f>
        <v>222</v>
      </c>
      <c r="G84" s="1">
        <f t="shared" ref="G84" si="26">SUM(G82:G83)</f>
        <v>660</v>
      </c>
      <c r="H84" s="1">
        <f t="shared" ref="H84" si="27">SUM(H82:H83)</f>
        <v>67</v>
      </c>
      <c r="I84" s="1">
        <f t="shared" ref="I84" si="28">SUM(I82:I83)</f>
        <v>208</v>
      </c>
      <c r="J84" s="1">
        <f t="shared" ref="J84" si="29">SUM(J82:J83)</f>
        <v>671</v>
      </c>
      <c r="K84" s="1">
        <f t="shared" ref="K84" si="30">SUM(K82:K83)</f>
        <v>61</v>
      </c>
      <c r="L84" s="1">
        <f>SUM(L82:L83)</f>
        <v>11</v>
      </c>
    </row>
    <row r="85" spans="2:13" ht="12" customHeight="1" x14ac:dyDescent="0.2">
      <c r="C85" s="10" t="s">
        <v>119</v>
      </c>
      <c r="D85" s="11">
        <f>+D84/2</f>
        <v>440</v>
      </c>
      <c r="E85" s="11">
        <f t="shared" ref="E85" si="31">+E84/2</f>
        <v>0</v>
      </c>
      <c r="F85" s="11">
        <f t="shared" ref="F85" si="32">+F84/2</f>
        <v>111</v>
      </c>
      <c r="G85" s="11">
        <f t="shared" ref="G85" si="33">+G84/2</f>
        <v>330</v>
      </c>
      <c r="H85" s="11">
        <f t="shared" ref="H85" si="34">+H84/2</f>
        <v>33.5</v>
      </c>
      <c r="I85" s="11">
        <f t="shared" ref="I85" si="35">+I84/2</f>
        <v>104</v>
      </c>
      <c r="J85" s="11">
        <f t="shared" ref="J85" si="36">+J84/2</f>
        <v>335.5</v>
      </c>
      <c r="K85" s="11">
        <f t="shared" ref="K85" si="37">+K84/2</f>
        <v>30.5</v>
      </c>
      <c r="L85" s="11">
        <f t="shared" ref="L85" si="38">+L84/2</f>
        <v>5.5</v>
      </c>
    </row>
    <row r="86" spans="2:13" ht="12" customHeight="1" thickBot="1" x14ac:dyDescent="0.25">
      <c r="C86" s="10" t="s">
        <v>117</v>
      </c>
      <c r="E86" s="11">
        <f>SUM(D85:E85)</f>
        <v>440</v>
      </c>
      <c r="F86" s="11">
        <f>SUM(D85:F85)</f>
        <v>551</v>
      </c>
      <c r="H86" s="11">
        <f>SUM(G85:H85)</f>
        <v>363.5</v>
      </c>
      <c r="I86" s="11">
        <f>SUM(G85:I85)</f>
        <v>467.5</v>
      </c>
      <c r="K86" s="11">
        <f>SUM(J85:K85)</f>
        <v>366</v>
      </c>
      <c r="L86" s="11">
        <f>SUM(J85:L85)</f>
        <v>371.5</v>
      </c>
    </row>
    <row r="87" spans="2:13" ht="12" customHeight="1" thickBot="1" x14ac:dyDescent="0.25">
      <c r="C87" s="13" t="s">
        <v>121</v>
      </c>
      <c r="D87" s="12"/>
      <c r="E87" s="12"/>
      <c r="F87" s="14">
        <f>+F85/F86</f>
        <v>0.2014519056261343</v>
      </c>
      <c r="G87" s="12"/>
      <c r="H87" s="15" t="s">
        <v>126</v>
      </c>
      <c r="I87" s="16">
        <f>+I86/F86</f>
        <v>0.84845735027223235</v>
      </c>
      <c r="J87" s="12"/>
      <c r="K87" s="12"/>
      <c r="L87" s="12"/>
    </row>
    <row r="88" spans="2:13" ht="12" customHeight="1" x14ac:dyDescent="0.2">
      <c r="C88" s="29"/>
      <c r="D88" s="12"/>
      <c r="E88" s="12"/>
      <c r="F88" s="14"/>
      <c r="K88" s="12"/>
      <c r="L88" s="12"/>
    </row>
    <row r="89" spans="2:13" ht="12" customHeight="1" x14ac:dyDescent="0.2">
      <c r="C89" s="29"/>
      <c r="D89" s="12"/>
      <c r="E89" s="12"/>
      <c r="F89" s="14"/>
      <c r="K89" s="12"/>
      <c r="L89" s="12"/>
    </row>
    <row r="90" spans="2:13" ht="12" customHeight="1" x14ac:dyDescent="0.2">
      <c r="C90" s="29"/>
      <c r="D90" s="12"/>
      <c r="E90" s="12"/>
      <c r="F90" s="14"/>
      <c r="G90" s="219">
        <v>2017</v>
      </c>
      <c r="H90" s="219"/>
      <c r="I90" s="219"/>
      <c r="K90" s="12"/>
      <c r="L90" s="12"/>
    </row>
    <row r="91" spans="2:13" ht="12" customHeight="1" thickBot="1" x14ac:dyDescent="0.25"/>
    <row r="92" spans="2:13" ht="12" customHeight="1" thickBot="1" x14ac:dyDescent="0.25">
      <c r="B92" s="217" t="s">
        <v>28</v>
      </c>
      <c r="C92" s="220" t="s">
        <v>0</v>
      </c>
      <c r="D92" s="223" t="s">
        <v>1</v>
      </c>
      <c r="E92" s="224"/>
      <c r="F92" s="225"/>
      <c r="G92" s="223" t="s">
        <v>2</v>
      </c>
      <c r="H92" s="224"/>
      <c r="I92" s="225"/>
      <c r="J92" s="223" t="s">
        <v>3</v>
      </c>
      <c r="K92" s="224"/>
      <c r="L92" s="225"/>
      <c r="M92" s="3"/>
    </row>
    <row r="93" spans="2:13" ht="12" customHeight="1" x14ac:dyDescent="0.2">
      <c r="B93" s="231"/>
      <c r="C93" s="221"/>
      <c r="D93" s="227" t="s">
        <v>4</v>
      </c>
      <c r="E93" s="229" t="s">
        <v>5</v>
      </c>
      <c r="F93" s="229" t="s">
        <v>6</v>
      </c>
      <c r="G93" s="229" t="s">
        <v>4</v>
      </c>
      <c r="H93" s="229" t="s">
        <v>5</v>
      </c>
      <c r="I93" s="229" t="s">
        <v>6</v>
      </c>
      <c r="J93" s="229" t="s">
        <v>4</v>
      </c>
      <c r="K93" s="229" t="s">
        <v>5</v>
      </c>
      <c r="L93" s="229" t="s">
        <v>6</v>
      </c>
      <c r="M93" s="3"/>
    </row>
    <row r="94" spans="2:13" ht="12" customHeight="1" thickBot="1" x14ac:dyDescent="0.25">
      <c r="B94" s="218"/>
      <c r="C94" s="222"/>
      <c r="D94" s="228"/>
      <c r="E94" s="230"/>
      <c r="F94" s="230"/>
      <c r="G94" s="230"/>
      <c r="H94" s="230"/>
      <c r="I94" s="230"/>
      <c r="J94" s="230"/>
      <c r="K94" s="230"/>
      <c r="L94" s="230"/>
      <c r="M94" s="3"/>
    </row>
    <row r="95" spans="2:13" ht="12" customHeight="1" thickBot="1" x14ac:dyDescent="0.25">
      <c r="B95" s="254" t="s">
        <v>32</v>
      </c>
      <c r="C95" s="51" t="s">
        <v>24</v>
      </c>
      <c r="D95" s="38">
        <v>502</v>
      </c>
      <c r="E95" s="38">
        <v>3</v>
      </c>
      <c r="F95" s="38">
        <v>96</v>
      </c>
      <c r="G95" s="38">
        <v>245</v>
      </c>
      <c r="H95" s="38">
        <v>68</v>
      </c>
      <c r="I95" s="38">
        <v>91</v>
      </c>
      <c r="J95" s="38">
        <v>291</v>
      </c>
      <c r="K95" s="38">
        <v>316</v>
      </c>
      <c r="L95" s="38">
        <v>3</v>
      </c>
      <c r="M95" s="3"/>
    </row>
    <row r="96" spans="2:13" ht="12" customHeight="1" thickBot="1" x14ac:dyDescent="0.25">
      <c r="B96" s="256"/>
      <c r="C96" s="51" t="s">
        <v>25</v>
      </c>
      <c r="D96" s="7">
        <v>507</v>
      </c>
      <c r="E96" s="7">
        <v>0</v>
      </c>
      <c r="F96" s="7">
        <v>91</v>
      </c>
      <c r="G96" s="7">
        <v>219</v>
      </c>
      <c r="H96" s="123">
        <v>225</v>
      </c>
      <c r="I96" s="7">
        <v>88</v>
      </c>
      <c r="J96" s="7">
        <v>391</v>
      </c>
      <c r="K96" s="7">
        <v>84</v>
      </c>
      <c r="L96" s="7">
        <v>1</v>
      </c>
      <c r="M96" s="3"/>
    </row>
    <row r="97" spans="2:13" ht="12" customHeight="1" x14ac:dyDescent="0.2">
      <c r="C97" s="10" t="s">
        <v>116</v>
      </c>
      <c r="D97" s="1">
        <f>SUM(D95:D96)</f>
        <v>1009</v>
      </c>
      <c r="E97" s="1">
        <f t="shared" ref="E97" si="39">SUM(E95:E96)</f>
        <v>3</v>
      </c>
      <c r="F97" s="1">
        <f t="shared" ref="F97" si="40">SUM(F95:F96)</f>
        <v>187</v>
      </c>
      <c r="G97" s="1">
        <f t="shared" ref="G97" si="41">SUM(G95:G96)</f>
        <v>464</v>
      </c>
      <c r="H97" s="1">
        <f t="shared" ref="H97" si="42">SUM(H95:H96)</f>
        <v>293</v>
      </c>
      <c r="I97" s="1">
        <f t="shared" ref="I97" si="43">SUM(I95:I96)</f>
        <v>179</v>
      </c>
      <c r="J97" s="1">
        <f t="shared" ref="J97" si="44">SUM(J95:J96)</f>
        <v>682</v>
      </c>
      <c r="K97" s="1">
        <f t="shared" ref="K97" si="45">SUM(K95:K96)</f>
        <v>400</v>
      </c>
      <c r="L97" s="1">
        <f>SUM(L95:L96)</f>
        <v>4</v>
      </c>
      <c r="M97" s="3"/>
    </row>
    <row r="98" spans="2:13" ht="12" customHeight="1" x14ac:dyDescent="0.2">
      <c r="C98" s="10" t="s">
        <v>119</v>
      </c>
      <c r="D98" s="11">
        <f>+D97/2</f>
        <v>504.5</v>
      </c>
      <c r="E98" s="11">
        <f t="shared" ref="E98" si="46">+E97/2</f>
        <v>1.5</v>
      </c>
      <c r="F98" s="11">
        <f t="shared" ref="F98" si="47">+F97/2</f>
        <v>93.5</v>
      </c>
      <c r="G98" s="11">
        <f t="shared" ref="G98" si="48">+G97/2</f>
        <v>232</v>
      </c>
      <c r="H98" s="11">
        <f t="shared" ref="H98" si="49">+H97/2</f>
        <v>146.5</v>
      </c>
      <c r="I98" s="11">
        <f t="shared" ref="I98" si="50">+I97/2</f>
        <v>89.5</v>
      </c>
      <c r="J98" s="11">
        <f t="shared" ref="J98" si="51">+J97/2</f>
        <v>341</v>
      </c>
      <c r="K98" s="11">
        <f t="shared" ref="K98" si="52">+K97/2</f>
        <v>200</v>
      </c>
      <c r="L98" s="11">
        <f t="shared" ref="L98" si="53">+L97/2</f>
        <v>2</v>
      </c>
      <c r="M98" s="3"/>
    </row>
    <row r="99" spans="2:13" ht="12" customHeight="1" x14ac:dyDescent="0.2">
      <c r="C99" s="10" t="s">
        <v>117</v>
      </c>
      <c r="E99" s="12">
        <f>SUM(D98:E98)</f>
        <v>506</v>
      </c>
      <c r="F99" s="12">
        <f>SUM(D98:F98)</f>
        <v>599.5</v>
      </c>
      <c r="H99" s="12">
        <f>SUM(G98:H98)</f>
        <v>378.5</v>
      </c>
      <c r="I99" s="12">
        <f>SUM(G98:I98)</f>
        <v>468</v>
      </c>
      <c r="K99" s="12">
        <f>SUM(J98:K98)</f>
        <v>541</v>
      </c>
      <c r="L99" s="12">
        <f>SUM(J98:L98)</f>
        <v>543</v>
      </c>
      <c r="M99" s="3"/>
    </row>
    <row r="100" spans="2:13" ht="12" customHeight="1" x14ac:dyDescent="0.2">
      <c r="C100" s="10" t="s">
        <v>120</v>
      </c>
      <c r="D100" s="14">
        <f>+D84/D97</f>
        <v>0.87215064420218036</v>
      </c>
      <c r="E100" s="14"/>
      <c r="F100" s="14">
        <f t="shared" ref="F100:L100" si="54">+F84/F97</f>
        <v>1.1871657754010696</v>
      </c>
      <c r="G100" s="14">
        <f t="shared" si="54"/>
        <v>1.4224137931034482</v>
      </c>
      <c r="H100" s="14">
        <f t="shared" si="54"/>
        <v>0.22866894197952217</v>
      </c>
      <c r="I100" s="14">
        <f t="shared" si="54"/>
        <v>1.1620111731843576</v>
      </c>
      <c r="J100" s="14">
        <f t="shared" si="54"/>
        <v>0.9838709677419355</v>
      </c>
      <c r="K100" s="14">
        <f t="shared" si="54"/>
        <v>0.1525</v>
      </c>
      <c r="L100" s="14">
        <f t="shared" si="54"/>
        <v>2.75</v>
      </c>
      <c r="M100" s="3"/>
    </row>
    <row r="101" spans="2:13" ht="12" customHeight="1" thickBot="1" x14ac:dyDescent="0.25">
      <c r="C101" s="13" t="s">
        <v>122</v>
      </c>
      <c r="E101" s="14">
        <f>+E86/E99</f>
        <v>0.86956521739130432</v>
      </c>
      <c r="F101" s="14">
        <f t="shared" ref="F101:L101" si="55">+F86/F99</f>
        <v>0.91909924937447873</v>
      </c>
      <c r="G101" s="14"/>
      <c r="H101" s="14">
        <f t="shared" si="55"/>
        <v>0.96036988110964328</v>
      </c>
      <c r="I101" s="14">
        <f t="shared" si="55"/>
        <v>0.99893162393162394</v>
      </c>
      <c r="J101" s="14"/>
      <c r="K101" s="14">
        <f t="shared" si="55"/>
        <v>0.67652495378927913</v>
      </c>
      <c r="L101" s="14">
        <f t="shared" si="55"/>
        <v>0.68416206261510126</v>
      </c>
    </row>
    <row r="102" spans="2:13" ht="12" customHeight="1" x14ac:dyDescent="0.2">
      <c r="C102" s="29"/>
      <c r="E102" s="14"/>
      <c r="F102" s="14"/>
      <c r="G102" s="14"/>
      <c r="H102" s="14"/>
      <c r="I102" s="14"/>
      <c r="J102" s="14"/>
      <c r="K102" s="14"/>
      <c r="L102" s="14"/>
    </row>
    <row r="103" spans="2:13" ht="12" customHeight="1" x14ac:dyDescent="0.2">
      <c r="B103" s="34" t="s">
        <v>123</v>
      </c>
      <c r="C103" s="226" t="s">
        <v>149</v>
      </c>
      <c r="D103" s="226"/>
      <c r="E103" s="226"/>
      <c r="F103" s="226"/>
      <c r="G103" s="226"/>
      <c r="H103" s="226"/>
      <c r="I103" s="226"/>
      <c r="J103" s="226"/>
      <c r="K103" s="226"/>
      <c r="L103" s="226"/>
    </row>
    <row r="104" spans="2:13" ht="12" customHeight="1" x14ac:dyDescent="0.2">
      <c r="B104" s="35" t="s">
        <v>124</v>
      </c>
      <c r="C104" s="226" t="s">
        <v>150</v>
      </c>
      <c r="D104" s="226"/>
      <c r="E104" s="226"/>
      <c r="F104" s="226"/>
      <c r="G104" s="226"/>
      <c r="H104" s="226"/>
      <c r="I104" s="226"/>
      <c r="J104" s="226"/>
      <c r="K104" s="226"/>
      <c r="L104" s="226"/>
    </row>
    <row r="105" spans="2:13" ht="12" customHeight="1" x14ac:dyDescent="0.2">
      <c r="B105" s="35" t="s">
        <v>125</v>
      </c>
      <c r="C105" s="226" t="s">
        <v>151</v>
      </c>
      <c r="D105" s="226"/>
      <c r="E105" s="226"/>
      <c r="F105" s="226"/>
      <c r="G105" s="226"/>
      <c r="H105" s="226"/>
      <c r="I105" s="226"/>
      <c r="J105" s="226"/>
      <c r="K105" s="226"/>
      <c r="L105" s="226"/>
    </row>
    <row r="106" spans="2:13" ht="12" customHeight="1" x14ac:dyDescent="0.2">
      <c r="B106" s="35"/>
      <c r="C106" s="163"/>
      <c r="D106" s="163"/>
      <c r="E106" s="163"/>
      <c r="F106" s="163"/>
      <c r="G106" s="163"/>
      <c r="H106" s="163"/>
      <c r="I106" s="163"/>
      <c r="J106" s="163"/>
      <c r="K106" s="163"/>
      <c r="L106" s="163"/>
    </row>
    <row r="107" spans="2:13" ht="12" customHeight="1" x14ac:dyDescent="0.2">
      <c r="B107" s="35"/>
      <c r="C107" s="163"/>
      <c r="D107" s="163"/>
      <c r="E107" s="163"/>
      <c r="F107" s="163"/>
      <c r="G107" s="163"/>
      <c r="H107" s="163"/>
      <c r="I107" s="163"/>
      <c r="J107" s="163"/>
      <c r="K107" s="163"/>
      <c r="L107" s="163"/>
    </row>
    <row r="108" spans="2:13" ht="12" customHeight="1" x14ac:dyDescent="0.2">
      <c r="B108" s="35"/>
      <c r="C108" s="163"/>
      <c r="D108" s="163"/>
      <c r="E108" s="163"/>
      <c r="F108" s="163"/>
      <c r="G108" s="258">
        <v>2018</v>
      </c>
      <c r="H108" s="258"/>
      <c r="I108" s="258"/>
      <c r="J108" s="163"/>
      <c r="K108" s="163"/>
      <c r="L108" s="163"/>
    </row>
    <row r="109" spans="2:13" ht="12" customHeight="1" thickBot="1" x14ac:dyDescent="0.25"/>
    <row r="110" spans="2:13" ht="12" customHeight="1" thickBot="1" x14ac:dyDescent="0.25">
      <c r="B110" s="217" t="s">
        <v>28</v>
      </c>
      <c r="C110" s="220" t="s">
        <v>0</v>
      </c>
      <c r="D110" s="223" t="s">
        <v>1</v>
      </c>
      <c r="E110" s="224"/>
      <c r="F110" s="225"/>
      <c r="G110" s="223" t="s">
        <v>2</v>
      </c>
      <c r="H110" s="224"/>
      <c r="I110" s="225"/>
      <c r="J110" s="223" t="s">
        <v>3</v>
      </c>
      <c r="K110" s="224"/>
      <c r="L110" s="225"/>
      <c r="M110" s="3"/>
    </row>
    <row r="111" spans="2:13" ht="12" customHeight="1" x14ac:dyDescent="0.2">
      <c r="B111" s="231"/>
      <c r="C111" s="221"/>
      <c r="D111" s="227" t="s">
        <v>4</v>
      </c>
      <c r="E111" s="229" t="s">
        <v>5</v>
      </c>
      <c r="F111" s="229" t="s">
        <v>6</v>
      </c>
      <c r="G111" s="229" t="s">
        <v>4</v>
      </c>
      <c r="H111" s="229" t="s">
        <v>5</v>
      </c>
      <c r="I111" s="229" t="s">
        <v>6</v>
      </c>
      <c r="J111" s="229" t="s">
        <v>4</v>
      </c>
      <c r="K111" s="229" t="s">
        <v>5</v>
      </c>
      <c r="L111" s="229" t="s">
        <v>6</v>
      </c>
      <c r="M111" s="3"/>
    </row>
    <row r="112" spans="2:13" ht="12" customHeight="1" thickBot="1" x14ac:dyDescent="0.25">
      <c r="B112" s="218"/>
      <c r="C112" s="222"/>
      <c r="D112" s="228"/>
      <c r="E112" s="230"/>
      <c r="F112" s="230"/>
      <c r="G112" s="230"/>
      <c r="H112" s="230"/>
      <c r="I112" s="230"/>
      <c r="J112" s="230"/>
      <c r="K112" s="230"/>
      <c r="L112" s="230"/>
      <c r="M112" s="3"/>
    </row>
    <row r="113" spans="2:13" ht="12" customHeight="1" thickBot="1" x14ac:dyDescent="0.25">
      <c r="B113" s="254" t="s">
        <v>33</v>
      </c>
      <c r="C113" s="51" t="s">
        <v>24</v>
      </c>
      <c r="D113" s="7">
        <v>524</v>
      </c>
      <c r="E113" s="7">
        <v>0</v>
      </c>
      <c r="F113" s="7">
        <v>147</v>
      </c>
      <c r="G113" s="7">
        <v>443</v>
      </c>
      <c r="H113" s="7">
        <v>14</v>
      </c>
      <c r="I113" s="7">
        <v>146</v>
      </c>
      <c r="J113" s="7">
        <v>327</v>
      </c>
      <c r="K113" s="7">
        <v>3</v>
      </c>
      <c r="L113" s="7">
        <v>1</v>
      </c>
      <c r="M113" s="3"/>
    </row>
    <row r="114" spans="2:13" ht="12" customHeight="1" thickBot="1" x14ac:dyDescent="0.25">
      <c r="B114" s="255"/>
      <c r="C114" s="51" t="s">
        <v>25</v>
      </c>
      <c r="D114" s="7">
        <v>512</v>
      </c>
      <c r="E114" s="7">
        <v>0</v>
      </c>
      <c r="F114" s="7">
        <v>144</v>
      </c>
      <c r="G114" s="105">
        <v>287</v>
      </c>
      <c r="H114" s="7">
        <v>51</v>
      </c>
      <c r="I114" s="7">
        <v>145</v>
      </c>
      <c r="J114" s="7">
        <v>624</v>
      </c>
      <c r="K114" s="7">
        <v>20</v>
      </c>
      <c r="L114" s="7">
        <v>3</v>
      </c>
      <c r="M114" s="3"/>
    </row>
    <row r="115" spans="2:13" ht="12" customHeight="1" thickBot="1" x14ac:dyDescent="0.25">
      <c r="B115" s="256"/>
      <c r="C115" s="51" t="s">
        <v>26</v>
      </c>
      <c r="D115" s="7">
        <v>524</v>
      </c>
      <c r="E115" s="7">
        <v>0</v>
      </c>
      <c r="F115" s="7">
        <v>144</v>
      </c>
      <c r="G115" s="7">
        <v>394</v>
      </c>
      <c r="H115" s="7">
        <v>6</v>
      </c>
      <c r="I115" s="7">
        <v>139</v>
      </c>
      <c r="J115" s="7">
        <v>523</v>
      </c>
      <c r="K115" s="7">
        <v>17</v>
      </c>
      <c r="L115" s="7">
        <v>2</v>
      </c>
      <c r="M115" s="3"/>
    </row>
    <row r="116" spans="2:13" ht="12" customHeight="1" x14ac:dyDescent="0.2">
      <c r="C116" s="10" t="s">
        <v>116</v>
      </c>
      <c r="D116" s="1">
        <f>SUM(D113:D115)</f>
        <v>1560</v>
      </c>
      <c r="E116" s="1">
        <f t="shared" ref="E116:L116" si="56">SUM(E113:E115)</f>
        <v>0</v>
      </c>
      <c r="F116" s="1">
        <f t="shared" si="56"/>
        <v>435</v>
      </c>
      <c r="G116" s="1">
        <f t="shared" si="56"/>
        <v>1124</v>
      </c>
      <c r="H116" s="1">
        <f t="shared" si="56"/>
        <v>71</v>
      </c>
      <c r="I116" s="1">
        <f t="shared" si="56"/>
        <v>430</v>
      </c>
      <c r="J116" s="1">
        <f t="shared" si="56"/>
        <v>1474</v>
      </c>
      <c r="K116" s="1">
        <f t="shared" si="56"/>
        <v>40</v>
      </c>
      <c r="L116" s="1">
        <f t="shared" si="56"/>
        <v>6</v>
      </c>
    </row>
    <row r="117" spans="2:13" ht="12" customHeight="1" x14ac:dyDescent="0.2">
      <c r="C117" s="10" t="s">
        <v>119</v>
      </c>
      <c r="D117" s="11">
        <f>+D116/3</f>
        <v>520</v>
      </c>
      <c r="E117" s="11">
        <f t="shared" ref="E117:L117" si="57">+E116/3</f>
        <v>0</v>
      </c>
      <c r="F117" s="11">
        <f t="shared" si="57"/>
        <v>145</v>
      </c>
      <c r="G117" s="11">
        <f t="shared" si="57"/>
        <v>374.66666666666669</v>
      </c>
      <c r="H117" s="11">
        <f t="shared" si="57"/>
        <v>23.666666666666668</v>
      </c>
      <c r="I117" s="11">
        <f t="shared" si="57"/>
        <v>143.33333333333334</v>
      </c>
      <c r="J117" s="11">
        <f t="shared" si="57"/>
        <v>491.33333333333331</v>
      </c>
      <c r="K117" s="11">
        <f t="shared" si="57"/>
        <v>13.333333333333334</v>
      </c>
      <c r="L117" s="11">
        <f t="shared" si="57"/>
        <v>2</v>
      </c>
    </row>
    <row r="118" spans="2:13" ht="12" customHeight="1" thickBot="1" x14ac:dyDescent="0.25">
      <c r="C118" s="10" t="s">
        <v>117</v>
      </c>
      <c r="E118" s="11">
        <f>SUM(D117:E117)</f>
        <v>520</v>
      </c>
      <c r="F118" s="11">
        <f>SUM(D117:F117)</f>
        <v>665</v>
      </c>
      <c r="H118" s="11">
        <f>SUM(G117:H117)</f>
        <v>398.33333333333337</v>
      </c>
      <c r="I118" s="11">
        <f>SUM(G117:I117)</f>
        <v>541.66666666666674</v>
      </c>
      <c r="K118" s="11">
        <f>SUM(J117:K117)</f>
        <v>504.66666666666663</v>
      </c>
      <c r="L118" s="11">
        <f>SUM(J117:L117)</f>
        <v>506.66666666666663</v>
      </c>
    </row>
    <row r="119" spans="2:13" ht="12" customHeight="1" thickBot="1" x14ac:dyDescent="0.25">
      <c r="C119" s="13" t="s">
        <v>121</v>
      </c>
      <c r="D119" s="12"/>
      <c r="E119" s="12"/>
      <c r="F119" s="14">
        <f>+F117/F118</f>
        <v>0.21804511278195488</v>
      </c>
      <c r="G119" s="12"/>
      <c r="H119" s="15" t="s">
        <v>126</v>
      </c>
      <c r="I119" s="16">
        <f>+I118/F118</f>
        <v>0.81453634085213045</v>
      </c>
      <c r="J119" s="12"/>
      <c r="K119" s="12"/>
      <c r="L119" s="12"/>
    </row>
    <row r="120" spans="2:13" ht="12" customHeight="1" x14ac:dyDescent="0.2">
      <c r="C120" s="29"/>
      <c r="D120" s="12"/>
      <c r="E120" s="12"/>
      <c r="F120" s="14"/>
      <c r="G120" s="14"/>
      <c r="H120" s="14"/>
      <c r="I120" s="14"/>
      <c r="J120" s="12"/>
      <c r="K120" s="12"/>
      <c r="L120" s="12"/>
    </row>
    <row r="121" spans="2:13" ht="12" customHeight="1" x14ac:dyDescent="0.2">
      <c r="C121" s="29"/>
      <c r="D121" s="12"/>
      <c r="E121" s="12"/>
      <c r="F121" s="14"/>
      <c r="G121" s="258">
        <v>2017</v>
      </c>
      <c r="H121" s="258"/>
      <c r="I121" s="258"/>
      <c r="J121" s="12"/>
      <c r="K121" s="12"/>
      <c r="L121" s="12"/>
    </row>
    <row r="122" spans="2:13" ht="12" customHeight="1" thickBot="1" x14ac:dyDescent="0.25">
      <c r="G122" s="14"/>
      <c r="H122" s="14"/>
      <c r="I122" s="14"/>
    </row>
    <row r="123" spans="2:13" ht="12" customHeight="1" thickBot="1" x14ac:dyDescent="0.25">
      <c r="B123" s="217" t="s">
        <v>28</v>
      </c>
      <c r="C123" s="220" t="s">
        <v>0</v>
      </c>
      <c r="D123" s="223" t="s">
        <v>1</v>
      </c>
      <c r="E123" s="224"/>
      <c r="F123" s="225"/>
      <c r="G123" s="223" t="s">
        <v>2</v>
      </c>
      <c r="H123" s="224"/>
      <c r="I123" s="225"/>
      <c r="J123" s="223" t="s">
        <v>3</v>
      </c>
      <c r="K123" s="224"/>
      <c r="L123" s="225"/>
      <c r="M123" s="3"/>
    </row>
    <row r="124" spans="2:13" ht="12" customHeight="1" x14ac:dyDescent="0.2">
      <c r="B124" s="231"/>
      <c r="C124" s="221"/>
      <c r="D124" s="227" t="s">
        <v>4</v>
      </c>
      <c r="E124" s="229" t="s">
        <v>5</v>
      </c>
      <c r="F124" s="229" t="s">
        <v>6</v>
      </c>
      <c r="G124" s="229" t="s">
        <v>4</v>
      </c>
      <c r="H124" s="229" t="s">
        <v>5</v>
      </c>
      <c r="I124" s="229" t="s">
        <v>6</v>
      </c>
      <c r="J124" s="229" t="s">
        <v>4</v>
      </c>
      <c r="K124" s="229" t="s">
        <v>5</v>
      </c>
      <c r="L124" s="229" t="s">
        <v>6</v>
      </c>
      <c r="M124" s="3"/>
    </row>
    <row r="125" spans="2:13" ht="12" customHeight="1" thickBot="1" x14ac:dyDescent="0.25">
      <c r="B125" s="218"/>
      <c r="C125" s="222"/>
      <c r="D125" s="228"/>
      <c r="E125" s="230"/>
      <c r="F125" s="230"/>
      <c r="G125" s="230"/>
      <c r="H125" s="230"/>
      <c r="I125" s="230"/>
      <c r="J125" s="230"/>
      <c r="K125" s="230"/>
      <c r="L125" s="230"/>
      <c r="M125" s="3"/>
    </row>
    <row r="126" spans="2:13" ht="12" customHeight="1" thickBot="1" x14ac:dyDescent="0.25">
      <c r="B126" s="254" t="s">
        <v>33</v>
      </c>
      <c r="C126" s="51" t="s">
        <v>24</v>
      </c>
      <c r="D126" s="38">
        <v>651</v>
      </c>
      <c r="E126" s="38">
        <v>0</v>
      </c>
      <c r="F126" s="38">
        <v>94</v>
      </c>
      <c r="G126" s="126">
        <v>444</v>
      </c>
      <c r="H126" s="126">
        <v>304</v>
      </c>
      <c r="I126" s="38">
        <v>90</v>
      </c>
      <c r="J126" s="38">
        <v>348</v>
      </c>
      <c r="K126" s="38">
        <v>17</v>
      </c>
      <c r="L126" s="38">
        <v>0</v>
      </c>
      <c r="M126" s="3"/>
    </row>
    <row r="127" spans="2:13" ht="12" customHeight="1" thickBot="1" x14ac:dyDescent="0.25">
      <c r="B127" s="255"/>
      <c r="C127" s="51" t="s">
        <v>25</v>
      </c>
      <c r="D127" s="7">
        <v>645</v>
      </c>
      <c r="E127" s="7">
        <v>0</v>
      </c>
      <c r="F127" s="7">
        <v>95</v>
      </c>
      <c r="G127" s="7">
        <v>255</v>
      </c>
      <c r="H127" s="7">
        <v>69</v>
      </c>
      <c r="I127" s="7">
        <v>90</v>
      </c>
      <c r="J127" s="7">
        <v>609</v>
      </c>
      <c r="K127" s="7">
        <v>76</v>
      </c>
      <c r="L127" s="7">
        <v>4</v>
      </c>
      <c r="M127" s="3"/>
    </row>
    <row r="128" spans="2:13" ht="12" customHeight="1" thickBot="1" x14ac:dyDescent="0.25">
      <c r="B128" s="256"/>
      <c r="C128" s="51" t="s">
        <v>26</v>
      </c>
      <c r="D128" s="7">
        <v>659</v>
      </c>
      <c r="E128" s="7">
        <v>4</v>
      </c>
      <c r="F128" s="7">
        <v>98</v>
      </c>
      <c r="G128" s="7">
        <v>317</v>
      </c>
      <c r="H128" s="7">
        <v>101</v>
      </c>
      <c r="I128" s="7">
        <v>90</v>
      </c>
      <c r="J128" s="7">
        <v>501</v>
      </c>
      <c r="K128" s="7">
        <v>25</v>
      </c>
      <c r="L128" s="7">
        <v>2</v>
      </c>
      <c r="M128" s="3"/>
    </row>
    <row r="129" spans="2:12" ht="12" customHeight="1" x14ac:dyDescent="0.2">
      <c r="C129" s="10" t="s">
        <v>116</v>
      </c>
      <c r="D129" s="1">
        <f>SUM(D126:D128)</f>
        <v>1955</v>
      </c>
      <c r="E129" s="1">
        <f t="shared" ref="E129:L129" si="58">SUM(E126:E128)</f>
        <v>4</v>
      </c>
      <c r="F129" s="1">
        <f t="shared" si="58"/>
        <v>287</v>
      </c>
      <c r="G129" s="1">
        <f t="shared" si="58"/>
        <v>1016</v>
      </c>
      <c r="H129" s="1">
        <f t="shared" si="58"/>
        <v>474</v>
      </c>
      <c r="I129" s="1">
        <f t="shared" si="58"/>
        <v>270</v>
      </c>
      <c r="J129" s="1">
        <f t="shared" si="58"/>
        <v>1458</v>
      </c>
      <c r="K129" s="1">
        <f t="shared" si="58"/>
        <v>118</v>
      </c>
      <c r="L129" s="1">
        <f t="shared" si="58"/>
        <v>6</v>
      </c>
    </row>
    <row r="130" spans="2:12" ht="12" customHeight="1" x14ac:dyDescent="0.2">
      <c r="C130" s="10" t="s">
        <v>119</v>
      </c>
      <c r="D130" s="11">
        <f>+D129/3</f>
        <v>651.66666666666663</v>
      </c>
      <c r="E130" s="11">
        <f t="shared" ref="E130:L130" si="59">+E129/3</f>
        <v>1.3333333333333333</v>
      </c>
      <c r="F130" s="11">
        <f t="shared" si="59"/>
        <v>95.666666666666671</v>
      </c>
      <c r="G130" s="11">
        <f t="shared" si="59"/>
        <v>338.66666666666669</v>
      </c>
      <c r="H130" s="11">
        <f t="shared" si="59"/>
        <v>158</v>
      </c>
      <c r="I130" s="11">
        <f t="shared" si="59"/>
        <v>90</v>
      </c>
      <c r="J130" s="11">
        <f t="shared" si="59"/>
        <v>486</v>
      </c>
      <c r="K130" s="11">
        <f t="shared" si="59"/>
        <v>39.333333333333336</v>
      </c>
      <c r="L130" s="11">
        <f t="shared" si="59"/>
        <v>2</v>
      </c>
    </row>
    <row r="131" spans="2:12" ht="12" customHeight="1" x14ac:dyDescent="0.2">
      <c r="C131" s="10" t="s">
        <v>117</v>
      </c>
      <c r="E131" s="12">
        <f>SUM(D130:E130)</f>
        <v>653</v>
      </c>
      <c r="F131" s="12">
        <f>SUM(D130:F130)</f>
        <v>748.66666666666663</v>
      </c>
      <c r="H131" s="12">
        <f>SUM(G130:H130)</f>
        <v>496.66666666666669</v>
      </c>
      <c r="I131" s="12">
        <f>SUM(G130:I130)</f>
        <v>586.66666666666674</v>
      </c>
      <c r="K131" s="12">
        <f>SUM(J130:K130)</f>
        <v>525.33333333333337</v>
      </c>
      <c r="L131" s="12">
        <f>SUM(J130:L130)</f>
        <v>527.33333333333337</v>
      </c>
    </row>
    <row r="132" spans="2:12" ht="12" customHeight="1" x14ac:dyDescent="0.2">
      <c r="C132" s="10" t="s">
        <v>120</v>
      </c>
      <c r="D132" s="14">
        <f>+D116/D129</f>
        <v>0.79795396419437337</v>
      </c>
      <c r="E132" s="14"/>
      <c r="F132" s="14">
        <f t="shared" ref="F132:L132" si="60">+F116/F129</f>
        <v>1.5156794425087108</v>
      </c>
      <c r="G132" s="14">
        <f t="shared" si="60"/>
        <v>1.1062992125984252</v>
      </c>
      <c r="H132" s="14">
        <f t="shared" si="60"/>
        <v>0.14978902953586498</v>
      </c>
      <c r="I132" s="14">
        <f t="shared" si="60"/>
        <v>1.5925925925925926</v>
      </c>
      <c r="J132" s="14">
        <f t="shared" si="60"/>
        <v>1.0109739368998629</v>
      </c>
      <c r="K132" s="14">
        <f t="shared" si="60"/>
        <v>0.33898305084745761</v>
      </c>
      <c r="L132" s="14">
        <f t="shared" si="60"/>
        <v>1</v>
      </c>
    </row>
    <row r="133" spans="2:12" ht="12" customHeight="1" thickBot="1" x14ac:dyDescent="0.25">
      <c r="C133" s="13" t="s">
        <v>122</v>
      </c>
      <c r="E133" s="14">
        <f>+E118/E131</f>
        <v>0.79632465543644715</v>
      </c>
      <c r="F133" s="14">
        <f t="shared" ref="F133:L133" si="61">+F118/F131</f>
        <v>0.88824577025823692</v>
      </c>
      <c r="G133" s="14"/>
      <c r="H133" s="14">
        <f t="shared" si="61"/>
        <v>0.80201342281879195</v>
      </c>
      <c r="I133" s="14">
        <f t="shared" si="61"/>
        <v>0.92329545454545459</v>
      </c>
      <c r="J133" s="14"/>
      <c r="K133" s="14">
        <f t="shared" si="61"/>
        <v>0.96065989847715727</v>
      </c>
      <c r="L133" s="14">
        <f t="shared" si="61"/>
        <v>0.96080910240202266</v>
      </c>
    </row>
    <row r="134" spans="2:12" ht="12" customHeight="1" x14ac:dyDescent="0.2">
      <c r="C134" s="29"/>
      <c r="E134" s="14"/>
      <c r="F134" s="14"/>
      <c r="G134" s="14"/>
      <c r="H134" s="14"/>
      <c r="I134" s="14"/>
      <c r="J134" s="14"/>
      <c r="K134" s="14"/>
      <c r="L134" s="14"/>
    </row>
    <row r="135" spans="2:12" ht="12" customHeight="1" x14ac:dyDescent="0.2">
      <c r="B135" s="34" t="s">
        <v>123</v>
      </c>
      <c r="C135" s="226" t="s">
        <v>152</v>
      </c>
      <c r="D135" s="226"/>
      <c r="E135" s="226"/>
      <c r="F135" s="226"/>
      <c r="G135" s="226"/>
      <c r="H135" s="226"/>
      <c r="I135" s="226"/>
      <c r="J135" s="226"/>
      <c r="K135" s="226"/>
      <c r="L135" s="226"/>
    </row>
    <row r="136" spans="2:12" ht="12" customHeight="1" x14ac:dyDescent="0.2">
      <c r="B136" s="35" t="s">
        <v>124</v>
      </c>
      <c r="C136" s="226" t="s">
        <v>153</v>
      </c>
      <c r="D136" s="226"/>
      <c r="E136" s="226"/>
      <c r="F136" s="226"/>
      <c r="G136" s="226"/>
      <c r="H136" s="226"/>
      <c r="I136" s="226"/>
      <c r="J136" s="226"/>
      <c r="K136" s="226"/>
      <c r="L136" s="226"/>
    </row>
    <row r="137" spans="2:12" ht="12" customHeight="1" x14ac:dyDescent="0.2">
      <c r="B137" s="35" t="s">
        <v>125</v>
      </c>
      <c r="C137" s="226" t="s">
        <v>154</v>
      </c>
      <c r="D137" s="226"/>
      <c r="E137" s="226"/>
      <c r="F137" s="226"/>
      <c r="G137" s="226"/>
      <c r="H137" s="226"/>
      <c r="I137" s="226"/>
      <c r="J137" s="226"/>
      <c r="K137" s="226"/>
      <c r="L137" s="226"/>
    </row>
    <row r="139" spans="2:12" ht="12" customHeight="1" thickBot="1" x14ac:dyDescent="0.25"/>
    <row r="140" spans="2:12" ht="12" customHeight="1" x14ac:dyDescent="0.2">
      <c r="C140" s="163"/>
      <c r="D140" s="217" t="s">
        <v>1</v>
      </c>
      <c r="E140" s="217" t="s">
        <v>2</v>
      </c>
      <c r="F140" s="217" t="s">
        <v>3</v>
      </c>
    </row>
    <row r="141" spans="2:12" ht="12" customHeight="1" thickBot="1" x14ac:dyDescent="0.25">
      <c r="C141" s="163"/>
      <c r="D141" s="253"/>
      <c r="E141" s="253"/>
      <c r="F141" s="253"/>
    </row>
    <row r="142" spans="2:12" ht="29.25" customHeight="1" thickBot="1" x14ac:dyDescent="0.25">
      <c r="C142" s="161" t="s">
        <v>278</v>
      </c>
      <c r="D142" s="129">
        <v>954</v>
      </c>
      <c r="E142" s="129">
        <v>695</v>
      </c>
      <c r="F142" s="129">
        <v>525</v>
      </c>
    </row>
    <row r="143" spans="2:12" ht="43.5" customHeight="1" thickBot="1" x14ac:dyDescent="0.25">
      <c r="C143" s="41" t="s">
        <v>173</v>
      </c>
      <c r="D143" s="95">
        <v>856</v>
      </c>
      <c r="E143" s="96">
        <v>646</v>
      </c>
      <c r="F143" s="97">
        <v>642</v>
      </c>
    </row>
    <row r="144" spans="2:12" ht="12" customHeight="1" x14ac:dyDescent="0.2">
      <c r="D144" s="14">
        <f>+D142/D143</f>
        <v>1.1144859813084111</v>
      </c>
      <c r="E144" s="14">
        <f t="shared" ref="E144:F144" si="62">+E142/E143</f>
        <v>1.0758513931888545</v>
      </c>
      <c r="F144" s="14">
        <f t="shared" si="62"/>
        <v>0.81775700934579443</v>
      </c>
    </row>
    <row r="146" spans="1:11" ht="24" customHeight="1" x14ac:dyDescent="0.2">
      <c r="A146" s="34" t="s">
        <v>167</v>
      </c>
      <c r="B146" s="250" t="s">
        <v>317</v>
      </c>
      <c r="C146" s="250"/>
      <c r="D146" s="250"/>
      <c r="E146" s="250"/>
      <c r="F146" s="250"/>
      <c r="G146" s="250"/>
      <c r="H146" s="250"/>
      <c r="I146" s="250"/>
      <c r="J146" s="250"/>
      <c r="K146" s="250"/>
    </row>
    <row r="148" spans="1:11" ht="28.5" customHeight="1" x14ac:dyDescent="0.2">
      <c r="C148" s="18" t="s">
        <v>74</v>
      </c>
      <c r="D148" s="19" t="s">
        <v>75</v>
      </c>
      <c r="E148" s="19" t="s">
        <v>76</v>
      </c>
      <c r="F148" s="20" t="s">
        <v>77</v>
      </c>
    </row>
    <row r="149" spans="1:11" ht="12" customHeight="1" x14ac:dyDescent="0.2">
      <c r="C149" s="21" t="s">
        <v>183</v>
      </c>
      <c r="D149" s="22">
        <v>519</v>
      </c>
      <c r="E149" s="22">
        <v>414</v>
      </c>
      <c r="F149" s="22">
        <v>325</v>
      </c>
    </row>
    <row r="150" spans="1:11" ht="12" customHeight="1" x14ac:dyDescent="0.2">
      <c r="C150" s="21" t="s">
        <v>80</v>
      </c>
      <c r="D150" s="22">
        <v>794</v>
      </c>
      <c r="E150" s="22">
        <v>718</v>
      </c>
      <c r="F150" s="22">
        <v>563</v>
      </c>
    </row>
    <row r="151" spans="1:11" ht="12" customHeight="1" x14ac:dyDescent="0.2">
      <c r="C151" s="21" t="s">
        <v>81</v>
      </c>
      <c r="D151" s="22">
        <v>1261</v>
      </c>
      <c r="E151" s="22">
        <v>1047</v>
      </c>
      <c r="F151" s="22">
        <v>878</v>
      </c>
    </row>
    <row r="152" spans="1:11" ht="12" customHeight="1" x14ac:dyDescent="0.2">
      <c r="C152" s="21" t="s">
        <v>82</v>
      </c>
      <c r="D152" s="22">
        <v>972</v>
      </c>
      <c r="E152" s="22">
        <v>751</v>
      </c>
      <c r="F152" s="22">
        <v>616</v>
      </c>
    </row>
    <row r="153" spans="1:11" ht="12" customHeight="1" x14ac:dyDescent="0.2">
      <c r="C153" s="21" t="s">
        <v>85</v>
      </c>
      <c r="D153" s="22">
        <v>668</v>
      </c>
      <c r="E153" s="22">
        <v>281</v>
      </c>
      <c r="F153" s="22">
        <v>312</v>
      </c>
    </row>
    <row r="154" spans="1:11" ht="12" customHeight="1" x14ac:dyDescent="0.2">
      <c r="C154" s="21" t="s">
        <v>86</v>
      </c>
      <c r="D154" s="22">
        <v>314</v>
      </c>
      <c r="E154" s="22">
        <v>269</v>
      </c>
      <c r="F154" s="22">
        <v>170</v>
      </c>
    </row>
    <row r="155" spans="1:11" ht="12" customHeight="1" x14ac:dyDescent="0.2">
      <c r="C155" s="21" t="s">
        <v>87</v>
      </c>
      <c r="D155" s="22">
        <v>572</v>
      </c>
      <c r="E155" s="22">
        <v>468</v>
      </c>
      <c r="F155" s="22">
        <v>341</v>
      </c>
    </row>
    <row r="156" spans="1:11" ht="12" customHeight="1" x14ac:dyDescent="0.2">
      <c r="C156" s="21" t="s">
        <v>88</v>
      </c>
      <c r="D156" s="22">
        <v>803</v>
      </c>
      <c r="E156" s="22">
        <v>595</v>
      </c>
      <c r="F156" s="22">
        <v>259</v>
      </c>
    </row>
    <row r="157" spans="1:11" ht="12" customHeight="1" x14ac:dyDescent="0.2">
      <c r="C157" s="21" t="s">
        <v>89</v>
      </c>
      <c r="D157" s="22">
        <v>898</v>
      </c>
      <c r="E157" s="22">
        <v>674</v>
      </c>
      <c r="F157" s="22">
        <v>641</v>
      </c>
    </row>
    <row r="158" spans="1:11" ht="12" customHeight="1" x14ac:dyDescent="0.2">
      <c r="C158" s="21" t="s">
        <v>180</v>
      </c>
      <c r="D158" s="22">
        <v>1710</v>
      </c>
      <c r="E158" s="22">
        <v>765</v>
      </c>
      <c r="F158" s="22">
        <v>3818</v>
      </c>
    </row>
    <row r="159" spans="1:11" ht="12" customHeight="1" x14ac:dyDescent="0.2">
      <c r="C159" s="21" t="s">
        <v>91</v>
      </c>
      <c r="D159" s="22">
        <v>829</v>
      </c>
      <c r="E159" s="22">
        <v>721</v>
      </c>
      <c r="F159" s="22">
        <v>606</v>
      </c>
    </row>
    <row r="160" spans="1:11" ht="12" customHeight="1" x14ac:dyDescent="0.2">
      <c r="C160" s="21" t="s">
        <v>92</v>
      </c>
      <c r="D160" s="22">
        <v>790</v>
      </c>
      <c r="E160" s="22">
        <v>545</v>
      </c>
      <c r="F160" s="22">
        <v>437</v>
      </c>
    </row>
    <row r="161" spans="3:6" ht="12" customHeight="1" x14ac:dyDescent="0.2">
      <c r="C161" s="21" t="s">
        <v>93</v>
      </c>
      <c r="D161" s="22">
        <v>851</v>
      </c>
      <c r="E161" s="22">
        <v>577</v>
      </c>
      <c r="F161" s="22">
        <v>673</v>
      </c>
    </row>
    <row r="162" spans="3:6" ht="12" customHeight="1" x14ac:dyDescent="0.2">
      <c r="C162" s="21" t="s">
        <v>94</v>
      </c>
      <c r="D162" s="22">
        <v>873</v>
      </c>
      <c r="E162" s="22">
        <v>819</v>
      </c>
      <c r="F162" s="22">
        <v>423</v>
      </c>
    </row>
    <row r="163" spans="3:6" ht="12" customHeight="1" x14ac:dyDescent="0.2">
      <c r="C163" s="21" t="s">
        <v>95</v>
      </c>
      <c r="D163" s="22">
        <v>719</v>
      </c>
      <c r="E163" s="22">
        <v>310</v>
      </c>
      <c r="F163" s="22">
        <v>649</v>
      </c>
    </row>
    <row r="164" spans="3:6" ht="12" customHeight="1" x14ac:dyDescent="0.2">
      <c r="C164" s="21" t="s">
        <v>96</v>
      </c>
      <c r="D164" s="22">
        <v>954</v>
      </c>
      <c r="E164" s="22">
        <v>695</v>
      </c>
      <c r="F164" s="22">
        <v>525</v>
      </c>
    </row>
    <row r="165" spans="3:6" ht="12" customHeight="1" x14ac:dyDescent="0.2">
      <c r="C165" s="21" t="s">
        <v>98</v>
      </c>
      <c r="D165" s="22">
        <v>760</v>
      </c>
      <c r="E165" s="22">
        <v>508</v>
      </c>
      <c r="F165" s="22">
        <v>350</v>
      </c>
    </row>
    <row r="166" spans="3:6" ht="12" customHeight="1" x14ac:dyDescent="0.2">
      <c r="C166" s="21" t="s">
        <v>99</v>
      </c>
      <c r="D166" s="22">
        <v>1137</v>
      </c>
      <c r="E166" s="22">
        <v>902</v>
      </c>
      <c r="F166" s="22">
        <v>1140</v>
      </c>
    </row>
    <row r="167" spans="3:6" ht="12" customHeight="1" x14ac:dyDescent="0.2">
      <c r="C167" s="21" t="s">
        <v>100</v>
      </c>
      <c r="D167" s="22">
        <v>997</v>
      </c>
      <c r="E167" s="22">
        <v>667</v>
      </c>
      <c r="F167" s="22">
        <v>666</v>
      </c>
    </row>
    <row r="168" spans="3:6" ht="12" customHeight="1" x14ac:dyDescent="0.2">
      <c r="C168" s="21" t="s">
        <v>101</v>
      </c>
      <c r="D168" s="22">
        <v>1207</v>
      </c>
      <c r="E168" s="22">
        <v>943</v>
      </c>
      <c r="F168" s="22">
        <v>734</v>
      </c>
    </row>
    <row r="169" spans="3:6" ht="12" customHeight="1" x14ac:dyDescent="0.2">
      <c r="C169" s="21" t="s">
        <v>102</v>
      </c>
      <c r="D169" s="22">
        <v>816</v>
      </c>
      <c r="E169" s="22">
        <v>579</v>
      </c>
      <c r="F169" s="22">
        <v>476</v>
      </c>
    </row>
    <row r="170" spans="3:6" ht="12" customHeight="1" x14ac:dyDescent="0.2">
      <c r="C170" s="21" t="s">
        <v>103</v>
      </c>
      <c r="D170" s="22">
        <v>1284</v>
      </c>
      <c r="E170" s="22">
        <v>1068</v>
      </c>
      <c r="F170" s="22">
        <v>728</v>
      </c>
    </row>
    <row r="171" spans="3:6" ht="12" customHeight="1" x14ac:dyDescent="0.2">
      <c r="C171" s="21" t="s">
        <v>104</v>
      </c>
      <c r="D171" s="22">
        <v>888</v>
      </c>
      <c r="E171" s="22">
        <v>840</v>
      </c>
      <c r="F171" s="22">
        <v>558</v>
      </c>
    </row>
    <row r="172" spans="3:6" ht="12" customHeight="1" x14ac:dyDescent="0.2">
      <c r="C172" s="21" t="s">
        <v>105</v>
      </c>
      <c r="D172" s="22">
        <v>839</v>
      </c>
      <c r="E172" s="22">
        <v>787</v>
      </c>
      <c r="F172" s="22">
        <v>574</v>
      </c>
    </row>
    <row r="173" spans="3:6" ht="12" customHeight="1" x14ac:dyDescent="0.2">
      <c r="C173" s="21" t="s">
        <v>107</v>
      </c>
      <c r="D173" s="22">
        <v>809</v>
      </c>
      <c r="E173" s="22">
        <v>542</v>
      </c>
      <c r="F173" s="22">
        <v>301</v>
      </c>
    </row>
    <row r="174" spans="3:6" ht="12" customHeight="1" x14ac:dyDescent="0.2">
      <c r="C174" s="21" t="s">
        <v>108</v>
      </c>
      <c r="D174" s="22">
        <v>868</v>
      </c>
      <c r="E174" s="22">
        <v>601</v>
      </c>
      <c r="F174" s="22">
        <v>429</v>
      </c>
    </row>
    <row r="175" spans="3:6" ht="12" customHeight="1" x14ac:dyDescent="0.2">
      <c r="C175" s="127" t="s">
        <v>109</v>
      </c>
      <c r="D175" s="22">
        <v>423</v>
      </c>
      <c r="E175" s="22">
        <v>434</v>
      </c>
      <c r="F175" s="22">
        <v>467</v>
      </c>
    </row>
    <row r="176" spans="3:6" ht="12" customHeight="1" x14ac:dyDescent="0.2">
      <c r="C176" s="21" t="s">
        <v>188</v>
      </c>
      <c r="D176" s="22">
        <v>919</v>
      </c>
      <c r="E176" s="22">
        <v>846</v>
      </c>
      <c r="F176" s="22">
        <v>722</v>
      </c>
    </row>
    <row r="177" spans="3:6" ht="12" customHeight="1" x14ac:dyDescent="0.2">
      <c r="C177" s="21" t="s">
        <v>266</v>
      </c>
      <c r="D177" s="21">
        <v>665</v>
      </c>
      <c r="E177" s="21">
        <v>542</v>
      </c>
      <c r="F177" s="21">
        <v>507</v>
      </c>
    </row>
    <row r="178" spans="3:6" ht="12" customHeight="1" x14ac:dyDescent="0.2">
      <c r="C178" s="21" t="s">
        <v>267</v>
      </c>
      <c r="D178" s="21">
        <v>551</v>
      </c>
      <c r="E178" s="21">
        <v>468</v>
      </c>
      <c r="F178" s="21">
        <v>372</v>
      </c>
    </row>
  </sheetData>
  <mergeCells count="142">
    <mergeCell ref="G2:I2"/>
    <mergeCell ref="G22:I22"/>
    <mergeCell ref="G90:I90"/>
    <mergeCell ref="G108:I108"/>
    <mergeCell ref="G121:I121"/>
    <mergeCell ref="C72:L72"/>
    <mergeCell ref="C73:L73"/>
    <mergeCell ref="C74:L74"/>
    <mergeCell ref="C103:L103"/>
    <mergeCell ref="C104:L104"/>
    <mergeCell ref="C105:L105"/>
    <mergeCell ref="I111:I112"/>
    <mergeCell ref="J111:J112"/>
    <mergeCell ref="K111:K112"/>
    <mergeCell ref="L111:L112"/>
    <mergeCell ref="I93:I94"/>
    <mergeCell ref="J93:J94"/>
    <mergeCell ref="K93:K94"/>
    <mergeCell ref="L93:L94"/>
    <mergeCell ref="J63:J64"/>
    <mergeCell ref="K63:K64"/>
    <mergeCell ref="L63:L64"/>
    <mergeCell ref="G60:I60"/>
    <mergeCell ref="D79:F79"/>
    <mergeCell ref="C135:L135"/>
    <mergeCell ref="C136:L136"/>
    <mergeCell ref="C137:L137"/>
    <mergeCell ref="J124:J125"/>
    <mergeCell ref="K124:K125"/>
    <mergeCell ref="L124:L125"/>
    <mergeCell ref="B126:B128"/>
    <mergeCell ref="D124:D125"/>
    <mergeCell ref="E124:E125"/>
    <mergeCell ref="F124:F125"/>
    <mergeCell ref="G124:G125"/>
    <mergeCell ref="H124:H125"/>
    <mergeCell ref="I124:I125"/>
    <mergeCell ref="B113:B115"/>
    <mergeCell ref="B123:B125"/>
    <mergeCell ref="C123:C125"/>
    <mergeCell ref="D123:F123"/>
    <mergeCell ref="G123:I123"/>
    <mergeCell ref="J123:L123"/>
    <mergeCell ref="B110:B112"/>
    <mergeCell ref="C110:C112"/>
    <mergeCell ref="D110:F110"/>
    <mergeCell ref="G110:I110"/>
    <mergeCell ref="J110:L110"/>
    <mergeCell ref="D111:D112"/>
    <mergeCell ref="E111:E112"/>
    <mergeCell ref="F111:F112"/>
    <mergeCell ref="G111:G112"/>
    <mergeCell ref="H111:H112"/>
    <mergeCell ref="B95:B96"/>
    <mergeCell ref="G77:I77"/>
    <mergeCell ref="B92:B94"/>
    <mergeCell ref="C92:C94"/>
    <mergeCell ref="D92:F92"/>
    <mergeCell ref="G92:I92"/>
    <mergeCell ref="J92:L92"/>
    <mergeCell ref="D93:D94"/>
    <mergeCell ref="E93:E94"/>
    <mergeCell ref="F93:F94"/>
    <mergeCell ref="G93:G94"/>
    <mergeCell ref="H93:H94"/>
    <mergeCell ref="H80:H81"/>
    <mergeCell ref="I80:I81"/>
    <mergeCell ref="J80:J81"/>
    <mergeCell ref="K80:K81"/>
    <mergeCell ref="L80:L81"/>
    <mergeCell ref="B82:B83"/>
    <mergeCell ref="D80:D81"/>
    <mergeCell ref="E80:E81"/>
    <mergeCell ref="F80:F81"/>
    <mergeCell ref="G80:G81"/>
    <mergeCell ref="B79:B81"/>
    <mergeCell ref="C79:C81"/>
    <mergeCell ref="G48:I48"/>
    <mergeCell ref="G79:I79"/>
    <mergeCell ref="J79:L79"/>
    <mergeCell ref="J51:J52"/>
    <mergeCell ref="K51:K52"/>
    <mergeCell ref="L51:L52"/>
    <mergeCell ref="B62:B64"/>
    <mergeCell ref="C62:C64"/>
    <mergeCell ref="D62:F62"/>
    <mergeCell ref="G62:I62"/>
    <mergeCell ref="J62:L62"/>
    <mergeCell ref="D63:D64"/>
    <mergeCell ref="E63:E64"/>
    <mergeCell ref="F63:F64"/>
    <mergeCell ref="G63:G64"/>
    <mergeCell ref="H63:H64"/>
    <mergeCell ref="I63:I64"/>
    <mergeCell ref="J25:J26"/>
    <mergeCell ref="K25:K26"/>
    <mergeCell ref="L25:L26"/>
    <mergeCell ref="B27:B36"/>
    <mergeCell ref="B50:B52"/>
    <mergeCell ref="C50:C52"/>
    <mergeCell ref="D50:F50"/>
    <mergeCell ref="G50:I50"/>
    <mergeCell ref="J50:L50"/>
    <mergeCell ref="D51:D52"/>
    <mergeCell ref="D25:D26"/>
    <mergeCell ref="E25:E26"/>
    <mergeCell ref="F25:F26"/>
    <mergeCell ref="G25:G26"/>
    <mergeCell ref="H25:H26"/>
    <mergeCell ref="I25:I26"/>
    <mergeCell ref="E51:E52"/>
    <mergeCell ref="F51:F52"/>
    <mergeCell ref="G51:G52"/>
    <mergeCell ref="H51:H52"/>
    <mergeCell ref="I51:I52"/>
    <mergeCell ref="C43:L43"/>
    <mergeCell ref="C44:L44"/>
    <mergeCell ref="C45:L45"/>
    <mergeCell ref="D140:D141"/>
    <mergeCell ref="E140:E141"/>
    <mergeCell ref="F140:F141"/>
    <mergeCell ref="B146:K146"/>
    <mergeCell ref="I5:I6"/>
    <mergeCell ref="J5:J6"/>
    <mergeCell ref="K5:K6"/>
    <mergeCell ref="L5:L6"/>
    <mergeCell ref="B7:B16"/>
    <mergeCell ref="B24:B26"/>
    <mergeCell ref="C24:C26"/>
    <mergeCell ref="D24:F24"/>
    <mergeCell ref="G24:I24"/>
    <mergeCell ref="J24:L24"/>
    <mergeCell ref="B4:B6"/>
    <mergeCell ref="C4:C6"/>
    <mergeCell ref="D4:F4"/>
    <mergeCell ref="G4:I4"/>
    <mergeCell ref="J4:L4"/>
    <mergeCell ref="D5:D6"/>
    <mergeCell ref="E5:E6"/>
    <mergeCell ref="F5:F6"/>
    <mergeCell ref="G5:G6"/>
    <mergeCell ref="H5:H6"/>
  </mergeCells>
  <pageMargins left="0.7" right="0.7" top="0.75" bottom="0.75" header="0.3" footer="0.3"/>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8"/>
  <sheetViews>
    <sheetView topLeftCell="A113" zoomScale="90" zoomScaleNormal="90" workbookViewId="0">
      <selection activeCell="K128" sqref="K128"/>
    </sheetView>
  </sheetViews>
  <sheetFormatPr baseColWidth="10" defaultColWidth="11.5703125" defaultRowHeight="12" customHeight="1" x14ac:dyDescent="0.2"/>
  <cols>
    <col min="1" max="2" width="11.5703125" style="1"/>
    <col min="3" max="3" width="21.7109375" style="1" customWidth="1"/>
    <col min="4" max="16384" width="11.5703125" style="1"/>
  </cols>
  <sheetData>
    <row r="2" spans="2:13" ht="12" customHeight="1" x14ac:dyDescent="0.2">
      <c r="G2" s="219">
        <v>2018</v>
      </c>
      <c r="H2" s="219"/>
      <c r="I2" s="219"/>
    </row>
    <row r="3" spans="2:13" ht="12" customHeight="1" thickBot="1" x14ac:dyDescent="0.25"/>
    <row r="4" spans="2:13" ht="12" customHeight="1" thickBot="1" x14ac:dyDescent="0.25">
      <c r="B4" s="217" t="s">
        <v>28</v>
      </c>
      <c r="C4" s="220" t="s">
        <v>0</v>
      </c>
      <c r="D4" s="223" t="s">
        <v>1</v>
      </c>
      <c r="E4" s="224"/>
      <c r="F4" s="225"/>
      <c r="G4" s="223" t="s">
        <v>2</v>
      </c>
      <c r="H4" s="224"/>
      <c r="I4" s="225"/>
      <c r="J4" s="223" t="s">
        <v>3</v>
      </c>
      <c r="K4" s="224"/>
      <c r="L4" s="225"/>
      <c r="M4" s="3"/>
    </row>
    <row r="5" spans="2:13" ht="12" customHeight="1" x14ac:dyDescent="0.2">
      <c r="B5" s="231"/>
      <c r="C5" s="221"/>
      <c r="D5" s="227" t="s">
        <v>4</v>
      </c>
      <c r="E5" s="229" t="s">
        <v>5</v>
      </c>
      <c r="F5" s="229" t="s">
        <v>6</v>
      </c>
      <c r="G5" s="229" t="s">
        <v>4</v>
      </c>
      <c r="H5" s="229" t="s">
        <v>5</v>
      </c>
      <c r="I5" s="229" t="s">
        <v>6</v>
      </c>
      <c r="J5" s="229" t="s">
        <v>4</v>
      </c>
      <c r="K5" s="229" t="s">
        <v>5</v>
      </c>
      <c r="L5" s="229" t="s">
        <v>6</v>
      </c>
      <c r="M5" s="3"/>
    </row>
    <row r="6" spans="2:13" ht="12" customHeight="1" thickBot="1" x14ac:dyDescent="0.25">
      <c r="B6" s="218"/>
      <c r="C6" s="222"/>
      <c r="D6" s="228"/>
      <c r="E6" s="230"/>
      <c r="F6" s="230"/>
      <c r="G6" s="230"/>
      <c r="H6" s="230"/>
      <c r="I6" s="230"/>
      <c r="J6" s="230"/>
      <c r="K6" s="230"/>
      <c r="L6" s="230"/>
      <c r="M6" s="3"/>
    </row>
    <row r="7" spans="2:13" ht="12" customHeight="1" thickBot="1" x14ac:dyDescent="0.25">
      <c r="B7" s="254" t="s">
        <v>29</v>
      </c>
      <c r="C7" s="51" t="s">
        <v>24</v>
      </c>
      <c r="D7" s="7">
        <v>396</v>
      </c>
      <c r="E7" s="7">
        <v>1</v>
      </c>
      <c r="F7" s="7">
        <v>111</v>
      </c>
      <c r="G7" s="7">
        <v>237</v>
      </c>
      <c r="H7" s="7">
        <v>65</v>
      </c>
      <c r="I7" s="7">
        <v>103</v>
      </c>
      <c r="J7" s="7">
        <v>246</v>
      </c>
      <c r="K7" s="7">
        <v>36</v>
      </c>
      <c r="L7" s="7">
        <v>3</v>
      </c>
      <c r="M7" s="3"/>
    </row>
    <row r="8" spans="2:13" ht="12" customHeight="1" thickBot="1" x14ac:dyDescent="0.25">
      <c r="B8" s="255"/>
      <c r="C8" s="51" t="s">
        <v>25</v>
      </c>
      <c r="D8" s="105">
        <v>448</v>
      </c>
      <c r="E8" s="7">
        <v>0</v>
      </c>
      <c r="F8" s="7">
        <v>113</v>
      </c>
      <c r="G8" s="7">
        <v>233</v>
      </c>
      <c r="H8" s="7">
        <v>35</v>
      </c>
      <c r="I8" s="7">
        <v>113</v>
      </c>
      <c r="J8" s="7">
        <v>326</v>
      </c>
      <c r="K8" s="7">
        <v>55</v>
      </c>
      <c r="L8" s="7">
        <v>3</v>
      </c>
      <c r="M8" s="3"/>
    </row>
    <row r="9" spans="2:13" ht="12" customHeight="1" thickBot="1" x14ac:dyDescent="0.25">
      <c r="B9" s="255"/>
      <c r="C9" s="51" t="s">
        <v>26</v>
      </c>
      <c r="D9" s="7">
        <v>381</v>
      </c>
      <c r="E9" s="7">
        <v>2</v>
      </c>
      <c r="F9" s="7">
        <v>113</v>
      </c>
      <c r="G9" s="7">
        <v>261</v>
      </c>
      <c r="H9" s="7">
        <v>24</v>
      </c>
      <c r="I9" s="7">
        <v>106</v>
      </c>
      <c r="J9" s="7">
        <v>162</v>
      </c>
      <c r="K9" s="7">
        <v>8</v>
      </c>
      <c r="L9" s="7">
        <v>4</v>
      </c>
      <c r="M9" s="3"/>
    </row>
    <row r="10" spans="2:13" ht="12" customHeight="1" thickBot="1" x14ac:dyDescent="0.25">
      <c r="B10" s="255"/>
      <c r="C10" s="51" t="s">
        <v>27</v>
      </c>
      <c r="D10" s="7">
        <v>376</v>
      </c>
      <c r="E10" s="7">
        <v>2</v>
      </c>
      <c r="F10" s="7">
        <v>111</v>
      </c>
      <c r="G10" s="7">
        <v>263</v>
      </c>
      <c r="H10" s="7">
        <v>36</v>
      </c>
      <c r="I10" s="7">
        <v>103</v>
      </c>
      <c r="J10" s="7">
        <v>210</v>
      </c>
      <c r="K10" s="7">
        <v>10</v>
      </c>
      <c r="L10" s="7">
        <v>3</v>
      </c>
      <c r="M10" s="3"/>
    </row>
    <row r="11" spans="2:13" ht="12" customHeight="1" thickBot="1" x14ac:dyDescent="0.25">
      <c r="B11" s="256"/>
      <c r="C11" s="51" t="s">
        <v>31</v>
      </c>
      <c r="D11" s="105">
        <v>459</v>
      </c>
      <c r="E11" s="7">
        <v>1</v>
      </c>
      <c r="F11" s="7">
        <v>112</v>
      </c>
      <c r="G11" s="7">
        <v>253</v>
      </c>
      <c r="H11" s="7">
        <v>69</v>
      </c>
      <c r="I11" s="7">
        <v>94</v>
      </c>
      <c r="J11" s="7">
        <v>221</v>
      </c>
      <c r="K11" s="7">
        <v>11</v>
      </c>
      <c r="L11" s="7">
        <v>3</v>
      </c>
      <c r="M11" s="3"/>
    </row>
    <row r="12" spans="2:13" ht="12" customHeight="1" x14ac:dyDescent="0.2">
      <c r="B12" s="44"/>
      <c r="C12" s="10" t="s">
        <v>116</v>
      </c>
      <c r="D12" s="1">
        <f>SUM(D7:D11)</f>
        <v>2060</v>
      </c>
      <c r="E12" s="1">
        <f t="shared" ref="E12:L12" si="0">SUM(E7:E11)</f>
        <v>6</v>
      </c>
      <c r="F12" s="1">
        <f t="shared" si="0"/>
        <v>560</v>
      </c>
      <c r="G12" s="1">
        <f t="shared" si="0"/>
        <v>1247</v>
      </c>
      <c r="H12" s="1">
        <f t="shared" si="0"/>
        <v>229</v>
      </c>
      <c r="I12" s="1">
        <f t="shared" si="0"/>
        <v>519</v>
      </c>
      <c r="J12" s="1">
        <f t="shared" si="0"/>
        <v>1165</v>
      </c>
      <c r="K12" s="1">
        <f t="shared" si="0"/>
        <v>120</v>
      </c>
      <c r="L12" s="1">
        <f t="shared" si="0"/>
        <v>16</v>
      </c>
      <c r="M12" s="3"/>
    </row>
    <row r="13" spans="2:13" ht="12" customHeight="1" x14ac:dyDescent="0.2">
      <c r="B13" s="44"/>
      <c r="C13" s="10" t="s">
        <v>119</v>
      </c>
      <c r="D13" s="11">
        <f>+D12/5</f>
        <v>412</v>
      </c>
      <c r="E13" s="11">
        <f t="shared" ref="E13:L13" si="1">+E12/5</f>
        <v>1.2</v>
      </c>
      <c r="F13" s="11">
        <f t="shared" si="1"/>
        <v>112</v>
      </c>
      <c r="G13" s="11">
        <f t="shared" si="1"/>
        <v>249.4</v>
      </c>
      <c r="H13" s="11">
        <f t="shared" si="1"/>
        <v>45.8</v>
      </c>
      <c r="I13" s="11">
        <f t="shared" si="1"/>
        <v>103.8</v>
      </c>
      <c r="J13" s="11">
        <f t="shared" si="1"/>
        <v>233</v>
      </c>
      <c r="K13" s="11">
        <f t="shared" si="1"/>
        <v>24</v>
      </c>
      <c r="L13" s="11">
        <f t="shared" si="1"/>
        <v>3.2</v>
      </c>
      <c r="M13" s="3"/>
    </row>
    <row r="14" spans="2:13" ht="12" customHeight="1" thickBot="1" x14ac:dyDescent="0.25">
      <c r="B14" s="44"/>
      <c r="C14" s="10" t="s">
        <v>117</v>
      </c>
      <c r="E14" s="11">
        <f>SUM(D13:E13)</f>
        <v>413.2</v>
      </c>
      <c r="F14" s="11">
        <f t="shared" ref="F14" si="2">SUM(D13:F13)</f>
        <v>525.20000000000005</v>
      </c>
      <c r="H14" s="11">
        <f t="shared" ref="H14" si="3">SUM(G13:H13)</f>
        <v>295.2</v>
      </c>
      <c r="I14" s="11">
        <f t="shared" ref="I14" si="4">SUM(G13:I13)</f>
        <v>399</v>
      </c>
      <c r="K14" s="11">
        <f t="shared" ref="K14" si="5">SUM(J13:K13)</f>
        <v>257</v>
      </c>
      <c r="L14" s="11">
        <f t="shared" ref="L14" si="6">SUM(J13:L13)</f>
        <v>260.2</v>
      </c>
      <c r="M14" s="3"/>
    </row>
    <row r="15" spans="2:13" ht="12" customHeight="1" thickBot="1" x14ac:dyDescent="0.25">
      <c r="C15" s="13" t="s">
        <v>121</v>
      </c>
      <c r="D15" s="12"/>
      <c r="E15" s="12"/>
      <c r="F15" s="14">
        <f>+F13/F14</f>
        <v>0.21325209444021323</v>
      </c>
      <c r="G15" s="12"/>
      <c r="H15" s="15" t="s">
        <v>126</v>
      </c>
      <c r="I15" s="16">
        <f>+I14/F14</f>
        <v>0.75971058644325962</v>
      </c>
      <c r="J15" s="12"/>
      <c r="K15" s="12"/>
      <c r="L15" s="12"/>
    </row>
    <row r="18" spans="2:13" ht="12" customHeight="1" x14ac:dyDescent="0.2">
      <c r="G18" s="219">
        <v>2017</v>
      </c>
      <c r="H18" s="219"/>
      <c r="I18" s="219"/>
    </row>
    <row r="19" spans="2:13" ht="12" customHeight="1" thickBot="1" x14ac:dyDescent="0.25"/>
    <row r="20" spans="2:13" ht="12" customHeight="1" thickBot="1" x14ac:dyDescent="0.25">
      <c r="B20" s="217" t="s">
        <v>28</v>
      </c>
      <c r="C20" s="220" t="s">
        <v>0</v>
      </c>
      <c r="D20" s="223" t="s">
        <v>1</v>
      </c>
      <c r="E20" s="224"/>
      <c r="F20" s="225"/>
      <c r="G20" s="223" t="s">
        <v>2</v>
      </c>
      <c r="H20" s="224"/>
      <c r="I20" s="225"/>
      <c r="J20" s="223" t="s">
        <v>3</v>
      </c>
      <c r="K20" s="224"/>
      <c r="L20" s="225"/>
      <c r="M20" s="3"/>
    </row>
    <row r="21" spans="2:13" ht="12" customHeight="1" x14ac:dyDescent="0.2">
      <c r="B21" s="231"/>
      <c r="C21" s="221"/>
      <c r="D21" s="227" t="s">
        <v>4</v>
      </c>
      <c r="E21" s="229" t="s">
        <v>5</v>
      </c>
      <c r="F21" s="229" t="s">
        <v>6</v>
      </c>
      <c r="G21" s="229" t="s">
        <v>4</v>
      </c>
      <c r="H21" s="229" t="s">
        <v>5</v>
      </c>
      <c r="I21" s="229" t="s">
        <v>6</v>
      </c>
      <c r="J21" s="229" t="s">
        <v>4</v>
      </c>
      <c r="K21" s="229" t="s">
        <v>5</v>
      </c>
      <c r="L21" s="229" t="s">
        <v>6</v>
      </c>
      <c r="M21" s="3"/>
    </row>
    <row r="22" spans="2:13" ht="12" customHeight="1" thickBot="1" x14ac:dyDescent="0.25">
      <c r="B22" s="218"/>
      <c r="C22" s="222"/>
      <c r="D22" s="228"/>
      <c r="E22" s="230"/>
      <c r="F22" s="230"/>
      <c r="G22" s="230"/>
      <c r="H22" s="230"/>
      <c r="I22" s="230"/>
      <c r="J22" s="230"/>
      <c r="K22" s="230"/>
      <c r="L22" s="230"/>
      <c r="M22" s="3"/>
    </row>
    <row r="23" spans="2:13" ht="12" customHeight="1" thickBot="1" x14ac:dyDescent="0.25">
      <c r="B23" s="254" t="s">
        <v>29</v>
      </c>
      <c r="C23" s="51" t="s">
        <v>24</v>
      </c>
      <c r="D23" s="121">
        <v>400</v>
      </c>
      <c r="E23" s="116">
        <v>2</v>
      </c>
      <c r="F23" s="116">
        <v>137</v>
      </c>
      <c r="G23" s="116">
        <v>218</v>
      </c>
      <c r="H23" s="116">
        <v>126</v>
      </c>
      <c r="I23" s="116">
        <v>129</v>
      </c>
      <c r="J23" s="116">
        <v>274</v>
      </c>
      <c r="K23" s="116">
        <v>254</v>
      </c>
      <c r="L23" s="116">
        <v>2</v>
      </c>
      <c r="M23" s="3"/>
    </row>
    <row r="24" spans="2:13" ht="12" customHeight="1" thickBot="1" x14ac:dyDescent="0.25">
      <c r="B24" s="255"/>
      <c r="C24" s="51" t="s">
        <v>25</v>
      </c>
      <c r="D24" s="112">
        <v>383</v>
      </c>
      <c r="E24" s="113">
        <v>1</v>
      </c>
      <c r="F24" s="113">
        <v>139</v>
      </c>
      <c r="G24" s="113">
        <v>150</v>
      </c>
      <c r="H24" s="113">
        <v>91</v>
      </c>
      <c r="I24" s="113">
        <v>78</v>
      </c>
      <c r="J24" s="113">
        <v>311</v>
      </c>
      <c r="K24" s="113">
        <v>188</v>
      </c>
      <c r="L24" s="113">
        <v>3</v>
      </c>
      <c r="M24" s="3"/>
    </row>
    <row r="25" spans="2:13" ht="12" customHeight="1" thickBot="1" x14ac:dyDescent="0.25">
      <c r="B25" s="255"/>
      <c r="C25" s="51" t="s">
        <v>26</v>
      </c>
      <c r="D25" s="112">
        <v>461</v>
      </c>
      <c r="E25" s="113">
        <v>3</v>
      </c>
      <c r="F25" s="113">
        <v>139</v>
      </c>
      <c r="G25" s="113">
        <v>338</v>
      </c>
      <c r="H25" s="113">
        <v>76</v>
      </c>
      <c r="I25" s="113">
        <v>123</v>
      </c>
      <c r="J25" s="113">
        <v>171</v>
      </c>
      <c r="K25" s="113">
        <v>41</v>
      </c>
      <c r="L25" s="113">
        <v>2</v>
      </c>
      <c r="M25" s="3"/>
    </row>
    <row r="26" spans="2:13" ht="12" customHeight="1" thickBot="1" x14ac:dyDescent="0.25">
      <c r="B26" s="255"/>
      <c r="C26" s="51" t="s">
        <v>27</v>
      </c>
      <c r="D26" s="112">
        <v>398</v>
      </c>
      <c r="E26" s="115">
        <v>122</v>
      </c>
      <c r="F26" s="113">
        <v>107</v>
      </c>
      <c r="G26" s="113">
        <v>215</v>
      </c>
      <c r="H26" s="113">
        <v>227</v>
      </c>
      <c r="I26" s="113">
        <v>77</v>
      </c>
      <c r="J26" s="113">
        <v>197</v>
      </c>
      <c r="K26" s="113">
        <v>192</v>
      </c>
      <c r="L26" s="113">
        <v>11</v>
      </c>
      <c r="M26" s="3"/>
    </row>
    <row r="27" spans="2:13" ht="12" customHeight="1" thickBot="1" x14ac:dyDescent="0.25">
      <c r="B27" s="256"/>
      <c r="C27" s="51" t="s">
        <v>31</v>
      </c>
      <c r="D27" s="112">
        <v>422</v>
      </c>
      <c r="E27" s="113">
        <v>2</v>
      </c>
      <c r="F27" s="113">
        <v>138</v>
      </c>
      <c r="G27" s="113">
        <v>240</v>
      </c>
      <c r="H27" s="113">
        <v>87</v>
      </c>
      <c r="I27" s="113">
        <v>120</v>
      </c>
      <c r="J27" s="113">
        <v>220</v>
      </c>
      <c r="K27" s="113">
        <v>44</v>
      </c>
      <c r="L27" s="113">
        <v>2</v>
      </c>
      <c r="M27" s="3"/>
    </row>
    <row r="28" spans="2:13" ht="12" customHeight="1" x14ac:dyDescent="0.2">
      <c r="C28" s="10" t="s">
        <v>116</v>
      </c>
      <c r="D28" s="1">
        <f>SUM(D23:D27)</f>
        <v>2064</v>
      </c>
      <c r="E28" s="1">
        <f t="shared" ref="E28:L28" si="7">SUM(E23:E27)</f>
        <v>130</v>
      </c>
      <c r="F28" s="1">
        <f t="shared" si="7"/>
        <v>660</v>
      </c>
      <c r="G28" s="1">
        <f t="shared" si="7"/>
        <v>1161</v>
      </c>
      <c r="H28" s="1">
        <f t="shared" si="7"/>
        <v>607</v>
      </c>
      <c r="I28" s="1">
        <f t="shared" si="7"/>
        <v>527</v>
      </c>
      <c r="J28" s="1">
        <f t="shared" si="7"/>
        <v>1173</v>
      </c>
      <c r="K28" s="1">
        <f t="shared" si="7"/>
        <v>719</v>
      </c>
      <c r="L28" s="1">
        <f t="shared" si="7"/>
        <v>20</v>
      </c>
    </row>
    <row r="29" spans="2:13" ht="12" customHeight="1" x14ac:dyDescent="0.2">
      <c r="C29" s="10" t="s">
        <v>119</v>
      </c>
      <c r="D29" s="11">
        <f>+D28/5</f>
        <v>412.8</v>
      </c>
      <c r="E29" s="11">
        <f t="shared" ref="E29:L29" si="8">+E28/5</f>
        <v>26</v>
      </c>
      <c r="F29" s="11">
        <f t="shared" si="8"/>
        <v>132</v>
      </c>
      <c r="G29" s="11">
        <f t="shared" si="8"/>
        <v>232.2</v>
      </c>
      <c r="H29" s="11">
        <f t="shared" si="8"/>
        <v>121.4</v>
      </c>
      <c r="I29" s="11">
        <f t="shared" si="8"/>
        <v>105.4</v>
      </c>
      <c r="J29" s="11">
        <f t="shared" si="8"/>
        <v>234.6</v>
      </c>
      <c r="K29" s="11">
        <f t="shared" si="8"/>
        <v>143.80000000000001</v>
      </c>
      <c r="L29" s="11">
        <f t="shared" si="8"/>
        <v>4</v>
      </c>
    </row>
    <row r="30" spans="2:13" ht="12" customHeight="1" x14ac:dyDescent="0.2">
      <c r="C30" s="10" t="s">
        <v>117</v>
      </c>
      <c r="E30" s="12">
        <f>SUM(D29:E29)</f>
        <v>438.8</v>
      </c>
      <c r="F30" s="12">
        <f>SUM(D29:F29)</f>
        <v>570.79999999999995</v>
      </c>
      <c r="H30" s="12">
        <f>SUM(G29:H29)</f>
        <v>353.6</v>
      </c>
      <c r="I30" s="12">
        <f>SUM(G29:I29)</f>
        <v>459</v>
      </c>
      <c r="K30" s="12">
        <f>SUM(J29:K29)</f>
        <v>378.4</v>
      </c>
      <c r="L30" s="12">
        <f>SUM(J29:L29)</f>
        <v>382.4</v>
      </c>
    </row>
    <row r="31" spans="2:13" ht="12" customHeight="1" x14ac:dyDescent="0.2">
      <c r="C31" s="10" t="s">
        <v>120</v>
      </c>
      <c r="D31" s="14">
        <f>+D12/D28</f>
        <v>0.99806201550387597</v>
      </c>
      <c r="E31" s="14">
        <f t="shared" ref="E31:L31" si="9">+E12/E28</f>
        <v>4.6153846153846156E-2</v>
      </c>
      <c r="F31" s="14">
        <f t="shared" si="9"/>
        <v>0.84848484848484851</v>
      </c>
      <c r="G31" s="14">
        <f t="shared" si="9"/>
        <v>1.0740740740740742</v>
      </c>
      <c r="H31" s="14">
        <f t="shared" si="9"/>
        <v>0.3772652388797364</v>
      </c>
      <c r="I31" s="14">
        <f t="shared" si="9"/>
        <v>0.98481973434535108</v>
      </c>
      <c r="J31" s="14">
        <f t="shared" si="9"/>
        <v>0.9931798806479113</v>
      </c>
      <c r="K31" s="14">
        <f t="shared" si="9"/>
        <v>0.16689847009735745</v>
      </c>
      <c r="L31" s="14">
        <f t="shared" si="9"/>
        <v>0.8</v>
      </c>
    </row>
    <row r="32" spans="2:13" ht="12" customHeight="1" thickBot="1" x14ac:dyDescent="0.25">
      <c r="C32" s="13" t="s">
        <v>122</v>
      </c>
      <c r="E32" s="14">
        <f>+E14/E30</f>
        <v>0.94165907019143114</v>
      </c>
      <c r="F32" s="14">
        <f t="shared" ref="F32:L32" si="10">+F14/F30</f>
        <v>0.92011212333566939</v>
      </c>
      <c r="G32" s="14"/>
      <c r="H32" s="14">
        <f t="shared" si="10"/>
        <v>0.83484162895927594</v>
      </c>
      <c r="I32" s="14">
        <f t="shared" si="10"/>
        <v>0.86928104575163401</v>
      </c>
      <c r="J32" s="14"/>
      <c r="K32" s="14">
        <f t="shared" si="10"/>
        <v>0.67917547568710368</v>
      </c>
      <c r="L32" s="14">
        <f t="shared" si="10"/>
        <v>0.68043933054393302</v>
      </c>
    </row>
    <row r="33" spans="2:12" ht="12" customHeight="1" x14ac:dyDescent="0.2">
      <c r="C33" s="29"/>
      <c r="E33" s="14"/>
      <c r="F33" s="14"/>
      <c r="G33" s="14"/>
      <c r="H33" s="14"/>
      <c r="I33" s="14"/>
      <c r="J33" s="14"/>
      <c r="K33" s="14"/>
      <c r="L33" s="14"/>
    </row>
    <row r="34" spans="2:12" ht="23.25" customHeight="1" x14ac:dyDescent="0.2">
      <c r="B34" s="153" t="s">
        <v>123</v>
      </c>
      <c r="C34" s="226" t="s">
        <v>321</v>
      </c>
      <c r="D34" s="226"/>
      <c r="E34" s="226"/>
      <c r="F34" s="226"/>
      <c r="G34" s="226"/>
      <c r="H34" s="226"/>
      <c r="I34" s="226"/>
      <c r="J34" s="226"/>
      <c r="K34" s="226"/>
      <c r="L34" s="226"/>
    </row>
    <row r="35" spans="2:12" ht="19.5" customHeight="1" x14ac:dyDescent="0.2">
      <c r="B35" s="154" t="s">
        <v>124</v>
      </c>
      <c r="C35" s="226" t="s">
        <v>322</v>
      </c>
      <c r="D35" s="226"/>
      <c r="E35" s="226"/>
      <c r="F35" s="226"/>
      <c r="G35" s="226"/>
      <c r="H35" s="226"/>
      <c r="I35" s="226"/>
      <c r="J35" s="226"/>
      <c r="K35" s="226"/>
      <c r="L35" s="226"/>
    </row>
    <row r="36" spans="2:12" ht="12" customHeight="1" x14ac:dyDescent="0.2">
      <c r="B36" s="154" t="s">
        <v>125</v>
      </c>
      <c r="C36" s="226" t="s">
        <v>323</v>
      </c>
      <c r="D36" s="226"/>
      <c r="E36" s="226"/>
      <c r="F36" s="226"/>
      <c r="G36" s="226"/>
      <c r="H36" s="226"/>
      <c r="I36" s="226"/>
      <c r="J36" s="226"/>
      <c r="K36" s="226"/>
      <c r="L36" s="226"/>
    </row>
    <row r="37" spans="2:12" ht="12" customHeight="1" x14ac:dyDescent="0.2">
      <c r="B37" s="35"/>
      <c r="C37" s="36"/>
      <c r="D37" s="36"/>
      <c r="E37" s="36"/>
      <c r="F37" s="36"/>
      <c r="G37" s="36"/>
      <c r="H37" s="36"/>
      <c r="I37" s="36"/>
      <c r="J37" s="36"/>
      <c r="K37" s="36"/>
      <c r="L37" s="36"/>
    </row>
    <row r="38" spans="2:12" ht="12" customHeight="1" x14ac:dyDescent="0.2">
      <c r="B38" s="35"/>
      <c r="C38" s="84"/>
      <c r="D38" s="84"/>
      <c r="E38" s="84"/>
      <c r="F38" s="84"/>
      <c r="G38" s="258">
        <v>2018</v>
      </c>
      <c r="H38" s="258"/>
      <c r="I38" s="258"/>
      <c r="J38" s="84"/>
      <c r="K38" s="84"/>
      <c r="L38" s="84"/>
    </row>
    <row r="39" spans="2:12" ht="12" customHeight="1" thickBot="1" x14ac:dyDescent="0.25">
      <c r="B39" s="35"/>
      <c r="C39" s="84"/>
      <c r="D39" s="84"/>
      <c r="E39" s="84"/>
      <c r="F39" s="84"/>
      <c r="G39" s="85"/>
      <c r="H39" s="85"/>
      <c r="I39" s="85"/>
      <c r="J39" s="84"/>
      <c r="K39" s="84"/>
      <c r="L39" s="84"/>
    </row>
    <row r="40" spans="2:12" ht="12" customHeight="1" thickBot="1" x14ac:dyDescent="0.25">
      <c r="B40" s="217" t="s">
        <v>28</v>
      </c>
      <c r="C40" s="220" t="s">
        <v>0</v>
      </c>
      <c r="D40" s="223" t="s">
        <v>1</v>
      </c>
      <c r="E40" s="224"/>
      <c r="F40" s="225"/>
      <c r="G40" s="223" t="s">
        <v>2</v>
      </c>
      <c r="H40" s="224"/>
      <c r="I40" s="225"/>
      <c r="J40" s="223" t="s">
        <v>3</v>
      </c>
      <c r="K40" s="224"/>
      <c r="L40" s="225"/>
    </row>
    <row r="41" spans="2:12" ht="12" customHeight="1" x14ac:dyDescent="0.2">
      <c r="B41" s="231"/>
      <c r="C41" s="221"/>
      <c r="D41" s="227" t="s">
        <v>4</v>
      </c>
      <c r="E41" s="229" t="s">
        <v>5</v>
      </c>
      <c r="F41" s="229" t="s">
        <v>6</v>
      </c>
      <c r="G41" s="229" t="s">
        <v>4</v>
      </c>
      <c r="H41" s="229" t="s">
        <v>5</v>
      </c>
      <c r="I41" s="229" t="s">
        <v>6</v>
      </c>
      <c r="J41" s="229" t="s">
        <v>4</v>
      </c>
      <c r="K41" s="229" t="s">
        <v>5</v>
      </c>
      <c r="L41" s="229" t="s">
        <v>6</v>
      </c>
    </row>
    <row r="42" spans="2:12" ht="12" customHeight="1" thickBot="1" x14ac:dyDescent="0.25">
      <c r="B42" s="218"/>
      <c r="C42" s="222"/>
      <c r="D42" s="228"/>
      <c r="E42" s="230"/>
      <c r="F42" s="230"/>
      <c r="G42" s="230"/>
      <c r="H42" s="230"/>
      <c r="I42" s="230"/>
      <c r="J42" s="230"/>
      <c r="K42" s="230"/>
      <c r="L42" s="230"/>
    </row>
    <row r="43" spans="2:12" ht="12" customHeight="1" thickBot="1" x14ac:dyDescent="0.25">
      <c r="B43" s="259" t="s">
        <v>32</v>
      </c>
      <c r="C43" s="54" t="s">
        <v>13</v>
      </c>
      <c r="D43" s="38">
        <v>204</v>
      </c>
      <c r="E43" s="38">
        <v>1</v>
      </c>
      <c r="F43" s="39">
        <v>36</v>
      </c>
      <c r="G43" s="40">
        <v>171</v>
      </c>
      <c r="H43" s="38">
        <v>4</v>
      </c>
      <c r="I43" s="38">
        <v>33</v>
      </c>
      <c r="J43" s="38">
        <v>56</v>
      </c>
      <c r="K43" s="38">
        <v>4</v>
      </c>
      <c r="L43" s="38">
        <v>0</v>
      </c>
    </row>
    <row r="44" spans="2:12" ht="12" customHeight="1" thickBot="1" x14ac:dyDescent="0.25">
      <c r="B44" s="256"/>
      <c r="C44" s="55" t="s">
        <v>14</v>
      </c>
      <c r="D44" s="7">
        <v>219</v>
      </c>
      <c r="E44" s="7">
        <v>4</v>
      </c>
      <c r="F44" s="8">
        <v>34</v>
      </c>
      <c r="G44" s="9">
        <v>159</v>
      </c>
      <c r="H44" s="7">
        <v>8</v>
      </c>
      <c r="I44" s="7">
        <v>34</v>
      </c>
      <c r="J44" s="7">
        <v>98</v>
      </c>
      <c r="K44" s="7">
        <v>0</v>
      </c>
      <c r="L44" s="7">
        <v>0</v>
      </c>
    </row>
    <row r="45" spans="2:12" ht="12" customHeight="1" x14ac:dyDescent="0.2">
      <c r="B45" s="44"/>
      <c r="C45" s="10" t="s">
        <v>116</v>
      </c>
      <c r="D45" s="1">
        <f>SUM(D43:D44)</f>
        <v>423</v>
      </c>
      <c r="E45" s="1">
        <f t="shared" ref="E45:L45" si="11">SUM(E43:E44)</f>
        <v>5</v>
      </c>
      <c r="F45" s="1">
        <f t="shared" si="11"/>
        <v>70</v>
      </c>
      <c r="G45" s="1">
        <f t="shared" si="11"/>
        <v>330</v>
      </c>
      <c r="H45" s="1">
        <f t="shared" si="11"/>
        <v>12</v>
      </c>
      <c r="I45" s="1">
        <f t="shared" si="11"/>
        <v>67</v>
      </c>
      <c r="J45" s="1">
        <f t="shared" si="11"/>
        <v>154</v>
      </c>
      <c r="K45" s="1">
        <f t="shared" si="11"/>
        <v>4</v>
      </c>
      <c r="L45" s="1">
        <f t="shared" si="11"/>
        <v>0</v>
      </c>
    </row>
    <row r="46" spans="2:12" ht="12" customHeight="1" x14ac:dyDescent="0.2">
      <c r="B46" s="44"/>
      <c r="C46" s="10" t="s">
        <v>119</v>
      </c>
      <c r="D46" s="11">
        <f>+D45/2</f>
        <v>211.5</v>
      </c>
      <c r="E46" s="11">
        <f t="shared" ref="E46:L46" si="12">+E45/2</f>
        <v>2.5</v>
      </c>
      <c r="F46" s="11">
        <f t="shared" si="12"/>
        <v>35</v>
      </c>
      <c r="G46" s="11">
        <f t="shared" si="12"/>
        <v>165</v>
      </c>
      <c r="H46" s="11">
        <f t="shared" si="12"/>
        <v>6</v>
      </c>
      <c r="I46" s="11">
        <f t="shared" si="12"/>
        <v>33.5</v>
      </c>
      <c r="J46" s="11">
        <f t="shared" si="12"/>
        <v>77</v>
      </c>
      <c r="K46" s="11">
        <f t="shared" si="12"/>
        <v>2</v>
      </c>
      <c r="L46" s="11">
        <f t="shared" si="12"/>
        <v>0</v>
      </c>
    </row>
    <row r="47" spans="2:12" ht="12" customHeight="1" thickBot="1" x14ac:dyDescent="0.25">
      <c r="B47" s="44"/>
      <c r="C47" s="10" t="s">
        <v>117</v>
      </c>
      <c r="E47" s="11">
        <f>SUM(D46:E46)</f>
        <v>214</v>
      </c>
      <c r="F47" s="11">
        <f t="shared" ref="F47" si="13">SUM(D46:F46)</f>
        <v>249</v>
      </c>
      <c r="H47" s="11">
        <f t="shared" ref="H47" si="14">SUM(G46:H46)</f>
        <v>171</v>
      </c>
      <c r="I47" s="11">
        <f t="shared" ref="I47" si="15">SUM(G46:I46)</f>
        <v>204.5</v>
      </c>
      <c r="K47" s="11">
        <f t="shared" ref="K47" si="16">SUM(J46:K46)</f>
        <v>79</v>
      </c>
      <c r="L47" s="11">
        <f t="shared" ref="L47" si="17">SUM(J46:L46)</f>
        <v>79</v>
      </c>
    </row>
    <row r="48" spans="2:12" ht="12" customHeight="1" thickBot="1" x14ac:dyDescent="0.25">
      <c r="B48" s="44"/>
      <c r="C48" s="13" t="s">
        <v>121</v>
      </c>
      <c r="D48" s="12"/>
      <c r="E48" s="12"/>
      <c r="F48" s="14">
        <f>+F46/F47</f>
        <v>0.14056224899598393</v>
      </c>
      <c r="G48" s="12"/>
      <c r="H48" s="15" t="s">
        <v>126</v>
      </c>
      <c r="I48" s="16">
        <f>+I47/F47</f>
        <v>0.82128514056224899</v>
      </c>
      <c r="J48" s="12"/>
      <c r="K48" s="12"/>
      <c r="L48" s="12"/>
    </row>
    <row r="50" spans="2:12" ht="12" customHeight="1" x14ac:dyDescent="0.2">
      <c r="G50" s="219">
        <v>2017</v>
      </c>
      <c r="H50" s="219"/>
      <c r="I50" s="219"/>
    </row>
    <row r="51" spans="2:12" ht="12" customHeight="1" thickBot="1" x14ac:dyDescent="0.25">
      <c r="G51" s="83"/>
      <c r="H51" s="83"/>
      <c r="I51" s="83"/>
    </row>
    <row r="52" spans="2:12" ht="12" customHeight="1" thickBot="1" x14ac:dyDescent="0.25">
      <c r="B52" s="217" t="s">
        <v>28</v>
      </c>
      <c r="C52" s="220" t="s">
        <v>0</v>
      </c>
      <c r="D52" s="223" t="s">
        <v>1</v>
      </c>
      <c r="E52" s="224"/>
      <c r="F52" s="225"/>
      <c r="G52" s="223" t="s">
        <v>2</v>
      </c>
      <c r="H52" s="224"/>
      <c r="I52" s="225"/>
      <c r="J52" s="223" t="s">
        <v>3</v>
      </c>
      <c r="K52" s="224"/>
      <c r="L52" s="225"/>
    </row>
    <row r="53" spans="2:12" ht="12" customHeight="1" x14ac:dyDescent="0.2">
      <c r="B53" s="231"/>
      <c r="C53" s="221"/>
      <c r="D53" s="227" t="s">
        <v>4</v>
      </c>
      <c r="E53" s="229" t="s">
        <v>5</v>
      </c>
      <c r="F53" s="229" t="s">
        <v>6</v>
      </c>
      <c r="G53" s="229" t="s">
        <v>4</v>
      </c>
      <c r="H53" s="229" t="s">
        <v>5</v>
      </c>
      <c r="I53" s="229" t="s">
        <v>6</v>
      </c>
      <c r="J53" s="229" t="s">
        <v>4</v>
      </c>
      <c r="K53" s="229" t="s">
        <v>5</v>
      </c>
      <c r="L53" s="229" t="s">
        <v>6</v>
      </c>
    </row>
    <row r="54" spans="2:12" ht="12" customHeight="1" thickBot="1" x14ac:dyDescent="0.25">
      <c r="B54" s="218"/>
      <c r="C54" s="222"/>
      <c r="D54" s="228"/>
      <c r="E54" s="230"/>
      <c r="F54" s="230"/>
      <c r="G54" s="230"/>
      <c r="H54" s="230"/>
      <c r="I54" s="230"/>
      <c r="J54" s="230"/>
      <c r="K54" s="230"/>
      <c r="L54" s="230"/>
    </row>
    <row r="55" spans="2:12" ht="12" customHeight="1" thickBot="1" x14ac:dyDescent="0.25">
      <c r="B55" s="262" t="s">
        <v>32</v>
      </c>
      <c r="C55" s="80" t="s">
        <v>13</v>
      </c>
      <c r="D55" s="113">
        <v>167</v>
      </c>
      <c r="E55" s="113">
        <v>4</v>
      </c>
      <c r="F55" s="114">
        <v>39</v>
      </c>
      <c r="G55" s="121">
        <v>133</v>
      </c>
      <c r="H55" s="116">
        <v>11</v>
      </c>
      <c r="I55" s="116">
        <v>33</v>
      </c>
      <c r="J55" s="113">
        <v>59</v>
      </c>
      <c r="K55" s="113">
        <v>8</v>
      </c>
      <c r="L55" s="113">
        <v>1</v>
      </c>
    </row>
    <row r="56" spans="2:12" ht="12" customHeight="1" thickBot="1" x14ac:dyDescent="0.25">
      <c r="B56" s="263"/>
      <c r="C56" s="55" t="s">
        <v>14</v>
      </c>
      <c r="D56" s="113">
        <v>168</v>
      </c>
      <c r="E56" s="113">
        <v>3</v>
      </c>
      <c r="F56" s="114">
        <v>37</v>
      </c>
      <c r="G56" s="112">
        <v>163</v>
      </c>
      <c r="H56" s="113">
        <v>25</v>
      </c>
      <c r="I56" s="113">
        <v>37</v>
      </c>
      <c r="J56" s="113">
        <v>79</v>
      </c>
      <c r="K56" s="113">
        <v>6</v>
      </c>
      <c r="L56" s="113">
        <v>0</v>
      </c>
    </row>
    <row r="57" spans="2:12" ht="12" customHeight="1" x14ac:dyDescent="0.2">
      <c r="C57" s="10" t="s">
        <v>116</v>
      </c>
      <c r="D57" s="1">
        <f>SUM(D55:D56)</f>
        <v>335</v>
      </c>
      <c r="E57" s="1">
        <f t="shared" ref="E57:L57" si="18">SUM(E55:E56)</f>
        <v>7</v>
      </c>
      <c r="F57" s="1">
        <f t="shared" si="18"/>
        <v>76</v>
      </c>
      <c r="G57" s="1">
        <f t="shared" si="18"/>
        <v>296</v>
      </c>
      <c r="H57" s="1">
        <f t="shared" si="18"/>
        <v>36</v>
      </c>
      <c r="I57" s="1">
        <f t="shared" si="18"/>
        <v>70</v>
      </c>
      <c r="J57" s="1">
        <f t="shared" si="18"/>
        <v>138</v>
      </c>
      <c r="K57" s="1">
        <f t="shared" si="18"/>
        <v>14</v>
      </c>
      <c r="L57" s="1">
        <f t="shared" si="18"/>
        <v>1</v>
      </c>
    </row>
    <row r="58" spans="2:12" ht="12" customHeight="1" x14ac:dyDescent="0.2">
      <c r="C58" s="10" t="s">
        <v>119</v>
      </c>
      <c r="D58" s="11">
        <f>+D57/2</f>
        <v>167.5</v>
      </c>
      <c r="E58" s="11">
        <f t="shared" ref="E58:L58" si="19">+E57/2</f>
        <v>3.5</v>
      </c>
      <c r="F58" s="11">
        <f t="shared" si="19"/>
        <v>38</v>
      </c>
      <c r="G58" s="11">
        <f t="shared" si="19"/>
        <v>148</v>
      </c>
      <c r="H58" s="11">
        <f t="shared" si="19"/>
        <v>18</v>
      </c>
      <c r="I58" s="11">
        <f t="shared" si="19"/>
        <v>35</v>
      </c>
      <c r="J58" s="11">
        <f t="shared" si="19"/>
        <v>69</v>
      </c>
      <c r="K58" s="11">
        <f t="shared" si="19"/>
        <v>7</v>
      </c>
      <c r="L58" s="11">
        <f t="shared" si="19"/>
        <v>0.5</v>
      </c>
    </row>
    <row r="59" spans="2:12" ht="12" customHeight="1" x14ac:dyDescent="0.2">
      <c r="C59" s="10" t="s">
        <v>117</v>
      </c>
      <c r="E59" s="12">
        <f>SUM(D58:E58)</f>
        <v>171</v>
      </c>
      <c r="F59" s="12">
        <f>SUM(D58:F58)</f>
        <v>209</v>
      </c>
      <c r="H59" s="12">
        <f>SUM(G58:H58)</f>
        <v>166</v>
      </c>
      <c r="I59" s="12">
        <f>SUM(G58:I58)</f>
        <v>201</v>
      </c>
      <c r="K59" s="12">
        <f>SUM(J58:K58)</f>
        <v>76</v>
      </c>
      <c r="L59" s="12">
        <f>SUM(J58:L58)</f>
        <v>76.5</v>
      </c>
    </row>
    <row r="60" spans="2:12" ht="12" customHeight="1" x14ac:dyDescent="0.2">
      <c r="C60" s="10" t="s">
        <v>120</v>
      </c>
      <c r="D60" s="14">
        <f t="shared" ref="D60:L60" si="20">+D45/D57</f>
        <v>1.2626865671641792</v>
      </c>
      <c r="E60" s="14">
        <f t="shared" si="20"/>
        <v>0.7142857142857143</v>
      </c>
      <c r="F60" s="14">
        <f t="shared" si="20"/>
        <v>0.92105263157894735</v>
      </c>
      <c r="G60" s="14">
        <f t="shared" si="20"/>
        <v>1.1148648648648649</v>
      </c>
      <c r="H60" s="14">
        <f t="shared" si="20"/>
        <v>0.33333333333333331</v>
      </c>
      <c r="I60" s="14">
        <f t="shared" si="20"/>
        <v>0.95714285714285718</v>
      </c>
      <c r="J60" s="14">
        <f t="shared" si="20"/>
        <v>1.1159420289855073</v>
      </c>
      <c r="K60" s="14">
        <f t="shared" si="20"/>
        <v>0.2857142857142857</v>
      </c>
      <c r="L60" s="14">
        <f t="shared" si="20"/>
        <v>0</v>
      </c>
    </row>
    <row r="61" spans="2:12" ht="12" customHeight="1" thickBot="1" x14ac:dyDescent="0.25">
      <c r="C61" s="13" t="s">
        <v>122</v>
      </c>
      <c r="E61" s="14">
        <f>+E47/E59</f>
        <v>1.2514619883040936</v>
      </c>
      <c r="F61" s="14">
        <f>+F47/F59</f>
        <v>1.1913875598086126</v>
      </c>
      <c r="G61" s="14"/>
      <c r="H61" s="14">
        <f>+H47/H59</f>
        <v>1.0301204819277108</v>
      </c>
      <c r="I61" s="14">
        <f>+I47/I59</f>
        <v>1.0174129353233832</v>
      </c>
      <c r="J61" s="14"/>
      <c r="K61" s="14">
        <f>+K47/K59</f>
        <v>1.0394736842105263</v>
      </c>
      <c r="L61" s="14">
        <f>+L47/L59</f>
        <v>1.0326797385620916</v>
      </c>
    </row>
    <row r="62" spans="2:12" ht="12" customHeight="1" x14ac:dyDescent="0.2">
      <c r="C62" s="29"/>
      <c r="E62" s="14"/>
      <c r="F62" s="14"/>
      <c r="G62" s="14"/>
      <c r="H62" s="14"/>
      <c r="I62" s="14"/>
      <c r="J62" s="14"/>
      <c r="K62" s="14"/>
      <c r="L62" s="14"/>
    </row>
    <row r="63" spans="2:12" ht="12" customHeight="1" x14ac:dyDescent="0.2">
      <c r="B63" s="34" t="s">
        <v>123</v>
      </c>
      <c r="C63" s="226" t="s">
        <v>155</v>
      </c>
      <c r="D63" s="226"/>
      <c r="E63" s="226"/>
      <c r="F63" s="226"/>
      <c r="G63" s="226"/>
      <c r="H63" s="226"/>
      <c r="I63" s="226"/>
      <c r="J63" s="226"/>
      <c r="K63" s="226"/>
      <c r="L63" s="226"/>
    </row>
    <row r="64" spans="2:12" ht="12" customHeight="1" x14ac:dyDescent="0.2">
      <c r="B64" s="35" t="s">
        <v>124</v>
      </c>
      <c r="C64" s="226" t="s">
        <v>156</v>
      </c>
      <c r="D64" s="226"/>
      <c r="E64" s="226"/>
      <c r="F64" s="226"/>
      <c r="G64" s="226"/>
      <c r="H64" s="226"/>
      <c r="I64" s="226"/>
      <c r="J64" s="226"/>
      <c r="K64" s="226"/>
      <c r="L64" s="226"/>
    </row>
    <row r="65" spans="2:12" ht="12" customHeight="1" x14ac:dyDescent="0.2">
      <c r="B65" s="35" t="s">
        <v>125</v>
      </c>
      <c r="C65" s="226" t="s">
        <v>157</v>
      </c>
      <c r="D65" s="226"/>
      <c r="E65" s="226"/>
      <c r="F65" s="226"/>
      <c r="G65" s="226"/>
      <c r="H65" s="226"/>
      <c r="I65" s="226"/>
      <c r="J65" s="226"/>
      <c r="K65" s="226"/>
      <c r="L65" s="226"/>
    </row>
    <row r="67" spans="2:12" ht="12" customHeight="1" x14ac:dyDescent="0.2">
      <c r="G67" s="219">
        <v>2018</v>
      </c>
      <c r="H67" s="219"/>
      <c r="I67" s="219"/>
    </row>
    <row r="68" spans="2:12" ht="12" customHeight="1" thickBot="1" x14ac:dyDescent="0.25">
      <c r="G68" s="83"/>
      <c r="H68" s="83"/>
      <c r="I68" s="83"/>
    </row>
    <row r="69" spans="2:12" ht="12" customHeight="1" thickBot="1" x14ac:dyDescent="0.25">
      <c r="B69" s="217" t="s">
        <v>28</v>
      </c>
      <c r="C69" s="220" t="s">
        <v>0</v>
      </c>
      <c r="D69" s="223" t="s">
        <v>1</v>
      </c>
      <c r="E69" s="224"/>
      <c r="F69" s="225"/>
      <c r="G69" s="223" t="s">
        <v>2</v>
      </c>
      <c r="H69" s="224"/>
      <c r="I69" s="225"/>
      <c r="J69" s="223" t="s">
        <v>3</v>
      </c>
      <c r="K69" s="224"/>
      <c r="L69" s="225"/>
    </row>
    <row r="70" spans="2:12" ht="12" customHeight="1" x14ac:dyDescent="0.2">
      <c r="B70" s="231"/>
      <c r="C70" s="221"/>
      <c r="D70" s="227" t="s">
        <v>4</v>
      </c>
      <c r="E70" s="229" t="s">
        <v>5</v>
      </c>
      <c r="F70" s="229" t="s">
        <v>6</v>
      </c>
      <c r="G70" s="229" t="s">
        <v>4</v>
      </c>
      <c r="H70" s="229" t="s">
        <v>5</v>
      </c>
      <c r="I70" s="229" t="s">
        <v>6</v>
      </c>
      <c r="J70" s="229" t="s">
        <v>4</v>
      </c>
      <c r="K70" s="229" t="s">
        <v>5</v>
      </c>
      <c r="L70" s="229" t="s">
        <v>6</v>
      </c>
    </row>
    <row r="71" spans="2:12" ht="12" customHeight="1" thickBot="1" x14ac:dyDescent="0.25">
      <c r="B71" s="218"/>
      <c r="C71" s="222"/>
      <c r="D71" s="228"/>
      <c r="E71" s="230"/>
      <c r="F71" s="230"/>
      <c r="G71" s="230"/>
      <c r="H71" s="230"/>
      <c r="I71" s="230"/>
      <c r="J71" s="230"/>
      <c r="K71" s="230"/>
      <c r="L71" s="230"/>
    </row>
    <row r="72" spans="2:12" ht="12" customHeight="1" thickBot="1" x14ac:dyDescent="0.25">
      <c r="B72" s="259" t="s">
        <v>33</v>
      </c>
      <c r="C72" s="56" t="s">
        <v>13</v>
      </c>
      <c r="D72" s="38">
        <v>208</v>
      </c>
      <c r="E72" s="38">
        <v>2</v>
      </c>
      <c r="F72" s="38">
        <v>47</v>
      </c>
      <c r="G72" s="38">
        <v>160</v>
      </c>
      <c r="H72" s="38">
        <v>9</v>
      </c>
      <c r="I72" s="38">
        <v>45</v>
      </c>
      <c r="J72" s="38">
        <v>111</v>
      </c>
      <c r="K72" s="38">
        <v>5</v>
      </c>
      <c r="L72" s="38">
        <v>2</v>
      </c>
    </row>
    <row r="73" spans="2:12" ht="12" customHeight="1" thickBot="1" x14ac:dyDescent="0.25">
      <c r="B73" s="256"/>
      <c r="C73" s="57" t="s">
        <v>14</v>
      </c>
      <c r="D73" s="7">
        <v>201</v>
      </c>
      <c r="E73" s="7">
        <v>2</v>
      </c>
      <c r="F73" s="7">
        <v>40</v>
      </c>
      <c r="G73" s="7">
        <v>118</v>
      </c>
      <c r="H73" s="7">
        <v>6</v>
      </c>
      <c r="I73" s="7">
        <v>40</v>
      </c>
      <c r="J73" s="7">
        <v>89</v>
      </c>
      <c r="K73" s="7">
        <v>5</v>
      </c>
      <c r="L73" s="7">
        <v>1</v>
      </c>
    </row>
    <row r="74" spans="2:12" ht="12" customHeight="1" x14ac:dyDescent="0.2">
      <c r="C74" s="10" t="s">
        <v>116</v>
      </c>
      <c r="D74" s="1">
        <f>SUM(D72:D73)</f>
        <v>409</v>
      </c>
      <c r="E74" s="1">
        <f t="shared" ref="E74:L74" si="21">SUM(E72:E73)</f>
        <v>4</v>
      </c>
      <c r="F74" s="1">
        <f t="shared" si="21"/>
        <v>87</v>
      </c>
      <c r="G74" s="1">
        <f t="shared" si="21"/>
        <v>278</v>
      </c>
      <c r="H74" s="1">
        <f t="shared" si="21"/>
        <v>15</v>
      </c>
      <c r="I74" s="1">
        <f t="shared" si="21"/>
        <v>85</v>
      </c>
      <c r="J74" s="1">
        <f t="shared" si="21"/>
        <v>200</v>
      </c>
      <c r="K74" s="1">
        <f t="shared" si="21"/>
        <v>10</v>
      </c>
      <c r="L74" s="1">
        <f t="shared" si="21"/>
        <v>3</v>
      </c>
    </row>
    <row r="75" spans="2:12" ht="12" customHeight="1" x14ac:dyDescent="0.2">
      <c r="C75" s="10" t="s">
        <v>119</v>
      </c>
      <c r="D75" s="11">
        <f>+D74/2</f>
        <v>204.5</v>
      </c>
      <c r="E75" s="11">
        <f t="shared" ref="E75:L75" si="22">+E74/2</f>
        <v>2</v>
      </c>
      <c r="F75" s="11">
        <f t="shared" si="22"/>
        <v>43.5</v>
      </c>
      <c r="G75" s="11">
        <f t="shared" si="22"/>
        <v>139</v>
      </c>
      <c r="H75" s="11">
        <f t="shared" si="22"/>
        <v>7.5</v>
      </c>
      <c r="I75" s="11">
        <f t="shared" si="22"/>
        <v>42.5</v>
      </c>
      <c r="J75" s="11">
        <f t="shared" si="22"/>
        <v>100</v>
      </c>
      <c r="K75" s="11">
        <f t="shared" si="22"/>
        <v>5</v>
      </c>
      <c r="L75" s="11">
        <f t="shared" si="22"/>
        <v>1.5</v>
      </c>
    </row>
    <row r="76" spans="2:12" ht="12" customHeight="1" thickBot="1" x14ac:dyDescent="0.25">
      <c r="C76" s="10" t="s">
        <v>117</v>
      </c>
      <c r="E76" s="11">
        <f>SUM(D75:E75)</f>
        <v>206.5</v>
      </c>
      <c r="F76" s="11">
        <f t="shared" ref="F76" si="23">SUM(D75:F75)</f>
        <v>250</v>
      </c>
      <c r="H76" s="11">
        <f t="shared" ref="H76" si="24">SUM(G75:H75)</f>
        <v>146.5</v>
      </c>
      <c r="I76" s="11">
        <f t="shared" ref="I76" si="25">SUM(G75:I75)</f>
        <v>189</v>
      </c>
      <c r="K76" s="11">
        <f t="shared" ref="K76" si="26">SUM(J75:K75)</f>
        <v>105</v>
      </c>
      <c r="L76" s="11">
        <f t="shared" ref="L76" si="27">SUM(J75:L75)</f>
        <v>106.5</v>
      </c>
    </row>
    <row r="77" spans="2:12" ht="12" customHeight="1" thickBot="1" x14ac:dyDescent="0.25">
      <c r="C77" s="13" t="s">
        <v>121</v>
      </c>
      <c r="D77" s="12"/>
      <c r="E77" s="12"/>
      <c r="F77" s="14">
        <f>+F75/F76</f>
        <v>0.17399999999999999</v>
      </c>
      <c r="G77" s="12"/>
      <c r="H77" s="15" t="s">
        <v>126</v>
      </c>
      <c r="I77" s="16">
        <f>+I76/F76</f>
        <v>0.75600000000000001</v>
      </c>
      <c r="J77" s="12"/>
      <c r="K77" s="12"/>
      <c r="L77" s="12"/>
    </row>
    <row r="78" spans="2:12" ht="12" customHeight="1" x14ac:dyDescent="0.2">
      <c r="C78" s="29"/>
      <c r="D78" s="12"/>
      <c r="E78" s="12"/>
      <c r="F78" s="14"/>
      <c r="G78" s="14"/>
      <c r="H78" s="14"/>
      <c r="I78" s="14"/>
      <c r="J78" s="14"/>
      <c r="K78" s="12"/>
      <c r="L78" s="12"/>
    </row>
    <row r="79" spans="2:12" ht="12" customHeight="1" x14ac:dyDescent="0.2">
      <c r="C79" s="29"/>
      <c r="D79" s="12"/>
      <c r="E79" s="12"/>
      <c r="F79" s="14"/>
      <c r="G79" s="264">
        <v>2017</v>
      </c>
      <c r="H79" s="264"/>
      <c r="I79" s="264"/>
      <c r="J79" s="12"/>
      <c r="K79" s="12"/>
      <c r="L79" s="12"/>
    </row>
    <row r="80" spans="2:12" ht="12" customHeight="1" thickBot="1" x14ac:dyDescent="0.25">
      <c r="C80" s="29"/>
      <c r="D80" s="12"/>
      <c r="E80" s="12"/>
      <c r="F80" s="14"/>
      <c r="G80" s="86"/>
      <c r="H80" s="86"/>
      <c r="I80" s="86"/>
      <c r="J80" s="12"/>
      <c r="K80" s="12"/>
      <c r="L80" s="12"/>
    </row>
    <row r="81" spans="2:12" ht="12" customHeight="1" thickBot="1" x14ac:dyDescent="0.25">
      <c r="B81" s="217" t="s">
        <v>28</v>
      </c>
      <c r="C81" s="220" t="s">
        <v>0</v>
      </c>
      <c r="D81" s="223" t="s">
        <v>1</v>
      </c>
      <c r="E81" s="224"/>
      <c r="F81" s="225"/>
      <c r="G81" s="223" t="s">
        <v>2</v>
      </c>
      <c r="H81" s="224"/>
      <c r="I81" s="225"/>
      <c r="J81" s="223" t="s">
        <v>3</v>
      </c>
      <c r="K81" s="224"/>
      <c r="L81" s="225"/>
    </row>
    <row r="82" spans="2:12" ht="12" customHeight="1" x14ac:dyDescent="0.2">
      <c r="B82" s="231"/>
      <c r="C82" s="221"/>
      <c r="D82" s="227" t="s">
        <v>4</v>
      </c>
      <c r="E82" s="229" t="s">
        <v>5</v>
      </c>
      <c r="F82" s="229" t="s">
        <v>6</v>
      </c>
      <c r="G82" s="229" t="s">
        <v>4</v>
      </c>
      <c r="H82" s="229" t="s">
        <v>5</v>
      </c>
      <c r="I82" s="229" t="s">
        <v>6</v>
      </c>
      <c r="J82" s="229" t="s">
        <v>4</v>
      </c>
      <c r="K82" s="229" t="s">
        <v>5</v>
      </c>
      <c r="L82" s="229" t="s">
        <v>6</v>
      </c>
    </row>
    <row r="83" spans="2:12" ht="12" customHeight="1" thickBot="1" x14ac:dyDescent="0.25">
      <c r="B83" s="218"/>
      <c r="C83" s="222"/>
      <c r="D83" s="228"/>
      <c r="E83" s="230"/>
      <c r="F83" s="230"/>
      <c r="G83" s="230"/>
      <c r="H83" s="230"/>
      <c r="I83" s="230"/>
      <c r="J83" s="230"/>
      <c r="K83" s="230"/>
      <c r="L83" s="230"/>
    </row>
    <row r="84" spans="2:12" ht="12" customHeight="1" thickBot="1" x14ac:dyDescent="0.25">
      <c r="B84" s="262" t="s">
        <v>33</v>
      </c>
      <c r="C84" s="80" t="s">
        <v>13</v>
      </c>
      <c r="D84" s="113">
        <v>241</v>
      </c>
      <c r="E84" s="113">
        <v>2</v>
      </c>
      <c r="F84" s="114">
        <v>44</v>
      </c>
      <c r="G84" s="121">
        <v>150</v>
      </c>
      <c r="H84" s="116">
        <v>13</v>
      </c>
      <c r="I84" s="116">
        <v>45</v>
      </c>
      <c r="J84" s="113">
        <v>115</v>
      </c>
      <c r="K84" s="113">
        <v>14</v>
      </c>
      <c r="L84" s="113">
        <v>2</v>
      </c>
    </row>
    <row r="85" spans="2:12" ht="12" customHeight="1" thickBot="1" x14ac:dyDescent="0.25">
      <c r="B85" s="263"/>
      <c r="C85" s="81" t="s">
        <v>14</v>
      </c>
      <c r="D85" s="113">
        <v>248</v>
      </c>
      <c r="E85" s="113">
        <v>4</v>
      </c>
      <c r="F85" s="114">
        <v>48</v>
      </c>
      <c r="G85" s="112">
        <v>131</v>
      </c>
      <c r="H85" s="113">
        <v>30</v>
      </c>
      <c r="I85" s="113">
        <v>50</v>
      </c>
      <c r="J85" s="113">
        <v>86</v>
      </c>
      <c r="K85" s="113">
        <v>12</v>
      </c>
      <c r="L85" s="113">
        <v>1</v>
      </c>
    </row>
    <row r="86" spans="2:12" ht="12" customHeight="1" x14ac:dyDescent="0.2">
      <c r="C86" s="10" t="s">
        <v>116</v>
      </c>
      <c r="D86" s="1">
        <f>SUM(D84:D85)</f>
        <v>489</v>
      </c>
      <c r="E86" s="1">
        <f t="shared" ref="E86:L86" si="28">SUM(E84:E85)</f>
        <v>6</v>
      </c>
      <c r="F86" s="1">
        <f t="shared" si="28"/>
        <v>92</v>
      </c>
      <c r="G86" s="1">
        <f t="shared" si="28"/>
        <v>281</v>
      </c>
      <c r="H86" s="1">
        <f t="shared" si="28"/>
        <v>43</v>
      </c>
      <c r="I86" s="1">
        <f t="shared" si="28"/>
        <v>95</v>
      </c>
      <c r="J86" s="1">
        <f t="shared" si="28"/>
        <v>201</v>
      </c>
      <c r="K86" s="1">
        <f t="shared" si="28"/>
        <v>26</v>
      </c>
      <c r="L86" s="1">
        <f t="shared" si="28"/>
        <v>3</v>
      </c>
    </row>
    <row r="87" spans="2:12" ht="12" customHeight="1" x14ac:dyDescent="0.2">
      <c r="C87" s="10" t="s">
        <v>119</v>
      </c>
      <c r="D87" s="11">
        <f>+D86/2</f>
        <v>244.5</v>
      </c>
      <c r="E87" s="11">
        <f t="shared" ref="E87:L87" si="29">+E86/2</f>
        <v>3</v>
      </c>
      <c r="F87" s="11">
        <f t="shared" si="29"/>
        <v>46</v>
      </c>
      <c r="G87" s="11">
        <f t="shared" si="29"/>
        <v>140.5</v>
      </c>
      <c r="H87" s="11">
        <f t="shared" si="29"/>
        <v>21.5</v>
      </c>
      <c r="I87" s="11">
        <f t="shared" si="29"/>
        <v>47.5</v>
      </c>
      <c r="J87" s="11">
        <f t="shared" si="29"/>
        <v>100.5</v>
      </c>
      <c r="K87" s="11">
        <f t="shared" si="29"/>
        <v>13</v>
      </c>
      <c r="L87" s="11">
        <f t="shared" si="29"/>
        <v>1.5</v>
      </c>
    </row>
    <row r="88" spans="2:12" ht="12" customHeight="1" x14ac:dyDescent="0.2">
      <c r="C88" s="10" t="s">
        <v>117</v>
      </c>
      <c r="E88" s="12">
        <f>SUM(D87:E87)</f>
        <v>247.5</v>
      </c>
      <c r="F88" s="12">
        <f>SUM(D87:F87)</f>
        <v>293.5</v>
      </c>
      <c r="H88" s="12">
        <f>SUM(G87:H87)</f>
        <v>162</v>
      </c>
      <c r="I88" s="12">
        <f>SUM(G87:I87)</f>
        <v>209.5</v>
      </c>
      <c r="K88" s="12">
        <f>SUM(J87:K87)</f>
        <v>113.5</v>
      </c>
      <c r="L88" s="12">
        <f>SUM(J87:L87)</f>
        <v>115</v>
      </c>
    </row>
    <row r="89" spans="2:12" ht="12" customHeight="1" x14ac:dyDescent="0.2">
      <c r="C89" s="10" t="s">
        <v>120</v>
      </c>
      <c r="D89" s="14">
        <f t="shared" ref="D89:L89" si="30">+D74/D86</f>
        <v>0.83640081799591004</v>
      </c>
      <c r="E89" s="14">
        <f t="shared" si="30"/>
        <v>0.66666666666666663</v>
      </c>
      <c r="F89" s="14">
        <f t="shared" si="30"/>
        <v>0.94565217391304346</v>
      </c>
      <c r="G89" s="14">
        <f t="shared" si="30"/>
        <v>0.98932384341637014</v>
      </c>
      <c r="H89" s="14">
        <f t="shared" si="30"/>
        <v>0.34883720930232559</v>
      </c>
      <c r="I89" s="14">
        <f t="shared" si="30"/>
        <v>0.89473684210526316</v>
      </c>
      <c r="J89" s="14">
        <f t="shared" si="30"/>
        <v>0.99502487562189057</v>
      </c>
      <c r="K89" s="14">
        <f t="shared" si="30"/>
        <v>0.38461538461538464</v>
      </c>
      <c r="L89" s="14">
        <f t="shared" si="30"/>
        <v>1</v>
      </c>
    </row>
    <row r="90" spans="2:12" ht="12" customHeight="1" thickBot="1" x14ac:dyDescent="0.25">
      <c r="C90" s="13" t="s">
        <v>122</v>
      </c>
      <c r="E90" s="14">
        <f>+E76/E88</f>
        <v>0.83434343434343439</v>
      </c>
      <c r="F90" s="14">
        <f>+F76/F88</f>
        <v>0.85178875638841567</v>
      </c>
      <c r="G90" s="14"/>
      <c r="H90" s="14">
        <f>+H76/H88</f>
        <v>0.90432098765432101</v>
      </c>
      <c r="I90" s="14">
        <f>+I76/I88</f>
        <v>0.90214797136038183</v>
      </c>
      <c r="J90" s="14"/>
      <c r="K90" s="14">
        <f>+K76/K88</f>
        <v>0.92511013215859028</v>
      </c>
      <c r="L90" s="14">
        <f>+L76/L88</f>
        <v>0.92608695652173911</v>
      </c>
    </row>
    <row r="91" spans="2:12" ht="12" customHeight="1" x14ac:dyDescent="0.2">
      <c r="C91" s="29"/>
      <c r="E91" s="14"/>
      <c r="F91" s="14"/>
      <c r="G91" s="14"/>
      <c r="H91" s="14"/>
      <c r="I91" s="14"/>
      <c r="J91" s="14"/>
      <c r="K91" s="14"/>
      <c r="L91" s="14"/>
    </row>
    <row r="92" spans="2:12" ht="12" customHeight="1" x14ac:dyDescent="0.2">
      <c r="B92" s="34" t="s">
        <v>123</v>
      </c>
      <c r="C92" s="226" t="s">
        <v>158</v>
      </c>
      <c r="D92" s="226"/>
      <c r="E92" s="226"/>
      <c r="F92" s="226"/>
      <c r="G92" s="226"/>
      <c r="H92" s="226"/>
      <c r="I92" s="226"/>
      <c r="J92" s="226"/>
      <c r="K92" s="226"/>
      <c r="L92" s="226"/>
    </row>
    <row r="93" spans="2:12" ht="12" customHeight="1" x14ac:dyDescent="0.2">
      <c r="B93" s="35" t="s">
        <v>124</v>
      </c>
      <c r="C93" s="226" t="s">
        <v>159</v>
      </c>
      <c r="D93" s="226"/>
      <c r="E93" s="226"/>
      <c r="F93" s="226"/>
      <c r="G93" s="226"/>
      <c r="H93" s="226"/>
      <c r="I93" s="226"/>
      <c r="J93" s="226"/>
      <c r="K93" s="226"/>
      <c r="L93" s="226"/>
    </row>
    <row r="94" spans="2:12" ht="12" customHeight="1" x14ac:dyDescent="0.2">
      <c r="B94" s="35" t="s">
        <v>125</v>
      </c>
      <c r="C94" s="226" t="s">
        <v>160</v>
      </c>
      <c r="D94" s="226"/>
      <c r="E94" s="226"/>
      <c r="F94" s="226"/>
      <c r="G94" s="226"/>
      <c r="H94" s="226"/>
      <c r="I94" s="226"/>
      <c r="J94" s="226"/>
      <c r="K94" s="226"/>
      <c r="L94" s="226"/>
    </row>
    <row r="96" spans="2:12" ht="12" customHeight="1" x14ac:dyDescent="0.2">
      <c r="G96" s="219">
        <v>2018</v>
      </c>
      <c r="H96" s="219"/>
      <c r="I96" s="219"/>
    </row>
    <row r="97" spans="2:12" ht="12" customHeight="1" thickBot="1" x14ac:dyDescent="0.25">
      <c r="G97" s="83"/>
      <c r="H97" s="83"/>
      <c r="I97" s="83"/>
    </row>
    <row r="98" spans="2:12" ht="12" customHeight="1" thickBot="1" x14ac:dyDescent="0.25">
      <c r="B98" s="217" t="s">
        <v>28</v>
      </c>
      <c r="C98" s="220" t="s">
        <v>0</v>
      </c>
      <c r="D98" s="223" t="s">
        <v>1</v>
      </c>
      <c r="E98" s="224"/>
      <c r="F98" s="225"/>
      <c r="G98" s="223" t="s">
        <v>2</v>
      </c>
      <c r="H98" s="224"/>
      <c r="I98" s="225"/>
      <c r="J98" s="223" t="s">
        <v>3</v>
      </c>
      <c r="K98" s="224"/>
      <c r="L98" s="225"/>
    </row>
    <row r="99" spans="2:12" ht="12" customHeight="1" x14ac:dyDescent="0.2">
      <c r="B99" s="231"/>
      <c r="C99" s="221"/>
      <c r="D99" s="227" t="s">
        <v>4</v>
      </c>
      <c r="E99" s="229" t="s">
        <v>5</v>
      </c>
      <c r="F99" s="229" t="s">
        <v>6</v>
      </c>
      <c r="G99" s="229" t="s">
        <v>4</v>
      </c>
      <c r="H99" s="229" t="s">
        <v>5</v>
      </c>
      <c r="I99" s="229" t="s">
        <v>6</v>
      </c>
      <c r="J99" s="229" t="s">
        <v>4</v>
      </c>
      <c r="K99" s="229" t="s">
        <v>5</v>
      </c>
      <c r="L99" s="229" t="s">
        <v>6</v>
      </c>
    </row>
    <row r="100" spans="2:12" ht="12" customHeight="1" thickBot="1" x14ac:dyDescent="0.25">
      <c r="B100" s="218"/>
      <c r="C100" s="222"/>
      <c r="D100" s="228"/>
      <c r="E100" s="230"/>
      <c r="F100" s="230"/>
      <c r="G100" s="230"/>
      <c r="H100" s="230"/>
      <c r="I100" s="230"/>
      <c r="J100" s="230"/>
      <c r="K100" s="230"/>
      <c r="L100" s="230"/>
    </row>
    <row r="101" spans="2:12" ht="12" customHeight="1" thickBot="1" x14ac:dyDescent="0.25">
      <c r="B101" s="58" t="s">
        <v>36</v>
      </c>
      <c r="C101" s="82" t="s">
        <v>13</v>
      </c>
      <c r="D101" s="38">
        <v>157</v>
      </c>
      <c r="E101" s="38">
        <v>3</v>
      </c>
      <c r="F101" s="38">
        <v>56</v>
      </c>
      <c r="G101" s="38">
        <v>134</v>
      </c>
      <c r="H101" s="38">
        <v>14</v>
      </c>
      <c r="I101" s="39">
        <v>53</v>
      </c>
      <c r="J101" s="40">
        <v>76</v>
      </c>
      <c r="K101" s="38">
        <v>1</v>
      </c>
      <c r="L101" s="38">
        <v>1</v>
      </c>
    </row>
    <row r="102" spans="2:12" ht="12" customHeight="1" x14ac:dyDescent="0.2">
      <c r="B102" s="44"/>
      <c r="C102" s="10" t="s">
        <v>116</v>
      </c>
      <c r="D102" s="1">
        <f>SUM(D100:D101)</f>
        <v>157</v>
      </c>
      <c r="E102" s="1">
        <f t="shared" ref="E102" si="31">SUM(E100:E101)</f>
        <v>3</v>
      </c>
      <c r="F102" s="1">
        <f t="shared" ref="F102" si="32">SUM(F100:F101)</f>
        <v>56</v>
      </c>
      <c r="G102" s="1">
        <f t="shared" ref="G102" si="33">SUM(G100:G101)</f>
        <v>134</v>
      </c>
      <c r="H102" s="1">
        <f t="shared" ref="H102" si="34">SUM(H100:H101)</f>
        <v>14</v>
      </c>
      <c r="I102" s="1">
        <f t="shared" ref="I102" si="35">SUM(I100:I101)</f>
        <v>53</v>
      </c>
      <c r="J102" s="1">
        <f t="shared" ref="J102" si="36">SUM(J100:J101)</f>
        <v>76</v>
      </c>
      <c r="K102" s="1">
        <f t="shared" ref="K102" si="37">SUM(K100:K101)</f>
        <v>1</v>
      </c>
      <c r="L102" s="1">
        <f t="shared" ref="L102" si="38">SUM(L100:L101)</f>
        <v>1</v>
      </c>
    </row>
    <row r="103" spans="2:12" ht="12" customHeight="1" x14ac:dyDescent="0.2">
      <c r="B103" s="44"/>
      <c r="C103" s="10" t="s">
        <v>119</v>
      </c>
      <c r="D103" s="11">
        <f>+D102/2</f>
        <v>78.5</v>
      </c>
      <c r="E103" s="11">
        <f t="shared" ref="E103" si="39">+E102/2</f>
        <v>1.5</v>
      </c>
      <c r="F103" s="11">
        <f t="shared" ref="F103" si="40">+F102/2</f>
        <v>28</v>
      </c>
      <c r="G103" s="11">
        <f t="shared" ref="G103" si="41">+G102/2</f>
        <v>67</v>
      </c>
      <c r="H103" s="11">
        <f t="shared" ref="H103" si="42">+H102/2</f>
        <v>7</v>
      </c>
      <c r="I103" s="11">
        <f t="shared" ref="I103" si="43">+I102/2</f>
        <v>26.5</v>
      </c>
      <c r="J103" s="11">
        <f t="shared" ref="J103" si="44">+J102/2</f>
        <v>38</v>
      </c>
      <c r="K103" s="11">
        <f t="shared" ref="K103" si="45">+K102/2</f>
        <v>0.5</v>
      </c>
      <c r="L103" s="11">
        <f t="shared" ref="L103" si="46">+L102/2</f>
        <v>0.5</v>
      </c>
    </row>
    <row r="104" spans="2:12" ht="12" customHeight="1" thickBot="1" x14ac:dyDescent="0.25">
      <c r="B104" s="44"/>
      <c r="C104" s="10" t="s">
        <v>117</v>
      </c>
      <c r="E104" s="11">
        <f>SUM(D103:E103)</f>
        <v>80</v>
      </c>
      <c r="F104" s="11">
        <f t="shared" ref="F104" si="47">SUM(D103:F103)</f>
        <v>108</v>
      </c>
      <c r="H104" s="11">
        <f t="shared" ref="H104" si="48">SUM(G103:H103)</f>
        <v>74</v>
      </c>
      <c r="I104" s="11">
        <f t="shared" ref="I104" si="49">SUM(G103:I103)</f>
        <v>100.5</v>
      </c>
      <c r="K104" s="11">
        <f t="shared" ref="K104" si="50">SUM(J103:K103)</f>
        <v>38.5</v>
      </c>
      <c r="L104" s="11">
        <f t="shared" ref="L104" si="51">SUM(J103:L103)</f>
        <v>39</v>
      </c>
    </row>
    <row r="105" spans="2:12" ht="12" customHeight="1" thickBot="1" x14ac:dyDescent="0.25">
      <c r="B105" s="44"/>
      <c r="C105" s="13" t="s">
        <v>121</v>
      </c>
      <c r="D105" s="12"/>
      <c r="E105" s="12"/>
      <c r="F105" s="14">
        <f>+F103/F104</f>
        <v>0.25925925925925924</v>
      </c>
      <c r="G105" s="12"/>
      <c r="H105" s="15" t="s">
        <v>126</v>
      </c>
      <c r="I105" s="16">
        <f>+I104/F104</f>
        <v>0.93055555555555558</v>
      </c>
      <c r="J105" s="12"/>
      <c r="K105" s="12"/>
      <c r="L105" s="12"/>
    </row>
    <row r="106" spans="2:12" ht="12" customHeight="1" x14ac:dyDescent="0.2">
      <c r="B106" s="44"/>
      <c r="C106" s="45"/>
      <c r="D106" s="46"/>
      <c r="E106" s="46"/>
      <c r="F106" s="46"/>
      <c r="G106" s="46"/>
      <c r="H106" s="46"/>
      <c r="I106" s="46"/>
      <c r="J106" s="46"/>
      <c r="K106" s="46"/>
      <c r="L106" s="46"/>
    </row>
    <row r="107" spans="2:12" ht="12" customHeight="1" x14ac:dyDescent="0.2">
      <c r="B107" s="44"/>
      <c r="C107" s="45"/>
      <c r="D107" s="46"/>
      <c r="E107" s="46"/>
      <c r="F107" s="46"/>
      <c r="G107" s="264">
        <v>2017</v>
      </c>
      <c r="H107" s="264"/>
      <c r="I107" s="264"/>
      <c r="J107" s="46"/>
      <c r="K107" s="46"/>
      <c r="L107" s="46"/>
    </row>
    <row r="108" spans="2:12" ht="12" customHeight="1" thickBot="1" x14ac:dyDescent="0.25">
      <c r="B108" s="44"/>
      <c r="C108" s="45"/>
      <c r="D108" s="46"/>
      <c r="E108" s="46"/>
      <c r="F108" s="46"/>
      <c r="G108" s="86"/>
      <c r="H108" s="86"/>
      <c r="I108" s="86"/>
      <c r="J108" s="46"/>
      <c r="K108" s="46"/>
      <c r="L108" s="46"/>
    </row>
    <row r="109" spans="2:12" ht="12" customHeight="1" thickBot="1" x14ac:dyDescent="0.25">
      <c r="B109" s="217" t="s">
        <v>28</v>
      </c>
      <c r="C109" s="220" t="s">
        <v>0</v>
      </c>
      <c r="D109" s="223" t="s">
        <v>1</v>
      </c>
      <c r="E109" s="224"/>
      <c r="F109" s="225"/>
      <c r="G109" s="223" t="s">
        <v>2</v>
      </c>
      <c r="H109" s="224"/>
      <c r="I109" s="225"/>
      <c r="J109" s="223" t="s">
        <v>3</v>
      </c>
      <c r="K109" s="224"/>
      <c r="L109" s="225"/>
    </row>
    <row r="110" spans="2:12" ht="12" customHeight="1" x14ac:dyDescent="0.2">
      <c r="B110" s="231"/>
      <c r="C110" s="221"/>
      <c r="D110" s="227" t="s">
        <v>4</v>
      </c>
      <c r="E110" s="229" t="s">
        <v>5</v>
      </c>
      <c r="F110" s="229" t="s">
        <v>6</v>
      </c>
      <c r="G110" s="229" t="s">
        <v>4</v>
      </c>
      <c r="H110" s="229" t="s">
        <v>5</v>
      </c>
      <c r="I110" s="229" t="s">
        <v>6</v>
      </c>
      <c r="J110" s="229" t="s">
        <v>4</v>
      </c>
      <c r="K110" s="229" t="s">
        <v>5</v>
      </c>
      <c r="L110" s="229" t="s">
        <v>6</v>
      </c>
    </row>
    <row r="111" spans="2:12" ht="12" customHeight="1" thickBot="1" x14ac:dyDescent="0.25">
      <c r="B111" s="218"/>
      <c r="C111" s="222"/>
      <c r="D111" s="228"/>
      <c r="E111" s="230"/>
      <c r="F111" s="230"/>
      <c r="G111" s="230"/>
      <c r="H111" s="230"/>
      <c r="I111" s="230"/>
      <c r="J111" s="230"/>
      <c r="K111" s="230"/>
      <c r="L111" s="230"/>
    </row>
    <row r="112" spans="2:12" ht="12" customHeight="1" thickBot="1" x14ac:dyDescent="0.25">
      <c r="B112" s="58" t="s">
        <v>36</v>
      </c>
      <c r="C112" s="82" t="s">
        <v>13</v>
      </c>
      <c r="D112" s="116">
        <v>176</v>
      </c>
      <c r="E112" s="116">
        <v>0</v>
      </c>
      <c r="F112" s="116">
        <v>50</v>
      </c>
      <c r="G112" s="116">
        <v>95</v>
      </c>
      <c r="H112" s="116">
        <v>13</v>
      </c>
      <c r="I112" s="122">
        <v>41</v>
      </c>
      <c r="J112" s="121">
        <v>109</v>
      </c>
      <c r="K112" s="116">
        <v>52</v>
      </c>
      <c r="L112" s="116">
        <v>1</v>
      </c>
    </row>
    <row r="113" spans="2:12" ht="12" customHeight="1" x14ac:dyDescent="0.2">
      <c r="C113" s="10" t="s">
        <v>116</v>
      </c>
      <c r="D113" s="1">
        <f>SUM(D111:D112)</f>
        <v>176</v>
      </c>
      <c r="E113" s="1">
        <f t="shared" ref="E113" si="52">SUM(E111:E112)</f>
        <v>0</v>
      </c>
      <c r="F113" s="1">
        <f t="shared" ref="F113" si="53">SUM(F111:F112)</f>
        <v>50</v>
      </c>
      <c r="G113" s="1">
        <f t="shared" ref="G113" si="54">SUM(G111:G112)</f>
        <v>95</v>
      </c>
      <c r="H113" s="1">
        <f t="shared" ref="H113" si="55">SUM(H111:H112)</f>
        <v>13</v>
      </c>
      <c r="I113" s="1">
        <f t="shared" ref="I113" si="56">SUM(I111:I112)</f>
        <v>41</v>
      </c>
      <c r="J113" s="1">
        <f t="shared" ref="J113" si="57">SUM(J111:J112)</f>
        <v>109</v>
      </c>
      <c r="K113" s="1">
        <f t="shared" ref="K113" si="58">SUM(K111:K112)</f>
        <v>52</v>
      </c>
      <c r="L113" s="1">
        <f t="shared" ref="L113" si="59">SUM(L111:L112)</f>
        <v>1</v>
      </c>
    </row>
    <row r="114" spans="2:12" ht="12" customHeight="1" x14ac:dyDescent="0.2">
      <c r="C114" s="10" t="s">
        <v>119</v>
      </c>
      <c r="D114" s="11">
        <f>+D113/2</f>
        <v>88</v>
      </c>
      <c r="E114" s="11">
        <f t="shared" ref="E114" si="60">+E113/2</f>
        <v>0</v>
      </c>
      <c r="F114" s="11">
        <f t="shared" ref="F114" si="61">+F113/2</f>
        <v>25</v>
      </c>
      <c r="G114" s="11">
        <f t="shared" ref="G114" si="62">+G113/2</f>
        <v>47.5</v>
      </c>
      <c r="H114" s="11">
        <f t="shared" ref="H114" si="63">+H113/2</f>
        <v>6.5</v>
      </c>
      <c r="I114" s="11">
        <f t="shared" ref="I114" si="64">+I113/2</f>
        <v>20.5</v>
      </c>
      <c r="J114" s="11">
        <f t="shared" ref="J114" si="65">+J113/2</f>
        <v>54.5</v>
      </c>
      <c r="K114" s="11">
        <f t="shared" ref="K114" si="66">+K113/2</f>
        <v>26</v>
      </c>
      <c r="L114" s="11">
        <f t="shared" ref="L114" si="67">+L113/2</f>
        <v>0.5</v>
      </c>
    </row>
    <row r="115" spans="2:12" ht="12" customHeight="1" x14ac:dyDescent="0.2">
      <c r="C115" s="10" t="s">
        <v>117</v>
      </c>
      <c r="E115" s="12">
        <f>SUM(D114:E114)</f>
        <v>88</v>
      </c>
      <c r="F115" s="12">
        <f>SUM(D114:F114)</f>
        <v>113</v>
      </c>
      <c r="H115" s="12">
        <f>SUM(G114:H114)</f>
        <v>54</v>
      </c>
      <c r="I115" s="12">
        <f>SUM(G114:I114)</f>
        <v>74.5</v>
      </c>
      <c r="K115" s="12">
        <f>SUM(J114:K114)</f>
        <v>80.5</v>
      </c>
      <c r="L115" s="12">
        <f>SUM(J114:L114)</f>
        <v>81</v>
      </c>
    </row>
    <row r="116" spans="2:12" ht="12" customHeight="1" x14ac:dyDescent="0.2">
      <c r="C116" s="10" t="s">
        <v>120</v>
      </c>
      <c r="D116" s="14">
        <f>+D102/D113</f>
        <v>0.89204545454545459</v>
      </c>
      <c r="E116" s="14"/>
      <c r="F116" s="14">
        <f t="shared" ref="F116:L116" si="68">+F102/F113</f>
        <v>1.1200000000000001</v>
      </c>
      <c r="G116" s="14">
        <f t="shared" si="68"/>
        <v>1.4105263157894736</v>
      </c>
      <c r="H116" s="14">
        <f t="shared" si="68"/>
        <v>1.0769230769230769</v>
      </c>
      <c r="I116" s="14">
        <f t="shared" si="68"/>
        <v>1.2926829268292683</v>
      </c>
      <c r="J116" s="14">
        <f t="shared" si="68"/>
        <v>0.69724770642201839</v>
      </c>
      <c r="K116" s="14">
        <f t="shared" si="68"/>
        <v>1.9230769230769232E-2</v>
      </c>
      <c r="L116" s="14">
        <f t="shared" si="68"/>
        <v>1</v>
      </c>
    </row>
    <row r="117" spans="2:12" ht="12" customHeight="1" thickBot="1" x14ac:dyDescent="0.25">
      <c r="C117" s="13" t="s">
        <v>122</v>
      </c>
      <c r="E117" s="14">
        <f>+E103/E115</f>
        <v>1.7045454545454544E-2</v>
      </c>
      <c r="F117" s="14">
        <f>+F104/F115</f>
        <v>0.95575221238938057</v>
      </c>
      <c r="G117" s="14"/>
      <c r="H117" s="14">
        <f t="shared" ref="H117:L117" si="69">+H104/H115</f>
        <v>1.3703703703703705</v>
      </c>
      <c r="I117" s="14">
        <f t="shared" si="69"/>
        <v>1.348993288590604</v>
      </c>
      <c r="J117" s="14"/>
      <c r="K117" s="14">
        <f t="shared" si="69"/>
        <v>0.47826086956521741</v>
      </c>
      <c r="L117" s="14">
        <f t="shared" si="69"/>
        <v>0.48148148148148145</v>
      </c>
    </row>
    <row r="118" spans="2:12" ht="12" customHeight="1" x14ac:dyDescent="0.2">
      <c r="C118" s="29"/>
      <c r="E118" s="14"/>
      <c r="F118" s="14"/>
      <c r="G118" s="14"/>
      <c r="H118" s="14"/>
      <c r="I118" s="14"/>
      <c r="J118" s="14"/>
      <c r="K118" s="14"/>
      <c r="L118" s="14"/>
    </row>
    <row r="119" spans="2:12" ht="12" customHeight="1" x14ac:dyDescent="0.2">
      <c r="B119" s="34" t="s">
        <v>123</v>
      </c>
      <c r="C119" s="226" t="s">
        <v>161</v>
      </c>
      <c r="D119" s="226"/>
      <c r="E119" s="226"/>
      <c r="F119" s="226"/>
      <c r="G119" s="226"/>
      <c r="H119" s="226"/>
      <c r="I119" s="226"/>
      <c r="J119" s="226"/>
      <c r="K119" s="226"/>
      <c r="L119" s="226"/>
    </row>
    <row r="120" spans="2:12" ht="12" customHeight="1" x14ac:dyDescent="0.2">
      <c r="B120" s="35" t="s">
        <v>124</v>
      </c>
      <c r="C120" s="226" t="s">
        <v>162</v>
      </c>
      <c r="D120" s="226"/>
      <c r="E120" s="226"/>
      <c r="F120" s="226"/>
      <c r="G120" s="226"/>
      <c r="H120" s="226"/>
      <c r="I120" s="226"/>
      <c r="J120" s="226"/>
      <c r="K120" s="226"/>
      <c r="L120" s="226"/>
    </row>
    <row r="121" spans="2:12" ht="12" customHeight="1" x14ac:dyDescent="0.2">
      <c r="B121" s="35" t="s">
        <v>125</v>
      </c>
      <c r="C121" s="226" t="s">
        <v>163</v>
      </c>
      <c r="D121" s="226"/>
      <c r="E121" s="226"/>
      <c r="F121" s="226"/>
      <c r="G121" s="226"/>
      <c r="H121" s="226"/>
      <c r="I121" s="226"/>
      <c r="J121" s="226"/>
      <c r="K121" s="226"/>
      <c r="L121" s="226"/>
    </row>
    <row r="122" spans="2:12" ht="12" customHeight="1" x14ac:dyDescent="0.2">
      <c r="B122" s="35"/>
      <c r="C122" s="84"/>
      <c r="D122" s="84"/>
      <c r="E122" s="84"/>
      <c r="F122" s="84"/>
      <c r="G122" s="84"/>
      <c r="H122" s="84"/>
      <c r="I122" s="84"/>
      <c r="J122" s="84"/>
      <c r="K122" s="84"/>
      <c r="L122" s="84"/>
    </row>
    <row r="123" spans="2:12" ht="11.25" customHeight="1" thickBot="1" x14ac:dyDescent="0.25"/>
    <row r="124" spans="2:12" ht="12" customHeight="1" x14ac:dyDescent="0.2">
      <c r="C124" s="84"/>
      <c r="D124" s="217" t="s">
        <v>1</v>
      </c>
      <c r="E124" s="217" t="s">
        <v>2</v>
      </c>
      <c r="F124" s="217" t="s">
        <v>3</v>
      </c>
    </row>
    <row r="125" spans="2:12" ht="12" customHeight="1" thickBot="1" x14ac:dyDescent="0.25">
      <c r="C125" s="84"/>
      <c r="D125" s="253"/>
      <c r="E125" s="253"/>
      <c r="F125" s="253"/>
    </row>
    <row r="126" spans="2:12" ht="12" customHeight="1" thickBot="1" x14ac:dyDescent="0.25">
      <c r="C126" s="37" t="s">
        <v>72</v>
      </c>
      <c r="D126" s="97">
        <v>525</v>
      </c>
      <c r="E126" s="97">
        <v>399</v>
      </c>
      <c r="F126" s="97">
        <v>260</v>
      </c>
    </row>
    <row r="127" spans="2:12" ht="26.25" customHeight="1" thickBot="1" x14ac:dyDescent="0.25">
      <c r="C127" s="41" t="s">
        <v>173</v>
      </c>
      <c r="D127" s="95">
        <v>564</v>
      </c>
      <c r="E127" s="96">
        <v>433</v>
      </c>
      <c r="F127" s="97">
        <v>276</v>
      </c>
    </row>
    <row r="128" spans="2:12" ht="12" customHeight="1" x14ac:dyDescent="0.2">
      <c r="D128" s="14">
        <f>+D126/D127</f>
        <v>0.93085106382978722</v>
      </c>
      <c r="E128" s="14">
        <f>+E126/E127</f>
        <v>0.92147806004618937</v>
      </c>
      <c r="F128" s="14">
        <f>+F126/F127</f>
        <v>0.94202898550724634</v>
      </c>
    </row>
    <row r="130" spans="1:11" ht="27" customHeight="1" x14ac:dyDescent="0.2">
      <c r="A130" s="34" t="s">
        <v>167</v>
      </c>
      <c r="B130" s="250" t="s">
        <v>324</v>
      </c>
      <c r="C130" s="250"/>
      <c r="D130" s="250"/>
      <c r="E130" s="250"/>
      <c r="F130" s="250"/>
      <c r="G130" s="250"/>
      <c r="H130" s="250"/>
      <c r="I130" s="250"/>
      <c r="J130" s="250"/>
      <c r="K130" s="250"/>
    </row>
    <row r="132" spans="1:11" ht="24.75" customHeight="1" x14ac:dyDescent="0.2">
      <c r="C132" s="18" t="s">
        <v>74</v>
      </c>
      <c r="D132" s="19" t="s">
        <v>75</v>
      </c>
      <c r="E132" s="19" t="s">
        <v>76</v>
      </c>
      <c r="F132" s="20" t="s">
        <v>77</v>
      </c>
    </row>
    <row r="133" spans="1:11" ht="12" customHeight="1" x14ac:dyDescent="0.2">
      <c r="C133" s="21" t="s">
        <v>80</v>
      </c>
      <c r="D133" s="22">
        <v>497</v>
      </c>
      <c r="E133" s="22">
        <v>398</v>
      </c>
      <c r="F133" s="22">
        <v>259</v>
      </c>
    </row>
    <row r="134" spans="1:11" ht="12" customHeight="1" x14ac:dyDescent="0.2">
      <c r="C134" s="21" t="s">
        <v>82</v>
      </c>
      <c r="D134" s="22">
        <v>629</v>
      </c>
      <c r="E134" s="22">
        <v>561</v>
      </c>
      <c r="F134" s="22">
        <v>482</v>
      </c>
    </row>
    <row r="135" spans="1:11" ht="12" customHeight="1" x14ac:dyDescent="0.2">
      <c r="C135" s="21" t="s">
        <v>85</v>
      </c>
      <c r="D135" s="22">
        <v>547</v>
      </c>
      <c r="E135" s="22">
        <v>459</v>
      </c>
      <c r="F135" s="22">
        <v>211</v>
      </c>
    </row>
    <row r="136" spans="1:11" ht="12" customHeight="1" x14ac:dyDescent="0.2">
      <c r="C136" s="21" t="s">
        <v>88</v>
      </c>
      <c r="D136" s="22">
        <v>487</v>
      </c>
      <c r="E136" s="22">
        <v>387</v>
      </c>
      <c r="F136" s="22">
        <v>142</v>
      </c>
    </row>
    <row r="137" spans="1:11" ht="12" customHeight="1" x14ac:dyDescent="0.2">
      <c r="C137" s="21" t="s">
        <v>89</v>
      </c>
      <c r="D137" s="22">
        <v>821</v>
      </c>
      <c r="E137" s="22">
        <v>710</v>
      </c>
      <c r="F137" s="22">
        <v>274</v>
      </c>
      <c r="G137" s="14">
        <f>+E136/D136</f>
        <v>0.79466119096509236</v>
      </c>
    </row>
    <row r="138" spans="1:11" ht="12" customHeight="1" x14ac:dyDescent="0.2">
      <c r="C138" s="21" t="s">
        <v>180</v>
      </c>
      <c r="D138" s="22">
        <v>735</v>
      </c>
      <c r="E138" s="22">
        <v>499</v>
      </c>
      <c r="F138" s="22">
        <v>367</v>
      </c>
    </row>
    <row r="139" spans="1:11" ht="12" customHeight="1" x14ac:dyDescent="0.2">
      <c r="C139" s="21" t="s">
        <v>91</v>
      </c>
      <c r="D139" s="22">
        <v>474</v>
      </c>
      <c r="E139" s="22">
        <v>306</v>
      </c>
      <c r="F139" s="22">
        <v>176</v>
      </c>
    </row>
    <row r="140" spans="1:11" ht="12" customHeight="1" x14ac:dyDescent="0.2">
      <c r="C140" s="21" t="s">
        <v>92</v>
      </c>
      <c r="D140" s="22">
        <v>567</v>
      </c>
      <c r="E140" s="22">
        <v>337</v>
      </c>
      <c r="F140" s="22">
        <v>323</v>
      </c>
    </row>
    <row r="141" spans="1:11" ht="12" customHeight="1" x14ac:dyDescent="0.2">
      <c r="C141" s="21" t="s">
        <v>93</v>
      </c>
      <c r="D141" s="22">
        <v>503</v>
      </c>
      <c r="E141" s="22">
        <v>420</v>
      </c>
      <c r="F141" s="22">
        <v>202</v>
      </c>
    </row>
    <row r="142" spans="1:11" ht="12" customHeight="1" x14ac:dyDescent="0.2">
      <c r="C142" s="21" t="s">
        <v>94</v>
      </c>
      <c r="D142" s="22">
        <v>565</v>
      </c>
      <c r="E142" s="22">
        <v>454</v>
      </c>
      <c r="F142" s="22">
        <v>341</v>
      </c>
    </row>
    <row r="143" spans="1:11" ht="12" customHeight="1" x14ac:dyDescent="0.2">
      <c r="C143" s="21" t="s">
        <v>96</v>
      </c>
      <c r="D143" s="22">
        <v>525</v>
      </c>
      <c r="E143" s="22">
        <v>399</v>
      </c>
      <c r="F143" s="22">
        <v>260</v>
      </c>
      <c r="G143" s="14">
        <f>+E143/D143</f>
        <v>0.76</v>
      </c>
    </row>
    <row r="144" spans="1:11" ht="12" customHeight="1" x14ac:dyDescent="0.2">
      <c r="C144" s="21" t="s">
        <v>98</v>
      </c>
      <c r="D144" s="22">
        <v>382</v>
      </c>
      <c r="E144" s="22">
        <v>336</v>
      </c>
      <c r="F144" s="22">
        <v>231</v>
      </c>
    </row>
    <row r="145" spans="3:7" ht="12" customHeight="1" x14ac:dyDescent="0.2">
      <c r="C145" s="21" t="s">
        <v>99</v>
      </c>
      <c r="D145" s="22">
        <v>512</v>
      </c>
      <c r="E145" s="22">
        <v>365</v>
      </c>
      <c r="F145" s="22">
        <v>373</v>
      </c>
      <c r="G145" s="14">
        <f>+E145/D145</f>
        <v>0.712890625</v>
      </c>
    </row>
    <row r="146" spans="3:7" ht="12" customHeight="1" x14ac:dyDescent="0.2">
      <c r="C146" s="21" t="s">
        <v>100</v>
      </c>
      <c r="D146" s="22">
        <v>382</v>
      </c>
      <c r="E146" s="22">
        <v>260</v>
      </c>
      <c r="F146" s="22">
        <v>169</v>
      </c>
    </row>
    <row r="147" spans="3:7" ht="12" customHeight="1" x14ac:dyDescent="0.2">
      <c r="C147" s="21" t="s">
        <v>101</v>
      </c>
      <c r="D147" s="22">
        <v>633</v>
      </c>
      <c r="E147" s="22">
        <v>474</v>
      </c>
      <c r="F147" s="22">
        <v>230</v>
      </c>
    </row>
    <row r="148" spans="3:7" ht="12" customHeight="1" x14ac:dyDescent="0.2">
      <c r="C148" s="21" t="s">
        <v>102</v>
      </c>
      <c r="D148" s="22">
        <v>472</v>
      </c>
      <c r="E148" s="22">
        <v>368</v>
      </c>
      <c r="F148" s="22">
        <v>192</v>
      </c>
    </row>
    <row r="149" spans="3:7" ht="12" customHeight="1" x14ac:dyDescent="0.2">
      <c r="C149" s="21" t="s">
        <v>103</v>
      </c>
      <c r="D149" s="22">
        <v>588</v>
      </c>
      <c r="E149" s="22">
        <v>443</v>
      </c>
      <c r="F149" s="22">
        <v>299</v>
      </c>
    </row>
    <row r="150" spans="3:7" ht="12" customHeight="1" x14ac:dyDescent="0.2">
      <c r="C150" s="21" t="s">
        <v>104</v>
      </c>
      <c r="D150" s="22">
        <v>614</v>
      </c>
      <c r="E150" s="22">
        <v>403</v>
      </c>
      <c r="F150" s="22">
        <v>287</v>
      </c>
    </row>
    <row r="151" spans="3:7" ht="12" customHeight="1" x14ac:dyDescent="0.2">
      <c r="C151" s="21" t="s">
        <v>270</v>
      </c>
      <c r="D151" s="22">
        <v>818</v>
      </c>
      <c r="E151" s="22">
        <v>790</v>
      </c>
      <c r="F151" s="22">
        <v>288</v>
      </c>
    </row>
    <row r="152" spans="3:7" ht="12" customHeight="1" x14ac:dyDescent="0.2">
      <c r="C152" s="21" t="s">
        <v>107</v>
      </c>
      <c r="D152" s="22">
        <v>567</v>
      </c>
      <c r="E152" s="22">
        <v>379</v>
      </c>
      <c r="F152" s="22">
        <v>318</v>
      </c>
    </row>
    <row r="153" spans="3:7" ht="12" customHeight="1" x14ac:dyDescent="0.2">
      <c r="C153" s="21" t="s">
        <v>108</v>
      </c>
      <c r="D153" s="22">
        <v>531</v>
      </c>
      <c r="E153" s="22">
        <v>335</v>
      </c>
      <c r="F153" s="22">
        <v>378</v>
      </c>
    </row>
    <row r="154" spans="3:7" ht="12" customHeight="1" x14ac:dyDescent="0.2">
      <c r="D154" s="12">
        <f>SUM(D133:D153)</f>
        <v>11849</v>
      </c>
      <c r="E154" s="12">
        <f>SUM(E133:E153)</f>
        <v>9083</v>
      </c>
    </row>
    <row r="155" spans="3:7" ht="12" customHeight="1" x14ac:dyDescent="0.2">
      <c r="D155" s="1">
        <f>+D154/21</f>
        <v>564.23809523809518</v>
      </c>
      <c r="E155" s="1">
        <f>+E154/21</f>
        <v>432.52380952380952</v>
      </c>
    </row>
    <row r="156" spans="3:7" ht="12" customHeight="1" x14ac:dyDescent="0.2">
      <c r="E156" s="14">
        <f>+E155/D155</f>
        <v>0.766562579120601</v>
      </c>
    </row>
    <row r="158" spans="3:7" ht="12" customHeight="1" x14ac:dyDescent="0.2">
      <c r="C158" s="1" t="s">
        <v>269</v>
      </c>
    </row>
  </sheetData>
  <mergeCells count="142">
    <mergeCell ref="C92:L92"/>
    <mergeCell ref="C119:L119"/>
    <mergeCell ref="C120:L120"/>
    <mergeCell ref="C121:L121"/>
    <mergeCell ref="C93:L93"/>
    <mergeCell ref="C94:L94"/>
    <mergeCell ref="G96:I96"/>
    <mergeCell ref="G107:I107"/>
    <mergeCell ref="G2:I2"/>
    <mergeCell ref="G18:I18"/>
    <mergeCell ref="C34:L34"/>
    <mergeCell ref="C35:L35"/>
    <mergeCell ref="C36:L36"/>
    <mergeCell ref="I5:I6"/>
    <mergeCell ref="J5:J6"/>
    <mergeCell ref="K5:K6"/>
    <mergeCell ref="L5:L6"/>
    <mergeCell ref="J4:L4"/>
    <mergeCell ref="J21:J22"/>
    <mergeCell ref="K21:K22"/>
    <mergeCell ref="L21:L22"/>
    <mergeCell ref="G21:G22"/>
    <mergeCell ref="H21:H22"/>
    <mergeCell ref="I21:I22"/>
    <mergeCell ref="B7:B11"/>
    <mergeCell ref="B4:B6"/>
    <mergeCell ref="C4:C6"/>
    <mergeCell ref="D4:F4"/>
    <mergeCell ref="G4:I4"/>
    <mergeCell ref="D5:D6"/>
    <mergeCell ref="E5:E6"/>
    <mergeCell ref="F5:F6"/>
    <mergeCell ref="G5:G6"/>
    <mergeCell ref="H5:H6"/>
    <mergeCell ref="G20:I20"/>
    <mergeCell ref="J20:L20"/>
    <mergeCell ref="B72:B73"/>
    <mergeCell ref="B84:B85"/>
    <mergeCell ref="G50:I50"/>
    <mergeCell ref="G67:I67"/>
    <mergeCell ref="B55:B56"/>
    <mergeCell ref="B23:B27"/>
    <mergeCell ref="B43:B44"/>
    <mergeCell ref="D21:D22"/>
    <mergeCell ref="E21:E22"/>
    <mergeCell ref="F21:F22"/>
    <mergeCell ref="B20:B22"/>
    <mergeCell ref="C20:C22"/>
    <mergeCell ref="D20:F20"/>
    <mergeCell ref="G79:I79"/>
    <mergeCell ref="G38:I38"/>
    <mergeCell ref="C63:L63"/>
    <mergeCell ref="C64:L64"/>
    <mergeCell ref="C65:L65"/>
    <mergeCell ref="B40:B42"/>
    <mergeCell ref="C40:C42"/>
    <mergeCell ref="D40:F40"/>
    <mergeCell ref="G40:I40"/>
    <mergeCell ref="J40:L40"/>
    <mergeCell ref="D41:D42"/>
    <mergeCell ref="E41:E42"/>
    <mergeCell ref="F41:F42"/>
    <mergeCell ref="G41:G42"/>
    <mergeCell ref="H41:H42"/>
    <mergeCell ref="I41:I42"/>
    <mergeCell ref="J41:J42"/>
    <mergeCell ref="K41:K42"/>
    <mergeCell ref="L41:L42"/>
    <mergeCell ref="B52:B54"/>
    <mergeCell ref="C52:C54"/>
    <mergeCell ref="D52:F52"/>
    <mergeCell ref="G52:I52"/>
    <mergeCell ref="J52:L52"/>
    <mergeCell ref="D53:D54"/>
    <mergeCell ref="E53:E54"/>
    <mergeCell ref="F53:F54"/>
    <mergeCell ref="G53:G54"/>
    <mergeCell ref="H53:H54"/>
    <mergeCell ref="I53:I54"/>
    <mergeCell ref="J53:J54"/>
    <mergeCell ref="K53:K54"/>
    <mergeCell ref="L53:L54"/>
    <mergeCell ref="B69:B71"/>
    <mergeCell ref="C69:C71"/>
    <mergeCell ref="D69:F69"/>
    <mergeCell ref="G69:I69"/>
    <mergeCell ref="J69:L69"/>
    <mergeCell ref="D70:D71"/>
    <mergeCell ref="E70:E71"/>
    <mergeCell ref="F70:F71"/>
    <mergeCell ref="G70:G71"/>
    <mergeCell ref="H70:H71"/>
    <mergeCell ref="I70:I71"/>
    <mergeCell ref="J70:J71"/>
    <mergeCell ref="K70:K71"/>
    <mergeCell ref="L70:L71"/>
    <mergeCell ref="B81:B83"/>
    <mergeCell ref="C81:C83"/>
    <mergeCell ref="D81:F81"/>
    <mergeCell ref="G81:I81"/>
    <mergeCell ref="J81:L81"/>
    <mergeCell ref="D82:D83"/>
    <mergeCell ref="E82:E83"/>
    <mergeCell ref="F82:F83"/>
    <mergeCell ref="G82:G83"/>
    <mergeCell ref="H82:H83"/>
    <mergeCell ref="I82:I83"/>
    <mergeCell ref="J82:J83"/>
    <mergeCell ref="K82:K83"/>
    <mergeCell ref="L82:L83"/>
    <mergeCell ref="B98:B100"/>
    <mergeCell ref="C98:C100"/>
    <mergeCell ref="D98:F98"/>
    <mergeCell ref="G98:I98"/>
    <mergeCell ref="J98:L98"/>
    <mergeCell ref="D99:D100"/>
    <mergeCell ref="E99:E100"/>
    <mergeCell ref="F99:F100"/>
    <mergeCell ref="G99:G100"/>
    <mergeCell ref="H99:H100"/>
    <mergeCell ref="I99:I100"/>
    <mergeCell ref="J99:J100"/>
    <mergeCell ref="K99:K100"/>
    <mergeCell ref="L99:L100"/>
    <mergeCell ref="D124:D125"/>
    <mergeCell ref="E124:E125"/>
    <mergeCell ref="F124:F125"/>
    <mergeCell ref="B130:K130"/>
    <mergeCell ref="B109:B111"/>
    <mergeCell ref="C109:C111"/>
    <mergeCell ref="D109:F109"/>
    <mergeCell ref="G109:I109"/>
    <mergeCell ref="J109:L109"/>
    <mergeCell ref="D110:D111"/>
    <mergeCell ref="E110:E111"/>
    <mergeCell ref="F110:F111"/>
    <mergeCell ref="G110:G111"/>
    <mergeCell ref="H110:H111"/>
    <mergeCell ref="I110:I111"/>
    <mergeCell ref="J110:J111"/>
    <mergeCell ref="K110:K111"/>
    <mergeCell ref="L110:L11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4"/>
  <sheetViews>
    <sheetView topLeftCell="B70" zoomScale="90" zoomScaleNormal="90" workbookViewId="0">
      <selection activeCell="N48" sqref="N48"/>
    </sheetView>
  </sheetViews>
  <sheetFormatPr baseColWidth="10" defaultColWidth="11.5703125" defaultRowHeight="12" x14ac:dyDescent="0.2"/>
  <cols>
    <col min="1" max="2" width="11.5703125" style="1"/>
    <col min="3" max="3" width="25.7109375" style="1" customWidth="1"/>
    <col min="4" max="16384" width="11.5703125" style="1"/>
  </cols>
  <sheetData>
    <row r="2" spans="2:13" x14ac:dyDescent="0.2">
      <c r="G2" s="219">
        <v>2018</v>
      </c>
      <c r="H2" s="219"/>
      <c r="I2" s="219"/>
    </row>
    <row r="3" spans="2:13" ht="12.75" thickBot="1" x14ac:dyDescent="0.25"/>
    <row r="4" spans="2:13" ht="12" customHeight="1" thickBot="1" x14ac:dyDescent="0.25">
      <c r="B4" s="217" t="s">
        <v>28</v>
      </c>
      <c r="C4" s="217" t="s">
        <v>0</v>
      </c>
      <c r="D4" s="232" t="s">
        <v>1</v>
      </c>
      <c r="E4" s="224"/>
      <c r="F4" s="225"/>
      <c r="G4" s="223" t="s">
        <v>2</v>
      </c>
      <c r="H4" s="224"/>
      <c r="I4" s="233"/>
      <c r="J4" s="232" t="s">
        <v>3</v>
      </c>
      <c r="K4" s="224"/>
      <c r="L4" s="233"/>
      <c r="M4" s="3"/>
    </row>
    <row r="5" spans="2:13" ht="12" customHeight="1" x14ac:dyDescent="0.2">
      <c r="B5" s="231"/>
      <c r="C5" s="231"/>
      <c r="D5" s="229" t="s">
        <v>4</v>
      </c>
      <c r="E5" s="229" t="s">
        <v>5</v>
      </c>
      <c r="F5" s="229" t="s">
        <v>6</v>
      </c>
      <c r="G5" s="229" t="s">
        <v>4</v>
      </c>
      <c r="H5" s="229" t="s">
        <v>5</v>
      </c>
      <c r="I5" s="229" t="s">
        <v>6</v>
      </c>
      <c r="J5" s="229" t="s">
        <v>4</v>
      </c>
      <c r="K5" s="229" t="s">
        <v>5</v>
      </c>
      <c r="L5" s="229" t="s">
        <v>6</v>
      </c>
      <c r="M5" s="3"/>
    </row>
    <row r="6" spans="2:13" ht="12" customHeight="1" thickBot="1" x14ac:dyDescent="0.25">
      <c r="B6" s="253"/>
      <c r="C6" s="253"/>
      <c r="D6" s="265"/>
      <c r="E6" s="265"/>
      <c r="F6" s="265"/>
      <c r="G6" s="265"/>
      <c r="H6" s="265"/>
      <c r="I6" s="265"/>
      <c r="J6" s="265"/>
      <c r="K6" s="265"/>
      <c r="L6" s="265"/>
      <c r="M6" s="3"/>
    </row>
    <row r="7" spans="2:13" ht="12" customHeight="1" thickBot="1" x14ac:dyDescent="0.25">
      <c r="B7" s="259" t="s">
        <v>29</v>
      </c>
      <c r="C7" s="98" t="s">
        <v>13</v>
      </c>
      <c r="D7" s="7">
        <v>602</v>
      </c>
      <c r="E7" s="38">
        <v>0</v>
      </c>
      <c r="F7" s="7">
        <v>141</v>
      </c>
      <c r="G7" s="7">
        <v>543</v>
      </c>
      <c r="H7" s="38">
        <v>0</v>
      </c>
      <c r="I7" s="7">
        <v>140</v>
      </c>
      <c r="J7" s="7">
        <v>347</v>
      </c>
      <c r="K7" s="38">
        <v>0</v>
      </c>
      <c r="L7" s="7">
        <v>3</v>
      </c>
      <c r="M7" s="3"/>
    </row>
    <row r="8" spans="2:13" ht="12" customHeight="1" thickBot="1" x14ac:dyDescent="0.25">
      <c r="B8" s="255"/>
      <c r="C8" s="98" t="s">
        <v>14</v>
      </c>
      <c r="D8" s="7">
        <v>495</v>
      </c>
      <c r="E8" s="7">
        <v>0</v>
      </c>
      <c r="F8" s="105">
        <v>128</v>
      </c>
      <c r="G8" s="7">
        <v>384</v>
      </c>
      <c r="H8" s="7">
        <v>0</v>
      </c>
      <c r="I8" s="105">
        <v>119</v>
      </c>
      <c r="J8" s="7">
        <v>364</v>
      </c>
      <c r="K8" s="7">
        <v>0</v>
      </c>
      <c r="L8" s="7">
        <v>4</v>
      </c>
      <c r="M8" s="3"/>
    </row>
    <row r="9" spans="2:13" ht="12" customHeight="1" thickBot="1" x14ac:dyDescent="0.25">
      <c r="B9" s="256"/>
      <c r="C9" s="98" t="s">
        <v>15</v>
      </c>
      <c r="D9" s="7">
        <v>495</v>
      </c>
      <c r="E9" s="7">
        <v>0</v>
      </c>
      <c r="F9" s="7">
        <v>174</v>
      </c>
      <c r="G9" s="7">
        <v>405</v>
      </c>
      <c r="H9" s="7">
        <v>3</v>
      </c>
      <c r="I9" s="7">
        <v>145</v>
      </c>
      <c r="J9" s="7">
        <v>421</v>
      </c>
      <c r="K9" s="7">
        <v>0</v>
      </c>
      <c r="L9" s="7">
        <v>1</v>
      </c>
      <c r="M9" s="3"/>
    </row>
    <row r="10" spans="2:13" ht="12" customHeight="1" x14ac:dyDescent="0.2">
      <c r="B10" s="44"/>
      <c r="C10" s="10" t="s">
        <v>116</v>
      </c>
      <c r="D10" s="1">
        <f>SUM(D7:D9)</f>
        <v>1592</v>
      </c>
      <c r="E10" s="1">
        <f t="shared" ref="E10:L10" si="0">SUM(E7:E9)</f>
        <v>0</v>
      </c>
      <c r="F10" s="1">
        <f t="shared" si="0"/>
        <v>443</v>
      </c>
      <c r="G10" s="1">
        <f t="shared" si="0"/>
        <v>1332</v>
      </c>
      <c r="H10" s="1">
        <f t="shared" si="0"/>
        <v>3</v>
      </c>
      <c r="I10" s="1">
        <f t="shared" si="0"/>
        <v>404</v>
      </c>
      <c r="J10" s="1">
        <f t="shared" si="0"/>
        <v>1132</v>
      </c>
      <c r="K10" s="1">
        <f t="shared" si="0"/>
        <v>0</v>
      </c>
      <c r="L10" s="1">
        <f t="shared" si="0"/>
        <v>8</v>
      </c>
      <c r="M10" s="3"/>
    </row>
    <row r="11" spans="2:13" ht="12" customHeight="1" x14ac:dyDescent="0.2">
      <c r="B11" s="44"/>
      <c r="C11" s="10" t="s">
        <v>119</v>
      </c>
      <c r="D11" s="11">
        <f>+D10/3</f>
        <v>530.66666666666663</v>
      </c>
      <c r="E11" s="11">
        <f t="shared" ref="E11:L11" si="1">+E10/3</f>
        <v>0</v>
      </c>
      <c r="F11" s="11">
        <f t="shared" si="1"/>
        <v>147.66666666666666</v>
      </c>
      <c r="G11" s="11">
        <f t="shared" si="1"/>
        <v>444</v>
      </c>
      <c r="H11" s="11">
        <f t="shared" si="1"/>
        <v>1</v>
      </c>
      <c r="I11" s="11">
        <f t="shared" si="1"/>
        <v>134.66666666666666</v>
      </c>
      <c r="J11" s="11">
        <f t="shared" si="1"/>
        <v>377.33333333333331</v>
      </c>
      <c r="K11" s="11">
        <f t="shared" si="1"/>
        <v>0</v>
      </c>
      <c r="L11" s="11">
        <f t="shared" si="1"/>
        <v>2.6666666666666665</v>
      </c>
      <c r="M11" s="3"/>
    </row>
    <row r="12" spans="2:13" ht="12" customHeight="1" thickBot="1" x14ac:dyDescent="0.25">
      <c r="B12" s="44"/>
      <c r="C12" s="10" t="s">
        <v>117</v>
      </c>
      <c r="E12" s="11">
        <f>SUM(D11:E11)</f>
        <v>530.66666666666663</v>
      </c>
      <c r="F12" s="11">
        <f>SUM(D11:F11)</f>
        <v>678.33333333333326</v>
      </c>
      <c r="H12" s="11">
        <f t="shared" ref="H12" si="2">SUM(G11:H11)</f>
        <v>445</v>
      </c>
      <c r="I12" s="11">
        <f t="shared" ref="I12" si="3">SUM(G11:I11)</f>
        <v>579.66666666666663</v>
      </c>
      <c r="K12" s="11">
        <f t="shared" ref="K12" si="4">SUM(J11:K11)</f>
        <v>377.33333333333331</v>
      </c>
      <c r="L12" s="11">
        <f t="shared" ref="L12" si="5">SUM(J11:L11)</f>
        <v>380</v>
      </c>
      <c r="M12" s="3"/>
    </row>
    <row r="13" spans="2:13" ht="12" customHeight="1" thickBot="1" x14ac:dyDescent="0.25">
      <c r="B13" s="44"/>
      <c r="C13" s="13" t="s">
        <v>121</v>
      </c>
      <c r="D13" s="12"/>
      <c r="E13" s="12"/>
      <c r="F13" s="14">
        <f>+F11/F12</f>
        <v>0.21769041769041769</v>
      </c>
      <c r="G13" s="12"/>
      <c r="H13" s="15" t="s">
        <v>126</v>
      </c>
      <c r="I13" s="16">
        <f>+I12/F12</f>
        <v>0.85454545454545461</v>
      </c>
      <c r="J13" s="12"/>
      <c r="K13" s="12"/>
      <c r="L13" s="12"/>
      <c r="M13" s="3"/>
    </row>
    <row r="14" spans="2:13" ht="12" customHeight="1" x14ac:dyDescent="0.2"/>
    <row r="15" spans="2:13" ht="12" customHeight="1" x14ac:dyDescent="0.2">
      <c r="G15" s="219">
        <v>2017</v>
      </c>
      <c r="H15" s="219"/>
      <c r="I15" s="219"/>
    </row>
    <row r="16" spans="2:13" ht="12" customHeight="1" thickBot="1" x14ac:dyDescent="0.25"/>
    <row r="17" spans="2:12" ht="12" customHeight="1" thickBot="1" x14ac:dyDescent="0.25">
      <c r="B17" s="217" t="s">
        <v>28</v>
      </c>
      <c r="C17" s="217" t="s">
        <v>0</v>
      </c>
      <c r="D17" s="232" t="s">
        <v>1</v>
      </c>
      <c r="E17" s="224"/>
      <c r="F17" s="225"/>
      <c r="G17" s="223" t="s">
        <v>2</v>
      </c>
      <c r="H17" s="224"/>
      <c r="I17" s="233"/>
      <c r="J17" s="232" t="s">
        <v>3</v>
      </c>
      <c r="K17" s="224"/>
      <c r="L17" s="233"/>
    </row>
    <row r="18" spans="2:12" ht="12" customHeight="1" x14ac:dyDescent="0.2">
      <c r="B18" s="231"/>
      <c r="C18" s="231"/>
      <c r="D18" s="229" t="s">
        <v>4</v>
      </c>
      <c r="E18" s="229" t="s">
        <v>5</v>
      </c>
      <c r="F18" s="229" t="s">
        <v>6</v>
      </c>
      <c r="G18" s="229" t="s">
        <v>4</v>
      </c>
      <c r="H18" s="229" t="s">
        <v>5</v>
      </c>
      <c r="I18" s="229" t="s">
        <v>6</v>
      </c>
      <c r="J18" s="229" t="s">
        <v>4</v>
      </c>
      <c r="K18" s="229" t="s">
        <v>5</v>
      </c>
      <c r="L18" s="229" t="s">
        <v>6</v>
      </c>
    </row>
    <row r="19" spans="2:12" ht="12" customHeight="1" thickBot="1" x14ac:dyDescent="0.25">
      <c r="B19" s="253"/>
      <c r="C19" s="253"/>
      <c r="D19" s="265"/>
      <c r="E19" s="265"/>
      <c r="F19" s="265"/>
      <c r="G19" s="265"/>
      <c r="H19" s="265"/>
      <c r="I19" s="265"/>
      <c r="J19" s="265"/>
      <c r="K19" s="265"/>
      <c r="L19" s="265"/>
    </row>
    <row r="20" spans="2:12" ht="12" customHeight="1" thickBot="1" x14ac:dyDescent="0.25">
      <c r="B20" s="259" t="s">
        <v>29</v>
      </c>
      <c r="C20" s="51" t="s">
        <v>13</v>
      </c>
      <c r="D20" s="40">
        <v>636</v>
      </c>
      <c r="E20" s="38">
        <v>0</v>
      </c>
      <c r="F20" s="38">
        <v>165</v>
      </c>
      <c r="G20" s="38">
        <v>597</v>
      </c>
      <c r="H20" s="38">
        <v>0</v>
      </c>
      <c r="I20" s="38">
        <v>157</v>
      </c>
      <c r="J20" s="38">
        <v>351</v>
      </c>
      <c r="K20" s="38">
        <v>0</v>
      </c>
      <c r="L20" s="38">
        <v>2</v>
      </c>
    </row>
    <row r="21" spans="2:12" ht="12" customHeight="1" thickBot="1" x14ac:dyDescent="0.25">
      <c r="B21" s="255"/>
      <c r="C21" s="51" t="s">
        <v>14</v>
      </c>
      <c r="D21" s="165">
        <v>519</v>
      </c>
      <c r="E21" s="7">
        <v>0</v>
      </c>
      <c r="F21" s="7">
        <v>162</v>
      </c>
      <c r="G21" s="7">
        <v>288</v>
      </c>
      <c r="H21" s="7">
        <v>105</v>
      </c>
      <c r="I21" s="7">
        <v>151</v>
      </c>
      <c r="J21" s="7">
        <v>407</v>
      </c>
      <c r="K21" s="7">
        <v>0</v>
      </c>
      <c r="L21" s="7">
        <v>4</v>
      </c>
    </row>
    <row r="22" spans="2:12" ht="12" customHeight="1" thickBot="1" x14ac:dyDescent="0.25">
      <c r="B22" s="256"/>
      <c r="C22" s="51" t="s">
        <v>15</v>
      </c>
      <c r="D22" s="165">
        <v>520</v>
      </c>
      <c r="E22" s="7">
        <v>0</v>
      </c>
      <c r="F22" s="7">
        <v>155</v>
      </c>
      <c r="G22" s="7">
        <v>432</v>
      </c>
      <c r="H22" s="7">
        <v>10</v>
      </c>
      <c r="I22" s="7">
        <v>112</v>
      </c>
      <c r="J22" s="7">
        <v>459</v>
      </c>
      <c r="K22" s="7">
        <v>3</v>
      </c>
      <c r="L22" s="7">
        <v>2</v>
      </c>
    </row>
    <row r="23" spans="2:12" ht="12" customHeight="1" x14ac:dyDescent="0.2">
      <c r="C23" s="10" t="s">
        <v>116</v>
      </c>
      <c r="D23" s="1">
        <f>SUM(D20:D22)</f>
        <v>1675</v>
      </c>
      <c r="E23" s="1">
        <f t="shared" ref="E23:L23" si="6">SUM(E20:E22)</f>
        <v>0</v>
      </c>
      <c r="F23" s="1">
        <f t="shared" si="6"/>
        <v>482</v>
      </c>
      <c r="G23" s="1">
        <f t="shared" si="6"/>
        <v>1317</v>
      </c>
      <c r="H23" s="1">
        <f t="shared" si="6"/>
        <v>115</v>
      </c>
      <c r="I23" s="1">
        <f t="shared" si="6"/>
        <v>420</v>
      </c>
      <c r="J23" s="1">
        <f t="shared" si="6"/>
        <v>1217</v>
      </c>
      <c r="K23" s="1">
        <f t="shared" si="6"/>
        <v>3</v>
      </c>
      <c r="L23" s="1">
        <f t="shared" si="6"/>
        <v>8</v>
      </c>
    </row>
    <row r="24" spans="2:12" ht="12" customHeight="1" x14ac:dyDescent="0.2">
      <c r="C24" s="10" t="s">
        <v>119</v>
      </c>
      <c r="D24" s="11">
        <f>+D23/3</f>
        <v>558.33333333333337</v>
      </c>
      <c r="E24" s="11">
        <f t="shared" ref="E24:L24" si="7">+E23/3</f>
        <v>0</v>
      </c>
      <c r="F24" s="11">
        <f t="shared" si="7"/>
        <v>160.66666666666666</v>
      </c>
      <c r="G24" s="11">
        <f t="shared" si="7"/>
        <v>439</v>
      </c>
      <c r="H24" s="11">
        <f t="shared" si="7"/>
        <v>38.333333333333336</v>
      </c>
      <c r="I24" s="11">
        <f t="shared" si="7"/>
        <v>140</v>
      </c>
      <c r="J24" s="11">
        <f t="shared" si="7"/>
        <v>405.66666666666669</v>
      </c>
      <c r="K24" s="11">
        <f t="shared" si="7"/>
        <v>1</v>
      </c>
      <c r="L24" s="11">
        <f t="shared" si="7"/>
        <v>2.6666666666666665</v>
      </c>
    </row>
    <row r="25" spans="2:12" ht="12" customHeight="1" x14ac:dyDescent="0.2">
      <c r="C25" s="10" t="s">
        <v>117</v>
      </c>
      <c r="E25" s="12">
        <f>SUM(D24:E24)</f>
        <v>558.33333333333337</v>
      </c>
      <c r="F25" s="12">
        <f>SUM(D24:F24)</f>
        <v>719</v>
      </c>
      <c r="H25" s="12">
        <f>SUM(G24:H24)</f>
        <v>477.33333333333331</v>
      </c>
      <c r="I25" s="12">
        <f>SUM(G24:I24)</f>
        <v>617.33333333333326</v>
      </c>
      <c r="K25" s="12">
        <f>SUM(J24:K24)</f>
        <v>406.66666666666669</v>
      </c>
      <c r="L25" s="12">
        <f>SUM(J24:L24)</f>
        <v>409.33333333333337</v>
      </c>
    </row>
    <row r="26" spans="2:12" ht="12" customHeight="1" x14ac:dyDescent="0.2">
      <c r="C26" s="10" t="s">
        <v>120</v>
      </c>
      <c r="D26" s="14">
        <f>+D10/D23</f>
        <v>0.95044776119402985</v>
      </c>
      <c r="E26" s="14"/>
      <c r="F26" s="14">
        <f t="shared" ref="F26:L26" si="8">+F10/F23</f>
        <v>0.91908713692946054</v>
      </c>
      <c r="G26" s="14">
        <f t="shared" si="8"/>
        <v>1.0113895216400912</v>
      </c>
      <c r="H26" s="14">
        <f t="shared" si="8"/>
        <v>2.6086956521739129E-2</v>
      </c>
      <c r="I26" s="14">
        <f t="shared" si="8"/>
        <v>0.96190476190476193</v>
      </c>
      <c r="J26" s="14">
        <f t="shared" si="8"/>
        <v>0.93015612161051764</v>
      </c>
      <c r="K26" s="14">
        <f t="shared" si="8"/>
        <v>0</v>
      </c>
      <c r="L26" s="14">
        <f t="shared" si="8"/>
        <v>1</v>
      </c>
    </row>
    <row r="27" spans="2:12" ht="12" customHeight="1" thickBot="1" x14ac:dyDescent="0.25">
      <c r="C27" s="13" t="s">
        <v>122</v>
      </c>
      <c r="E27" s="14">
        <f>+E12/E25</f>
        <v>0.95044776119402974</v>
      </c>
      <c r="F27" s="14">
        <f t="shared" ref="F27:L27" si="9">+F12/F25</f>
        <v>0.94343996291145094</v>
      </c>
      <c r="G27" s="14"/>
      <c r="H27" s="14">
        <f t="shared" si="9"/>
        <v>0.9322625698324023</v>
      </c>
      <c r="I27" s="14">
        <f t="shared" si="9"/>
        <v>0.9389848812095033</v>
      </c>
      <c r="J27" s="14"/>
      <c r="K27" s="14">
        <f t="shared" si="9"/>
        <v>0.92786885245901629</v>
      </c>
      <c r="L27" s="14">
        <f t="shared" si="9"/>
        <v>0.92833876221498368</v>
      </c>
    </row>
    <row r="28" spans="2:12" ht="12" customHeight="1" x14ac:dyDescent="0.2">
      <c r="C28" s="29"/>
      <c r="E28" s="14"/>
      <c r="F28" s="14"/>
      <c r="G28" s="14"/>
      <c r="H28" s="14"/>
      <c r="I28" s="14"/>
      <c r="J28" s="14"/>
      <c r="K28" s="14"/>
      <c r="L28" s="14"/>
    </row>
    <row r="29" spans="2:12" ht="12" customHeight="1" x14ac:dyDescent="0.2">
      <c r="B29" s="34" t="s">
        <v>123</v>
      </c>
      <c r="C29" s="226" t="s">
        <v>327</v>
      </c>
      <c r="D29" s="226"/>
      <c r="E29" s="226"/>
      <c r="F29" s="226"/>
      <c r="G29" s="226"/>
      <c r="H29" s="226"/>
      <c r="I29" s="226"/>
      <c r="J29" s="226"/>
      <c r="K29" s="226"/>
      <c r="L29" s="226"/>
    </row>
    <row r="30" spans="2:12" ht="12" customHeight="1" x14ac:dyDescent="0.2">
      <c r="B30" s="35" t="s">
        <v>124</v>
      </c>
      <c r="C30" s="226" t="s">
        <v>328</v>
      </c>
      <c r="D30" s="226"/>
      <c r="E30" s="226"/>
      <c r="F30" s="226"/>
      <c r="G30" s="226"/>
      <c r="H30" s="226"/>
      <c r="I30" s="226"/>
      <c r="J30" s="226"/>
      <c r="K30" s="226"/>
      <c r="L30" s="226"/>
    </row>
    <row r="31" spans="2:12" ht="12" customHeight="1" x14ac:dyDescent="0.2">
      <c r="B31" s="35" t="s">
        <v>125</v>
      </c>
      <c r="C31" s="226" t="s">
        <v>329</v>
      </c>
      <c r="D31" s="226"/>
      <c r="E31" s="226"/>
      <c r="F31" s="226"/>
      <c r="G31" s="226"/>
      <c r="H31" s="226"/>
      <c r="I31" s="226"/>
      <c r="J31" s="226"/>
      <c r="K31" s="226"/>
      <c r="L31" s="226"/>
    </row>
    <row r="32" spans="2:12" ht="12" customHeight="1" x14ac:dyDescent="0.2">
      <c r="B32" s="35"/>
      <c r="C32" s="163"/>
      <c r="D32" s="163"/>
      <c r="E32" s="163"/>
      <c r="F32" s="163"/>
      <c r="G32" s="163"/>
      <c r="H32" s="163"/>
      <c r="I32" s="163"/>
      <c r="J32" s="163"/>
      <c r="K32" s="163"/>
      <c r="L32" s="163"/>
    </row>
    <row r="33" spans="2:12" ht="12" customHeight="1" x14ac:dyDescent="0.2">
      <c r="G33" s="219">
        <v>2018</v>
      </c>
      <c r="H33" s="219"/>
      <c r="I33" s="219"/>
    </row>
    <row r="34" spans="2:12" ht="12" customHeight="1" thickBot="1" x14ac:dyDescent="0.25">
      <c r="G34" s="162"/>
      <c r="H34" s="162"/>
      <c r="I34" s="162"/>
    </row>
    <row r="35" spans="2:12" ht="12" customHeight="1" thickBot="1" x14ac:dyDescent="0.25">
      <c r="B35" s="217" t="s">
        <v>28</v>
      </c>
      <c r="C35" s="217" t="s">
        <v>0</v>
      </c>
      <c r="D35" s="232" t="s">
        <v>1</v>
      </c>
      <c r="E35" s="224"/>
      <c r="F35" s="225"/>
      <c r="G35" s="223" t="s">
        <v>2</v>
      </c>
      <c r="H35" s="224"/>
      <c r="I35" s="233"/>
      <c r="J35" s="232" t="s">
        <v>3</v>
      </c>
      <c r="K35" s="224"/>
      <c r="L35" s="233"/>
    </row>
    <row r="36" spans="2:12" ht="12" customHeight="1" x14ac:dyDescent="0.2">
      <c r="B36" s="231"/>
      <c r="C36" s="231"/>
      <c r="D36" s="229" t="s">
        <v>4</v>
      </c>
      <c r="E36" s="229" t="s">
        <v>5</v>
      </c>
      <c r="F36" s="229" t="s">
        <v>6</v>
      </c>
      <c r="G36" s="229" t="s">
        <v>4</v>
      </c>
      <c r="H36" s="229" t="s">
        <v>5</v>
      </c>
      <c r="I36" s="229" t="s">
        <v>6</v>
      </c>
      <c r="J36" s="229" t="s">
        <v>4</v>
      </c>
      <c r="K36" s="229" t="s">
        <v>5</v>
      </c>
      <c r="L36" s="229" t="s">
        <v>6</v>
      </c>
    </row>
    <row r="37" spans="2:12" ht="12" customHeight="1" thickBot="1" x14ac:dyDescent="0.25">
      <c r="B37" s="253"/>
      <c r="C37" s="253"/>
      <c r="D37" s="265"/>
      <c r="E37" s="265"/>
      <c r="F37" s="265"/>
      <c r="G37" s="265"/>
      <c r="H37" s="265"/>
      <c r="I37" s="265"/>
      <c r="J37" s="265"/>
      <c r="K37" s="265"/>
      <c r="L37" s="265"/>
    </row>
    <row r="38" spans="2:12" ht="12" customHeight="1" thickBot="1" x14ac:dyDescent="0.25">
      <c r="B38" s="59" t="s">
        <v>32</v>
      </c>
      <c r="C38" s="56" t="s">
        <v>13</v>
      </c>
      <c r="D38" s="38">
        <v>95</v>
      </c>
      <c r="E38" s="38">
        <v>0</v>
      </c>
      <c r="F38" s="38">
        <v>34</v>
      </c>
      <c r="G38" s="38">
        <v>78</v>
      </c>
      <c r="H38" s="38">
        <v>1</v>
      </c>
      <c r="I38" s="38">
        <v>32</v>
      </c>
      <c r="J38" s="38">
        <v>54</v>
      </c>
      <c r="K38" s="38">
        <v>0</v>
      </c>
      <c r="L38" s="38">
        <v>0</v>
      </c>
    </row>
    <row r="39" spans="2:12" ht="12" customHeight="1" x14ac:dyDescent="0.2">
      <c r="B39" s="44"/>
      <c r="C39" s="10" t="s">
        <v>116</v>
      </c>
      <c r="D39" s="1">
        <f>SUM(D38:D38)</f>
        <v>95</v>
      </c>
      <c r="E39" s="1">
        <f t="shared" ref="E39:L39" si="10">SUM(E38:E38)</f>
        <v>0</v>
      </c>
      <c r="F39" s="1">
        <f t="shared" si="10"/>
        <v>34</v>
      </c>
      <c r="G39" s="1">
        <f t="shared" si="10"/>
        <v>78</v>
      </c>
      <c r="H39" s="1">
        <f t="shared" si="10"/>
        <v>1</v>
      </c>
      <c r="I39" s="1">
        <f t="shared" si="10"/>
        <v>32</v>
      </c>
      <c r="J39" s="1">
        <f t="shared" si="10"/>
        <v>54</v>
      </c>
      <c r="K39" s="1">
        <f t="shared" si="10"/>
        <v>0</v>
      </c>
      <c r="L39" s="1">
        <f t="shared" si="10"/>
        <v>0</v>
      </c>
    </row>
    <row r="40" spans="2:12" ht="12" customHeight="1" x14ac:dyDescent="0.2">
      <c r="B40" s="44"/>
      <c r="C40" s="10" t="s">
        <v>119</v>
      </c>
      <c r="D40" s="11">
        <f>+D39</f>
        <v>95</v>
      </c>
      <c r="E40" s="11">
        <f t="shared" ref="E40:L40" si="11">+E39</f>
        <v>0</v>
      </c>
      <c r="F40" s="11">
        <f t="shared" si="11"/>
        <v>34</v>
      </c>
      <c r="G40" s="11">
        <f t="shared" si="11"/>
        <v>78</v>
      </c>
      <c r="H40" s="11">
        <f t="shared" si="11"/>
        <v>1</v>
      </c>
      <c r="I40" s="11">
        <f t="shared" si="11"/>
        <v>32</v>
      </c>
      <c r="J40" s="11">
        <f t="shared" si="11"/>
        <v>54</v>
      </c>
      <c r="K40" s="11">
        <f t="shared" si="11"/>
        <v>0</v>
      </c>
      <c r="L40" s="11">
        <f t="shared" si="11"/>
        <v>0</v>
      </c>
    </row>
    <row r="41" spans="2:12" ht="12" customHeight="1" thickBot="1" x14ac:dyDescent="0.25">
      <c r="B41" s="44"/>
      <c r="C41" s="10" t="s">
        <v>117</v>
      </c>
      <c r="E41" s="11">
        <f>SUM(D40:E40)</f>
        <v>95</v>
      </c>
      <c r="F41" s="11">
        <f>SUM(D40:F40)</f>
        <v>129</v>
      </c>
      <c r="H41" s="11">
        <f t="shared" ref="H41" si="12">SUM(G40:H40)</f>
        <v>79</v>
      </c>
      <c r="I41" s="11">
        <f t="shared" ref="I41" si="13">SUM(G40:I40)</f>
        <v>111</v>
      </c>
      <c r="K41" s="11">
        <f t="shared" ref="K41" si="14">SUM(J40:K40)</f>
        <v>54</v>
      </c>
      <c r="L41" s="11">
        <f t="shared" ref="L41" si="15">SUM(J40:L40)</f>
        <v>54</v>
      </c>
    </row>
    <row r="42" spans="2:12" ht="12" customHeight="1" thickBot="1" x14ac:dyDescent="0.25">
      <c r="C42" s="13" t="s">
        <v>121</v>
      </c>
      <c r="D42" s="12"/>
      <c r="E42" s="12"/>
      <c r="F42" s="14">
        <f>+F40/F41</f>
        <v>0.26356589147286824</v>
      </c>
      <c r="G42" s="12"/>
      <c r="H42" s="15" t="s">
        <v>126</v>
      </c>
      <c r="I42" s="16">
        <f>+I41/F41</f>
        <v>0.86046511627906974</v>
      </c>
      <c r="J42" s="12"/>
      <c r="K42" s="12"/>
      <c r="L42" s="12"/>
    </row>
    <row r="43" spans="2:12" ht="12" customHeight="1" x14ac:dyDescent="0.2"/>
    <row r="44" spans="2:12" ht="12" customHeight="1" x14ac:dyDescent="0.2">
      <c r="G44" s="219">
        <v>2017</v>
      </c>
      <c r="H44" s="219"/>
      <c r="I44" s="219"/>
    </row>
    <row r="45" spans="2:12" ht="12" customHeight="1" thickBot="1" x14ac:dyDescent="0.25">
      <c r="G45" s="162"/>
      <c r="H45" s="162"/>
      <c r="I45" s="162"/>
    </row>
    <row r="46" spans="2:12" ht="12" customHeight="1" thickBot="1" x14ac:dyDescent="0.25">
      <c r="B46" s="217" t="s">
        <v>28</v>
      </c>
      <c r="C46" s="217" t="s">
        <v>0</v>
      </c>
      <c r="D46" s="232" t="s">
        <v>1</v>
      </c>
      <c r="E46" s="224"/>
      <c r="F46" s="225"/>
      <c r="G46" s="223" t="s">
        <v>2</v>
      </c>
      <c r="H46" s="224"/>
      <c r="I46" s="233"/>
      <c r="J46" s="232" t="s">
        <v>3</v>
      </c>
      <c r="K46" s="224"/>
      <c r="L46" s="233"/>
    </row>
    <row r="47" spans="2:12" ht="12" customHeight="1" x14ac:dyDescent="0.2">
      <c r="B47" s="231"/>
      <c r="C47" s="231"/>
      <c r="D47" s="229" t="s">
        <v>4</v>
      </c>
      <c r="E47" s="229" t="s">
        <v>5</v>
      </c>
      <c r="F47" s="229" t="s">
        <v>6</v>
      </c>
      <c r="G47" s="229" t="s">
        <v>4</v>
      </c>
      <c r="H47" s="229" t="s">
        <v>5</v>
      </c>
      <c r="I47" s="229" t="s">
        <v>6</v>
      </c>
      <c r="J47" s="229" t="s">
        <v>4</v>
      </c>
      <c r="K47" s="229" t="s">
        <v>5</v>
      </c>
      <c r="L47" s="229" t="s">
        <v>6</v>
      </c>
    </row>
    <row r="48" spans="2:12" ht="12" customHeight="1" thickBot="1" x14ac:dyDescent="0.25">
      <c r="B48" s="253"/>
      <c r="C48" s="253"/>
      <c r="D48" s="265"/>
      <c r="E48" s="265"/>
      <c r="F48" s="265"/>
      <c r="G48" s="265"/>
      <c r="H48" s="265"/>
      <c r="I48" s="265"/>
      <c r="J48" s="265"/>
      <c r="K48" s="265"/>
      <c r="L48" s="265"/>
    </row>
    <row r="49" spans="2:12" ht="12" customHeight="1" thickBot="1" x14ac:dyDescent="0.25">
      <c r="B49" s="60" t="s">
        <v>32</v>
      </c>
      <c r="C49" s="56" t="s">
        <v>13</v>
      </c>
      <c r="D49" s="38">
        <v>102</v>
      </c>
      <c r="E49" s="38">
        <v>0</v>
      </c>
      <c r="F49" s="38">
        <v>39</v>
      </c>
      <c r="G49" s="38">
        <v>84</v>
      </c>
      <c r="H49" s="38">
        <v>10</v>
      </c>
      <c r="I49" s="38">
        <v>38</v>
      </c>
      <c r="J49" s="38">
        <v>60</v>
      </c>
      <c r="K49" s="38">
        <v>30</v>
      </c>
      <c r="L49" s="38">
        <v>3</v>
      </c>
    </row>
    <row r="50" spans="2:12" ht="12" customHeight="1" x14ac:dyDescent="0.2">
      <c r="C50" s="10" t="s">
        <v>116</v>
      </c>
      <c r="D50" s="1">
        <f>SUM(D49:D49)</f>
        <v>102</v>
      </c>
      <c r="E50" s="1">
        <f t="shared" ref="E50:L50" si="16">SUM(E49:E49)</f>
        <v>0</v>
      </c>
      <c r="F50" s="1">
        <f t="shared" si="16"/>
        <v>39</v>
      </c>
      <c r="G50" s="1">
        <f t="shared" si="16"/>
        <v>84</v>
      </c>
      <c r="H50" s="1">
        <f t="shared" si="16"/>
        <v>10</v>
      </c>
      <c r="I50" s="1">
        <f t="shared" si="16"/>
        <v>38</v>
      </c>
      <c r="J50" s="1">
        <f t="shared" si="16"/>
        <v>60</v>
      </c>
      <c r="K50" s="1">
        <f t="shared" si="16"/>
        <v>30</v>
      </c>
      <c r="L50" s="1">
        <f t="shared" si="16"/>
        <v>3</v>
      </c>
    </row>
    <row r="51" spans="2:12" ht="12" customHeight="1" x14ac:dyDescent="0.2">
      <c r="C51" s="10" t="s">
        <v>119</v>
      </c>
      <c r="D51" s="11">
        <f>+D50</f>
        <v>102</v>
      </c>
      <c r="E51" s="11">
        <f t="shared" ref="E51:L51" si="17">+E50</f>
        <v>0</v>
      </c>
      <c r="F51" s="11">
        <f t="shared" si="17"/>
        <v>39</v>
      </c>
      <c r="G51" s="11">
        <f t="shared" si="17"/>
        <v>84</v>
      </c>
      <c r="H51" s="11">
        <f t="shared" si="17"/>
        <v>10</v>
      </c>
      <c r="I51" s="11">
        <f t="shared" si="17"/>
        <v>38</v>
      </c>
      <c r="J51" s="11">
        <f t="shared" si="17"/>
        <v>60</v>
      </c>
      <c r="K51" s="11">
        <f t="shared" si="17"/>
        <v>30</v>
      </c>
      <c r="L51" s="11">
        <f t="shared" si="17"/>
        <v>3</v>
      </c>
    </row>
    <row r="52" spans="2:12" ht="12" customHeight="1" x14ac:dyDescent="0.2">
      <c r="C52" s="10" t="s">
        <v>117</v>
      </c>
      <c r="E52" s="12">
        <f>SUM(D51:E51)</f>
        <v>102</v>
      </c>
      <c r="F52" s="12">
        <f>SUM(D51:F51)</f>
        <v>141</v>
      </c>
      <c r="H52" s="12">
        <f>SUM(G51:H51)</f>
        <v>94</v>
      </c>
      <c r="I52" s="12">
        <f>SUM(G51:I51)</f>
        <v>132</v>
      </c>
      <c r="K52" s="12">
        <f>SUM(J51:K51)</f>
        <v>90</v>
      </c>
      <c r="L52" s="12">
        <f>SUM(J51:L51)</f>
        <v>93</v>
      </c>
    </row>
    <row r="53" spans="2:12" ht="12" customHeight="1" x14ac:dyDescent="0.2">
      <c r="C53" s="10" t="s">
        <v>120</v>
      </c>
      <c r="D53" s="14">
        <f>+D39/D50</f>
        <v>0.93137254901960786</v>
      </c>
      <c r="E53" s="14"/>
      <c r="F53" s="14">
        <f t="shared" ref="F53:K53" si="18">+F39/F50</f>
        <v>0.87179487179487181</v>
      </c>
      <c r="G53" s="14">
        <f t="shared" si="18"/>
        <v>0.9285714285714286</v>
      </c>
      <c r="H53" s="14">
        <f t="shared" si="18"/>
        <v>0.1</v>
      </c>
      <c r="I53" s="14">
        <f>+I39/I50</f>
        <v>0.84210526315789469</v>
      </c>
      <c r="J53" s="14">
        <f t="shared" si="18"/>
        <v>0.9</v>
      </c>
      <c r="K53" s="14">
        <f t="shared" si="18"/>
        <v>0</v>
      </c>
      <c r="L53" s="14"/>
    </row>
    <row r="54" spans="2:12" ht="12" customHeight="1" thickBot="1" x14ac:dyDescent="0.25">
      <c r="C54" s="13" t="s">
        <v>122</v>
      </c>
      <c r="E54" s="14">
        <f>+E41/E52</f>
        <v>0.93137254901960786</v>
      </c>
      <c r="F54" s="14">
        <f t="shared" ref="F54:L54" si="19">+F41/F52</f>
        <v>0.91489361702127658</v>
      </c>
      <c r="G54" s="14"/>
      <c r="H54" s="14">
        <f>+H41/H52</f>
        <v>0.84042553191489366</v>
      </c>
      <c r="I54" s="14">
        <f>+I41/I52</f>
        <v>0.84090909090909094</v>
      </c>
      <c r="J54" s="14"/>
      <c r="K54" s="14">
        <f t="shared" si="19"/>
        <v>0.6</v>
      </c>
      <c r="L54" s="14">
        <f t="shared" si="19"/>
        <v>0.58064516129032262</v>
      </c>
    </row>
    <row r="55" spans="2:12" ht="12" customHeight="1" x14ac:dyDescent="0.2">
      <c r="C55" s="29"/>
      <c r="E55" s="14"/>
      <c r="F55" s="14"/>
      <c r="G55" s="14"/>
      <c r="H55" s="14"/>
      <c r="I55" s="14"/>
      <c r="J55" s="14"/>
      <c r="K55" s="14"/>
      <c r="L55" s="14"/>
    </row>
    <row r="56" spans="2:12" ht="12" customHeight="1" x14ac:dyDescent="0.2">
      <c r="B56" s="34" t="s">
        <v>123</v>
      </c>
      <c r="C56" s="226" t="s">
        <v>330</v>
      </c>
      <c r="D56" s="226"/>
      <c r="E56" s="226"/>
      <c r="F56" s="226"/>
      <c r="G56" s="226"/>
      <c r="H56" s="226"/>
      <c r="I56" s="226"/>
      <c r="J56" s="226"/>
      <c r="K56" s="226"/>
      <c r="L56" s="226"/>
    </row>
    <row r="57" spans="2:12" ht="12" customHeight="1" x14ac:dyDescent="0.2">
      <c r="B57" s="35" t="s">
        <v>124</v>
      </c>
      <c r="C57" s="226" t="s">
        <v>331</v>
      </c>
      <c r="D57" s="226"/>
      <c r="E57" s="226"/>
      <c r="F57" s="226"/>
      <c r="G57" s="226"/>
      <c r="H57" s="226"/>
      <c r="I57" s="226"/>
      <c r="J57" s="226"/>
      <c r="K57" s="226"/>
      <c r="L57" s="226"/>
    </row>
    <row r="58" spans="2:12" ht="12" customHeight="1" x14ac:dyDescent="0.2">
      <c r="B58" s="35" t="s">
        <v>125</v>
      </c>
      <c r="C58" s="226" t="s">
        <v>332</v>
      </c>
      <c r="D58" s="226"/>
      <c r="E58" s="226"/>
      <c r="F58" s="226"/>
      <c r="G58" s="226"/>
      <c r="H58" s="226"/>
      <c r="I58" s="226"/>
      <c r="J58" s="226"/>
      <c r="K58" s="226"/>
      <c r="L58" s="226"/>
    </row>
    <row r="59" spans="2:12" ht="12" customHeight="1" x14ac:dyDescent="0.2"/>
    <row r="60" spans="2:12" ht="12" customHeight="1" x14ac:dyDescent="0.2"/>
    <row r="61" spans="2:12" ht="12" customHeight="1" x14ac:dyDescent="0.2">
      <c r="G61" s="219">
        <v>2018</v>
      </c>
      <c r="H61" s="219"/>
      <c r="I61" s="219"/>
    </row>
    <row r="62" spans="2:12" ht="12" customHeight="1" thickBot="1" x14ac:dyDescent="0.25">
      <c r="G62" s="162"/>
      <c r="H62" s="162"/>
      <c r="I62" s="162"/>
    </row>
    <row r="63" spans="2:12" ht="12" customHeight="1" thickBot="1" x14ac:dyDescent="0.25">
      <c r="B63" s="217" t="s">
        <v>28</v>
      </c>
      <c r="C63" s="217" t="s">
        <v>0</v>
      </c>
      <c r="D63" s="232" t="s">
        <v>1</v>
      </c>
      <c r="E63" s="224"/>
      <c r="F63" s="225"/>
      <c r="G63" s="223" t="s">
        <v>2</v>
      </c>
      <c r="H63" s="224"/>
      <c r="I63" s="233"/>
      <c r="J63" s="232" t="s">
        <v>3</v>
      </c>
      <c r="K63" s="224"/>
      <c r="L63" s="233"/>
    </row>
    <row r="64" spans="2:12" ht="12" customHeight="1" x14ac:dyDescent="0.2">
      <c r="B64" s="231"/>
      <c r="C64" s="231"/>
      <c r="D64" s="229" t="s">
        <v>4</v>
      </c>
      <c r="E64" s="229" t="s">
        <v>5</v>
      </c>
      <c r="F64" s="229" t="s">
        <v>6</v>
      </c>
      <c r="G64" s="229" t="s">
        <v>4</v>
      </c>
      <c r="H64" s="229" t="s">
        <v>5</v>
      </c>
      <c r="I64" s="229" t="s">
        <v>6</v>
      </c>
      <c r="J64" s="229" t="s">
        <v>4</v>
      </c>
      <c r="K64" s="229" t="s">
        <v>5</v>
      </c>
      <c r="L64" s="229" t="s">
        <v>6</v>
      </c>
    </row>
    <row r="65" spans="2:12" ht="12" customHeight="1" thickBot="1" x14ac:dyDescent="0.25">
      <c r="B65" s="253"/>
      <c r="C65" s="253"/>
      <c r="D65" s="265"/>
      <c r="E65" s="265"/>
      <c r="F65" s="265"/>
      <c r="G65" s="265"/>
      <c r="H65" s="265"/>
      <c r="I65" s="265"/>
      <c r="J65" s="265"/>
      <c r="K65" s="265"/>
      <c r="L65" s="265"/>
    </row>
    <row r="66" spans="2:12" ht="12" customHeight="1" thickBot="1" x14ac:dyDescent="0.25">
      <c r="B66" s="59" t="s">
        <v>33</v>
      </c>
      <c r="C66" s="56" t="s">
        <v>13</v>
      </c>
      <c r="D66" s="38">
        <v>281</v>
      </c>
      <c r="E66" s="38">
        <v>0</v>
      </c>
      <c r="F66" s="38">
        <v>42</v>
      </c>
      <c r="G66" s="38">
        <v>203</v>
      </c>
      <c r="H66" s="38">
        <v>0</v>
      </c>
      <c r="I66" s="38">
        <v>38</v>
      </c>
      <c r="J66" s="38">
        <v>88</v>
      </c>
      <c r="K66" s="38">
        <v>1</v>
      </c>
      <c r="L66" s="38">
        <v>2</v>
      </c>
    </row>
    <row r="67" spans="2:12" ht="12" customHeight="1" x14ac:dyDescent="0.2">
      <c r="B67" s="44"/>
      <c r="C67" s="10" t="s">
        <v>116</v>
      </c>
      <c r="D67" s="1">
        <f>SUM(D66:D66)</f>
        <v>281</v>
      </c>
      <c r="E67" s="1">
        <f t="shared" ref="E67" si="20">SUM(E66:E66)</f>
        <v>0</v>
      </c>
      <c r="F67" s="1">
        <f t="shared" ref="F67" si="21">SUM(F66:F66)</f>
        <v>42</v>
      </c>
      <c r="G67" s="1">
        <f t="shared" ref="G67" si="22">SUM(G66:G66)</f>
        <v>203</v>
      </c>
      <c r="H67" s="1">
        <f t="shared" ref="H67" si="23">SUM(H66:H66)</f>
        <v>0</v>
      </c>
      <c r="I67" s="1">
        <f t="shared" ref="I67" si="24">SUM(I66:I66)</f>
        <v>38</v>
      </c>
      <c r="J67" s="1">
        <f t="shared" ref="J67" si="25">SUM(J66:J66)</f>
        <v>88</v>
      </c>
      <c r="K67" s="1">
        <f t="shared" ref="K67" si="26">SUM(K66:K66)</f>
        <v>1</v>
      </c>
      <c r="L67" s="1">
        <f t="shared" ref="L67" si="27">SUM(L66:L66)</f>
        <v>2</v>
      </c>
    </row>
    <row r="68" spans="2:12" ht="12" customHeight="1" x14ac:dyDescent="0.2">
      <c r="B68" s="44"/>
      <c r="C68" s="10" t="s">
        <v>119</v>
      </c>
      <c r="D68" s="11">
        <f>+D67</f>
        <v>281</v>
      </c>
      <c r="E68" s="11">
        <f t="shared" ref="E68" si="28">+E67</f>
        <v>0</v>
      </c>
      <c r="F68" s="11">
        <f t="shared" ref="F68" si="29">+F67</f>
        <v>42</v>
      </c>
      <c r="G68" s="11">
        <f t="shared" ref="G68" si="30">+G67</f>
        <v>203</v>
      </c>
      <c r="H68" s="11">
        <f t="shared" ref="H68" si="31">+H67</f>
        <v>0</v>
      </c>
      <c r="I68" s="11">
        <f t="shared" ref="I68" si="32">+I67</f>
        <v>38</v>
      </c>
      <c r="J68" s="11">
        <f t="shared" ref="J68" si="33">+J67</f>
        <v>88</v>
      </c>
      <c r="K68" s="11">
        <f t="shared" ref="K68" si="34">+K67</f>
        <v>1</v>
      </c>
      <c r="L68" s="11">
        <f t="shared" ref="L68" si="35">+L67</f>
        <v>2</v>
      </c>
    </row>
    <row r="69" spans="2:12" ht="12" customHeight="1" thickBot="1" x14ac:dyDescent="0.25">
      <c r="B69" s="44"/>
      <c r="C69" s="10" t="s">
        <v>117</v>
      </c>
      <c r="E69" s="11">
        <f>SUM(D68:E68)</f>
        <v>281</v>
      </c>
      <c r="F69" s="11">
        <f>SUM(D68:F68)</f>
        <v>323</v>
      </c>
      <c r="H69" s="11">
        <f t="shared" ref="H69" si="36">SUM(G68:H68)</f>
        <v>203</v>
      </c>
      <c r="I69" s="11">
        <f t="shared" ref="I69" si="37">SUM(G68:I68)</f>
        <v>241</v>
      </c>
      <c r="K69" s="11">
        <f t="shared" ref="K69" si="38">SUM(J68:K68)</f>
        <v>89</v>
      </c>
      <c r="L69" s="11">
        <f t="shared" ref="L69" si="39">SUM(J68:L68)</f>
        <v>91</v>
      </c>
    </row>
    <row r="70" spans="2:12" ht="12" customHeight="1" thickBot="1" x14ac:dyDescent="0.25">
      <c r="B70" s="44"/>
      <c r="C70" s="13" t="s">
        <v>121</v>
      </c>
      <c r="D70" s="12"/>
      <c r="E70" s="12"/>
      <c r="F70" s="14">
        <f>+F68/F69</f>
        <v>0.13003095975232198</v>
      </c>
      <c r="G70" s="12"/>
      <c r="H70" s="15" t="s">
        <v>126</v>
      </c>
      <c r="I70" s="16">
        <f>+I69/F69</f>
        <v>0.74613003095975228</v>
      </c>
      <c r="J70" s="12"/>
      <c r="K70" s="12"/>
      <c r="L70" s="12"/>
    </row>
    <row r="71" spans="2:12" ht="12" customHeight="1" x14ac:dyDescent="0.2"/>
    <row r="72" spans="2:12" ht="12" customHeight="1" x14ac:dyDescent="0.2">
      <c r="G72" s="219">
        <v>2017</v>
      </c>
      <c r="H72" s="219"/>
      <c r="I72" s="219"/>
    </row>
    <row r="73" spans="2:12" ht="12" customHeight="1" thickBot="1" x14ac:dyDescent="0.25">
      <c r="G73" s="162"/>
      <c r="H73" s="162"/>
      <c r="I73" s="162"/>
    </row>
    <row r="74" spans="2:12" ht="12" customHeight="1" thickBot="1" x14ac:dyDescent="0.25">
      <c r="B74" s="217" t="s">
        <v>28</v>
      </c>
      <c r="C74" s="217" t="s">
        <v>0</v>
      </c>
      <c r="D74" s="232" t="s">
        <v>1</v>
      </c>
      <c r="E74" s="224"/>
      <c r="F74" s="225"/>
      <c r="G74" s="223" t="s">
        <v>2</v>
      </c>
      <c r="H74" s="224"/>
      <c r="I74" s="233"/>
      <c r="J74" s="232" t="s">
        <v>3</v>
      </c>
      <c r="K74" s="224"/>
      <c r="L74" s="233"/>
    </row>
    <row r="75" spans="2:12" ht="12" customHeight="1" x14ac:dyDescent="0.2">
      <c r="B75" s="231"/>
      <c r="C75" s="231"/>
      <c r="D75" s="229" t="s">
        <v>4</v>
      </c>
      <c r="E75" s="229" t="s">
        <v>5</v>
      </c>
      <c r="F75" s="229" t="s">
        <v>6</v>
      </c>
      <c r="G75" s="229" t="s">
        <v>4</v>
      </c>
      <c r="H75" s="229" t="s">
        <v>5</v>
      </c>
      <c r="I75" s="229" t="s">
        <v>6</v>
      </c>
      <c r="J75" s="229" t="s">
        <v>4</v>
      </c>
      <c r="K75" s="229" t="s">
        <v>5</v>
      </c>
      <c r="L75" s="229" t="s">
        <v>6</v>
      </c>
    </row>
    <row r="76" spans="2:12" ht="12" customHeight="1" thickBot="1" x14ac:dyDescent="0.25">
      <c r="B76" s="253"/>
      <c r="C76" s="253"/>
      <c r="D76" s="265"/>
      <c r="E76" s="265"/>
      <c r="F76" s="265"/>
      <c r="G76" s="265"/>
      <c r="H76" s="265"/>
      <c r="I76" s="265"/>
      <c r="J76" s="265"/>
      <c r="K76" s="265"/>
      <c r="L76" s="265"/>
    </row>
    <row r="77" spans="2:12" ht="12" customHeight="1" thickBot="1" x14ac:dyDescent="0.25">
      <c r="B77" s="59" t="s">
        <v>33</v>
      </c>
      <c r="C77" s="61" t="s">
        <v>13</v>
      </c>
      <c r="D77" s="38">
        <v>218</v>
      </c>
      <c r="E77" s="38">
        <v>1</v>
      </c>
      <c r="F77" s="38">
        <v>53</v>
      </c>
      <c r="G77" s="38">
        <v>220</v>
      </c>
      <c r="H77" s="38">
        <v>2</v>
      </c>
      <c r="I77" s="38">
        <v>47</v>
      </c>
      <c r="J77" s="38">
        <v>97</v>
      </c>
      <c r="K77" s="38">
        <v>1</v>
      </c>
      <c r="L77" s="38">
        <v>2</v>
      </c>
    </row>
    <row r="78" spans="2:12" ht="12" customHeight="1" x14ac:dyDescent="0.2">
      <c r="C78" s="10" t="s">
        <v>116</v>
      </c>
      <c r="D78" s="1">
        <f>SUM(D77:D77)</f>
        <v>218</v>
      </c>
      <c r="E78" s="1">
        <f t="shared" ref="E78:L78" si="40">SUM(E77:E77)</f>
        <v>1</v>
      </c>
      <c r="F78" s="1">
        <f t="shared" si="40"/>
        <v>53</v>
      </c>
      <c r="G78" s="1">
        <f t="shared" si="40"/>
        <v>220</v>
      </c>
      <c r="H78" s="1">
        <f t="shared" si="40"/>
        <v>2</v>
      </c>
      <c r="I78" s="1">
        <f t="shared" si="40"/>
        <v>47</v>
      </c>
      <c r="J78" s="1">
        <f t="shared" si="40"/>
        <v>97</v>
      </c>
      <c r="K78" s="1">
        <f t="shared" si="40"/>
        <v>1</v>
      </c>
      <c r="L78" s="1">
        <f t="shared" si="40"/>
        <v>2</v>
      </c>
    </row>
    <row r="79" spans="2:12" ht="12" customHeight="1" x14ac:dyDescent="0.2">
      <c r="C79" s="10" t="s">
        <v>119</v>
      </c>
      <c r="D79" s="11">
        <f>+D78</f>
        <v>218</v>
      </c>
      <c r="E79" s="11">
        <f t="shared" ref="E79:L79" si="41">+E78</f>
        <v>1</v>
      </c>
      <c r="F79" s="11">
        <f t="shared" si="41"/>
        <v>53</v>
      </c>
      <c r="G79" s="11">
        <f t="shared" si="41"/>
        <v>220</v>
      </c>
      <c r="H79" s="11">
        <f t="shared" si="41"/>
        <v>2</v>
      </c>
      <c r="I79" s="11">
        <f t="shared" si="41"/>
        <v>47</v>
      </c>
      <c r="J79" s="11">
        <f t="shared" si="41"/>
        <v>97</v>
      </c>
      <c r="K79" s="11">
        <f t="shared" si="41"/>
        <v>1</v>
      </c>
      <c r="L79" s="11">
        <f t="shared" si="41"/>
        <v>2</v>
      </c>
    </row>
    <row r="80" spans="2:12" ht="12" customHeight="1" x14ac:dyDescent="0.2">
      <c r="C80" s="10" t="s">
        <v>117</v>
      </c>
      <c r="E80" s="12">
        <f>SUM(D79:E79)</f>
        <v>219</v>
      </c>
      <c r="F80" s="12">
        <f>SUM(D79:F79)</f>
        <v>272</v>
      </c>
      <c r="H80" s="12">
        <f>SUM(G79:H79)</f>
        <v>222</v>
      </c>
      <c r="I80" s="12">
        <f>SUM(G79:I79)</f>
        <v>269</v>
      </c>
      <c r="K80" s="12">
        <f>SUM(J79:K79)</f>
        <v>98</v>
      </c>
      <c r="L80" s="12">
        <f>SUM(J79:L79)</f>
        <v>100</v>
      </c>
    </row>
    <row r="81" spans="1:12" ht="12" customHeight="1" x14ac:dyDescent="0.2">
      <c r="C81" s="10" t="s">
        <v>120</v>
      </c>
      <c r="D81" s="14">
        <f>+D67/D78</f>
        <v>1.2889908256880733</v>
      </c>
      <c r="E81" s="14"/>
      <c r="F81" s="14">
        <f t="shared" ref="F81:G81" si="42">+F67/F78</f>
        <v>0.79245283018867929</v>
      </c>
      <c r="G81" s="14">
        <f t="shared" si="42"/>
        <v>0.92272727272727273</v>
      </c>
      <c r="H81" s="14"/>
      <c r="I81" s="14">
        <f t="shared" ref="I81:K81" si="43">+I67/I78</f>
        <v>0.80851063829787229</v>
      </c>
      <c r="J81" s="14">
        <f t="shared" si="43"/>
        <v>0.90721649484536082</v>
      </c>
      <c r="K81" s="14">
        <f t="shared" si="43"/>
        <v>1</v>
      </c>
      <c r="L81" s="14"/>
    </row>
    <row r="82" spans="1:12" ht="12" customHeight="1" thickBot="1" x14ac:dyDescent="0.25">
      <c r="C82" s="13" t="s">
        <v>122</v>
      </c>
      <c r="E82" s="14">
        <f>+E69/E80</f>
        <v>1.2831050228310503</v>
      </c>
      <c r="F82" s="14">
        <f t="shared" ref="F82" si="44">+F69/F80</f>
        <v>1.1875</v>
      </c>
      <c r="G82" s="14"/>
      <c r="H82" s="14">
        <f t="shared" ref="H82:I82" si="45">+H69/H80</f>
        <v>0.9144144144144144</v>
      </c>
      <c r="I82" s="14">
        <f t="shared" si="45"/>
        <v>0.89591078066914498</v>
      </c>
      <c r="J82" s="14"/>
      <c r="K82" s="14">
        <f t="shared" ref="K82:L82" si="46">+K69/K80</f>
        <v>0.90816326530612246</v>
      </c>
      <c r="L82" s="14">
        <f t="shared" si="46"/>
        <v>0.91</v>
      </c>
    </row>
    <row r="83" spans="1:12" ht="12" customHeight="1" x14ac:dyDescent="0.2">
      <c r="C83" s="29"/>
      <c r="E83" s="14"/>
      <c r="F83" s="14"/>
      <c r="G83" s="14"/>
      <c r="H83" s="14"/>
      <c r="I83" s="14"/>
      <c r="J83" s="14"/>
      <c r="K83" s="14"/>
      <c r="L83" s="14"/>
    </row>
    <row r="84" spans="1:12" ht="12" customHeight="1" x14ac:dyDescent="0.2">
      <c r="B84" s="34" t="s">
        <v>123</v>
      </c>
      <c r="C84" s="226" t="s">
        <v>326</v>
      </c>
      <c r="D84" s="226"/>
      <c r="E84" s="226"/>
      <c r="F84" s="226"/>
      <c r="G84" s="226"/>
      <c r="H84" s="226"/>
      <c r="I84" s="226"/>
      <c r="J84" s="226"/>
      <c r="K84" s="226"/>
      <c r="L84" s="226"/>
    </row>
    <row r="85" spans="1:12" ht="12" customHeight="1" x14ac:dyDescent="0.2">
      <c r="B85" s="35" t="s">
        <v>124</v>
      </c>
      <c r="C85" s="226" t="s">
        <v>333</v>
      </c>
      <c r="D85" s="226"/>
      <c r="E85" s="226"/>
      <c r="F85" s="226"/>
      <c r="G85" s="226"/>
      <c r="H85" s="226"/>
      <c r="I85" s="226"/>
      <c r="J85" s="226"/>
      <c r="K85" s="226"/>
      <c r="L85" s="226"/>
    </row>
    <row r="86" spans="1:12" ht="12" customHeight="1" x14ac:dyDescent="0.2">
      <c r="B86" s="35" t="s">
        <v>125</v>
      </c>
      <c r="C86" s="226" t="s">
        <v>334</v>
      </c>
      <c r="D86" s="226"/>
      <c r="E86" s="226"/>
      <c r="F86" s="226"/>
      <c r="G86" s="226"/>
      <c r="H86" s="226"/>
      <c r="I86" s="226"/>
      <c r="J86" s="226"/>
      <c r="K86" s="226"/>
      <c r="L86" s="226"/>
    </row>
    <row r="87" spans="1:12" ht="12" customHeight="1" x14ac:dyDescent="0.2"/>
    <row r="88" spans="1:12" ht="12.75" thickBot="1" x14ac:dyDescent="0.25"/>
    <row r="89" spans="1:12" x14ac:dyDescent="0.2">
      <c r="C89" s="163"/>
      <c r="D89" s="217" t="s">
        <v>1</v>
      </c>
      <c r="E89" s="217" t="s">
        <v>2</v>
      </c>
      <c r="F89" s="217" t="s">
        <v>3</v>
      </c>
    </row>
    <row r="90" spans="1:12" ht="12.75" thickBot="1" x14ac:dyDescent="0.25">
      <c r="C90" s="163"/>
      <c r="D90" s="253"/>
      <c r="E90" s="253"/>
      <c r="F90" s="253"/>
    </row>
    <row r="91" spans="1:12" ht="12.75" thickBot="1" x14ac:dyDescent="0.25">
      <c r="C91" s="37" t="s">
        <v>72</v>
      </c>
      <c r="D91" s="97">
        <v>678</v>
      </c>
      <c r="E91" s="97">
        <v>580</v>
      </c>
      <c r="F91" s="97">
        <v>380</v>
      </c>
    </row>
    <row r="92" spans="1:12" ht="24.75" thickBot="1" x14ac:dyDescent="0.25">
      <c r="C92" s="41" t="s">
        <v>173</v>
      </c>
      <c r="D92" s="95">
        <v>469</v>
      </c>
      <c r="E92" s="96">
        <v>338</v>
      </c>
      <c r="F92" s="97">
        <v>403</v>
      </c>
    </row>
    <row r="93" spans="1:12" x14ac:dyDescent="0.2">
      <c r="D93" s="14">
        <f>+D91/D92</f>
        <v>1.4456289978678039</v>
      </c>
      <c r="E93" s="14">
        <f>+E91/E92</f>
        <v>1.7159763313609468</v>
      </c>
      <c r="F93" s="14">
        <f>+F91/F92</f>
        <v>0.94292803970223327</v>
      </c>
    </row>
    <row r="95" spans="1:12" ht="26.25" customHeight="1" x14ac:dyDescent="0.2">
      <c r="A95" s="34" t="s">
        <v>167</v>
      </c>
      <c r="B95" s="250" t="s">
        <v>325</v>
      </c>
      <c r="C95" s="250"/>
      <c r="D95" s="250"/>
      <c r="E95" s="250"/>
      <c r="F95" s="250"/>
      <c r="G95" s="250"/>
      <c r="H95" s="250"/>
      <c r="I95" s="250"/>
      <c r="J95" s="250"/>
      <c r="K95" s="250"/>
    </row>
    <row r="97" spans="3:6" ht="24" x14ac:dyDescent="0.2">
      <c r="C97" s="18" t="s">
        <v>74</v>
      </c>
      <c r="D97" s="19" t="s">
        <v>75</v>
      </c>
      <c r="E97" s="19" t="s">
        <v>76</v>
      </c>
      <c r="F97" s="20" t="s">
        <v>77</v>
      </c>
    </row>
    <row r="98" spans="3:6" x14ac:dyDescent="0.2">
      <c r="C98" s="21" t="s">
        <v>78</v>
      </c>
      <c r="D98" s="22">
        <v>254</v>
      </c>
      <c r="E98" s="22">
        <v>186</v>
      </c>
      <c r="F98" s="22">
        <v>378</v>
      </c>
    </row>
    <row r="99" spans="3:6" x14ac:dyDescent="0.2">
      <c r="C99" s="21" t="s">
        <v>80</v>
      </c>
      <c r="D99" s="22">
        <v>444</v>
      </c>
      <c r="E99" s="22">
        <v>412</v>
      </c>
      <c r="F99" s="22">
        <v>603</v>
      </c>
    </row>
    <row r="100" spans="3:6" x14ac:dyDescent="0.2">
      <c r="C100" s="21" t="s">
        <v>82</v>
      </c>
      <c r="D100" s="22">
        <v>614</v>
      </c>
      <c r="E100" s="22">
        <v>458</v>
      </c>
      <c r="F100" s="22">
        <v>603</v>
      </c>
    </row>
    <row r="101" spans="3:6" x14ac:dyDescent="0.2">
      <c r="C101" s="21" t="s">
        <v>83</v>
      </c>
      <c r="D101" s="22">
        <v>257</v>
      </c>
      <c r="E101" s="22">
        <v>151</v>
      </c>
      <c r="F101" s="22">
        <v>129</v>
      </c>
    </row>
    <row r="102" spans="3:6" x14ac:dyDescent="0.2">
      <c r="C102" s="21" t="s">
        <v>85</v>
      </c>
      <c r="D102" s="22">
        <v>374</v>
      </c>
      <c r="E102" s="22">
        <v>300</v>
      </c>
      <c r="F102" s="22">
        <v>184</v>
      </c>
    </row>
    <row r="103" spans="3:6" x14ac:dyDescent="0.2">
      <c r="C103" s="21" t="s">
        <v>86</v>
      </c>
      <c r="D103" s="22">
        <v>219</v>
      </c>
      <c r="E103" s="22">
        <v>151</v>
      </c>
      <c r="F103" s="22">
        <v>207</v>
      </c>
    </row>
    <row r="104" spans="3:6" x14ac:dyDescent="0.2">
      <c r="C104" s="21" t="s">
        <v>87</v>
      </c>
      <c r="D104" s="22">
        <v>456</v>
      </c>
      <c r="E104" s="22">
        <v>296</v>
      </c>
      <c r="F104" s="22">
        <v>602</v>
      </c>
    </row>
    <row r="105" spans="3:6" x14ac:dyDescent="0.2">
      <c r="C105" s="21" t="s">
        <v>88</v>
      </c>
      <c r="D105" s="22">
        <v>655</v>
      </c>
      <c r="E105" s="22">
        <v>376</v>
      </c>
      <c r="F105" s="22">
        <v>514</v>
      </c>
    </row>
    <row r="106" spans="3:6" x14ac:dyDescent="0.2">
      <c r="C106" s="21" t="s">
        <v>89</v>
      </c>
      <c r="D106" s="22">
        <v>566</v>
      </c>
      <c r="E106" s="22">
        <v>549</v>
      </c>
      <c r="F106" s="22">
        <v>234</v>
      </c>
    </row>
    <row r="107" spans="3:6" x14ac:dyDescent="0.2">
      <c r="C107" s="21" t="s">
        <v>180</v>
      </c>
      <c r="D107" s="22">
        <v>351</v>
      </c>
      <c r="E107" s="22">
        <v>271</v>
      </c>
      <c r="F107" s="22">
        <v>278</v>
      </c>
    </row>
    <row r="108" spans="3:6" x14ac:dyDescent="0.2">
      <c r="C108" s="21" t="s">
        <v>91</v>
      </c>
      <c r="D108" s="22">
        <v>381</v>
      </c>
      <c r="E108" s="22">
        <v>285</v>
      </c>
      <c r="F108" s="22">
        <v>202</v>
      </c>
    </row>
    <row r="109" spans="3:6" x14ac:dyDescent="0.2">
      <c r="C109" s="21" t="s">
        <v>92</v>
      </c>
      <c r="D109" s="22">
        <v>434</v>
      </c>
      <c r="E109" s="22">
        <v>352</v>
      </c>
      <c r="F109" s="22">
        <v>428</v>
      </c>
    </row>
    <row r="110" spans="3:6" x14ac:dyDescent="0.2">
      <c r="C110" s="21" t="s">
        <v>93</v>
      </c>
      <c r="D110" s="22">
        <v>399</v>
      </c>
      <c r="E110" s="22">
        <v>409</v>
      </c>
      <c r="F110" s="22">
        <v>352</v>
      </c>
    </row>
    <row r="111" spans="3:6" x14ac:dyDescent="0.2">
      <c r="C111" s="21" t="s">
        <v>94</v>
      </c>
      <c r="D111" s="22">
        <v>436</v>
      </c>
      <c r="E111" s="22">
        <v>323</v>
      </c>
      <c r="F111" s="22">
        <v>231</v>
      </c>
    </row>
    <row r="112" spans="3:6" x14ac:dyDescent="0.2">
      <c r="C112" s="21" t="s">
        <v>95</v>
      </c>
      <c r="D112" s="22">
        <v>275</v>
      </c>
      <c r="E112" s="22">
        <v>152</v>
      </c>
      <c r="F112" s="22">
        <v>270</v>
      </c>
    </row>
    <row r="113" spans="3:6" x14ac:dyDescent="0.2">
      <c r="C113" s="21" t="s">
        <v>96</v>
      </c>
      <c r="D113" s="22">
        <v>678</v>
      </c>
      <c r="E113" s="22">
        <v>580</v>
      </c>
      <c r="F113" s="22">
        <v>380</v>
      </c>
    </row>
    <row r="114" spans="3:6" x14ac:dyDescent="0.2">
      <c r="C114" s="21" t="s">
        <v>98</v>
      </c>
      <c r="D114" s="22">
        <v>512</v>
      </c>
      <c r="E114" s="22">
        <v>380</v>
      </c>
      <c r="F114" s="22">
        <v>285</v>
      </c>
    </row>
    <row r="115" spans="3:6" x14ac:dyDescent="0.2">
      <c r="C115" s="21" t="s">
        <v>99</v>
      </c>
      <c r="D115" s="22">
        <v>451</v>
      </c>
      <c r="E115" s="22">
        <v>300</v>
      </c>
      <c r="F115" s="22">
        <v>742</v>
      </c>
    </row>
    <row r="116" spans="3:6" x14ac:dyDescent="0.2">
      <c r="C116" s="21" t="s">
        <v>100</v>
      </c>
      <c r="D116" s="22">
        <v>405</v>
      </c>
      <c r="E116" s="22">
        <v>287</v>
      </c>
      <c r="F116" s="22">
        <v>313</v>
      </c>
    </row>
    <row r="117" spans="3:6" x14ac:dyDescent="0.2">
      <c r="C117" s="21" t="s">
        <v>101</v>
      </c>
      <c r="D117" s="22">
        <v>555</v>
      </c>
      <c r="E117" s="22">
        <v>353</v>
      </c>
      <c r="F117" s="22">
        <v>279</v>
      </c>
    </row>
    <row r="118" spans="3:6" x14ac:dyDescent="0.2">
      <c r="C118" s="21" t="s">
        <v>102</v>
      </c>
      <c r="D118" s="22">
        <v>394</v>
      </c>
      <c r="E118" s="22">
        <v>277</v>
      </c>
      <c r="F118" s="22">
        <v>243</v>
      </c>
    </row>
    <row r="119" spans="3:6" x14ac:dyDescent="0.2">
      <c r="C119" s="21" t="s">
        <v>103</v>
      </c>
      <c r="D119" s="22">
        <v>559</v>
      </c>
      <c r="E119" s="22">
        <v>325</v>
      </c>
      <c r="F119" s="22">
        <v>501</v>
      </c>
    </row>
    <row r="120" spans="3:6" x14ac:dyDescent="0.2">
      <c r="C120" s="21" t="s">
        <v>104</v>
      </c>
      <c r="D120" s="22">
        <v>600</v>
      </c>
      <c r="E120" s="22">
        <v>409</v>
      </c>
      <c r="F120" s="22">
        <v>578</v>
      </c>
    </row>
    <row r="121" spans="3:6" x14ac:dyDescent="0.2">
      <c r="C121" s="21" t="s">
        <v>105</v>
      </c>
      <c r="D121" s="22">
        <v>578</v>
      </c>
      <c r="E121" s="22">
        <v>392</v>
      </c>
      <c r="F121" s="22">
        <v>662</v>
      </c>
    </row>
    <row r="122" spans="3:6" x14ac:dyDescent="0.2">
      <c r="C122" s="21" t="s">
        <v>107</v>
      </c>
      <c r="D122" s="22">
        <v>561</v>
      </c>
      <c r="E122" s="22">
        <v>364</v>
      </c>
      <c r="F122" s="22">
        <v>391</v>
      </c>
    </row>
    <row r="123" spans="3:6" x14ac:dyDescent="0.2">
      <c r="C123" s="21" t="s">
        <v>183</v>
      </c>
      <c r="D123" s="22">
        <v>528</v>
      </c>
      <c r="E123" s="22">
        <v>315</v>
      </c>
      <c r="F123" s="22">
        <v>443</v>
      </c>
    </row>
    <row r="124" spans="3:6" x14ac:dyDescent="0.2">
      <c r="C124" s="21" t="s">
        <v>108</v>
      </c>
      <c r="D124" s="22">
        <v>732</v>
      </c>
      <c r="E124" s="22">
        <v>471</v>
      </c>
      <c r="F124" s="22">
        <v>845</v>
      </c>
    </row>
  </sheetData>
  <mergeCells count="105">
    <mergeCell ref="G61:I61"/>
    <mergeCell ref="G72:I72"/>
    <mergeCell ref="C56:L56"/>
    <mergeCell ref="C57:L57"/>
    <mergeCell ref="C58:L58"/>
    <mergeCell ref="C84:L84"/>
    <mergeCell ref="C85:L85"/>
    <mergeCell ref="B7:B9"/>
    <mergeCell ref="B4:B6"/>
    <mergeCell ref="C4:C6"/>
    <mergeCell ref="D4:F4"/>
    <mergeCell ref="G4:I4"/>
    <mergeCell ref="J4:L4"/>
    <mergeCell ref="D5:D6"/>
    <mergeCell ref="E5:E6"/>
    <mergeCell ref="F5:F6"/>
    <mergeCell ref="G5:G6"/>
    <mergeCell ref="H5:H6"/>
    <mergeCell ref="B20:B22"/>
    <mergeCell ref="B17:B19"/>
    <mergeCell ref="C17:C19"/>
    <mergeCell ref="D17:F17"/>
    <mergeCell ref="G17:I17"/>
    <mergeCell ref="D18:D19"/>
    <mergeCell ref="E18:E19"/>
    <mergeCell ref="F18:F19"/>
    <mergeCell ref="G18:G19"/>
    <mergeCell ref="H18:H19"/>
    <mergeCell ref="G33:I33"/>
    <mergeCell ref="G44:I44"/>
    <mergeCell ref="G2:I2"/>
    <mergeCell ref="G15:I15"/>
    <mergeCell ref="I18:I19"/>
    <mergeCell ref="I5:I6"/>
    <mergeCell ref="C29:L29"/>
    <mergeCell ref="C30:L30"/>
    <mergeCell ref="C31:L31"/>
    <mergeCell ref="J18:J19"/>
    <mergeCell ref="K18:K19"/>
    <mergeCell ref="L18:L19"/>
    <mergeCell ref="J17:L17"/>
    <mergeCell ref="J5:J6"/>
    <mergeCell ref="K5:K6"/>
    <mergeCell ref="L5:L6"/>
    <mergeCell ref="B35:B37"/>
    <mergeCell ref="C35:C37"/>
    <mergeCell ref="D35:F35"/>
    <mergeCell ref="G35:I35"/>
    <mergeCell ref="J35:L35"/>
    <mergeCell ref="D36:D37"/>
    <mergeCell ref="E36:E37"/>
    <mergeCell ref="F36:F37"/>
    <mergeCell ref="G36:G37"/>
    <mergeCell ref="H36:H37"/>
    <mergeCell ref="I36:I37"/>
    <mergeCell ref="J36:J37"/>
    <mergeCell ref="K36:K37"/>
    <mergeCell ref="L36:L37"/>
    <mergeCell ref="B46:B48"/>
    <mergeCell ref="C46:C48"/>
    <mergeCell ref="D46:F46"/>
    <mergeCell ref="G46:I46"/>
    <mergeCell ref="J46:L46"/>
    <mergeCell ref="D47:D48"/>
    <mergeCell ref="E47:E48"/>
    <mergeCell ref="F47:F48"/>
    <mergeCell ref="G47:G48"/>
    <mergeCell ref="H47:H48"/>
    <mergeCell ref="I47:I48"/>
    <mergeCell ref="J47:J48"/>
    <mergeCell ref="K47:K48"/>
    <mergeCell ref="L47:L48"/>
    <mergeCell ref="B63:B65"/>
    <mergeCell ref="C63:C65"/>
    <mergeCell ref="D63:F63"/>
    <mergeCell ref="G63:I63"/>
    <mergeCell ref="J63:L63"/>
    <mergeCell ref="D64:D65"/>
    <mergeCell ref="E64:E65"/>
    <mergeCell ref="F64:F65"/>
    <mergeCell ref="G64:G65"/>
    <mergeCell ref="H64:H65"/>
    <mergeCell ref="I64:I65"/>
    <mergeCell ref="J64:J65"/>
    <mergeCell ref="K64:K65"/>
    <mergeCell ref="L64:L65"/>
    <mergeCell ref="D89:D90"/>
    <mergeCell ref="E89:E90"/>
    <mergeCell ref="F89:F90"/>
    <mergeCell ref="B95:K95"/>
    <mergeCell ref="B74:B76"/>
    <mergeCell ref="C74:C76"/>
    <mergeCell ref="D74:F74"/>
    <mergeCell ref="G74:I74"/>
    <mergeCell ref="J74:L74"/>
    <mergeCell ref="D75:D76"/>
    <mergeCell ref="E75:E76"/>
    <mergeCell ref="F75:F76"/>
    <mergeCell ref="G75:G76"/>
    <mergeCell ref="H75:H76"/>
    <mergeCell ref="I75:I76"/>
    <mergeCell ref="J75:J76"/>
    <mergeCell ref="K75:K76"/>
    <mergeCell ref="L75:L76"/>
    <mergeCell ref="C86:L8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opLeftCell="A19" zoomScale="90" zoomScaleNormal="90" workbookViewId="0">
      <selection activeCell="C39" sqref="C39"/>
    </sheetView>
  </sheetViews>
  <sheetFormatPr baseColWidth="10" defaultColWidth="11.5703125" defaultRowHeight="12" x14ac:dyDescent="0.2"/>
  <cols>
    <col min="1" max="2" width="11.5703125" style="1"/>
    <col min="3" max="3" width="21.140625" style="1" customWidth="1"/>
    <col min="4" max="16384" width="11.5703125" style="1"/>
  </cols>
  <sheetData>
    <row r="1" spans="2:13" x14ac:dyDescent="0.2">
      <c r="G1" s="219">
        <v>2018</v>
      </c>
      <c r="H1" s="219"/>
      <c r="I1" s="219"/>
    </row>
    <row r="2" spans="2:13" ht="12.75" thickBot="1" x14ac:dyDescent="0.25"/>
    <row r="3" spans="2:13" ht="12.75" thickBot="1" x14ac:dyDescent="0.25">
      <c r="B3" s="217" t="s">
        <v>28</v>
      </c>
      <c r="C3" s="220" t="s">
        <v>0</v>
      </c>
      <c r="D3" s="223" t="s">
        <v>1</v>
      </c>
      <c r="E3" s="224"/>
      <c r="F3" s="225"/>
      <c r="G3" s="223" t="s">
        <v>2</v>
      </c>
      <c r="H3" s="224"/>
      <c r="I3" s="225"/>
      <c r="J3" s="223" t="s">
        <v>3</v>
      </c>
      <c r="K3" s="224"/>
      <c r="L3" s="225"/>
      <c r="M3" s="3"/>
    </row>
    <row r="4" spans="2:13" x14ac:dyDescent="0.2">
      <c r="B4" s="231"/>
      <c r="C4" s="221"/>
      <c r="D4" s="227" t="s">
        <v>4</v>
      </c>
      <c r="E4" s="229" t="s">
        <v>5</v>
      </c>
      <c r="F4" s="229" t="s">
        <v>6</v>
      </c>
      <c r="G4" s="229" t="s">
        <v>4</v>
      </c>
      <c r="H4" s="229" t="s">
        <v>5</v>
      </c>
      <c r="I4" s="229" t="s">
        <v>6</v>
      </c>
      <c r="J4" s="229" t="s">
        <v>4</v>
      </c>
      <c r="K4" s="229" t="s">
        <v>5</v>
      </c>
      <c r="L4" s="229" t="s">
        <v>6</v>
      </c>
      <c r="M4" s="3"/>
    </row>
    <row r="5" spans="2:13" ht="12.75" thickBot="1" x14ac:dyDescent="0.25">
      <c r="B5" s="218"/>
      <c r="C5" s="222"/>
      <c r="D5" s="228"/>
      <c r="E5" s="230"/>
      <c r="F5" s="230"/>
      <c r="G5" s="230"/>
      <c r="H5" s="230"/>
      <c r="I5" s="230"/>
      <c r="J5" s="230"/>
      <c r="K5" s="230"/>
      <c r="L5" s="230"/>
      <c r="M5" s="3"/>
    </row>
    <row r="6" spans="2:13" ht="12.75" thickBot="1" x14ac:dyDescent="0.25">
      <c r="B6" s="47" t="s">
        <v>29</v>
      </c>
      <c r="C6" s="43" t="s">
        <v>24</v>
      </c>
      <c r="D6" s="7">
        <v>0</v>
      </c>
      <c r="E6" s="7">
        <v>84</v>
      </c>
      <c r="F6" s="7">
        <v>107</v>
      </c>
      <c r="G6" s="7">
        <v>0</v>
      </c>
      <c r="H6" s="7">
        <v>105</v>
      </c>
      <c r="I6" s="7">
        <v>92</v>
      </c>
      <c r="J6" s="7">
        <v>0</v>
      </c>
      <c r="K6" s="7">
        <v>71</v>
      </c>
      <c r="L6" s="7">
        <v>2</v>
      </c>
      <c r="M6" s="3"/>
    </row>
    <row r="7" spans="2:13" x14ac:dyDescent="0.2">
      <c r="B7" s="44"/>
      <c r="C7" s="10" t="s">
        <v>116</v>
      </c>
      <c r="D7" s="1">
        <f>SUM(D5:D6)</f>
        <v>0</v>
      </c>
      <c r="E7" s="1">
        <f t="shared" ref="E7:K7" si="0">SUM(E5:E6)</f>
        <v>84</v>
      </c>
      <c r="F7" s="1">
        <f t="shared" si="0"/>
        <v>107</v>
      </c>
      <c r="G7" s="1">
        <f t="shared" si="0"/>
        <v>0</v>
      </c>
      <c r="H7" s="1">
        <f t="shared" si="0"/>
        <v>105</v>
      </c>
      <c r="I7" s="1">
        <f t="shared" si="0"/>
        <v>92</v>
      </c>
      <c r="J7" s="1">
        <f t="shared" si="0"/>
        <v>0</v>
      </c>
      <c r="K7" s="1">
        <f t="shared" si="0"/>
        <v>71</v>
      </c>
      <c r="L7" s="1">
        <f>SUM(L5:L6)</f>
        <v>2</v>
      </c>
      <c r="M7" s="3"/>
    </row>
    <row r="8" spans="2:13" x14ac:dyDescent="0.2">
      <c r="B8" s="44"/>
      <c r="C8" s="10" t="s">
        <v>119</v>
      </c>
      <c r="D8" s="11">
        <f>+D7</f>
        <v>0</v>
      </c>
      <c r="E8" s="11">
        <f t="shared" ref="E8:L8" si="1">+E7</f>
        <v>84</v>
      </c>
      <c r="F8" s="11">
        <f t="shared" si="1"/>
        <v>107</v>
      </c>
      <c r="G8" s="11">
        <f t="shared" si="1"/>
        <v>0</v>
      </c>
      <c r="H8" s="11">
        <f t="shared" si="1"/>
        <v>105</v>
      </c>
      <c r="I8" s="11">
        <f t="shared" si="1"/>
        <v>92</v>
      </c>
      <c r="J8" s="11">
        <f t="shared" si="1"/>
        <v>0</v>
      </c>
      <c r="K8" s="11">
        <f t="shared" si="1"/>
        <v>71</v>
      </c>
      <c r="L8" s="11">
        <f t="shared" si="1"/>
        <v>2</v>
      </c>
      <c r="M8" s="3"/>
    </row>
    <row r="9" spans="2:13" ht="12.75" thickBot="1" x14ac:dyDescent="0.25">
      <c r="B9" s="44"/>
      <c r="C9" s="10" t="s">
        <v>117</v>
      </c>
      <c r="E9" s="11">
        <f>SUM(D8:E8)</f>
        <v>84</v>
      </c>
      <c r="F9" s="11">
        <f>SUM(D8:F8)</f>
        <v>191</v>
      </c>
      <c r="H9" s="11">
        <f>SUM(G8:H8)</f>
        <v>105</v>
      </c>
      <c r="I9" s="11">
        <f>SUM(G8:I8)</f>
        <v>197</v>
      </c>
      <c r="K9" s="11">
        <f>SUM(J8:K8)</f>
        <v>71</v>
      </c>
      <c r="L9" s="11">
        <f>SUM(J8:L8)</f>
        <v>73</v>
      </c>
      <c r="M9" s="3"/>
    </row>
    <row r="10" spans="2:13" ht="12.75" thickBot="1" x14ac:dyDescent="0.25">
      <c r="C10" s="13" t="s">
        <v>121</v>
      </c>
      <c r="D10" s="12"/>
      <c r="E10" s="12"/>
      <c r="F10" s="14">
        <f>+F8/F9</f>
        <v>0.56020942408376961</v>
      </c>
      <c r="G10" s="12"/>
      <c r="H10" s="15" t="s">
        <v>126</v>
      </c>
      <c r="I10" s="16">
        <f>+I9/F9</f>
        <v>1.0314136125654449</v>
      </c>
      <c r="J10" s="12"/>
      <c r="K10" s="12"/>
      <c r="L10" s="12"/>
    </row>
    <row r="12" spans="2:13" x14ac:dyDescent="0.2">
      <c r="F12" s="14"/>
    </row>
    <row r="13" spans="2:13" x14ac:dyDescent="0.2">
      <c r="G13" s="219">
        <v>2017</v>
      </c>
      <c r="H13" s="219"/>
      <c r="I13" s="219"/>
    </row>
    <row r="14" spans="2:13" ht="12.75" thickBot="1" x14ac:dyDescent="0.25"/>
    <row r="15" spans="2:13" ht="12.75" thickBot="1" x14ac:dyDescent="0.25">
      <c r="B15" s="217" t="s">
        <v>28</v>
      </c>
      <c r="C15" s="220" t="s">
        <v>0</v>
      </c>
      <c r="D15" s="223" t="s">
        <v>1</v>
      </c>
      <c r="E15" s="224"/>
      <c r="F15" s="225"/>
      <c r="G15" s="223" t="s">
        <v>2</v>
      </c>
      <c r="H15" s="224"/>
      <c r="I15" s="225"/>
      <c r="J15" s="223" t="s">
        <v>3</v>
      </c>
      <c r="K15" s="224"/>
      <c r="L15" s="225"/>
      <c r="M15" s="3"/>
    </row>
    <row r="16" spans="2:13" x14ac:dyDescent="0.2">
      <c r="B16" s="231"/>
      <c r="C16" s="221"/>
      <c r="D16" s="227" t="s">
        <v>4</v>
      </c>
      <c r="E16" s="229" t="s">
        <v>5</v>
      </c>
      <c r="F16" s="229" t="s">
        <v>6</v>
      </c>
      <c r="G16" s="229" t="s">
        <v>4</v>
      </c>
      <c r="H16" s="229" t="s">
        <v>5</v>
      </c>
      <c r="I16" s="229" t="s">
        <v>6</v>
      </c>
      <c r="J16" s="229" t="s">
        <v>4</v>
      </c>
      <c r="K16" s="229" t="s">
        <v>5</v>
      </c>
      <c r="L16" s="229" t="s">
        <v>6</v>
      </c>
      <c r="M16" s="3"/>
    </row>
    <row r="17" spans="2:13" ht="12.75" thickBot="1" x14ac:dyDescent="0.25">
      <c r="B17" s="218"/>
      <c r="C17" s="222"/>
      <c r="D17" s="228"/>
      <c r="E17" s="230"/>
      <c r="F17" s="230"/>
      <c r="G17" s="230"/>
      <c r="H17" s="230"/>
      <c r="I17" s="230"/>
      <c r="J17" s="230"/>
      <c r="K17" s="230"/>
      <c r="L17" s="230"/>
      <c r="M17" s="3"/>
    </row>
    <row r="18" spans="2:13" ht="12.75" thickBot="1" x14ac:dyDescent="0.25">
      <c r="B18" s="47" t="s">
        <v>29</v>
      </c>
      <c r="C18" s="43" t="s">
        <v>24</v>
      </c>
      <c r="D18" s="7">
        <v>0</v>
      </c>
      <c r="E18" s="7">
        <v>89</v>
      </c>
      <c r="F18" s="7">
        <v>85</v>
      </c>
      <c r="G18" s="7">
        <v>0</v>
      </c>
      <c r="H18" s="7">
        <v>56</v>
      </c>
      <c r="I18" s="7">
        <v>119</v>
      </c>
      <c r="J18" s="7">
        <v>0</v>
      </c>
      <c r="K18" s="7">
        <v>315</v>
      </c>
      <c r="L18" s="7">
        <v>20</v>
      </c>
      <c r="M18" s="3"/>
    </row>
    <row r="19" spans="2:13" x14ac:dyDescent="0.2">
      <c r="C19" s="10" t="s">
        <v>116</v>
      </c>
      <c r="D19" s="1">
        <f>SUM(D17:D18)</f>
        <v>0</v>
      </c>
      <c r="E19" s="1">
        <f t="shared" ref="E19:K19" si="2">SUM(E17:E18)</f>
        <v>89</v>
      </c>
      <c r="F19" s="1">
        <f t="shared" si="2"/>
        <v>85</v>
      </c>
      <c r="G19" s="1">
        <f t="shared" si="2"/>
        <v>0</v>
      </c>
      <c r="H19" s="1">
        <f t="shared" si="2"/>
        <v>56</v>
      </c>
      <c r="I19" s="1">
        <f t="shared" si="2"/>
        <v>119</v>
      </c>
      <c r="J19" s="1">
        <f t="shared" si="2"/>
        <v>0</v>
      </c>
      <c r="K19" s="1">
        <f t="shared" si="2"/>
        <v>315</v>
      </c>
      <c r="L19" s="1">
        <f>SUM(L17:L18)</f>
        <v>20</v>
      </c>
    </row>
    <row r="20" spans="2:13" x14ac:dyDescent="0.2">
      <c r="C20" s="10" t="s">
        <v>119</v>
      </c>
      <c r="D20" s="11">
        <f>+D19</f>
        <v>0</v>
      </c>
      <c r="E20" s="11">
        <f>+E19</f>
        <v>89</v>
      </c>
      <c r="F20" s="11">
        <f>+F19</f>
        <v>85</v>
      </c>
      <c r="G20" s="11">
        <f t="shared" ref="G20:L20" si="3">+G19</f>
        <v>0</v>
      </c>
      <c r="H20" s="11">
        <f t="shared" si="3"/>
        <v>56</v>
      </c>
      <c r="I20" s="11">
        <f t="shared" si="3"/>
        <v>119</v>
      </c>
      <c r="J20" s="11">
        <f t="shared" si="3"/>
        <v>0</v>
      </c>
      <c r="K20" s="11">
        <f t="shared" si="3"/>
        <v>315</v>
      </c>
      <c r="L20" s="11">
        <f t="shared" si="3"/>
        <v>20</v>
      </c>
    </row>
    <row r="21" spans="2:13" x14ac:dyDescent="0.2">
      <c r="C21" s="10" t="s">
        <v>117</v>
      </c>
      <c r="E21" s="12">
        <f>SUM(D20:E20)</f>
        <v>89</v>
      </c>
      <c r="F21" s="12">
        <f>SUM(D20:F20)</f>
        <v>174</v>
      </c>
      <c r="H21" s="12">
        <f>SUM(G20:H20)</f>
        <v>56</v>
      </c>
      <c r="I21" s="12">
        <f>SUM(G20:I20)</f>
        <v>175</v>
      </c>
      <c r="K21" s="12">
        <f>SUM(J20:K20)</f>
        <v>315</v>
      </c>
      <c r="L21" s="12">
        <f>SUM(J20:L20)</f>
        <v>335</v>
      </c>
    </row>
    <row r="22" spans="2:13" x14ac:dyDescent="0.2">
      <c r="C22" s="10" t="s">
        <v>120</v>
      </c>
      <c r="D22" s="14"/>
      <c r="E22" s="14">
        <f>+E7/E19</f>
        <v>0.9438202247191011</v>
      </c>
      <c r="F22" s="14">
        <f>+F7/F19</f>
        <v>1.2588235294117647</v>
      </c>
      <c r="G22" s="14"/>
      <c r="H22" s="14">
        <f t="shared" ref="H22:L22" si="4">+H6/H19</f>
        <v>1.875</v>
      </c>
      <c r="I22" s="14">
        <f t="shared" si="4"/>
        <v>0.77310924369747902</v>
      </c>
      <c r="J22" s="14"/>
      <c r="K22" s="14">
        <f t="shared" si="4"/>
        <v>0.2253968253968254</v>
      </c>
      <c r="L22" s="14">
        <f t="shared" si="4"/>
        <v>0.1</v>
      </c>
    </row>
    <row r="23" spans="2:13" ht="12.75" thickBot="1" x14ac:dyDescent="0.25">
      <c r="C23" s="13" t="s">
        <v>122</v>
      </c>
      <c r="E23" s="14">
        <f>+E9/E21</f>
        <v>0.9438202247191011</v>
      </c>
      <c r="F23" s="14">
        <f t="shared" ref="F23:L23" si="5">+F9/F21</f>
        <v>1.0977011494252873</v>
      </c>
      <c r="G23" s="14"/>
      <c r="H23" s="14">
        <f t="shared" si="5"/>
        <v>1.875</v>
      </c>
      <c r="I23" s="14">
        <f t="shared" si="5"/>
        <v>1.1257142857142857</v>
      </c>
      <c r="J23" s="14"/>
      <c r="K23" s="14">
        <f t="shared" si="5"/>
        <v>0.2253968253968254</v>
      </c>
      <c r="L23" s="14">
        <f t="shared" si="5"/>
        <v>0.21791044776119403</v>
      </c>
    </row>
    <row r="24" spans="2:13" x14ac:dyDescent="0.2">
      <c r="C24" s="29"/>
      <c r="E24" s="14"/>
      <c r="F24" s="14"/>
      <c r="G24" s="14"/>
      <c r="H24" s="14"/>
      <c r="I24" s="14"/>
      <c r="J24" s="14"/>
      <c r="K24" s="14"/>
      <c r="L24" s="14"/>
    </row>
    <row r="25" spans="2:13" ht="24.6" customHeight="1" x14ac:dyDescent="0.2">
      <c r="B25" s="153" t="s">
        <v>123</v>
      </c>
      <c r="C25" s="226" t="s">
        <v>336</v>
      </c>
      <c r="D25" s="226"/>
      <c r="E25" s="226"/>
      <c r="F25" s="226"/>
      <c r="G25" s="226"/>
      <c r="H25" s="226"/>
      <c r="I25" s="226"/>
      <c r="J25" s="226"/>
      <c r="K25" s="226"/>
      <c r="L25" s="226"/>
    </row>
    <row r="26" spans="2:13" ht="23.45" customHeight="1" x14ac:dyDescent="0.2">
      <c r="B26" s="154" t="s">
        <v>124</v>
      </c>
      <c r="C26" s="226" t="s">
        <v>337</v>
      </c>
      <c r="D26" s="226"/>
      <c r="E26" s="226"/>
      <c r="F26" s="226"/>
      <c r="G26" s="226"/>
      <c r="H26" s="226"/>
      <c r="I26" s="226"/>
      <c r="J26" s="226"/>
      <c r="K26" s="226"/>
      <c r="L26" s="226"/>
    </row>
    <row r="27" spans="2:13" ht="20.45" customHeight="1" x14ac:dyDescent="0.2">
      <c r="B27" s="154" t="s">
        <v>125</v>
      </c>
      <c r="C27" s="226" t="s">
        <v>338</v>
      </c>
      <c r="D27" s="226"/>
      <c r="E27" s="226"/>
      <c r="F27" s="226"/>
      <c r="G27" s="226"/>
      <c r="H27" s="226"/>
      <c r="I27" s="226"/>
      <c r="J27" s="226"/>
      <c r="K27" s="226"/>
      <c r="L27" s="226"/>
    </row>
    <row r="28" spans="2:13" ht="12.75" thickBot="1" x14ac:dyDescent="0.25"/>
    <row r="29" spans="2:13" x14ac:dyDescent="0.2">
      <c r="C29" s="84"/>
      <c r="D29" s="217" t="s">
        <v>1</v>
      </c>
      <c r="E29" s="217" t="s">
        <v>2</v>
      </c>
      <c r="F29" s="217" t="s">
        <v>3</v>
      </c>
    </row>
    <row r="30" spans="2:13" ht="12.75" thickBot="1" x14ac:dyDescent="0.25">
      <c r="C30" s="84"/>
      <c r="D30" s="253"/>
      <c r="E30" s="253"/>
      <c r="F30" s="253"/>
    </row>
    <row r="31" spans="2:13" ht="12.75" thickBot="1" x14ac:dyDescent="0.25">
      <c r="C31" s="37" t="s">
        <v>72</v>
      </c>
      <c r="D31" s="95">
        <v>191</v>
      </c>
      <c r="E31" s="95">
        <v>197</v>
      </c>
      <c r="F31" s="96">
        <v>73</v>
      </c>
    </row>
    <row r="32" spans="2:13" ht="24.75" thickBot="1" x14ac:dyDescent="0.25">
      <c r="C32" s="41" t="s">
        <v>173</v>
      </c>
      <c r="D32" s="95">
        <v>133</v>
      </c>
      <c r="E32" s="96">
        <v>96</v>
      </c>
      <c r="F32" s="97">
        <v>99</v>
      </c>
    </row>
    <row r="33" spans="1:11" x14ac:dyDescent="0.2">
      <c r="D33" s="14">
        <f>+D31/D32</f>
        <v>1.4360902255639099</v>
      </c>
      <c r="E33" s="14">
        <f>+E31/E32</f>
        <v>2.0520833333333335</v>
      </c>
      <c r="F33" s="14">
        <f>+F31/F32</f>
        <v>0.73737373737373735</v>
      </c>
    </row>
    <row r="35" spans="1:11" ht="24.75" customHeight="1" x14ac:dyDescent="0.2">
      <c r="A35" s="34" t="s">
        <v>167</v>
      </c>
      <c r="B35" s="250" t="s">
        <v>335</v>
      </c>
      <c r="C35" s="250"/>
      <c r="D35" s="250"/>
      <c r="E35" s="250"/>
      <c r="F35" s="250"/>
      <c r="G35" s="250"/>
      <c r="H35" s="250"/>
      <c r="I35" s="250"/>
      <c r="J35" s="250"/>
      <c r="K35" s="250"/>
    </row>
    <row r="36" spans="1:11" ht="12.75" thickBot="1" x14ac:dyDescent="0.25"/>
    <row r="37" spans="1:11" ht="24" x14ac:dyDescent="0.2">
      <c r="C37" s="131" t="s">
        <v>74</v>
      </c>
      <c r="D37" s="132" t="s">
        <v>75</v>
      </c>
      <c r="E37" s="132" t="s">
        <v>76</v>
      </c>
      <c r="F37" s="133" t="s">
        <v>77</v>
      </c>
    </row>
    <row r="38" spans="1:11" x14ac:dyDescent="0.2">
      <c r="C38" s="134" t="s">
        <v>96</v>
      </c>
      <c r="D38" s="22">
        <v>191</v>
      </c>
      <c r="E38" s="22">
        <v>197</v>
      </c>
      <c r="F38" s="135">
        <v>73</v>
      </c>
    </row>
    <row r="39" spans="1:11" x14ac:dyDescent="0.2">
      <c r="C39" s="134" t="s">
        <v>99</v>
      </c>
      <c r="D39" s="22">
        <v>46</v>
      </c>
      <c r="E39" s="22">
        <v>39</v>
      </c>
      <c r="F39" s="135">
        <v>24</v>
      </c>
    </row>
    <row r="40" spans="1:11" x14ac:dyDescent="0.2">
      <c r="C40" s="134" t="s">
        <v>101</v>
      </c>
      <c r="D40" s="22">
        <v>246</v>
      </c>
      <c r="E40" s="22">
        <v>187</v>
      </c>
      <c r="F40" s="135">
        <v>128</v>
      </c>
    </row>
    <row r="41" spans="1:11" x14ac:dyDescent="0.2">
      <c r="C41" s="134" t="s">
        <v>103</v>
      </c>
      <c r="D41" s="22">
        <v>86</v>
      </c>
      <c r="E41" s="22">
        <v>45</v>
      </c>
      <c r="F41" s="135">
        <v>72</v>
      </c>
    </row>
    <row r="42" spans="1:11" x14ac:dyDescent="0.2">
      <c r="C42" s="134" t="s">
        <v>108</v>
      </c>
      <c r="D42" s="22">
        <v>185</v>
      </c>
      <c r="E42" s="22">
        <v>67</v>
      </c>
      <c r="F42" s="135">
        <v>234</v>
      </c>
    </row>
    <row r="43" spans="1:11" ht="12.75" thickBot="1" x14ac:dyDescent="0.25">
      <c r="C43" s="136" t="s">
        <v>80</v>
      </c>
      <c r="D43" s="137">
        <v>45</v>
      </c>
      <c r="E43" s="137">
        <v>38</v>
      </c>
      <c r="F43" s="138">
        <v>61</v>
      </c>
    </row>
  </sheetData>
  <mergeCells count="37">
    <mergeCell ref="C25:L25"/>
    <mergeCell ref="C26:L26"/>
    <mergeCell ref="C27:L27"/>
    <mergeCell ref="G1:I1"/>
    <mergeCell ref="G13:I13"/>
    <mergeCell ref="E16:E17"/>
    <mergeCell ref="F16:F17"/>
    <mergeCell ref="G16:G17"/>
    <mergeCell ref="H16:H17"/>
    <mergeCell ref="I16:I17"/>
    <mergeCell ref="I4:I5"/>
    <mergeCell ref="L4:L5"/>
    <mergeCell ref="B15:B17"/>
    <mergeCell ref="C15:C17"/>
    <mergeCell ref="D15:F15"/>
    <mergeCell ref="G15:I15"/>
    <mergeCell ref="J15:L15"/>
    <mergeCell ref="D16:D17"/>
    <mergeCell ref="K16:K17"/>
    <mergeCell ref="L16:L17"/>
    <mergeCell ref="J16:J17"/>
    <mergeCell ref="D29:D30"/>
    <mergeCell ref="E29:E30"/>
    <mergeCell ref="F29:F30"/>
    <mergeCell ref="B35:K35"/>
    <mergeCell ref="B3:B5"/>
    <mergeCell ref="C3:C5"/>
    <mergeCell ref="D3:F3"/>
    <mergeCell ref="G3:I3"/>
    <mergeCell ref="J3:L3"/>
    <mergeCell ref="D4:D5"/>
    <mergeCell ref="E4:E5"/>
    <mergeCell ref="F4:F5"/>
    <mergeCell ref="G4:G5"/>
    <mergeCell ref="H4:H5"/>
    <mergeCell ref="J4:J5"/>
    <mergeCell ref="K4:K5"/>
  </mergeCells>
  <pageMargins left="0.70866141732283472" right="0.70866141732283472" top="0.74803149606299213" bottom="0.74803149606299213" header="0.31496062992125984" footer="0.31496062992125984"/>
  <pageSetup paperSize="14" scale="75" orientation="landscape"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5"/>
  <sheetViews>
    <sheetView topLeftCell="A28" zoomScale="90" zoomScaleNormal="90" workbookViewId="0">
      <selection activeCell="Q40" sqref="Q40"/>
    </sheetView>
  </sheetViews>
  <sheetFormatPr baseColWidth="10" defaultColWidth="11.5703125" defaultRowHeight="12" x14ac:dyDescent="0.2"/>
  <cols>
    <col min="1" max="2" width="11.5703125" style="1"/>
    <col min="3" max="3" width="21" style="1" customWidth="1"/>
    <col min="4" max="16384" width="11.5703125" style="1"/>
  </cols>
  <sheetData>
    <row r="2" spans="2:12" x14ac:dyDescent="0.2">
      <c r="G2" s="219">
        <v>2018</v>
      </c>
      <c r="H2" s="219"/>
      <c r="I2" s="219"/>
    </row>
    <row r="3" spans="2:12" ht="12.75" thickBot="1" x14ac:dyDescent="0.25">
      <c r="G3" s="184"/>
      <c r="H3" s="184"/>
      <c r="I3" s="184"/>
    </row>
    <row r="4" spans="2:12" ht="12.75" thickBot="1" x14ac:dyDescent="0.25">
      <c r="B4" s="217" t="s">
        <v>28</v>
      </c>
      <c r="C4" s="220" t="s">
        <v>0</v>
      </c>
      <c r="D4" s="223" t="s">
        <v>1</v>
      </c>
      <c r="E4" s="224"/>
      <c r="F4" s="225"/>
      <c r="G4" s="223" t="s">
        <v>2</v>
      </c>
      <c r="H4" s="224"/>
      <c r="I4" s="225"/>
      <c r="J4" s="223" t="s">
        <v>3</v>
      </c>
      <c r="K4" s="224"/>
      <c r="L4" s="225"/>
    </row>
    <row r="5" spans="2:12" x14ac:dyDescent="0.2">
      <c r="B5" s="231"/>
      <c r="C5" s="221"/>
      <c r="D5" s="227" t="s">
        <v>4</v>
      </c>
      <c r="E5" s="229" t="s">
        <v>5</v>
      </c>
      <c r="F5" s="229" t="s">
        <v>6</v>
      </c>
      <c r="G5" s="229" t="s">
        <v>4</v>
      </c>
      <c r="H5" s="229" t="s">
        <v>5</v>
      </c>
      <c r="I5" s="229" t="s">
        <v>6</v>
      </c>
      <c r="J5" s="229" t="s">
        <v>4</v>
      </c>
      <c r="K5" s="229" t="s">
        <v>5</v>
      </c>
      <c r="L5" s="229" t="s">
        <v>6</v>
      </c>
    </row>
    <row r="6" spans="2:12" ht="12.75" thickBot="1" x14ac:dyDescent="0.25">
      <c r="B6" s="218"/>
      <c r="C6" s="222"/>
      <c r="D6" s="228"/>
      <c r="E6" s="230"/>
      <c r="F6" s="230"/>
      <c r="G6" s="230"/>
      <c r="H6" s="230"/>
      <c r="I6" s="230"/>
      <c r="J6" s="230"/>
      <c r="K6" s="230"/>
      <c r="L6" s="230"/>
    </row>
    <row r="7" spans="2:12" ht="12.75" thickBot="1" x14ac:dyDescent="0.25">
      <c r="B7" s="259" t="s">
        <v>36</v>
      </c>
      <c r="C7" s="56" t="s">
        <v>13</v>
      </c>
      <c r="D7" s="40">
        <v>152</v>
      </c>
      <c r="E7" s="38">
        <v>0</v>
      </c>
      <c r="F7" s="38">
        <v>88</v>
      </c>
      <c r="G7" s="38">
        <v>133</v>
      </c>
      <c r="H7" s="38">
        <v>1</v>
      </c>
      <c r="I7" s="38">
        <v>82</v>
      </c>
      <c r="J7" s="38">
        <v>60</v>
      </c>
      <c r="K7" s="38">
        <v>0</v>
      </c>
      <c r="L7" s="38">
        <v>1</v>
      </c>
    </row>
    <row r="8" spans="2:12" ht="12.75" thickBot="1" x14ac:dyDescent="0.25">
      <c r="B8" s="256"/>
      <c r="C8" s="57" t="s">
        <v>14</v>
      </c>
      <c r="D8" s="187">
        <v>159</v>
      </c>
      <c r="E8" s="7">
        <v>0</v>
      </c>
      <c r="F8" s="7">
        <v>86</v>
      </c>
      <c r="G8" s="7">
        <v>125</v>
      </c>
      <c r="H8" s="7">
        <v>3</v>
      </c>
      <c r="I8" s="7">
        <v>71</v>
      </c>
      <c r="J8" s="7">
        <v>113</v>
      </c>
      <c r="K8" s="7">
        <v>5</v>
      </c>
      <c r="L8" s="7">
        <v>6</v>
      </c>
    </row>
    <row r="9" spans="2:12" x14ac:dyDescent="0.2">
      <c r="C9" s="10" t="s">
        <v>116</v>
      </c>
      <c r="D9" s="1">
        <f>SUM(D7:D8)</f>
        <v>311</v>
      </c>
      <c r="E9" s="1">
        <f t="shared" ref="E9:L9" si="0">SUM(E7:E8)</f>
        <v>0</v>
      </c>
      <c r="F9" s="1">
        <f t="shared" si="0"/>
        <v>174</v>
      </c>
      <c r="G9" s="1">
        <f t="shared" si="0"/>
        <v>258</v>
      </c>
      <c r="H9" s="1">
        <f t="shared" si="0"/>
        <v>4</v>
      </c>
      <c r="I9" s="1">
        <f t="shared" si="0"/>
        <v>153</v>
      </c>
      <c r="J9" s="1">
        <f t="shared" si="0"/>
        <v>173</v>
      </c>
      <c r="K9" s="1">
        <f t="shared" si="0"/>
        <v>5</v>
      </c>
      <c r="L9" s="1">
        <f t="shared" si="0"/>
        <v>7</v>
      </c>
    </row>
    <row r="10" spans="2:12" x14ac:dyDescent="0.2">
      <c r="C10" s="10" t="s">
        <v>119</v>
      </c>
      <c r="D10" s="11">
        <f>+D9/2</f>
        <v>155.5</v>
      </c>
      <c r="E10" s="11">
        <f t="shared" ref="E10:L10" si="1">+E9/2</f>
        <v>0</v>
      </c>
      <c r="F10" s="11">
        <f t="shared" si="1"/>
        <v>87</v>
      </c>
      <c r="G10" s="11">
        <f t="shared" si="1"/>
        <v>129</v>
      </c>
      <c r="H10" s="11">
        <f t="shared" si="1"/>
        <v>2</v>
      </c>
      <c r="I10" s="11">
        <f t="shared" si="1"/>
        <v>76.5</v>
      </c>
      <c r="J10" s="11">
        <f t="shared" si="1"/>
        <v>86.5</v>
      </c>
      <c r="K10" s="11">
        <f t="shared" si="1"/>
        <v>2.5</v>
      </c>
      <c r="L10" s="11">
        <f t="shared" si="1"/>
        <v>3.5</v>
      </c>
    </row>
    <row r="11" spans="2:12" ht="12.75" thickBot="1" x14ac:dyDescent="0.25">
      <c r="C11" s="10" t="s">
        <v>117</v>
      </c>
      <c r="E11" s="11">
        <f>SUM(D10:E10)</f>
        <v>155.5</v>
      </c>
      <c r="F11" s="11">
        <f t="shared" ref="F11" si="2">SUM(D10:F10)</f>
        <v>242.5</v>
      </c>
      <c r="H11" s="11">
        <f t="shared" ref="H11" si="3">SUM(G10:H10)</f>
        <v>131</v>
      </c>
      <c r="I11" s="11">
        <f t="shared" ref="I11" si="4">SUM(G10:I10)</f>
        <v>207.5</v>
      </c>
      <c r="K11" s="11">
        <f t="shared" ref="K11" si="5">SUM(J10:K10)</f>
        <v>89</v>
      </c>
      <c r="L11" s="11">
        <f t="shared" ref="L11" si="6">SUM(J10:L10)</f>
        <v>92.5</v>
      </c>
    </row>
    <row r="12" spans="2:12" ht="12.75" thickBot="1" x14ac:dyDescent="0.25">
      <c r="C12" s="13" t="s">
        <v>121</v>
      </c>
      <c r="D12" s="12"/>
      <c r="E12" s="12"/>
      <c r="F12" s="14">
        <f>+F10/F11</f>
        <v>0.35876288659793815</v>
      </c>
      <c r="G12" s="12"/>
      <c r="H12" s="15" t="s">
        <v>126</v>
      </c>
      <c r="I12" s="16">
        <f>+I11/F11</f>
        <v>0.85567010309278346</v>
      </c>
      <c r="J12" s="12"/>
      <c r="K12" s="12"/>
      <c r="L12" s="12"/>
    </row>
    <row r="13" spans="2:12" x14ac:dyDescent="0.2">
      <c r="C13" s="29"/>
      <c r="D13" s="12"/>
      <c r="E13" s="12"/>
      <c r="F13" s="14"/>
      <c r="G13" s="12"/>
      <c r="H13" s="12"/>
      <c r="I13" s="12"/>
      <c r="J13" s="12"/>
      <c r="K13" s="12"/>
      <c r="L13" s="12"/>
    </row>
    <row r="14" spans="2:12" x14ac:dyDescent="0.2">
      <c r="C14" s="29"/>
      <c r="D14" s="12"/>
      <c r="E14" s="12"/>
      <c r="F14" s="14"/>
      <c r="G14" s="264">
        <v>2017</v>
      </c>
      <c r="H14" s="264"/>
      <c r="I14" s="264"/>
      <c r="J14" s="12"/>
      <c r="K14" s="12"/>
      <c r="L14" s="12"/>
    </row>
    <row r="15" spans="2:12" ht="12.75" thickBot="1" x14ac:dyDescent="0.25">
      <c r="C15" s="29"/>
      <c r="D15" s="12"/>
      <c r="E15" s="12"/>
      <c r="F15" s="14"/>
      <c r="G15" s="186"/>
      <c r="H15" s="186"/>
      <c r="I15" s="186"/>
      <c r="J15" s="12"/>
      <c r="K15" s="12"/>
      <c r="L15" s="12"/>
    </row>
    <row r="16" spans="2:12" ht="12.75" thickBot="1" x14ac:dyDescent="0.25">
      <c r="B16" s="217" t="s">
        <v>28</v>
      </c>
      <c r="C16" s="220" t="s">
        <v>0</v>
      </c>
      <c r="D16" s="223" t="s">
        <v>1</v>
      </c>
      <c r="E16" s="224"/>
      <c r="F16" s="225"/>
      <c r="G16" s="223" t="s">
        <v>2</v>
      </c>
      <c r="H16" s="224"/>
      <c r="I16" s="225"/>
      <c r="J16" s="223" t="s">
        <v>3</v>
      </c>
      <c r="K16" s="224"/>
      <c r="L16" s="225"/>
    </row>
    <row r="17" spans="2:12" x14ac:dyDescent="0.2">
      <c r="B17" s="231"/>
      <c r="C17" s="221"/>
      <c r="D17" s="227" t="s">
        <v>4</v>
      </c>
      <c r="E17" s="229" t="s">
        <v>5</v>
      </c>
      <c r="F17" s="229" t="s">
        <v>6</v>
      </c>
      <c r="G17" s="229" t="s">
        <v>4</v>
      </c>
      <c r="H17" s="229" t="s">
        <v>5</v>
      </c>
      <c r="I17" s="229" t="s">
        <v>6</v>
      </c>
      <c r="J17" s="229" t="s">
        <v>4</v>
      </c>
      <c r="K17" s="229" t="s">
        <v>5</v>
      </c>
      <c r="L17" s="229" t="s">
        <v>6</v>
      </c>
    </row>
    <row r="18" spans="2:12" ht="12.75" thickBot="1" x14ac:dyDescent="0.25">
      <c r="B18" s="218"/>
      <c r="C18" s="222"/>
      <c r="D18" s="266"/>
      <c r="E18" s="230"/>
      <c r="F18" s="230"/>
      <c r="G18" s="230"/>
      <c r="H18" s="230"/>
      <c r="I18" s="230"/>
      <c r="J18" s="230"/>
      <c r="K18" s="230"/>
      <c r="L18" s="230"/>
    </row>
    <row r="19" spans="2:12" ht="12.75" thickBot="1" x14ac:dyDescent="0.25">
      <c r="B19" s="262" t="s">
        <v>36</v>
      </c>
      <c r="C19" s="80" t="s">
        <v>13</v>
      </c>
      <c r="D19" s="40">
        <v>133</v>
      </c>
      <c r="E19" s="38">
        <v>2</v>
      </c>
      <c r="F19" s="38">
        <v>83</v>
      </c>
      <c r="G19" s="38">
        <v>87</v>
      </c>
      <c r="H19" s="38">
        <v>5</v>
      </c>
      <c r="I19" s="38">
        <v>66</v>
      </c>
      <c r="J19" s="38">
        <v>59</v>
      </c>
      <c r="K19" s="38">
        <v>2</v>
      </c>
      <c r="L19" s="38">
        <v>1</v>
      </c>
    </row>
    <row r="20" spans="2:12" ht="12.75" thickBot="1" x14ac:dyDescent="0.25">
      <c r="B20" s="263"/>
      <c r="C20" s="81" t="s">
        <v>14</v>
      </c>
      <c r="D20" s="187">
        <v>115</v>
      </c>
      <c r="E20" s="7">
        <v>2</v>
      </c>
      <c r="F20" s="7">
        <v>83</v>
      </c>
      <c r="G20" s="7">
        <v>87</v>
      </c>
      <c r="H20" s="7">
        <v>16</v>
      </c>
      <c r="I20" s="7">
        <v>71</v>
      </c>
      <c r="J20" s="7">
        <v>89</v>
      </c>
      <c r="K20" s="7">
        <v>3</v>
      </c>
      <c r="L20" s="7">
        <v>1</v>
      </c>
    </row>
    <row r="21" spans="2:12" x14ac:dyDescent="0.2">
      <c r="C21" s="10" t="s">
        <v>116</v>
      </c>
      <c r="D21" s="1">
        <f>SUM(D19:D20)</f>
        <v>248</v>
      </c>
      <c r="E21" s="1">
        <f t="shared" ref="E21:L21" si="7">SUM(E19:E20)</f>
        <v>4</v>
      </c>
      <c r="F21" s="1">
        <f t="shared" si="7"/>
        <v>166</v>
      </c>
      <c r="G21" s="1">
        <f t="shared" si="7"/>
        <v>174</v>
      </c>
      <c r="H21" s="1">
        <f t="shared" si="7"/>
        <v>21</v>
      </c>
      <c r="I21" s="1">
        <f t="shared" si="7"/>
        <v>137</v>
      </c>
      <c r="J21" s="1">
        <f t="shared" si="7"/>
        <v>148</v>
      </c>
      <c r="K21" s="1">
        <f t="shared" si="7"/>
        <v>5</v>
      </c>
      <c r="L21" s="1">
        <f t="shared" si="7"/>
        <v>2</v>
      </c>
    </row>
    <row r="22" spans="2:12" x14ac:dyDescent="0.2">
      <c r="C22" s="10" t="s">
        <v>119</v>
      </c>
      <c r="D22" s="11">
        <f>+D21/2</f>
        <v>124</v>
      </c>
      <c r="E22" s="11">
        <f t="shared" ref="E22:L22" si="8">+E21/2</f>
        <v>2</v>
      </c>
      <c r="F22" s="11">
        <f t="shared" si="8"/>
        <v>83</v>
      </c>
      <c r="G22" s="11">
        <f t="shared" si="8"/>
        <v>87</v>
      </c>
      <c r="H22" s="11">
        <f t="shared" si="8"/>
        <v>10.5</v>
      </c>
      <c r="I22" s="11">
        <f t="shared" si="8"/>
        <v>68.5</v>
      </c>
      <c r="J22" s="11">
        <f t="shared" si="8"/>
        <v>74</v>
      </c>
      <c r="K22" s="11">
        <f t="shared" si="8"/>
        <v>2.5</v>
      </c>
      <c r="L22" s="11">
        <f t="shared" si="8"/>
        <v>1</v>
      </c>
    </row>
    <row r="23" spans="2:12" x14ac:dyDescent="0.2">
      <c r="C23" s="10" t="s">
        <v>117</v>
      </c>
      <c r="E23" s="12">
        <f>SUM(D22:E22)</f>
        <v>126</v>
      </c>
      <c r="F23" s="12">
        <f>SUM(D22:F22)</f>
        <v>209</v>
      </c>
      <c r="H23" s="12">
        <f>SUM(G22:H22)</f>
        <v>97.5</v>
      </c>
      <c r="I23" s="12">
        <f>SUM(G22:I22)</f>
        <v>166</v>
      </c>
      <c r="K23" s="12">
        <f>SUM(J22:K22)</f>
        <v>76.5</v>
      </c>
      <c r="L23" s="12">
        <f>SUM(J22:L22)</f>
        <v>77.5</v>
      </c>
    </row>
    <row r="24" spans="2:12" x14ac:dyDescent="0.2">
      <c r="C24" s="10" t="s">
        <v>120</v>
      </c>
      <c r="D24" s="14">
        <f t="shared" ref="D24:L24" si="9">+D9/D21</f>
        <v>1.2540322580645162</v>
      </c>
      <c r="E24" s="14">
        <f t="shared" si="9"/>
        <v>0</v>
      </c>
      <c r="F24" s="14">
        <f t="shared" si="9"/>
        <v>1.0481927710843373</v>
      </c>
      <c r="G24" s="14">
        <f t="shared" si="9"/>
        <v>1.4827586206896552</v>
      </c>
      <c r="H24" s="14">
        <f t="shared" si="9"/>
        <v>0.19047619047619047</v>
      </c>
      <c r="I24" s="14">
        <f t="shared" si="9"/>
        <v>1.1167883211678833</v>
      </c>
      <c r="J24" s="14">
        <f t="shared" si="9"/>
        <v>1.1689189189189189</v>
      </c>
      <c r="K24" s="14">
        <f t="shared" si="9"/>
        <v>1</v>
      </c>
      <c r="L24" s="14">
        <f t="shared" si="9"/>
        <v>3.5</v>
      </c>
    </row>
    <row r="25" spans="2:12" ht="12.75" thickBot="1" x14ac:dyDescent="0.25">
      <c r="C25" s="13" t="s">
        <v>122</v>
      </c>
      <c r="E25" s="14">
        <f>+E11/E23</f>
        <v>1.2341269841269842</v>
      </c>
      <c r="F25" s="14">
        <f>+F11/F23</f>
        <v>1.1602870813397128</v>
      </c>
      <c r="G25" s="14"/>
      <c r="H25" s="14">
        <f>+H11/H23</f>
        <v>1.3435897435897435</v>
      </c>
      <c r="I25" s="14">
        <f>+I11/I23</f>
        <v>1.25</v>
      </c>
      <c r="J25" s="14"/>
      <c r="K25" s="14">
        <f>+K11/K23</f>
        <v>1.1633986928104576</v>
      </c>
      <c r="L25" s="14">
        <f>+L11/L23</f>
        <v>1.1935483870967742</v>
      </c>
    </row>
    <row r="26" spans="2:12" x14ac:dyDescent="0.2">
      <c r="C26" s="29"/>
      <c r="E26" s="14"/>
      <c r="F26" s="14"/>
      <c r="G26" s="14"/>
      <c r="H26" s="14"/>
      <c r="I26" s="14"/>
      <c r="J26" s="14"/>
      <c r="K26" s="14"/>
      <c r="L26" s="14"/>
    </row>
    <row r="27" spans="2:12" ht="18" customHeight="1" x14ac:dyDescent="0.2">
      <c r="B27" s="34" t="s">
        <v>123</v>
      </c>
      <c r="C27" s="226" t="s">
        <v>390</v>
      </c>
      <c r="D27" s="226"/>
      <c r="E27" s="226"/>
      <c r="F27" s="226"/>
      <c r="G27" s="226"/>
      <c r="H27" s="226"/>
      <c r="I27" s="226"/>
      <c r="J27" s="226"/>
      <c r="K27" s="226"/>
      <c r="L27" s="226"/>
    </row>
    <row r="28" spans="2:12" ht="18" customHeight="1" x14ac:dyDescent="0.2">
      <c r="B28" s="35" t="s">
        <v>124</v>
      </c>
      <c r="C28" s="226" t="s">
        <v>391</v>
      </c>
      <c r="D28" s="226"/>
      <c r="E28" s="226"/>
      <c r="F28" s="226"/>
      <c r="G28" s="226"/>
      <c r="H28" s="226"/>
      <c r="I28" s="226"/>
      <c r="J28" s="226"/>
      <c r="K28" s="226"/>
      <c r="L28" s="226"/>
    </row>
    <row r="29" spans="2:12" ht="15" customHeight="1" x14ac:dyDescent="0.2">
      <c r="B29" s="35" t="s">
        <v>125</v>
      </c>
      <c r="C29" s="226" t="s">
        <v>392</v>
      </c>
      <c r="D29" s="226"/>
      <c r="E29" s="226"/>
      <c r="F29" s="226"/>
      <c r="G29" s="226"/>
      <c r="H29" s="226"/>
      <c r="I29" s="226"/>
      <c r="J29" s="226"/>
      <c r="K29" s="226"/>
      <c r="L29" s="226"/>
    </row>
    <row r="30" spans="2:12" ht="12.75" thickBot="1" x14ac:dyDescent="0.25"/>
    <row r="31" spans="2:12" x14ac:dyDescent="0.2">
      <c r="C31" s="185"/>
      <c r="D31" s="217" t="s">
        <v>1</v>
      </c>
      <c r="E31" s="217" t="s">
        <v>2</v>
      </c>
      <c r="F31" s="217" t="s">
        <v>3</v>
      </c>
    </row>
    <row r="32" spans="2:12" ht="12.75" thickBot="1" x14ac:dyDescent="0.25">
      <c r="C32" s="185"/>
      <c r="D32" s="253"/>
      <c r="E32" s="253"/>
      <c r="F32" s="253"/>
    </row>
    <row r="33" spans="1:11" ht="12.75" thickBot="1" x14ac:dyDescent="0.25">
      <c r="C33" s="37" t="s">
        <v>72</v>
      </c>
      <c r="D33" s="38">
        <v>243</v>
      </c>
      <c r="E33" s="38">
        <v>208</v>
      </c>
      <c r="F33" s="38">
        <v>93</v>
      </c>
    </row>
    <row r="34" spans="1:11" ht="24.75" thickBot="1" x14ac:dyDescent="0.25">
      <c r="C34" s="41" t="s">
        <v>173</v>
      </c>
      <c r="D34" s="38">
        <v>249</v>
      </c>
      <c r="E34" s="38">
        <v>195</v>
      </c>
      <c r="F34" s="38">
        <v>361</v>
      </c>
    </row>
    <row r="35" spans="1:11" x14ac:dyDescent="0.2">
      <c r="D35" s="14">
        <f>+D33/D34</f>
        <v>0.97590361445783136</v>
      </c>
      <c r="E35" s="14">
        <f>+E33/E34</f>
        <v>1.0666666666666667</v>
      </c>
      <c r="F35" s="14">
        <f>+F33/F34</f>
        <v>0.25761772853185594</v>
      </c>
    </row>
    <row r="37" spans="1:11" ht="18.75" customHeight="1" x14ac:dyDescent="0.2">
      <c r="A37" s="153" t="s">
        <v>167</v>
      </c>
      <c r="B37" s="250" t="s">
        <v>393</v>
      </c>
      <c r="C37" s="250"/>
      <c r="D37" s="250"/>
      <c r="E37" s="250"/>
      <c r="F37" s="250"/>
      <c r="G37" s="250"/>
      <c r="H37" s="250"/>
      <c r="I37" s="250"/>
      <c r="J37" s="250"/>
      <c r="K37" s="250"/>
    </row>
    <row r="39" spans="1:11" ht="24" x14ac:dyDescent="0.2">
      <c r="C39" s="18" t="s">
        <v>74</v>
      </c>
      <c r="D39" s="19" t="s">
        <v>75</v>
      </c>
      <c r="E39" s="19" t="s">
        <v>76</v>
      </c>
      <c r="F39" s="20" t="s">
        <v>77</v>
      </c>
    </row>
    <row r="40" spans="1:11" x14ac:dyDescent="0.2">
      <c r="C40" s="21" t="s">
        <v>271</v>
      </c>
      <c r="D40" s="215">
        <v>259</v>
      </c>
      <c r="E40" s="215">
        <v>231</v>
      </c>
      <c r="F40" s="215">
        <v>204</v>
      </c>
    </row>
    <row r="41" spans="1:11" x14ac:dyDescent="0.2">
      <c r="C41" s="21" t="s">
        <v>189</v>
      </c>
      <c r="D41" s="215">
        <v>222</v>
      </c>
      <c r="E41" s="215">
        <v>210</v>
      </c>
      <c r="F41" s="215">
        <v>318</v>
      </c>
    </row>
    <row r="42" spans="1:11" x14ac:dyDescent="0.2">
      <c r="C42" s="21" t="s">
        <v>272</v>
      </c>
      <c r="D42" s="215">
        <v>238</v>
      </c>
      <c r="E42" s="215">
        <v>138</v>
      </c>
      <c r="F42" s="215">
        <v>270</v>
      </c>
    </row>
    <row r="43" spans="1:11" x14ac:dyDescent="0.2">
      <c r="C43" s="21" t="s">
        <v>273</v>
      </c>
      <c r="D43" s="215">
        <v>175</v>
      </c>
      <c r="E43" s="215">
        <v>146</v>
      </c>
      <c r="F43" s="215">
        <v>622</v>
      </c>
    </row>
    <row r="44" spans="1:11" x14ac:dyDescent="0.2">
      <c r="C44" s="21" t="s">
        <v>274</v>
      </c>
      <c r="D44" s="215">
        <v>349</v>
      </c>
      <c r="E44" s="215">
        <v>252</v>
      </c>
      <c r="F44" s="215">
        <v>393</v>
      </c>
    </row>
    <row r="45" spans="1:11" x14ac:dyDescent="0.2">
      <c r="C45" s="21" t="s">
        <v>188</v>
      </c>
      <c r="D45" s="215">
        <v>243</v>
      </c>
      <c r="E45" s="215">
        <v>208</v>
      </c>
      <c r="F45" s="215">
        <v>93</v>
      </c>
    </row>
  </sheetData>
  <mergeCells count="39">
    <mergeCell ref="C29:L29"/>
    <mergeCell ref="G2:I2"/>
    <mergeCell ref="B7:B8"/>
    <mergeCell ref="G14:I14"/>
    <mergeCell ref="B19:B20"/>
    <mergeCell ref="C27:L27"/>
    <mergeCell ref="C28:L28"/>
    <mergeCell ref="J16:L16"/>
    <mergeCell ref="J17:J18"/>
    <mergeCell ref="K17:K18"/>
    <mergeCell ref="L17:L18"/>
    <mergeCell ref="B4:B6"/>
    <mergeCell ref="C4:C6"/>
    <mergeCell ref="D4:F4"/>
    <mergeCell ref="G4:I4"/>
    <mergeCell ref="J4:L4"/>
    <mergeCell ref="G16:I16"/>
    <mergeCell ref="D17:D18"/>
    <mergeCell ref="E17:E18"/>
    <mergeCell ref="F17:F18"/>
    <mergeCell ref="G17:G18"/>
    <mergeCell ref="H17:H18"/>
    <mergeCell ref="I17:I18"/>
    <mergeCell ref="B37:K37"/>
    <mergeCell ref="I5:I6"/>
    <mergeCell ref="J5:J6"/>
    <mergeCell ref="K5:K6"/>
    <mergeCell ref="L5:L6"/>
    <mergeCell ref="D31:D32"/>
    <mergeCell ref="E31:E32"/>
    <mergeCell ref="F31:F32"/>
    <mergeCell ref="D5:D6"/>
    <mergeCell ref="E5:E6"/>
    <mergeCell ref="F5:F6"/>
    <mergeCell ref="G5:G6"/>
    <mergeCell ref="H5:H6"/>
    <mergeCell ref="B16:B18"/>
    <mergeCell ref="C16:C18"/>
    <mergeCell ref="D16:F1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1"/>
  <sheetViews>
    <sheetView topLeftCell="B19" workbookViewId="0">
      <selection activeCell="H36" sqref="H36"/>
    </sheetView>
  </sheetViews>
  <sheetFormatPr baseColWidth="10" defaultColWidth="11.5703125" defaultRowHeight="12" x14ac:dyDescent="0.2"/>
  <cols>
    <col min="1" max="2" width="11.5703125" style="1"/>
    <col min="3" max="3" width="22" style="1" customWidth="1"/>
    <col min="4" max="16384" width="11.5703125" style="1"/>
  </cols>
  <sheetData>
    <row r="2" spans="2:13" x14ac:dyDescent="0.2">
      <c r="G2" s="219">
        <v>2018</v>
      </c>
      <c r="H2" s="219"/>
      <c r="I2" s="219"/>
    </row>
    <row r="3" spans="2:13" ht="12.75" thickBot="1" x14ac:dyDescent="0.25"/>
    <row r="4" spans="2:13" ht="12.75" thickBot="1" x14ac:dyDescent="0.25">
      <c r="B4" s="217" t="s">
        <v>28</v>
      </c>
      <c r="C4" s="220" t="s">
        <v>0</v>
      </c>
      <c r="D4" s="223" t="s">
        <v>1</v>
      </c>
      <c r="E4" s="224"/>
      <c r="F4" s="225"/>
      <c r="G4" s="223" t="s">
        <v>2</v>
      </c>
      <c r="H4" s="224"/>
      <c r="I4" s="225"/>
      <c r="J4" s="223" t="s">
        <v>3</v>
      </c>
      <c r="K4" s="224"/>
      <c r="L4" s="225"/>
      <c r="M4" s="3"/>
    </row>
    <row r="5" spans="2:13" x14ac:dyDescent="0.2">
      <c r="B5" s="231"/>
      <c r="C5" s="221"/>
      <c r="D5" s="227" t="s">
        <v>4</v>
      </c>
      <c r="E5" s="229" t="s">
        <v>5</v>
      </c>
      <c r="F5" s="229" t="s">
        <v>6</v>
      </c>
      <c r="G5" s="229" t="s">
        <v>4</v>
      </c>
      <c r="H5" s="229" t="s">
        <v>5</v>
      </c>
      <c r="I5" s="229" t="s">
        <v>6</v>
      </c>
      <c r="J5" s="229" t="s">
        <v>4</v>
      </c>
      <c r="K5" s="229" t="s">
        <v>5</v>
      </c>
      <c r="L5" s="229" t="s">
        <v>6</v>
      </c>
      <c r="M5" s="3"/>
    </row>
    <row r="6" spans="2:13" ht="12.75" thickBot="1" x14ac:dyDescent="0.25">
      <c r="B6" s="218"/>
      <c r="C6" s="222"/>
      <c r="D6" s="228"/>
      <c r="E6" s="230"/>
      <c r="F6" s="230"/>
      <c r="G6" s="230"/>
      <c r="H6" s="230"/>
      <c r="I6" s="230"/>
      <c r="J6" s="230"/>
      <c r="K6" s="230"/>
      <c r="L6" s="230"/>
      <c r="M6" s="3"/>
    </row>
    <row r="7" spans="2:13" ht="12.75" thickBot="1" x14ac:dyDescent="0.25">
      <c r="B7" s="254" t="s">
        <v>29</v>
      </c>
      <c r="C7" s="43" t="s">
        <v>24</v>
      </c>
      <c r="D7" s="105">
        <v>93</v>
      </c>
      <c r="E7" s="7"/>
      <c r="F7" s="7">
        <v>11</v>
      </c>
      <c r="G7" s="7">
        <v>775</v>
      </c>
      <c r="H7" s="7">
        <v>0</v>
      </c>
      <c r="I7" s="7">
        <v>9</v>
      </c>
      <c r="J7" s="7">
        <v>1268</v>
      </c>
      <c r="K7" s="7">
        <v>0</v>
      </c>
      <c r="L7" s="7">
        <v>2</v>
      </c>
      <c r="M7" s="3"/>
    </row>
    <row r="8" spans="2:13" ht="12.75" thickBot="1" x14ac:dyDescent="0.25">
      <c r="B8" s="256"/>
      <c r="C8" s="43" t="s">
        <v>25</v>
      </c>
      <c r="D8" s="105">
        <v>205</v>
      </c>
      <c r="E8" s="7">
        <v>0</v>
      </c>
      <c r="F8" s="105">
        <v>25</v>
      </c>
      <c r="G8" s="7">
        <v>769</v>
      </c>
      <c r="H8" s="7">
        <v>0</v>
      </c>
      <c r="I8" s="105">
        <v>25</v>
      </c>
      <c r="J8" s="7">
        <v>1249</v>
      </c>
      <c r="K8" s="7">
        <v>0</v>
      </c>
      <c r="L8" s="7">
        <v>0</v>
      </c>
      <c r="M8" s="3"/>
    </row>
    <row r="9" spans="2:13" x14ac:dyDescent="0.2">
      <c r="C9" s="10" t="s">
        <v>116</v>
      </c>
      <c r="D9" s="1">
        <f>SUM(D7:D8)</f>
        <v>298</v>
      </c>
      <c r="E9" s="1">
        <f t="shared" ref="E9:L9" si="0">SUM(E7:E8)</f>
        <v>0</v>
      </c>
      <c r="F9" s="1">
        <f t="shared" si="0"/>
        <v>36</v>
      </c>
      <c r="G9" s="1">
        <f t="shared" si="0"/>
        <v>1544</v>
      </c>
      <c r="H9" s="1">
        <f t="shared" si="0"/>
        <v>0</v>
      </c>
      <c r="I9" s="1">
        <f t="shared" si="0"/>
        <v>34</v>
      </c>
      <c r="J9" s="1">
        <f t="shared" si="0"/>
        <v>2517</v>
      </c>
      <c r="K9" s="1">
        <f t="shared" si="0"/>
        <v>0</v>
      </c>
      <c r="L9" s="1">
        <f t="shared" si="0"/>
        <v>2</v>
      </c>
    </row>
    <row r="10" spans="2:13" x14ac:dyDescent="0.2">
      <c r="C10" s="10" t="s">
        <v>119</v>
      </c>
      <c r="D10" s="11">
        <f>+D9/2</f>
        <v>149</v>
      </c>
      <c r="E10" s="11">
        <f t="shared" ref="E10:L10" si="1">+E9/2</f>
        <v>0</v>
      </c>
      <c r="F10" s="11">
        <f t="shared" si="1"/>
        <v>18</v>
      </c>
      <c r="G10" s="11">
        <f t="shared" si="1"/>
        <v>772</v>
      </c>
      <c r="H10" s="11">
        <f t="shared" si="1"/>
        <v>0</v>
      </c>
      <c r="I10" s="11">
        <f t="shared" si="1"/>
        <v>17</v>
      </c>
      <c r="J10" s="11">
        <f t="shared" si="1"/>
        <v>1258.5</v>
      </c>
      <c r="K10" s="11">
        <f t="shared" si="1"/>
        <v>0</v>
      </c>
      <c r="L10" s="11">
        <f t="shared" si="1"/>
        <v>1</v>
      </c>
    </row>
    <row r="11" spans="2:13" ht="12.75" thickBot="1" x14ac:dyDescent="0.25">
      <c r="C11" s="10" t="s">
        <v>117</v>
      </c>
      <c r="E11" s="11">
        <f>SUM(D10:E10)</f>
        <v>149</v>
      </c>
      <c r="F11" s="11">
        <f>SUM(D10:F10)</f>
        <v>167</v>
      </c>
      <c r="H11" s="11">
        <f t="shared" ref="H11" si="2">SUM(G10:H10)</f>
        <v>772</v>
      </c>
      <c r="I11" s="11">
        <f t="shared" ref="I11" si="3">SUM(G10:I10)</f>
        <v>789</v>
      </c>
      <c r="K11" s="11">
        <f t="shared" ref="K11" si="4">SUM(J10:K10)</f>
        <v>1258.5</v>
      </c>
      <c r="L11" s="11">
        <f t="shared" ref="L11" si="5">SUM(J10:L10)</f>
        <v>1259.5</v>
      </c>
    </row>
    <row r="12" spans="2:13" ht="12.75" thickBot="1" x14ac:dyDescent="0.25">
      <c r="C12" s="13" t="s">
        <v>121</v>
      </c>
      <c r="D12" s="12"/>
      <c r="E12" s="12"/>
      <c r="F12" s="14">
        <f>+F10/F11</f>
        <v>0.10778443113772455</v>
      </c>
      <c r="G12" s="12"/>
      <c r="H12" s="15" t="s">
        <v>126</v>
      </c>
      <c r="I12" s="16">
        <f>+I11/F11</f>
        <v>4.7245508982035931</v>
      </c>
      <c r="J12" s="12"/>
      <c r="K12" s="12"/>
      <c r="L12" s="12"/>
    </row>
    <row r="13" spans="2:13" x14ac:dyDescent="0.2">
      <c r="M13" s="3"/>
    </row>
    <row r="14" spans="2:13" x14ac:dyDescent="0.2">
      <c r="G14" s="219">
        <v>2017</v>
      </c>
      <c r="H14" s="219"/>
      <c r="I14" s="219"/>
    </row>
    <row r="15" spans="2:13" ht="12.75" thickBot="1" x14ac:dyDescent="0.25"/>
    <row r="16" spans="2:13" ht="12.75" thickBot="1" x14ac:dyDescent="0.25">
      <c r="B16" s="267" t="s">
        <v>28</v>
      </c>
      <c r="C16" s="270" t="s">
        <v>0</v>
      </c>
      <c r="D16" s="273" t="s">
        <v>1</v>
      </c>
      <c r="E16" s="274"/>
      <c r="F16" s="275"/>
      <c r="G16" s="273" t="s">
        <v>2</v>
      </c>
      <c r="H16" s="274"/>
      <c r="I16" s="275"/>
      <c r="J16" s="273" t="s">
        <v>3</v>
      </c>
      <c r="K16" s="274"/>
      <c r="L16" s="275"/>
    </row>
    <row r="17" spans="2:12" x14ac:dyDescent="0.2">
      <c r="B17" s="268"/>
      <c r="C17" s="271"/>
      <c r="D17" s="280" t="s">
        <v>4</v>
      </c>
      <c r="E17" s="278" t="s">
        <v>5</v>
      </c>
      <c r="F17" s="278" t="s">
        <v>6</v>
      </c>
      <c r="G17" s="278" t="s">
        <v>4</v>
      </c>
      <c r="H17" s="278" t="s">
        <v>5</v>
      </c>
      <c r="I17" s="278" t="s">
        <v>6</v>
      </c>
      <c r="J17" s="278" t="s">
        <v>4</v>
      </c>
      <c r="K17" s="278" t="s">
        <v>5</v>
      </c>
      <c r="L17" s="278" t="s">
        <v>6</v>
      </c>
    </row>
    <row r="18" spans="2:12" ht="12.75" thickBot="1" x14ac:dyDescent="0.25">
      <c r="B18" s="269"/>
      <c r="C18" s="272"/>
      <c r="D18" s="281"/>
      <c r="E18" s="279"/>
      <c r="F18" s="279"/>
      <c r="G18" s="279"/>
      <c r="H18" s="279"/>
      <c r="I18" s="279"/>
      <c r="J18" s="279"/>
      <c r="K18" s="279"/>
      <c r="L18" s="279"/>
    </row>
    <row r="19" spans="2:12" ht="12.75" thickBot="1" x14ac:dyDescent="0.25">
      <c r="B19" s="276" t="s">
        <v>29</v>
      </c>
      <c r="C19" s="62" t="s">
        <v>24</v>
      </c>
      <c r="D19" s="27">
        <v>4052</v>
      </c>
      <c r="E19" s="27">
        <v>0</v>
      </c>
      <c r="F19" s="27">
        <v>24</v>
      </c>
      <c r="G19" s="27">
        <v>823</v>
      </c>
      <c r="H19" s="27">
        <v>0</v>
      </c>
      <c r="I19" s="27">
        <v>24</v>
      </c>
      <c r="J19" s="27">
        <v>3313</v>
      </c>
      <c r="K19" s="27">
        <v>0</v>
      </c>
      <c r="L19" s="27">
        <v>0</v>
      </c>
    </row>
    <row r="20" spans="2:12" ht="12.75" thickBot="1" x14ac:dyDescent="0.25">
      <c r="B20" s="277"/>
      <c r="C20" s="62" t="s">
        <v>25</v>
      </c>
      <c r="D20" s="27">
        <v>1042</v>
      </c>
      <c r="E20" s="27">
        <v>0</v>
      </c>
      <c r="F20" s="27">
        <v>34</v>
      </c>
      <c r="G20" s="27">
        <v>474</v>
      </c>
      <c r="H20" s="27">
        <v>0</v>
      </c>
      <c r="I20" s="27">
        <v>31</v>
      </c>
      <c r="J20" s="27">
        <v>2438</v>
      </c>
      <c r="K20" s="27">
        <v>0</v>
      </c>
      <c r="L20" s="27">
        <v>7</v>
      </c>
    </row>
    <row r="21" spans="2:12" x14ac:dyDescent="0.2">
      <c r="C21" s="10" t="s">
        <v>116</v>
      </c>
      <c r="D21" s="1">
        <f>SUM(D19:D20)</f>
        <v>5094</v>
      </c>
      <c r="E21" s="1">
        <f t="shared" ref="E21:L21" si="6">SUM(E19:E20)</f>
        <v>0</v>
      </c>
      <c r="F21" s="1">
        <f t="shared" si="6"/>
        <v>58</v>
      </c>
      <c r="G21" s="1">
        <f t="shared" si="6"/>
        <v>1297</v>
      </c>
      <c r="H21" s="1">
        <f t="shared" si="6"/>
        <v>0</v>
      </c>
      <c r="I21" s="1">
        <f t="shared" si="6"/>
        <v>55</v>
      </c>
      <c r="J21" s="1">
        <f t="shared" si="6"/>
        <v>5751</v>
      </c>
      <c r="K21" s="1">
        <f t="shared" si="6"/>
        <v>0</v>
      </c>
      <c r="L21" s="1">
        <f t="shared" si="6"/>
        <v>7</v>
      </c>
    </row>
    <row r="22" spans="2:12" x14ac:dyDescent="0.2">
      <c r="C22" s="10" t="s">
        <v>119</v>
      </c>
      <c r="D22" s="11">
        <f>+D21/2</f>
        <v>2547</v>
      </c>
      <c r="E22" s="11">
        <f t="shared" ref="E22:L22" si="7">+E21/2</f>
        <v>0</v>
      </c>
      <c r="F22" s="11">
        <f t="shared" si="7"/>
        <v>29</v>
      </c>
      <c r="G22" s="11">
        <f t="shared" si="7"/>
        <v>648.5</v>
      </c>
      <c r="H22" s="11">
        <f t="shared" si="7"/>
        <v>0</v>
      </c>
      <c r="I22" s="11">
        <f t="shared" si="7"/>
        <v>27.5</v>
      </c>
      <c r="J22" s="11">
        <f t="shared" si="7"/>
        <v>2875.5</v>
      </c>
      <c r="K22" s="11">
        <f t="shared" si="7"/>
        <v>0</v>
      </c>
      <c r="L22" s="11">
        <f t="shared" si="7"/>
        <v>3.5</v>
      </c>
    </row>
    <row r="23" spans="2:12" x14ac:dyDescent="0.2">
      <c r="C23" s="10" t="s">
        <v>117</v>
      </c>
      <c r="E23" s="12">
        <f>SUM(D22:E22)</f>
        <v>2547</v>
      </c>
      <c r="F23" s="12">
        <f>SUM(D22:F22)</f>
        <v>2576</v>
      </c>
      <c r="H23" s="12">
        <f>SUM(G22:H22)</f>
        <v>648.5</v>
      </c>
      <c r="I23" s="12">
        <f>SUM(G22:I22)</f>
        <v>676</v>
      </c>
      <c r="K23" s="12">
        <f>SUM(J22:K22)</f>
        <v>2875.5</v>
      </c>
      <c r="L23" s="12">
        <f>SUM(J22:L22)</f>
        <v>2879</v>
      </c>
    </row>
    <row r="24" spans="2:12" x14ac:dyDescent="0.2">
      <c r="C24" s="10" t="s">
        <v>120</v>
      </c>
      <c r="D24" s="14">
        <f>+D9/D21</f>
        <v>5.8500196309383586E-2</v>
      </c>
      <c r="E24" s="14"/>
      <c r="F24" s="14">
        <f>+F9/F21</f>
        <v>0.62068965517241381</v>
      </c>
      <c r="G24" s="14">
        <f>+G9/G21</f>
        <v>1.1904394757131842</v>
      </c>
      <c r="H24" s="14"/>
      <c r="I24" s="14">
        <f>+I9/I21</f>
        <v>0.61818181818181817</v>
      </c>
      <c r="J24" s="14">
        <f>+J9/J21</f>
        <v>0.43766301512780387</v>
      </c>
      <c r="K24" s="14"/>
      <c r="L24" s="14">
        <f>+L9/L21</f>
        <v>0.2857142857142857</v>
      </c>
    </row>
    <row r="25" spans="2:12" ht="12.75" thickBot="1" x14ac:dyDescent="0.25">
      <c r="C25" s="13" t="s">
        <v>122</v>
      </c>
      <c r="E25" s="14">
        <f>+E11/E23</f>
        <v>5.8500196309383586E-2</v>
      </c>
      <c r="F25" s="14">
        <f>+F11/F23</f>
        <v>6.4829192546583855E-2</v>
      </c>
      <c r="G25" s="14"/>
      <c r="H25" s="14">
        <f>+H11/H23</f>
        <v>1.1904394757131842</v>
      </c>
      <c r="I25" s="14">
        <f>+I11/I23</f>
        <v>1.1671597633136095</v>
      </c>
      <c r="J25" s="14"/>
      <c r="K25" s="14">
        <f>+K11/K23</f>
        <v>0.43766301512780387</v>
      </c>
      <c r="L25" s="14">
        <f>+L11/L23</f>
        <v>0.43747829107328934</v>
      </c>
    </row>
    <row r="26" spans="2:12" x14ac:dyDescent="0.2">
      <c r="C26" s="29"/>
      <c r="E26" s="14"/>
      <c r="F26" s="14"/>
      <c r="G26" s="14"/>
      <c r="H26" s="14"/>
      <c r="I26" s="14"/>
      <c r="J26" s="14"/>
      <c r="K26" s="14"/>
      <c r="L26" s="14"/>
    </row>
    <row r="27" spans="2:12" ht="52.15" customHeight="1" x14ac:dyDescent="0.2">
      <c r="B27" s="153" t="s">
        <v>123</v>
      </c>
      <c r="C27" s="226" t="s">
        <v>339</v>
      </c>
      <c r="D27" s="226"/>
      <c r="E27" s="226"/>
      <c r="F27" s="226"/>
      <c r="G27" s="226"/>
      <c r="H27" s="226"/>
      <c r="I27" s="226"/>
      <c r="J27" s="226"/>
      <c r="K27" s="226"/>
      <c r="L27" s="226"/>
    </row>
    <row r="28" spans="2:12" ht="25.9" customHeight="1" x14ac:dyDescent="0.2">
      <c r="B28" s="154" t="s">
        <v>124</v>
      </c>
      <c r="C28" s="226" t="s">
        <v>340</v>
      </c>
      <c r="D28" s="226"/>
      <c r="E28" s="226"/>
      <c r="F28" s="226"/>
      <c r="G28" s="226"/>
      <c r="H28" s="226"/>
      <c r="I28" s="226"/>
      <c r="J28" s="226"/>
      <c r="K28" s="226"/>
      <c r="L28" s="226"/>
    </row>
    <row r="29" spans="2:12" x14ac:dyDescent="0.2">
      <c r="B29" s="154" t="s">
        <v>125</v>
      </c>
      <c r="C29" s="226" t="s">
        <v>341</v>
      </c>
      <c r="D29" s="226"/>
      <c r="E29" s="226"/>
      <c r="F29" s="226"/>
      <c r="G29" s="226"/>
      <c r="H29" s="226"/>
      <c r="I29" s="226"/>
      <c r="J29" s="226"/>
      <c r="K29" s="226"/>
      <c r="L29" s="226"/>
    </row>
    <row r="30" spans="2:12" x14ac:dyDescent="0.2">
      <c r="B30" s="35"/>
      <c r="C30" s="84"/>
      <c r="D30" s="84"/>
      <c r="E30" s="84"/>
      <c r="F30" s="84"/>
      <c r="G30" s="84"/>
      <c r="H30" s="84"/>
      <c r="I30" s="84"/>
      <c r="J30" s="84"/>
      <c r="K30" s="84"/>
      <c r="L30" s="84"/>
    </row>
    <row r="31" spans="2:12" ht="12.75" thickBot="1" x14ac:dyDescent="0.25"/>
    <row r="32" spans="2:12" x14ac:dyDescent="0.2">
      <c r="C32" s="84"/>
      <c r="D32" s="217" t="s">
        <v>1</v>
      </c>
      <c r="E32" s="217" t="s">
        <v>2</v>
      </c>
      <c r="F32" s="217" t="s">
        <v>3</v>
      </c>
    </row>
    <row r="33" spans="1:11" ht="12.75" thickBot="1" x14ac:dyDescent="0.25">
      <c r="C33" s="84"/>
      <c r="D33" s="253"/>
      <c r="E33" s="253"/>
      <c r="F33" s="253"/>
    </row>
    <row r="34" spans="1:11" ht="12.75" thickBot="1" x14ac:dyDescent="0.25">
      <c r="C34" s="37" t="s">
        <v>72</v>
      </c>
      <c r="D34" s="38">
        <v>230</v>
      </c>
      <c r="E34" s="38">
        <v>794</v>
      </c>
      <c r="F34" s="38">
        <v>1249</v>
      </c>
    </row>
    <row r="35" spans="1:11" ht="24.75" thickBot="1" x14ac:dyDescent="0.25">
      <c r="C35" s="41" t="s">
        <v>173</v>
      </c>
      <c r="D35" s="38">
        <v>1019</v>
      </c>
      <c r="E35" s="38">
        <v>828</v>
      </c>
      <c r="F35" s="38">
        <v>745</v>
      </c>
    </row>
    <row r="36" spans="1:11" x14ac:dyDescent="0.2">
      <c r="D36" s="14">
        <f>+D34/D35</f>
        <v>0.22571148184494602</v>
      </c>
      <c r="E36" s="14">
        <f>+E34/E35</f>
        <v>0.95893719806763289</v>
      </c>
      <c r="F36" s="14">
        <f>+F34/F35</f>
        <v>1.676510067114094</v>
      </c>
    </row>
    <row r="38" spans="1:11" ht="42.75" customHeight="1" x14ac:dyDescent="0.2">
      <c r="A38" s="34" t="s">
        <v>167</v>
      </c>
      <c r="B38" s="250" t="s">
        <v>190</v>
      </c>
      <c r="C38" s="250"/>
      <c r="D38" s="250"/>
      <c r="E38" s="250"/>
      <c r="F38" s="250"/>
      <c r="G38" s="250"/>
      <c r="H38" s="250"/>
      <c r="I38" s="250"/>
      <c r="J38" s="250"/>
      <c r="K38" s="250"/>
    </row>
    <row r="40" spans="1:11" ht="24" x14ac:dyDescent="0.2">
      <c r="C40" s="18" t="s">
        <v>74</v>
      </c>
      <c r="D40" s="19" t="s">
        <v>75</v>
      </c>
      <c r="E40" s="19" t="s">
        <v>76</v>
      </c>
      <c r="F40" s="20" t="s">
        <v>77</v>
      </c>
    </row>
    <row r="41" spans="1:11" x14ac:dyDescent="0.2">
      <c r="C41" s="21" t="s">
        <v>80</v>
      </c>
      <c r="D41" s="22">
        <v>685</v>
      </c>
      <c r="E41" s="22">
        <v>464</v>
      </c>
      <c r="F41" s="22">
        <v>767</v>
      </c>
    </row>
    <row r="42" spans="1:11" x14ac:dyDescent="0.2">
      <c r="C42" s="21" t="s">
        <v>82</v>
      </c>
      <c r="D42" s="22">
        <v>921</v>
      </c>
      <c r="E42" s="22">
        <v>594</v>
      </c>
      <c r="F42" s="22">
        <v>385</v>
      </c>
    </row>
    <row r="43" spans="1:11" x14ac:dyDescent="0.2">
      <c r="C43" s="21" t="s">
        <v>85</v>
      </c>
      <c r="D43" s="22">
        <v>1667</v>
      </c>
      <c r="E43" s="22">
        <v>1307</v>
      </c>
      <c r="F43" s="22">
        <v>476</v>
      </c>
    </row>
    <row r="44" spans="1:11" x14ac:dyDescent="0.2">
      <c r="C44" s="21" t="s">
        <v>86</v>
      </c>
      <c r="D44" s="22">
        <v>221</v>
      </c>
      <c r="E44" s="22">
        <v>182</v>
      </c>
      <c r="F44" s="22">
        <v>60</v>
      </c>
    </row>
    <row r="45" spans="1:11" x14ac:dyDescent="0.2">
      <c r="C45" s="21" t="s">
        <v>91</v>
      </c>
      <c r="D45" s="22">
        <v>1153</v>
      </c>
      <c r="E45" s="22">
        <v>516</v>
      </c>
      <c r="F45" s="22">
        <v>829</v>
      </c>
    </row>
    <row r="46" spans="1:11" x14ac:dyDescent="0.2">
      <c r="C46" s="21" t="s">
        <v>92</v>
      </c>
      <c r="D46" s="22">
        <v>1500</v>
      </c>
      <c r="E46" s="22">
        <v>1215</v>
      </c>
      <c r="F46" s="22">
        <v>1855</v>
      </c>
    </row>
    <row r="47" spans="1:11" x14ac:dyDescent="0.2">
      <c r="C47" s="21" t="s">
        <v>94</v>
      </c>
      <c r="D47" s="22">
        <v>2410</v>
      </c>
      <c r="E47" s="22">
        <v>1506</v>
      </c>
      <c r="F47" s="22">
        <v>2430</v>
      </c>
    </row>
    <row r="48" spans="1:11" x14ac:dyDescent="0.2">
      <c r="C48" s="21" t="s">
        <v>264</v>
      </c>
      <c r="D48" s="22">
        <v>230</v>
      </c>
      <c r="E48" s="22">
        <v>794</v>
      </c>
      <c r="F48" s="22">
        <v>1249</v>
      </c>
    </row>
    <row r="49" spans="3:6" x14ac:dyDescent="0.2">
      <c r="C49" s="21" t="s">
        <v>98</v>
      </c>
      <c r="D49" s="22">
        <v>1450</v>
      </c>
      <c r="E49" s="22">
        <v>1389</v>
      </c>
      <c r="F49" s="22">
        <v>942</v>
      </c>
    </row>
    <row r="50" spans="3:6" x14ac:dyDescent="0.2">
      <c r="C50" s="21" t="s">
        <v>99</v>
      </c>
      <c r="D50" s="22">
        <v>845</v>
      </c>
      <c r="E50" s="22">
        <v>783</v>
      </c>
      <c r="F50" s="22">
        <v>536</v>
      </c>
    </row>
    <row r="51" spans="3:6" x14ac:dyDescent="0.2">
      <c r="C51" s="21" t="s">
        <v>100</v>
      </c>
      <c r="D51" s="22">
        <v>799</v>
      </c>
      <c r="E51" s="22">
        <v>926</v>
      </c>
      <c r="F51" s="22">
        <v>1062</v>
      </c>
    </row>
    <row r="52" spans="3:6" x14ac:dyDescent="0.2">
      <c r="C52" s="21" t="s">
        <v>101</v>
      </c>
      <c r="D52" s="22">
        <v>1270</v>
      </c>
      <c r="E52" s="22">
        <v>1137</v>
      </c>
      <c r="F52" s="22">
        <v>464</v>
      </c>
    </row>
    <row r="53" spans="3:6" x14ac:dyDescent="0.2">
      <c r="C53" s="21" t="s">
        <v>103</v>
      </c>
      <c r="D53" s="22">
        <v>984</v>
      </c>
      <c r="E53" s="22">
        <v>776</v>
      </c>
      <c r="F53" s="22">
        <v>430</v>
      </c>
    </row>
    <row r="54" spans="3:6" x14ac:dyDescent="0.2">
      <c r="C54" s="21" t="s">
        <v>104</v>
      </c>
      <c r="D54" s="22">
        <v>238</v>
      </c>
      <c r="E54" s="22">
        <v>138</v>
      </c>
      <c r="F54" s="22">
        <v>129</v>
      </c>
    </row>
    <row r="55" spans="3:6" x14ac:dyDescent="0.2">
      <c r="C55" s="21" t="s">
        <v>105</v>
      </c>
      <c r="D55" s="22">
        <v>1112</v>
      </c>
      <c r="E55" s="22">
        <v>987</v>
      </c>
      <c r="F55" s="22">
        <v>726</v>
      </c>
    </row>
    <row r="56" spans="3:6" x14ac:dyDescent="0.2">
      <c r="C56" s="21" t="s">
        <v>107</v>
      </c>
      <c r="D56" s="22">
        <v>964</v>
      </c>
      <c r="E56" s="22">
        <v>960</v>
      </c>
      <c r="F56" s="22">
        <v>204</v>
      </c>
    </row>
    <row r="57" spans="3:6" x14ac:dyDescent="0.2">
      <c r="C57" s="21" t="s">
        <v>108</v>
      </c>
      <c r="D57" s="22">
        <v>881</v>
      </c>
      <c r="E57" s="22">
        <v>664</v>
      </c>
      <c r="F57" s="22">
        <v>393</v>
      </c>
    </row>
    <row r="58" spans="3:6" x14ac:dyDescent="0.2">
      <c r="C58" s="21" t="s">
        <v>183</v>
      </c>
      <c r="D58" s="22">
        <v>1015</v>
      </c>
      <c r="E58" s="22">
        <v>565</v>
      </c>
      <c r="F58" s="22">
        <v>471</v>
      </c>
    </row>
    <row r="59" spans="3:6" x14ac:dyDescent="0.2">
      <c r="C59" s="1" t="s">
        <v>275</v>
      </c>
    </row>
    <row r="61" spans="3:6" x14ac:dyDescent="0.2">
      <c r="C61" s="1" t="s">
        <v>279</v>
      </c>
    </row>
  </sheetData>
  <mergeCells count="39">
    <mergeCell ref="J5:J6"/>
    <mergeCell ref="K5:K6"/>
    <mergeCell ref="L5:L6"/>
    <mergeCell ref="G2:I2"/>
    <mergeCell ref="J17:J18"/>
    <mergeCell ref="K17:K18"/>
    <mergeCell ref="L17:L18"/>
    <mergeCell ref="G4:I4"/>
    <mergeCell ref="J4:L4"/>
    <mergeCell ref="G5:G6"/>
    <mergeCell ref="H5:H6"/>
    <mergeCell ref="G14:I14"/>
    <mergeCell ref="B4:B6"/>
    <mergeCell ref="C4:C6"/>
    <mergeCell ref="D4:F4"/>
    <mergeCell ref="I17:I18"/>
    <mergeCell ref="D16:F16"/>
    <mergeCell ref="F17:F18"/>
    <mergeCell ref="G17:G18"/>
    <mergeCell ref="H17:H18"/>
    <mergeCell ref="G16:I16"/>
    <mergeCell ref="I5:I6"/>
    <mergeCell ref="D5:D6"/>
    <mergeCell ref="E5:E6"/>
    <mergeCell ref="F5:F6"/>
    <mergeCell ref="D17:D18"/>
    <mergeCell ref="E17:E18"/>
    <mergeCell ref="B7:B8"/>
    <mergeCell ref="D32:D33"/>
    <mergeCell ref="E32:E33"/>
    <mergeCell ref="F32:F33"/>
    <mergeCell ref="B38:K38"/>
    <mergeCell ref="B19:B20"/>
    <mergeCell ref="C29:L29"/>
    <mergeCell ref="B16:B18"/>
    <mergeCell ref="C16:C18"/>
    <mergeCell ref="J16:L16"/>
    <mergeCell ref="C27:L27"/>
    <mergeCell ref="C28:L28"/>
  </mergeCells>
  <pageMargins left="0.7" right="0.7" top="0.75" bottom="0.75" header="0.3" footer="0.3"/>
  <pageSetup paperSize="14"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95"/>
  <sheetViews>
    <sheetView topLeftCell="A37" zoomScaleNormal="100" workbookViewId="0">
      <selection activeCell="M78" sqref="M78:P91"/>
    </sheetView>
  </sheetViews>
  <sheetFormatPr baseColWidth="10" defaultColWidth="11.42578125" defaultRowHeight="12" customHeight="1" x14ac:dyDescent="0.2"/>
  <cols>
    <col min="1" max="1" width="11.42578125" style="1" customWidth="1"/>
    <col min="2" max="2" width="23" style="1" customWidth="1"/>
    <col min="3" max="16384" width="11.42578125" style="1"/>
  </cols>
  <sheetData>
    <row r="2" spans="2:15" ht="12" customHeight="1" x14ac:dyDescent="0.2">
      <c r="B2" s="89" t="s">
        <v>171</v>
      </c>
    </row>
    <row r="4" spans="2:15" ht="12" customHeight="1" x14ac:dyDescent="0.2">
      <c r="F4" s="219">
        <v>2018</v>
      </c>
      <c r="G4" s="219"/>
      <c r="H4" s="219"/>
    </row>
    <row r="5" spans="2:15" ht="12" customHeight="1" thickBot="1" x14ac:dyDescent="0.25"/>
    <row r="6" spans="2:15" ht="12" customHeight="1" thickBot="1" x14ac:dyDescent="0.25">
      <c r="B6" s="220" t="s">
        <v>0</v>
      </c>
      <c r="C6" s="223" t="s">
        <v>1</v>
      </c>
      <c r="D6" s="224"/>
      <c r="E6" s="225"/>
      <c r="F6" s="223" t="s">
        <v>2</v>
      </c>
      <c r="G6" s="224"/>
      <c r="H6" s="225"/>
      <c r="I6" s="223" t="s">
        <v>3</v>
      </c>
      <c r="J6" s="224"/>
      <c r="K6" s="225"/>
      <c r="L6" s="3"/>
    </row>
    <row r="7" spans="2:15" ht="12" customHeight="1" x14ac:dyDescent="0.2">
      <c r="B7" s="221"/>
      <c r="C7" s="227" t="s">
        <v>4</v>
      </c>
      <c r="D7" s="229" t="s">
        <v>5</v>
      </c>
      <c r="E7" s="229" t="s">
        <v>6</v>
      </c>
      <c r="F7" s="229" t="s">
        <v>4</v>
      </c>
      <c r="G7" s="229" t="s">
        <v>5</v>
      </c>
      <c r="H7" s="229" t="s">
        <v>6</v>
      </c>
      <c r="I7" s="229" t="s">
        <v>4</v>
      </c>
      <c r="J7" s="229" t="s">
        <v>5</v>
      </c>
      <c r="K7" s="229" t="s">
        <v>6</v>
      </c>
      <c r="L7" s="3"/>
    </row>
    <row r="8" spans="2:15" ht="12" customHeight="1" thickBot="1" x14ac:dyDescent="0.25">
      <c r="B8" s="222"/>
      <c r="C8" s="228"/>
      <c r="D8" s="230"/>
      <c r="E8" s="230"/>
      <c r="F8" s="230"/>
      <c r="G8" s="230"/>
      <c r="H8" s="230"/>
      <c r="I8" s="230"/>
      <c r="J8" s="230"/>
      <c r="K8" s="230"/>
      <c r="L8" s="3"/>
    </row>
    <row r="9" spans="2:15" ht="12" customHeight="1" thickBot="1" x14ac:dyDescent="0.25">
      <c r="B9" s="26" t="s">
        <v>7</v>
      </c>
      <c r="C9" s="7">
        <v>343</v>
      </c>
      <c r="D9" s="7">
        <v>25</v>
      </c>
      <c r="E9" s="7">
        <v>66</v>
      </c>
      <c r="F9" s="7">
        <v>299</v>
      </c>
      <c r="G9" s="7">
        <v>13</v>
      </c>
      <c r="H9" s="7">
        <v>59</v>
      </c>
      <c r="I9" s="7">
        <v>461</v>
      </c>
      <c r="J9" s="7">
        <v>33</v>
      </c>
      <c r="K9" s="7">
        <v>9</v>
      </c>
      <c r="L9" s="3"/>
      <c r="M9" s="1" t="s">
        <v>220</v>
      </c>
    </row>
    <row r="10" spans="2:15" ht="12" customHeight="1" thickBot="1" x14ac:dyDescent="0.25">
      <c r="B10" s="26" t="s">
        <v>8</v>
      </c>
      <c r="C10" s="27">
        <v>305</v>
      </c>
      <c r="D10" s="7">
        <v>22</v>
      </c>
      <c r="E10" s="7">
        <v>68</v>
      </c>
      <c r="F10" s="7">
        <v>247</v>
      </c>
      <c r="G10" s="7">
        <v>17</v>
      </c>
      <c r="H10" s="7">
        <v>53</v>
      </c>
      <c r="I10" s="7">
        <v>465</v>
      </c>
      <c r="J10" s="7">
        <v>71</v>
      </c>
      <c r="K10" s="7">
        <v>12</v>
      </c>
      <c r="L10" s="3"/>
      <c r="M10" s="1" t="s">
        <v>219</v>
      </c>
    </row>
    <row r="11" spans="2:15" ht="12" customHeight="1" thickBot="1" x14ac:dyDescent="0.25">
      <c r="B11" s="26" t="s">
        <v>9</v>
      </c>
      <c r="C11" s="27">
        <v>300</v>
      </c>
      <c r="D11" s="7">
        <v>10</v>
      </c>
      <c r="E11" s="7">
        <v>56</v>
      </c>
      <c r="F11" s="7">
        <v>305</v>
      </c>
      <c r="G11" s="7">
        <v>15</v>
      </c>
      <c r="H11" s="7">
        <v>40</v>
      </c>
      <c r="I11" s="7">
        <v>380</v>
      </c>
      <c r="J11" s="7">
        <v>16</v>
      </c>
      <c r="K11" s="7">
        <v>15</v>
      </c>
      <c r="L11" s="3"/>
      <c r="M11" s="1" t="s">
        <v>216</v>
      </c>
    </row>
    <row r="12" spans="2:15" ht="12" customHeight="1" thickBot="1" x14ac:dyDescent="0.25">
      <c r="B12" s="26" t="s">
        <v>10</v>
      </c>
      <c r="C12" s="107">
        <v>366</v>
      </c>
      <c r="D12" s="7">
        <v>14</v>
      </c>
      <c r="E12" s="105">
        <v>105</v>
      </c>
      <c r="F12" s="7">
        <v>271</v>
      </c>
      <c r="G12" s="7">
        <v>12</v>
      </c>
      <c r="H12" s="105">
        <v>101</v>
      </c>
      <c r="I12" s="7">
        <v>667</v>
      </c>
      <c r="J12" s="7">
        <v>31</v>
      </c>
      <c r="K12" s="28">
        <v>14</v>
      </c>
      <c r="L12" s="3"/>
      <c r="M12" s="1" t="s">
        <v>218</v>
      </c>
    </row>
    <row r="13" spans="2:15" ht="12" customHeight="1" thickBot="1" x14ac:dyDescent="0.25">
      <c r="B13" s="26" t="s">
        <v>11</v>
      </c>
      <c r="C13" s="27">
        <v>348</v>
      </c>
      <c r="D13" s="7">
        <v>32</v>
      </c>
      <c r="E13" s="7">
        <v>62</v>
      </c>
      <c r="F13" s="7">
        <v>337</v>
      </c>
      <c r="G13" s="7">
        <v>36</v>
      </c>
      <c r="H13" s="7">
        <v>56</v>
      </c>
      <c r="I13" s="7">
        <v>490</v>
      </c>
      <c r="J13" s="7">
        <v>44</v>
      </c>
      <c r="K13" s="7">
        <v>3</v>
      </c>
      <c r="L13" s="3"/>
      <c r="M13" s="1" t="s">
        <v>217</v>
      </c>
      <c r="O13" s="1">
        <f>337/283</f>
        <v>1.1908127208480566</v>
      </c>
    </row>
    <row r="14" spans="2:15" ht="12" customHeight="1" thickBot="1" x14ac:dyDescent="0.25">
      <c r="B14" s="26" t="s">
        <v>12</v>
      </c>
      <c r="C14" s="27">
        <v>345</v>
      </c>
      <c r="D14" s="7">
        <v>26</v>
      </c>
      <c r="E14" s="7">
        <v>57</v>
      </c>
      <c r="F14" s="7">
        <v>237</v>
      </c>
      <c r="G14" s="7">
        <v>26</v>
      </c>
      <c r="H14" s="7">
        <v>39</v>
      </c>
      <c r="I14" s="7">
        <v>399</v>
      </c>
      <c r="J14" s="7">
        <v>29</v>
      </c>
      <c r="K14" s="7">
        <v>7</v>
      </c>
      <c r="L14" s="3"/>
      <c r="M14" s="1" t="s">
        <v>221</v>
      </c>
    </row>
    <row r="15" spans="2:15" ht="12" customHeight="1" x14ac:dyDescent="0.2">
      <c r="B15" s="10" t="s">
        <v>116</v>
      </c>
      <c r="C15" s="1">
        <f t="shared" ref="C15:K15" si="0">SUM(C9:C14)</f>
        <v>2007</v>
      </c>
      <c r="D15" s="1">
        <f t="shared" si="0"/>
        <v>129</v>
      </c>
      <c r="E15" s="1">
        <f>SUM(E9:E14)</f>
        <v>414</v>
      </c>
      <c r="F15" s="1">
        <f t="shared" si="0"/>
        <v>1696</v>
      </c>
      <c r="G15" s="1">
        <f t="shared" si="0"/>
        <v>119</v>
      </c>
      <c r="H15" s="1">
        <f t="shared" si="0"/>
        <v>348</v>
      </c>
      <c r="I15" s="1">
        <f t="shared" si="0"/>
        <v>2862</v>
      </c>
      <c r="J15" s="1">
        <f t="shared" si="0"/>
        <v>224</v>
      </c>
      <c r="K15" s="1">
        <f t="shared" si="0"/>
        <v>60</v>
      </c>
    </row>
    <row r="16" spans="2:15" ht="12" customHeight="1" x14ac:dyDescent="0.2">
      <c r="B16" s="10" t="s">
        <v>119</v>
      </c>
      <c r="C16" s="11">
        <f t="shared" ref="C16:K16" si="1">+C15/6</f>
        <v>334.5</v>
      </c>
      <c r="D16" s="11">
        <f t="shared" si="1"/>
        <v>21.5</v>
      </c>
      <c r="E16" s="11">
        <f t="shared" si="1"/>
        <v>69</v>
      </c>
      <c r="F16" s="11">
        <f t="shared" si="1"/>
        <v>282.66666666666669</v>
      </c>
      <c r="G16" s="11">
        <f t="shared" si="1"/>
        <v>19.833333333333332</v>
      </c>
      <c r="H16" s="11">
        <f t="shared" si="1"/>
        <v>58</v>
      </c>
      <c r="I16" s="11">
        <f t="shared" si="1"/>
        <v>477</v>
      </c>
      <c r="J16" s="11">
        <f t="shared" si="1"/>
        <v>37.333333333333336</v>
      </c>
      <c r="K16" s="11">
        <f t="shared" si="1"/>
        <v>10</v>
      </c>
    </row>
    <row r="17" spans="2:12" ht="12" customHeight="1" thickBot="1" x14ac:dyDescent="0.25">
      <c r="B17" s="10" t="s">
        <v>117</v>
      </c>
      <c r="C17" s="12"/>
      <c r="D17" s="11">
        <f>SUM(C16:D16)</f>
        <v>356</v>
      </c>
      <c r="E17" s="11">
        <f>SUM(C16:E16)</f>
        <v>425</v>
      </c>
      <c r="F17" s="11"/>
      <c r="G17" s="11">
        <f>SUM(F16:G16)</f>
        <v>302.5</v>
      </c>
      <c r="H17" s="11">
        <f>SUM(F16:H16)</f>
        <v>360.5</v>
      </c>
      <c r="I17" s="11"/>
      <c r="J17" s="11">
        <f>SUM(I16:J16)</f>
        <v>514.33333333333337</v>
      </c>
      <c r="K17" s="11">
        <f>SUM(I16:K16)</f>
        <v>524.33333333333337</v>
      </c>
    </row>
    <row r="18" spans="2:12" ht="12" customHeight="1" thickBot="1" x14ac:dyDescent="0.25">
      <c r="B18" s="13" t="s">
        <v>121</v>
      </c>
      <c r="C18" s="12"/>
      <c r="D18" s="12"/>
      <c r="E18" s="14">
        <f>+E16/E17</f>
        <v>0.16235294117647059</v>
      </c>
      <c r="F18" s="12"/>
      <c r="G18" s="15" t="s">
        <v>126</v>
      </c>
      <c r="H18" s="16">
        <f>+H17/E17</f>
        <v>0.84823529411764709</v>
      </c>
      <c r="I18" s="12"/>
      <c r="J18" s="12"/>
      <c r="K18" s="12"/>
    </row>
    <row r="19" spans="2:12" ht="12" customHeight="1" x14ac:dyDescent="0.2">
      <c r="B19" s="29"/>
      <c r="C19" s="12"/>
      <c r="D19" s="12"/>
      <c r="E19" s="14"/>
      <c r="F19" s="12"/>
      <c r="G19" s="30"/>
      <c r="H19" s="31"/>
      <c r="I19" s="12"/>
      <c r="J19" s="12"/>
      <c r="K19" s="12"/>
    </row>
    <row r="20" spans="2:12" ht="12" customHeight="1" x14ac:dyDescent="0.2">
      <c r="F20" s="219">
        <v>2017</v>
      </c>
      <c r="G20" s="219"/>
      <c r="H20" s="219"/>
    </row>
    <row r="21" spans="2:12" ht="12" customHeight="1" thickBot="1" x14ac:dyDescent="0.25"/>
    <row r="22" spans="2:12" ht="12" customHeight="1" thickBot="1" x14ac:dyDescent="0.25">
      <c r="B22" s="217" t="s">
        <v>0</v>
      </c>
      <c r="C22" s="232" t="s">
        <v>1</v>
      </c>
      <c r="D22" s="224"/>
      <c r="E22" s="225"/>
      <c r="F22" s="223" t="s">
        <v>2</v>
      </c>
      <c r="G22" s="224"/>
      <c r="H22" s="233"/>
      <c r="I22" s="232" t="s">
        <v>3</v>
      </c>
      <c r="J22" s="224"/>
      <c r="K22" s="225"/>
      <c r="L22" s="3"/>
    </row>
    <row r="23" spans="2:12" ht="12" customHeight="1" x14ac:dyDescent="0.2">
      <c r="B23" s="231"/>
      <c r="C23" s="229" t="s">
        <v>4</v>
      </c>
      <c r="D23" s="229" t="s">
        <v>5</v>
      </c>
      <c r="E23" s="229" t="s">
        <v>6</v>
      </c>
      <c r="F23" s="229" t="s">
        <v>4</v>
      </c>
      <c r="G23" s="229" t="s">
        <v>5</v>
      </c>
      <c r="H23" s="229" t="s">
        <v>6</v>
      </c>
      <c r="I23" s="229" t="s">
        <v>4</v>
      </c>
      <c r="J23" s="229" t="s">
        <v>5</v>
      </c>
      <c r="K23" s="229" t="s">
        <v>6</v>
      </c>
      <c r="L23" s="3"/>
    </row>
    <row r="24" spans="2:12" ht="12" customHeight="1" thickBot="1" x14ac:dyDescent="0.25">
      <c r="B24" s="218"/>
      <c r="C24" s="230"/>
      <c r="D24" s="230"/>
      <c r="E24" s="230"/>
      <c r="F24" s="230"/>
      <c r="G24" s="230"/>
      <c r="H24" s="230"/>
      <c r="I24" s="230"/>
      <c r="J24" s="230"/>
      <c r="K24" s="230"/>
      <c r="L24" s="3"/>
    </row>
    <row r="25" spans="2:12" ht="12" customHeight="1" thickBot="1" x14ac:dyDescent="0.25">
      <c r="B25" s="33" t="s">
        <v>7</v>
      </c>
      <c r="C25" s="111">
        <v>127</v>
      </c>
      <c r="D25" s="7">
        <v>28</v>
      </c>
      <c r="E25" s="7">
        <v>98</v>
      </c>
      <c r="F25" s="7">
        <v>206</v>
      </c>
      <c r="G25" s="7">
        <v>8</v>
      </c>
      <c r="H25" s="8">
        <v>91</v>
      </c>
      <c r="I25" s="111">
        <v>433</v>
      </c>
      <c r="J25" s="7">
        <v>22</v>
      </c>
      <c r="K25" s="7">
        <v>4</v>
      </c>
      <c r="L25" s="3"/>
    </row>
    <row r="26" spans="2:12" ht="12" customHeight="1" thickBot="1" x14ac:dyDescent="0.25">
      <c r="B26" s="33" t="s">
        <v>8</v>
      </c>
      <c r="C26" s="111">
        <v>574</v>
      </c>
      <c r="D26" s="7">
        <v>43</v>
      </c>
      <c r="E26" s="7">
        <v>90</v>
      </c>
      <c r="F26" s="7">
        <v>81</v>
      </c>
      <c r="G26" s="7">
        <v>85</v>
      </c>
      <c r="H26" s="8">
        <v>88</v>
      </c>
      <c r="I26" s="111">
        <v>438</v>
      </c>
      <c r="J26" s="7">
        <v>72</v>
      </c>
      <c r="K26" s="7">
        <v>4</v>
      </c>
      <c r="L26" s="3"/>
    </row>
    <row r="27" spans="2:12" ht="12" customHeight="1" thickBot="1" x14ac:dyDescent="0.25">
      <c r="B27" s="33" t="s">
        <v>9</v>
      </c>
      <c r="C27" s="111">
        <v>138</v>
      </c>
      <c r="D27" s="7">
        <v>11</v>
      </c>
      <c r="E27" s="7">
        <v>125</v>
      </c>
      <c r="F27" s="7">
        <v>199</v>
      </c>
      <c r="G27" s="7">
        <v>17</v>
      </c>
      <c r="H27" s="8">
        <v>115</v>
      </c>
      <c r="I27" s="111">
        <v>416</v>
      </c>
      <c r="J27" s="7">
        <v>21</v>
      </c>
      <c r="K27" s="7">
        <v>2</v>
      </c>
      <c r="L27" s="3"/>
    </row>
    <row r="28" spans="2:12" ht="12" customHeight="1" thickBot="1" x14ac:dyDescent="0.25">
      <c r="B28" s="33" t="s">
        <v>10</v>
      </c>
      <c r="C28" s="111">
        <v>151</v>
      </c>
      <c r="D28" s="7">
        <v>31</v>
      </c>
      <c r="E28" s="7">
        <v>95</v>
      </c>
      <c r="F28" s="7">
        <v>195</v>
      </c>
      <c r="G28" s="7">
        <v>1</v>
      </c>
      <c r="H28" s="8">
        <v>88</v>
      </c>
      <c r="I28" s="111">
        <v>610</v>
      </c>
      <c r="J28" s="7">
        <v>30</v>
      </c>
      <c r="K28" s="7">
        <v>2</v>
      </c>
      <c r="L28" s="3"/>
    </row>
    <row r="29" spans="2:12" ht="12" customHeight="1" thickBot="1" x14ac:dyDescent="0.25">
      <c r="B29" s="33" t="s">
        <v>11</v>
      </c>
      <c r="C29" s="111">
        <v>568</v>
      </c>
      <c r="D29" s="7">
        <v>46</v>
      </c>
      <c r="E29" s="7">
        <v>96</v>
      </c>
      <c r="F29" s="7">
        <v>73</v>
      </c>
      <c r="G29" s="7">
        <v>119</v>
      </c>
      <c r="H29" s="8">
        <v>79</v>
      </c>
      <c r="I29" s="111">
        <v>491</v>
      </c>
      <c r="J29" s="7">
        <v>56</v>
      </c>
      <c r="K29" s="7">
        <v>3</v>
      </c>
      <c r="L29" s="3"/>
    </row>
    <row r="30" spans="2:12" ht="12" customHeight="1" thickBot="1" x14ac:dyDescent="0.25">
      <c r="B30" s="33" t="s">
        <v>12</v>
      </c>
      <c r="C30" s="111">
        <v>421</v>
      </c>
      <c r="D30" s="7">
        <v>38</v>
      </c>
      <c r="E30" s="7">
        <v>92</v>
      </c>
      <c r="F30" s="7">
        <v>59</v>
      </c>
      <c r="G30" s="7">
        <v>96</v>
      </c>
      <c r="H30" s="8">
        <v>84</v>
      </c>
      <c r="I30" s="111">
        <v>314</v>
      </c>
      <c r="J30" s="7">
        <v>31</v>
      </c>
      <c r="K30" s="7">
        <v>1</v>
      </c>
      <c r="L30" s="3"/>
    </row>
    <row r="31" spans="2:12" ht="12" customHeight="1" x14ac:dyDescent="0.2">
      <c r="B31" s="10" t="s">
        <v>116</v>
      </c>
      <c r="C31" s="1">
        <f>SUM(C25:C30)</f>
        <v>1979</v>
      </c>
      <c r="D31" s="1">
        <f t="shared" ref="D31:K31" si="2">SUM(D25:D30)</f>
        <v>197</v>
      </c>
      <c r="E31" s="1">
        <f t="shared" si="2"/>
        <v>596</v>
      </c>
      <c r="F31" s="1">
        <f t="shared" si="2"/>
        <v>813</v>
      </c>
      <c r="G31" s="1">
        <f t="shared" si="2"/>
        <v>326</v>
      </c>
      <c r="H31" s="1">
        <f t="shared" si="2"/>
        <v>545</v>
      </c>
      <c r="I31" s="1">
        <f t="shared" si="2"/>
        <v>2702</v>
      </c>
      <c r="J31" s="1">
        <f t="shared" si="2"/>
        <v>232</v>
      </c>
      <c r="K31" s="1">
        <f t="shared" si="2"/>
        <v>16</v>
      </c>
    </row>
    <row r="32" spans="2:12" ht="12" customHeight="1" x14ac:dyDescent="0.2">
      <c r="B32" s="10" t="s">
        <v>119</v>
      </c>
      <c r="C32" s="11">
        <f t="shared" ref="C32:I32" si="3">+C31/6</f>
        <v>329.83333333333331</v>
      </c>
      <c r="D32" s="11">
        <f t="shared" si="3"/>
        <v>32.833333333333336</v>
      </c>
      <c r="E32" s="11">
        <f t="shared" si="3"/>
        <v>99.333333333333329</v>
      </c>
      <c r="F32" s="11">
        <f t="shared" si="3"/>
        <v>135.5</v>
      </c>
      <c r="G32" s="11">
        <f t="shared" si="3"/>
        <v>54.333333333333336</v>
      </c>
      <c r="H32" s="11">
        <f t="shared" si="3"/>
        <v>90.833333333333329</v>
      </c>
      <c r="I32" s="11">
        <f t="shared" si="3"/>
        <v>450.33333333333331</v>
      </c>
      <c r="J32" s="11">
        <f t="shared" ref="J32" si="4">+J31/6</f>
        <v>38.666666666666664</v>
      </c>
      <c r="K32" s="11">
        <f>+K31/6</f>
        <v>2.6666666666666665</v>
      </c>
    </row>
    <row r="33" spans="1:13" ht="12" customHeight="1" x14ac:dyDescent="0.2">
      <c r="B33" s="10" t="s">
        <v>127</v>
      </c>
      <c r="D33" s="12">
        <f>SUM(C32:D32)</f>
        <v>362.66666666666663</v>
      </c>
      <c r="E33" s="12">
        <f>SUM(C32:E32)</f>
        <v>461.99999999999994</v>
      </c>
      <c r="G33" s="12">
        <f>SUM(F32:G32)</f>
        <v>189.83333333333334</v>
      </c>
      <c r="H33" s="12">
        <f>SUM(F32:H32)</f>
        <v>280.66666666666669</v>
      </c>
      <c r="J33" s="12">
        <f>SUM(I32:J32)</f>
        <v>489</v>
      </c>
      <c r="K33" s="12">
        <f>SUM(I32:K32)</f>
        <v>491.66666666666669</v>
      </c>
    </row>
    <row r="34" spans="1:13" ht="12" customHeight="1" x14ac:dyDescent="0.2">
      <c r="B34" s="10" t="s">
        <v>120</v>
      </c>
      <c r="C34" s="14">
        <f t="shared" ref="C34:K34" si="5">+C15/C31</f>
        <v>1.0141485598787265</v>
      </c>
      <c r="D34" s="14">
        <f t="shared" si="5"/>
        <v>0.65482233502538068</v>
      </c>
      <c r="E34" s="14">
        <f t="shared" si="5"/>
        <v>0.69463087248322153</v>
      </c>
      <c r="F34" s="14">
        <f t="shared" si="5"/>
        <v>2.0861008610086103</v>
      </c>
      <c r="G34" s="14">
        <f t="shared" si="5"/>
        <v>0.36503067484662577</v>
      </c>
      <c r="H34" s="14">
        <f t="shared" si="5"/>
        <v>0.63853211009174315</v>
      </c>
      <c r="I34" s="14">
        <f t="shared" si="5"/>
        <v>1.0592153960029607</v>
      </c>
      <c r="J34" s="14">
        <f t="shared" si="5"/>
        <v>0.96551724137931039</v>
      </c>
      <c r="K34" s="14">
        <f t="shared" si="5"/>
        <v>3.75</v>
      </c>
      <c r="M34" s="14"/>
    </row>
    <row r="35" spans="1:13" ht="12" customHeight="1" thickBot="1" x14ac:dyDescent="0.25">
      <c r="B35" s="13" t="s">
        <v>128</v>
      </c>
      <c r="D35" s="14">
        <f>+D17/D33</f>
        <v>0.98161764705882359</v>
      </c>
      <c r="E35" s="14">
        <f>+E17/E33</f>
        <v>0.91991341991342002</v>
      </c>
      <c r="F35" s="14"/>
      <c r="G35" s="14">
        <f>+G17/G33</f>
        <v>1.5935030728709394</v>
      </c>
      <c r="H35" s="14">
        <f>+H17/H33</f>
        <v>1.2844418052256532</v>
      </c>
      <c r="I35" s="14"/>
      <c r="J35" s="14">
        <f>+J17/J33</f>
        <v>1.0518064076346285</v>
      </c>
      <c r="K35" s="14">
        <f>+K17/K33</f>
        <v>1.0664406779661018</v>
      </c>
    </row>
    <row r="36" spans="1:13" ht="12" customHeight="1" x14ac:dyDescent="0.2">
      <c r="D36" s="14"/>
      <c r="E36" s="14"/>
      <c r="G36" s="14"/>
      <c r="H36" s="14"/>
      <c r="J36" s="14"/>
      <c r="K36" s="14"/>
    </row>
    <row r="37" spans="1:13" ht="41.25" customHeight="1" x14ac:dyDescent="0.2">
      <c r="A37" s="153" t="s">
        <v>123</v>
      </c>
      <c r="B37" s="226" t="s">
        <v>232</v>
      </c>
      <c r="C37" s="226"/>
      <c r="D37" s="226"/>
      <c r="E37" s="226"/>
      <c r="F37" s="226"/>
      <c r="G37" s="226"/>
      <c r="H37" s="226"/>
      <c r="I37" s="226"/>
      <c r="J37" s="226"/>
      <c r="K37" s="226"/>
    </row>
    <row r="38" spans="1:13" ht="30" customHeight="1" x14ac:dyDescent="0.2">
      <c r="A38" s="154" t="s">
        <v>124</v>
      </c>
      <c r="B38" s="226" t="s">
        <v>284</v>
      </c>
      <c r="C38" s="226"/>
      <c r="D38" s="226"/>
      <c r="E38" s="226"/>
      <c r="F38" s="226"/>
      <c r="G38" s="226"/>
      <c r="H38" s="226"/>
      <c r="I38" s="226"/>
      <c r="J38" s="226"/>
      <c r="K38" s="226"/>
    </row>
    <row r="39" spans="1:13" ht="27" customHeight="1" x14ac:dyDescent="0.2">
      <c r="A39" s="154" t="s">
        <v>125</v>
      </c>
      <c r="B39" s="226" t="s">
        <v>233</v>
      </c>
      <c r="C39" s="226"/>
      <c r="D39" s="226"/>
      <c r="E39" s="226"/>
      <c r="F39" s="226"/>
      <c r="G39" s="226"/>
      <c r="H39" s="226"/>
      <c r="I39" s="226"/>
      <c r="J39" s="226"/>
      <c r="K39" s="226"/>
    </row>
    <row r="40" spans="1:13" ht="12" customHeight="1" x14ac:dyDescent="0.2">
      <c r="A40" s="35"/>
      <c r="F40" s="110"/>
      <c r="G40" s="110"/>
      <c r="H40" s="110"/>
      <c r="I40" s="110"/>
      <c r="J40" s="110"/>
      <c r="K40" s="110"/>
    </row>
    <row r="41" spans="1:13" ht="12" customHeight="1" thickBot="1" x14ac:dyDescent="0.25">
      <c r="A41" s="35"/>
    </row>
    <row r="42" spans="1:13" ht="12" customHeight="1" x14ac:dyDescent="0.2">
      <c r="B42" s="110"/>
      <c r="C42" s="217" t="s">
        <v>1</v>
      </c>
      <c r="D42" s="217" t="s">
        <v>2</v>
      </c>
      <c r="E42" s="217" t="s">
        <v>3</v>
      </c>
    </row>
    <row r="43" spans="1:13" ht="12" customHeight="1" thickBot="1" x14ac:dyDescent="0.25">
      <c r="B43" s="110"/>
      <c r="C43" s="218"/>
      <c r="D43" s="218"/>
      <c r="E43" s="218"/>
    </row>
    <row r="44" spans="1:13" ht="29.25" customHeight="1" thickBot="1" x14ac:dyDescent="0.25">
      <c r="B44" s="37" t="s">
        <v>72</v>
      </c>
      <c r="C44" s="38">
        <v>425</v>
      </c>
      <c r="D44" s="38">
        <v>361</v>
      </c>
      <c r="E44" s="38">
        <v>524</v>
      </c>
    </row>
    <row r="45" spans="1:13" ht="42" customHeight="1" thickBot="1" x14ac:dyDescent="0.25">
      <c r="B45" s="41" t="s">
        <v>173</v>
      </c>
      <c r="C45" s="95">
        <v>435</v>
      </c>
      <c r="D45" s="96">
        <v>355</v>
      </c>
      <c r="E45" s="96">
        <v>408</v>
      </c>
    </row>
    <row r="46" spans="1:13" ht="12" customHeight="1" thickBot="1" x14ac:dyDescent="0.25">
      <c r="B46" s="183" t="s">
        <v>363</v>
      </c>
      <c r="C46" s="181">
        <f>+C44/C45</f>
        <v>0.97701149425287359</v>
      </c>
      <c r="D46" s="182">
        <f>+D44/D45</f>
        <v>1.0169014084507042</v>
      </c>
      <c r="E46" s="181">
        <f>+E44/E45</f>
        <v>1.2843137254901962</v>
      </c>
      <c r="F46" s="14"/>
      <c r="G46" s="14"/>
      <c r="H46" s="14"/>
      <c r="I46" s="14"/>
      <c r="J46" s="14"/>
      <c r="K46" s="14"/>
    </row>
    <row r="48" spans="1:13" ht="41.25" customHeight="1" x14ac:dyDescent="0.2">
      <c r="A48" s="34" t="s">
        <v>167</v>
      </c>
      <c r="B48" s="226" t="s">
        <v>294</v>
      </c>
      <c r="C48" s="226"/>
      <c r="D48" s="226"/>
      <c r="E48" s="226"/>
      <c r="F48" s="226"/>
      <c r="G48" s="226"/>
      <c r="H48" s="226"/>
      <c r="I48" s="226"/>
      <c r="J48" s="226"/>
      <c r="K48" s="226"/>
    </row>
    <row r="50" spans="2:5" ht="38.25" customHeight="1" x14ac:dyDescent="0.2">
      <c r="B50" s="18" t="s">
        <v>74</v>
      </c>
      <c r="C50" s="19" t="s">
        <v>75</v>
      </c>
      <c r="D50" s="19" t="s">
        <v>76</v>
      </c>
      <c r="E50" s="20" t="s">
        <v>77</v>
      </c>
    </row>
    <row r="51" spans="2:5" ht="12" customHeight="1" x14ac:dyDescent="0.2">
      <c r="B51" s="21" t="s">
        <v>180</v>
      </c>
      <c r="C51" s="22">
        <v>191</v>
      </c>
      <c r="D51" s="22">
        <v>147</v>
      </c>
      <c r="E51" s="22">
        <v>91</v>
      </c>
    </row>
    <row r="52" spans="2:5" ht="12" customHeight="1" x14ac:dyDescent="0.2">
      <c r="B52" s="21" t="s">
        <v>80</v>
      </c>
      <c r="C52" s="22">
        <v>464</v>
      </c>
      <c r="D52" s="22">
        <v>388</v>
      </c>
      <c r="E52" s="22">
        <v>404</v>
      </c>
    </row>
    <row r="53" spans="2:5" ht="12" customHeight="1" x14ac:dyDescent="0.2">
      <c r="B53" s="21" t="s">
        <v>82</v>
      </c>
      <c r="C53" s="22">
        <v>564</v>
      </c>
      <c r="D53" s="22">
        <v>426</v>
      </c>
      <c r="E53" s="22">
        <v>748</v>
      </c>
    </row>
    <row r="54" spans="2:5" ht="12" customHeight="1" x14ac:dyDescent="0.2">
      <c r="B54" s="21" t="s">
        <v>85</v>
      </c>
      <c r="C54" s="22">
        <v>406</v>
      </c>
      <c r="D54" s="22">
        <v>356</v>
      </c>
      <c r="E54" s="22">
        <v>240</v>
      </c>
    </row>
    <row r="55" spans="2:5" ht="12" customHeight="1" x14ac:dyDescent="0.2">
      <c r="B55" s="21" t="s">
        <v>88</v>
      </c>
      <c r="C55" s="22">
        <v>406</v>
      </c>
      <c r="D55" s="22">
        <v>240</v>
      </c>
      <c r="E55" s="22">
        <v>388</v>
      </c>
    </row>
    <row r="56" spans="2:5" ht="12" customHeight="1" x14ac:dyDescent="0.2">
      <c r="B56" s="21" t="s">
        <v>89</v>
      </c>
      <c r="C56" s="22">
        <v>281</v>
      </c>
      <c r="D56" s="22">
        <v>214</v>
      </c>
      <c r="E56" s="22">
        <v>261</v>
      </c>
    </row>
    <row r="57" spans="2:5" ht="12" customHeight="1" x14ac:dyDescent="0.2">
      <c r="B57" s="21" t="s">
        <v>91</v>
      </c>
      <c r="C57" s="22">
        <v>341</v>
      </c>
      <c r="D57" s="22">
        <v>248</v>
      </c>
      <c r="E57" s="22">
        <v>348</v>
      </c>
    </row>
    <row r="58" spans="2:5" ht="12" customHeight="1" x14ac:dyDescent="0.2">
      <c r="B58" s="21" t="s">
        <v>92</v>
      </c>
      <c r="C58" s="22">
        <v>700</v>
      </c>
      <c r="D58" s="22">
        <v>539</v>
      </c>
      <c r="E58" s="22">
        <v>355</v>
      </c>
    </row>
    <row r="59" spans="2:5" ht="12" customHeight="1" x14ac:dyDescent="0.2">
      <c r="B59" s="21" t="s">
        <v>93</v>
      </c>
      <c r="C59" s="22">
        <v>231</v>
      </c>
      <c r="D59" s="22">
        <v>210</v>
      </c>
      <c r="E59" s="22">
        <v>314</v>
      </c>
    </row>
    <row r="60" spans="2:5" ht="12" customHeight="1" x14ac:dyDescent="0.2">
      <c r="B60" s="21" t="s">
        <v>94</v>
      </c>
      <c r="C60" s="22">
        <v>449</v>
      </c>
      <c r="D60" s="22">
        <v>324</v>
      </c>
      <c r="E60" s="22">
        <v>420</v>
      </c>
    </row>
    <row r="61" spans="2:5" ht="12" customHeight="1" x14ac:dyDescent="0.2">
      <c r="B61" s="21" t="s">
        <v>95</v>
      </c>
      <c r="C61" s="22">
        <v>206</v>
      </c>
      <c r="D61" s="22">
        <v>178</v>
      </c>
      <c r="E61" s="22">
        <v>184</v>
      </c>
    </row>
    <row r="62" spans="2:5" ht="12" customHeight="1" x14ac:dyDescent="0.2">
      <c r="B62" s="21" t="s">
        <v>96</v>
      </c>
      <c r="C62" s="22">
        <v>425</v>
      </c>
      <c r="D62" s="22">
        <v>361</v>
      </c>
      <c r="E62" s="22">
        <v>524</v>
      </c>
    </row>
    <row r="63" spans="2:5" ht="12" customHeight="1" x14ac:dyDescent="0.2">
      <c r="B63" s="21" t="s">
        <v>98</v>
      </c>
      <c r="C63" s="22">
        <v>358</v>
      </c>
      <c r="D63" s="22">
        <v>303</v>
      </c>
      <c r="E63" s="22">
        <v>279</v>
      </c>
    </row>
    <row r="64" spans="2:5" ht="12" customHeight="1" x14ac:dyDescent="0.2">
      <c r="B64" s="21" t="s">
        <v>99</v>
      </c>
      <c r="C64" s="22">
        <v>462</v>
      </c>
      <c r="D64" s="22">
        <v>325</v>
      </c>
      <c r="E64" s="22">
        <v>654</v>
      </c>
    </row>
    <row r="65" spans="2:16" ht="12" customHeight="1" x14ac:dyDescent="0.2">
      <c r="B65" s="21" t="s">
        <v>100</v>
      </c>
      <c r="C65" s="22">
        <v>456</v>
      </c>
      <c r="D65" s="22">
        <v>342</v>
      </c>
      <c r="E65" s="22">
        <v>481</v>
      </c>
    </row>
    <row r="66" spans="2:16" ht="12" customHeight="1" x14ac:dyDescent="0.2">
      <c r="B66" s="21" t="s">
        <v>101</v>
      </c>
      <c r="C66" s="22">
        <v>558</v>
      </c>
      <c r="D66" s="22">
        <v>739</v>
      </c>
      <c r="E66" s="22">
        <v>422</v>
      </c>
    </row>
    <row r="67" spans="2:16" ht="12" customHeight="1" x14ac:dyDescent="0.2">
      <c r="B67" s="21" t="s">
        <v>102</v>
      </c>
      <c r="C67" s="22">
        <v>388</v>
      </c>
      <c r="D67" s="22">
        <v>354</v>
      </c>
      <c r="E67" s="22">
        <v>108</v>
      </c>
    </row>
    <row r="68" spans="2:16" ht="12" customHeight="1" x14ac:dyDescent="0.2">
      <c r="B68" s="21" t="s">
        <v>103</v>
      </c>
      <c r="C68" s="22">
        <v>586</v>
      </c>
      <c r="D68" s="22">
        <v>619</v>
      </c>
      <c r="E68" s="22">
        <v>476</v>
      </c>
    </row>
    <row r="69" spans="2:16" ht="12" customHeight="1" x14ac:dyDescent="0.2">
      <c r="B69" s="21" t="s">
        <v>104</v>
      </c>
      <c r="C69" s="22">
        <v>739</v>
      </c>
      <c r="D69" s="22">
        <v>490</v>
      </c>
      <c r="E69" s="22">
        <v>826</v>
      </c>
    </row>
    <row r="70" spans="2:16" ht="12" customHeight="1" x14ac:dyDescent="0.2">
      <c r="B70" s="21" t="s">
        <v>105</v>
      </c>
      <c r="C70" s="22">
        <v>479</v>
      </c>
      <c r="D70" s="22">
        <v>290</v>
      </c>
      <c r="E70" s="22">
        <v>368</v>
      </c>
    </row>
    <row r="71" spans="2:16" ht="12" customHeight="1" x14ac:dyDescent="0.2">
      <c r="B71" s="21" t="s">
        <v>107</v>
      </c>
      <c r="C71" s="22">
        <v>445</v>
      </c>
      <c r="D71" s="22">
        <v>351</v>
      </c>
      <c r="E71" s="22">
        <v>324</v>
      </c>
    </row>
    <row r="72" spans="2:16" ht="12" customHeight="1" x14ac:dyDescent="0.2">
      <c r="B72" s="21" t="s">
        <v>108</v>
      </c>
      <c r="C72" s="22">
        <v>426</v>
      </c>
      <c r="D72" s="22">
        <v>363</v>
      </c>
      <c r="E72" s="22">
        <v>762</v>
      </c>
    </row>
    <row r="77" spans="2:16" ht="12" customHeight="1" thickBot="1" x14ac:dyDescent="0.25"/>
    <row r="78" spans="2:16" ht="20.25" customHeight="1" thickBot="1" x14ac:dyDescent="0.25">
      <c r="B78" s="234"/>
      <c r="C78" s="237" t="s">
        <v>1</v>
      </c>
      <c r="D78" s="238"/>
      <c r="E78" s="239"/>
      <c r="F78" s="237" t="s">
        <v>2</v>
      </c>
      <c r="G78" s="238"/>
      <c r="H78" s="239"/>
      <c r="I78" s="237" t="s">
        <v>3</v>
      </c>
      <c r="J78" s="238"/>
      <c r="K78" s="239"/>
      <c r="L78" s="168"/>
      <c r="M78" s="234"/>
      <c r="N78" s="237" t="s">
        <v>364</v>
      </c>
      <c r="O78" s="238"/>
      <c r="P78" s="239"/>
    </row>
    <row r="79" spans="2:16" ht="12" customHeight="1" x14ac:dyDescent="0.2">
      <c r="B79" s="235"/>
      <c r="C79" s="240" t="s">
        <v>4</v>
      </c>
      <c r="D79" s="242" t="s">
        <v>5</v>
      </c>
      <c r="E79" s="242" t="s">
        <v>6</v>
      </c>
      <c r="F79" s="242" t="s">
        <v>4</v>
      </c>
      <c r="G79" s="242" t="s">
        <v>5</v>
      </c>
      <c r="H79" s="242" t="s">
        <v>6</v>
      </c>
      <c r="I79" s="242" t="s">
        <v>4</v>
      </c>
      <c r="J79" s="242" t="s">
        <v>5</v>
      </c>
      <c r="K79" s="242" t="s">
        <v>6</v>
      </c>
      <c r="L79" s="168"/>
      <c r="M79" s="235"/>
      <c r="N79" s="240" t="s">
        <v>357</v>
      </c>
      <c r="O79" s="242" t="s">
        <v>359</v>
      </c>
      <c r="P79" s="242" t="s">
        <v>358</v>
      </c>
    </row>
    <row r="80" spans="2:16" ht="12" customHeight="1" thickBot="1" x14ac:dyDescent="0.25">
      <c r="B80" s="236"/>
      <c r="C80" s="241"/>
      <c r="D80" s="243"/>
      <c r="E80" s="243"/>
      <c r="F80" s="243"/>
      <c r="G80" s="243"/>
      <c r="H80" s="243"/>
      <c r="I80" s="243"/>
      <c r="J80" s="243"/>
      <c r="K80" s="243"/>
      <c r="L80" s="168"/>
      <c r="M80" s="236"/>
      <c r="N80" s="241"/>
      <c r="O80" s="243"/>
      <c r="P80" s="243"/>
    </row>
    <row r="81" spans="2:16" ht="12" customHeight="1" thickBot="1" x14ac:dyDescent="0.25">
      <c r="B81" s="169" t="s">
        <v>346</v>
      </c>
      <c r="C81" s="170">
        <v>201</v>
      </c>
      <c r="D81" s="170">
        <v>30</v>
      </c>
      <c r="E81" s="170">
        <v>44</v>
      </c>
      <c r="F81" s="170">
        <v>130</v>
      </c>
      <c r="G81" s="170">
        <v>34</v>
      </c>
      <c r="H81" s="170">
        <v>44</v>
      </c>
      <c r="I81" s="170">
        <v>212</v>
      </c>
      <c r="J81" s="170">
        <v>42</v>
      </c>
      <c r="K81" s="170">
        <v>2</v>
      </c>
      <c r="L81" s="168"/>
      <c r="M81" s="169" t="s">
        <v>346</v>
      </c>
      <c r="N81" s="170" t="s">
        <v>360</v>
      </c>
      <c r="O81" s="170"/>
      <c r="P81" s="170" t="s">
        <v>360</v>
      </c>
    </row>
    <row r="82" spans="2:16" ht="12" customHeight="1" thickBot="1" x14ac:dyDescent="0.25">
      <c r="B82" s="169" t="s">
        <v>347</v>
      </c>
      <c r="C82" s="170">
        <v>269</v>
      </c>
      <c r="D82" s="170">
        <v>17</v>
      </c>
      <c r="E82" s="170">
        <v>56</v>
      </c>
      <c r="F82" s="170">
        <v>176</v>
      </c>
      <c r="G82" s="170">
        <v>26</v>
      </c>
      <c r="H82" s="170">
        <v>55</v>
      </c>
      <c r="I82" s="170">
        <v>321</v>
      </c>
      <c r="J82" s="170">
        <v>40</v>
      </c>
      <c r="K82" s="170">
        <v>3</v>
      </c>
      <c r="L82" s="168"/>
      <c r="M82" s="169" t="s">
        <v>347</v>
      </c>
      <c r="N82" s="170" t="s">
        <v>360</v>
      </c>
      <c r="O82" s="170"/>
      <c r="P82" s="170" t="s">
        <v>360</v>
      </c>
    </row>
    <row r="83" spans="2:16" ht="12" customHeight="1" thickBot="1" x14ac:dyDescent="0.25">
      <c r="B83" s="169" t="s">
        <v>348</v>
      </c>
      <c r="C83" s="170">
        <v>377</v>
      </c>
      <c r="D83" s="170">
        <v>36</v>
      </c>
      <c r="E83" s="170">
        <v>51</v>
      </c>
      <c r="F83" s="170">
        <v>226</v>
      </c>
      <c r="G83" s="170">
        <v>69</v>
      </c>
      <c r="H83" s="170">
        <v>52</v>
      </c>
      <c r="I83" s="170">
        <v>600</v>
      </c>
      <c r="J83" s="170">
        <v>61</v>
      </c>
      <c r="K83" s="170">
        <v>5</v>
      </c>
      <c r="L83" s="168"/>
      <c r="M83" s="169" t="s">
        <v>348</v>
      </c>
      <c r="N83" s="170" t="s">
        <v>360</v>
      </c>
      <c r="O83" s="170" t="s">
        <v>360</v>
      </c>
      <c r="P83" s="170" t="s">
        <v>360</v>
      </c>
    </row>
    <row r="84" spans="2:16" ht="12" customHeight="1" thickBot="1" x14ac:dyDescent="0.25">
      <c r="B84" s="169" t="s">
        <v>349</v>
      </c>
      <c r="C84" s="170">
        <v>326</v>
      </c>
      <c r="D84" s="170">
        <v>23</v>
      </c>
      <c r="E84" s="170">
        <v>27</v>
      </c>
      <c r="F84" s="170">
        <v>311</v>
      </c>
      <c r="G84" s="170">
        <v>9</v>
      </c>
      <c r="H84" s="170">
        <v>25</v>
      </c>
      <c r="I84" s="170">
        <v>85</v>
      </c>
      <c r="J84" s="170">
        <v>19</v>
      </c>
      <c r="K84" s="170">
        <v>1</v>
      </c>
      <c r="L84" s="168"/>
      <c r="M84" s="169" t="s">
        <v>349</v>
      </c>
      <c r="N84" s="170" t="s">
        <v>360</v>
      </c>
      <c r="O84" s="170" t="s">
        <v>360</v>
      </c>
      <c r="P84" s="170" t="s">
        <v>360</v>
      </c>
    </row>
    <row r="85" spans="2:16" ht="12" customHeight="1" thickBot="1" x14ac:dyDescent="0.25">
      <c r="B85" s="169" t="s">
        <v>350</v>
      </c>
      <c r="C85" s="170">
        <v>348</v>
      </c>
      <c r="D85" s="170">
        <v>26</v>
      </c>
      <c r="E85" s="170">
        <v>68</v>
      </c>
      <c r="F85" s="170">
        <v>262</v>
      </c>
      <c r="G85" s="170">
        <v>31</v>
      </c>
      <c r="H85" s="170">
        <v>60</v>
      </c>
      <c r="I85" s="170">
        <v>308</v>
      </c>
      <c r="J85" s="170">
        <v>11</v>
      </c>
      <c r="K85" s="170">
        <v>2</v>
      </c>
      <c r="L85" s="168"/>
      <c r="M85" s="169" t="s">
        <v>350</v>
      </c>
      <c r="N85" s="170" t="s">
        <v>360</v>
      </c>
      <c r="O85" s="170" t="s">
        <v>360</v>
      </c>
      <c r="P85" s="170" t="s">
        <v>360</v>
      </c>
    </row>
    <row r="86" spans="2:16" ht="12" customHeight="1" thickBot="1" x14ac:dyDescent="0.25">
      <c r="B86" s="169" t="s">
        <v>351</v>
      </c>
      <c r="C86" s="170">
        <v>294</v>
      </c>
      <c r="D86" s="170">
        <v>10</v>
      </c>
      <c r="E86" s="170">
        <v>73</v>
      </c>
      <c r="F86" s="170">
        <v>240</v>
      </c>
      <c r="G86" s="170">
        <v>21</v>
      </c>
      <c r="H86" s="170">
        <v>71</v>
      </c>
      <c r="I86" s="170">
        <v>202</v>
      </c>
      <c r="J86" s="170">
        <v>24</v>
      </c>
      <c r="K86" s="170">
        <v>7</v>
      </c>
      <c r="L86" s="168"/>
      <c r="M86" s="169" t="s">
        <v>351</v>
      </c>
      <c r="N86" s="170"/>
      <c r="O86" s="170"/>
      <c r="P86" s="170"/>
    </row>
    <row r="87" spans="2:16" ht="12" customHeight="1" thickBot="1" x14ac:dyDescent="0.25">
      <c r="B87" s="169" t="s">
        <v>352</v>
      </c>
      <c r="C87" s="170">
        <v>334</v>
      </c>
      <c r="D87" s="170">
        <v>3</v>
      </c>
      <c r="E87" s="170">
        <v>46</v>
      </c>
      <c r="F87" s="170">
        <v>174</v>
      </c>
      <c r="G87" s="170">
        <v>6</v>
      </c>
      <c r="H87" s="170">
        <v>43</v>
      </c>
      <c r="I87" s="170">
        <v>364</v>
      </c>
      <c r="J87" s="170">
        <v>9</v>
      </c>
      <c r="K87" s="170">
        <v>4</v>
      </c>
      <c r="L87" s="168"/>
      <c r="M87" s="169" t="s">
        <v>352</v>
      </c>
      <c r="N87" s="170" t="s">
        <v>360</v>
      </c>
      <c r="O87" s="170"/>
      <c r="P87" s="170" t="s">
        <v>360</v>
      </c>
    </row>
    <row r="88" spans="2:16" ht="12" customHeight="1" thickBot="1" x14ac:dyDescent="0.25">
      <c r="B88" s="169" t="s">
        <v>353</v>
      </c>
      <c r="C88" s="170">
        <v>363</v>
      </c>
      <c r="D88" s="170">
        <v>121</v>
      </c>
      <c r="E88" s="170">
        <v>45</v>
      </c>
      <c r="F88" s="170">
        <v>224</v>
      </c>
      <c r="G88" s="170">
        <v>206</v>
      </c>
      <c r="H88" s="170">
        <v>42</v>
      </c>
      <c r="I88" s="170">
        <v>374</v>
      </c>
      <c r="J88" s="170">
        <v>138</v>
      </c>
      <c r="K88" s="170">
        <v>3</v>
      </c>
      <c r="L88" s="168"/>
      <c r="M88" s="169" t="s">
        <v>353</v>
      </c>
      <c r="N88" s="170" t="s">
        <v>360</v>
      </c>
      <c r="O88" s="170"/>
      <c r="P88" s="170" t="s">
        <v>360</v>
      </c>
    </row>
    <row r="89" spans="2:16" ht="12" customHeight="1" thickBot="1" x14ac:dyDescent="0.25">
      <c r="B89" s="169" t="s">
        <v>354</v>
      </c>
      <c r="C89" s="170">
        <v>397</v>
      </c>
      <c r="D89" s="170">
        <v>10</v>
      </c>
      <c r="E89" s="170">
        <v>66</v>
      </c>
      <c r="F89" s="170">
        <v>216</v>
      </c>
      <c r="G89" s="170">
        <v>51</v>
      </c>
      <c r="H89" s="170">
        <v>64</v>
      </c>
      <c r="I89" s="170">
        <v>351</v>
      </c>
      <c r="J89" s="170">
        <v>69</v>
      </c>
      <c r="K89" s="170">
        <v>2</v>
      </c>
      <c r="L89" s="168"/>
      <c r="M89" s="169" t="s">
        <v>354</v>
      </c>
      <c r="N89" s="170" t="s">
        <v>360</v>
      </c>
      <c r="O89" s="170"/>
      <c r="P89" s="170" t="s">
        <v>360</v>
      </c>
    </row>
    <row r="90" spans="2:16" ht="12" customHeight="1" thickBot="1" x14ac:dyDescent="0.25">
      <c r="B90" s="169" t="s">
        <v>355</v>
      </c>
      <c r="C90" s="170">
        <v>345</v>
      </c>
      <c r="D90" s="170">
        <v>42</v>
      </c>
      <c r="E90" s="170">
        <v>80</v>
      </c>
      <c r="F90" s="170">
        <v>222</v>
      </c>
      <c r="G90" s="170">
        <v>68</v>
      </c>
      <c r="H90" s="170">
        <v>73</v>
      </c>
      <c r="I90" s="170">
        <v>420</v>
      </c>
      <c r="J90" s="170">
        <v>23</v>
      </c>
      <c r="K90" s="170">
        <v>6</v>
      </c>
      <c r="L90" s="168"/>
      <c r="M90" s="169" t="s">
        <v>355</v>
      </c>
      <c r="N90" s="170" t="s">
        <v>360</v>
      </c>
      <c r="O90" s="170" t="s">
        <v>360</v>
      </c>
      <c r="P90" s="170" t="s">
        <v>360</v>
      </c>
    </row>
    <row r="91" spans="2:16" ht="12" customHeight="1" thickBot="1" x14ac:dyDescent="0.25">
      <c r="B91" s="169" t="s">
        <v>356</v>
      </c>
      <c r="C91" s="170">
        <v>335</v>
      </c>
      <c r="D91" s="170">
        <v>22</v>
      </c>
      <c r="E91" s="170">
        <v>60</v>
      </c>
      <c r="F91" s="170">
        <v>283</v>
      </c>
      <c r="G91" s="170">
        <v>20</v>
      </c>
      <c r="H91" s="170">
        <v>52</v>
      </c>
      <c r="I91" s="170">
        <v>477</v>
      </c>
      <c r="J91" s="170">
        <v>37</v>
      </c>
      <c r="K91" s="170">
        <v>2</v>
      </c>
      <c r="L91" s="168"/>
      <c r="M91" s="169" t="s">
        <v>356</v>
      </c>
      <c r="N91" s="170" t="s">
        <v>360</v>
      </c>
      <c r="O91" s="170" t="s">
        <v>360</v>
      </c>
      <c r="P91" s="170" t="s">
        <v>360</v>
      </c>
    </row>
    <row r="92" spans="2:16" ht="12" customHeight="1" thickBot="1" x14ac:dyDescent="0.25"/>
    <row r="93" spans="2:16" ht="12" customHeight="1" x14ac:dyDescent="0.2">
      <c r="B93" s="177" t="s">
        <v>361</v>
      </c>
      <c r="C93" s="175">
        <v>326</v>
      </c>
      <c r="D93" s="171">
        <v>31</v>
      </c>
      <c r="E93" s="171">
        <v>56</v>
      </c>
      <c r="F93" s="171">
        <v>224</v>
      </c>
      <c r="G93" s="171">
        <v>49</v>
      </c>
      <c r="H93" s="171">
        <v>53</v>
      </c>
      <c r="I93" s="171">
        <v>338</v>
      </c>
      <c r="J93" s="171">
        <v>43</v>
      </c>
      <c r="K93" s="172">
        <v>3</v>
      </c>
    </row>
    <row r="94" spans="2:16" ht="12" customHeight="1" thickBot="1" x14ac:dyDescent="0.25">
      <c r="B94" s="178" t="s">
        <v>362</v>
      </c>
      <c r="C94" s="176"/>
      <c r="D94" s="173">
        <v>22</v>
      </c>
      <c r="E94" s="173"/>
      <c r="F94" s="173"/>
      <c r="G94" s="173">
        <v>34</v>
      </c>
      <c r="H94" s="173"/>
      <c r="I94" s="173"/>
      <c r="J94" s="173">
        <v>34</v>
      </c>
      <c r="K94" s="174"/>
    </row>
    <row r="95" spans="2:16" ht="12" customHeight="1" thickBot="1" x14ac:dyDescent="0.25">
      <c r="B95" s="178" t="s">
        <v>120</v>
      </c>
      <c r="C95" s="179">
        <f>+C91/C93</f>
        <v>1.0276073619631902</v>
      </c>
      <c r="D95" s="179">
        <f>+D91/D94</f>
        <v>1</v>
      </c>
      <c r="E95" s="179">
        <f t="shared" ref="E95:K95" si="6">+E91/E93</f>
        <v>1.0714285714285714</v>
      </c>
      <c r="F95" s="179">
        <f t="shared" si="6"/>
        <v>1.2633928571428572</v>
      </c>
      <c r="G95" s="180">
        <f>+G91/G94</f>
        <v>0.58823529411764708</v>
      </c>
      <c r="H95" s="179">
        <f t="shared" si="6"/>
        <v>0.98113207547169812</v>
      </c>
      <c r="I95" s="180">
        <f t="shared" si="6"/>
        <v>1.4112426035502958</v>
      </c>
      <c r="J95" s="179">
        <f>+J91/J94</f>
        <v>1.088235294117647</v>
      </c>
      <c r="K95" s="179">
        <f t="shared" si="6"/>
        <v>0.66666666666666663</v>
      </c>
    </row>
  </sheetData>
  <mergeCells count="53">
    <mergeCell ref="M78:M80"/>
    <mergeCell ref="N78:P78"/>
    <mergeCell ref="N79:N80"/>
    <mergeCell ref="O79:O80"/>
    <mergeCell ref="P79:P80"/>
    <mergeCell ref="B48:K48"/>
    <mergeCell ref="I23:I24"/>
    <mergeCell ref="J23:J24"/>
    <mergeCell ref="K23:K24"/>
    <mergeCell ref="B39:K39"/>
    <mergeCell ref="B22:B24"/>
    <mergeCell ref="C22:E22"/>
    <mergeCell ref="F22:H22"/>
    <mergeCell ref="I22:K22"/>
    <mergeCell ref="C23:C24"/>
    <mergeCell ref="D23:D24"/>
    <mergeCell ref="E23:E24"/>
    <mergeCell ref="F23:F24"/>
    <mergeCell ref="C42:C43"/>
    <mergeCell ref="H7:H8"/>
    <mergeCell ref="I7:I8"/>
    <mergeCell ref="D42:D43"/>
    <mergeCell ref="E42:E43"/>
    <mergeCell ref="G23:G24"/>
    <mergeCell ref="F4:H4"/>
    <mergeCell ref="K7:K8"/>
    <mergeCell ref="F20:H20"/>
    <mergeCell ref="B37:K37"/>
    <mergeCell ref="B38:K38"/>
    <mergeCell ref="B6:B8"/>
    <mergeCell ref="C6:E6"/>
    <mergeCell ref="F6:H6"/>
    <mergeCell ref="I6:K6"/>
    <mergeCell ref="C7:C8"/>
    <mergeCell ref="D7:D8"/>
    <mergeCell ref="E7:E8"/>
    <mergeCell ref="F7:F8"/>
    <mergeCell ref="G7:G8"/>
    <mergeCell ref="J7:J8"/>
    <mergeCell ref="H23:H24"/>
    <mergeCell ref="B78:B80"/>
    <mergeCell ref="C78:E78"/>
    <mergeCell ref="F78:H78"/>
    <mergeCell ref="I78:K78"/>
    <mergeCell ref="C79:C80"/>
    <mergeCell ref="D79:D80"/>
    <mergeCell ref="E79:E80"/>
    <mergeCell ref="F79:F80"/>
    <mergeCell ref="G79:G80"/>
    <mergeCell ref="H79:H80"/>
    <mergeCell ref="I79:I80"/>
    <mergeCell ref="J79:J80"/>
    <mergeCell ref="K79:K80"/>
  </mergeCells>
  <pageMargins left="0.23622047244094491" right="0.23622047244094491" top="0.39370078740157483" bottom="0.35433070866141736" header="0.11811023622047245" footer="0.11811023622047245"/>
  <pageSetup paperSize="14" orientation="landscape"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63"/>
  <sheetViews>
    <sheetView topLeftCell="A9" zoomScale="90" zoomScaleNormal="90" workbookViewId="0">
      <selection activeCell="C27" sqref="C27:L27"/>
    </sheetView>
  </sheetViews>
  <sheetFormatPr baseColWidth="10" defaultColWidth="11.5703125" defaultRowHeight="12" x14ac:dyDescent="0.2"/>
  <cols>
    <col min="1" max="2" width="11.5703125" style="1"/>
    <col min="3" max="3" width="21.85546875" style="1" customWidth="1"/>
    <col min="4" max="16384" width="11.5703125" style="1"/>
  </cols>
  <sheetData>
    <row r="3" spans="2:12" x14ac:dyDescent="0.2">
      <c r="G3" s="219">
        <v>2018</v>
      </c>
      <c r="H3" s="219"/>
      <c r="I3" s="219"/>
    </row>
    <row r="4" spans="2:12" ht="12.75" thickBot="1" x14ac:dyDescent="0.25"/>
    <row r="5" spans="2:12" ht="12.75" thickBot="1" x14ac:dyDescent="0.25">
      <c r="B5" s="217" t="s">
        <v>28</v>
      </c>
      <c r="C5" s="220" t="s">
        <v>0</v>
      </c>
      <c r="D5" s="223" t="s">
        <v>1</v>
      </c>
      <c r="E5" s="224"/>
      <c r="F5" s="225"/>
      <c r="G5" s="223" t="s">
        <v>2</v>
      </c>
      <c r="H5" s="224"/>
      <c r="I5" s="225"/>
      <c r="J5" s="223" t="s">
        <v>3</v>
      </c>
      <c r="K5" s="224"/>
      <c r="L5" s="225"/>
    </row>
    <row r="6" spans="2:12" x14ac:dyDescent="0.2">
      <c r="B6" s="231"/>
      <c r="C6" s="221"/>
      <c r="D6" s="227" t="s">
        <v>4</v>
      </c>
      <c r="E6" s="229" t="s">
        <v>5</v>
      </c>
      <c r="F6" s="229" t="s">
        <v>6</v>
      </c>
      <c r="G6" s="229" t="s">
        <v>4</v>
      </c>
      <c r="H6" s="229" t="s">
        <v>5</v>
      </c>
      <c r="I6" s="229" t="s">
        <v>6</v>
      </c>
      <c r="J6" s="229" t="s">
        <v>4</v>
      </c>
      <c r="K6" s="229" t="s">
        <v>5</v>
      </c>
      <c r="L6" s="229" t="s">
        <v>6</v>
      </c>
    </row>
    <row r="7" spans="2:12" ht="12.75" thickBot="1" x14ac:dyDescent="0.25">
      <c r="B7" s="218"/>
      <c r="C7" s="222"/>
      <c r="D7" s="228"/>
      <c r="E7" s="230"/>
      <c r="F7" s="230"/>
      <c r="G7" s="230"/>
      <c r="H7" s="230"/>
      <c r="I7" s="230"/>
      <c r="J7" s="230"/>
      <c r="K7" s="230"/>
      <c r="L7" s="230"/>
    </row>
    <row r="8" spans="2:12" ht="12.75" thickBot="1" x14ac:dyDescent="0.25">
      <c r="B8" s="59" t="s">
        <v>29</v>
      </c>
      <c r="C8" s="61" t="s">
        <v>24</v>
      </c>
      <c r="D8" s="38">
        <v>709</v>
      </c>
      <c r="E8" s="38">
        <v>0</v>
      </c>
      <c r="F8" s="38">
        <v>217</v>
      </c>
      <c r="G8" s="38">
        <v>436</v>
      </c>
      <c r="H8" s="38">
        <v>0</v>
      </c>
      <c r="I8" s="38">
        <v>217</v>
      </c>
      <c r="J8" s="38">
        <v>766</v>
      </c>
      <c r="K8" s="38">
        <v>1</v>
      </c>
      <c r="L8" s="38">
        <v>6</v>
      </c>
    </row>
    <row r="9" spans="2:12" x14ac:dyDescent="0.2">
      <c r="C9" s="10" t="s">
        <v>116</v>
      </c>
      <c r="D9" s="1">
        <f>SUM(D8:D8)</f>
        <v>709</v>
      </c>
      <c r="E9" s="1">
        <f t="shared" ref="E9:L9" si="0">SUM(E8:E8)</f>
        <v>0</v>
      </c>
      <c r="F9" s="1">
        <f t="shared" si="0"/>
        <v>217</v>
      </c>
      <c r="G9" s="1">
        <f t="shared" si="0"/>
        <v>436</v>
      </c>
      <c r="H9" s="1">
        <f t="shared" si="0"/>
        <v>0</v>
      </c>
      <c r="I9" s="1">
        <f t="shared" si="0"/>
        <v>217</v>
      </c>
      <c r="J9" s="1">
        <f t="shared" si="0"/>
        <v>766</v>
      </c>
      <c r="K9" s="1">
        <f t="shared" si="0"/>
        <v>1</v>
      </c>
      <c r="L9" s="1">
        <f t="shared" si="0"/>
        <v>6</v>
      </c>
    </row>
    <row r="10" spans="2:12" x14ac:dyDescent="0.2">
      <c r="C10" s="10" t="s">
        <v>119</v>
      </c>
      <c r="D10" s="11">
        <f>+D9</f>
        <v>709</v>
      </c>
      <c r="E10" s="11">
        <f t="shared" ref="E10:L10" si="1">+E9</f>
        <v>0</v>
      </c>
      <c r="F10" s="11">
        <f t="shared" si="1"/>
        <v>217</v>
      </c>
      <c r="G10" s="11">
        <f t="shared" si="1"/>
        <v>436</v>
      </c>
      <c r="H10" s="11">
        <f t="shared" si="1"/>
        <v>0</v>
      </c>
      <c r="I10" s="11">
        <f t="shared" si="1"/>
        <v>217</v>
      </c>
      <c r="J10" s="11">
        <f t="shared" si="1"/>
        <v>766</v>
      </c>
      <c r="K10" s="11">
        <f t="shared" si="1"/>
        <v>1</v>
      </c>
      <c r="L10" s="11">
        <f t="shared" si="1"/>
        <v>6</v>
      </c>
    </row>
    <row r="11" spans="2:12" ht="12.75" thickBot="1" x14ac:dyDescent="0.25">
      <c r="C11" s="10" t="s">
        <v>117</v>
      </c>
      <c r="E11" s="11">
        <f>SUM(D10:E10)</f>
        <v>709</v>
      </c>
      <c r="F11" s="11">
        <f>SUM(D10:F10)</f>
        <v>926</v>
      </c>
      <c r="H11" s="11">
        <f t="shared" ref="H11" si="2">SUM(G10:H10)</f>
        <v>436</v>
      </c>
      <c r="I11" s="11">
        <f t="shared" ref="I11" si="3">SUM(G10:I10)</f>
        <v>653</v>
      </c>
      <c r="K11" s="11">
        <f t="shared" ref="K11" si="4">SUM(J10:K10)</f>
        <v>767</v>
      </c>
      <c r="L11" s="11">
        <f t="shared" ref="L11" si="5">SUM(J10:L10)</f>
        <v>773</v>
      </c>
    </row>
    <row r="12" spans="2:12" ht="12.75" thickBot="1" x14ac:dyDescent="0.25">
      <c r="C12" s="13" t="s">
        <v>121</v>
      </c>
      <c r="D12" s="12"/>
      <c r="E12" s="12"/>
      <c r="F12" s="14">
        <f>+F10/F11</f>
        <v>0.23434125269978401</v>
      </c>
      <c r="G12" s="12"/>
      <c r="H12" s="15" t="s">
        <v>126</v>
      </c>
      <c r="I12" s="16">
        <f>+I11/F11</f>
        <v>0.70518358531317493</v>
      </c>
      <c r="J12" s="12"/>
      <c r="K12" s="12"/>
      <c r="L12" s="12"/>
    </row>
    <row r="13" spans="2:12" x14ac:dyDescent="0.2">
      <c r="I13" s="14"/>
    </row>
    <row r="14" spans="2:12" x14ac:dyDescent="0.2">
      <c r="G14" s="219">
        <v>2017</v>
      </c>
      <c r="H14" s="219"/>
      <c r="I14" s="219"/>
    </row>
    <row r="15" spans="2:12" ht="12.75" thickBot="1" x14ac:dyDescent="0.25">
      <c r="G15" s="83"/>
      <c r="H15" s="83"/>
      <c r="I15" s="83"/>
    </row>
    <row r="16" spans="2:12" ht="12.75" thickBot="1" x14ac:dyDescent="0.25">
      <c r="B16" s="217" t="s">
        <v>28</v>
      </c>
      <c r="C16" s="220" t="s">
        <v>0</v>
      </c>
      <c r="D16" s="223" t="s">
        <v>1</v>
      </c>
      <c r="E16" s="224"/>
      <c r="F16" s="225"/>
      <c r="G16" s="223" t="s">
        <v>2</v>
      </c>
      <c r="H16" s="224"/>
      <c r="I16" s="225"/>
      <c r="J16" s="223" t="s">
        <v>3</v>
      </c>
      <c r="K16" s="224"/>
      <c r="L16" s="225"/>
    </row>
    <row r="17" spans="2:12" x14ac:dyDescent="0.2">
      <c r="B17" s="231"/>
      <c r="C17" s="221"/>
      <c r="D17" s="227" t="s">
        <v>4</v>
      </c>
      <c r="E17" s="229" t="s">
        <v>5</v>
      </c>
      <c r="F17" s="229" t="s">
        <v>6</v>
      </c>
      <c r="G17" s="229" t="s">
        <v>4</v>
      </c>
      <c r="H17" s="229" t="s">
        <v>5</v>
      </c>
      <c r="I17" s="229" t="s">
        <v>6</v>
      </c>
      <c r="J17" s="229" t="s">
        <v>4</v>
      </c>
      <c r="K17" s="229" t="s">
        <v>5</v>
      </c>
      <c r="L17" s="229" t="s">
        <v>6</v>
      </c>
    </row>
    <row r="18" spans="2:12" ht="12.75" thickBot="1" x14ac:dyDescent="0.25">
      <c r="B18" s="218"/>
      <c r="C18" s="222"/>
      <c r="D18" s="228"/>
      <c r="E18" s="230"/>
      <c r="F18" s="230"/>
      <c r="G18" s="230"/>
      <c r="H18" s="230"/>
      <c r="I18" s="230"/>
      <c r="J18" s="230"/>
      <c r="K18" s="230"/>
      <c r="L18" s="230"/>
    </row>
    <row r="19" spans="2:12" ht="13.5" thickBot="1" x14ac:dyDescent="0.25">
      <c r="B19" s="59" t="s">
        <v>29</v>
      </c>
      <c r="C19" s="61" t="s">
        <v>24</v>
      </c>
      <c r="D19" s="116">
        <v>698</v>
      </c>
      <c r="E19" s="116">
        <v>0</v>
      </c>
      <c r="F19" s="116">
        <v>206</v>
      </c>
      <c r="G19" s="116">
        <v>412</v>
      </c>
      <c r="H19" s="116">
        <v>0</v>
      </c>
      <c r="I19" s="116">
        <v>173</v>
      </c>
      <c r="J19" s="116">
        <v>565</v>
      </c>
      <c r="K19" s="116">
        <v>1</v>
      </c>
      <c r="L19" s="116">
        <v>4</v>
      </c>
    </row>
    <row r="20" spans="2:12" x14ac:dyDescent="0.2">
      <c r="C20" s="10" t="s">
        <v>116</v>
      </c>
      <c r="D20" s="1">
        <f>SUM(D19:D19)</f>
        <v>698</v>
      </c>
      <c r="E20" s="1">
        <f t="shared" ref="E20:L20" si="6">SUM(E19:E19)</f>
        <v>0</v>
      </c>
      <c r="F20" s="1">
        <f t="shared" si="6"/>
        <v>206</v>
      </c>
      <c r="G20" s="1">
        <f t="shared" si="6"/>
        <v>412</v>
      </c>
      <c r="H20" s="1">
        <f t="shared" si="6"/>
        <v>0</v>
      </c>
      <c r="I20" s="1">
        <f t="shared" si="6"/>
        <v>173</v>
      </c>
      <c r="J20" s="1">
        <f t="shared" si="6"/>
        <v>565</v>
      </c>
      <c r="K20" s="1">
        <f t="shared" si="6"/>
        <v>1</v>
      </c>
      <c r="L20" s="1">
        <f t="shared" si="6"/>
        <v>4</v>
      </c>
    </row>
    <row r="21" spans="2:12" x14ac:dyDescent="0.2">
      <c r="C21" s="10" t="s">
        <v>119</v>
      </c>
      <c r="D21" s="11">
        <f>+D20</f>
        <v>698</v>
      </c>
      <c r="E21" s="11">
        <f t="shared" ref="E21:L21" si="7">+E20</f>
        <v>0</v>
      </c>
      <c r="F21" s="11">
        <f t="shared" si="7"/>
        <v>206</v>
      </c>
      <c r="G21" s="11">
        <f t="shared" si="7"/>
        <v>412</v>
      </c>
      <c r="H21" s="11">
        <f t="shared" si="7"/>
        <v>0</v>
      </c>
      <c r="I21" s="11">
        <f t="shared" si="7"/>
        <v>173</v>
      </c>
      <c r="J21" s="11">
        <f t="shared" si="7"/>
        <v>565</v>
      </c>
      <c r="K21" s="11">
        <f t="shared" si="7"/>
        <v>1</v>
      </c>
      <c r="L21" s="11">
        <f t="shared" si="7"/>
        <v>4</v>
      </c>
    </row>
    <row r="22" spans="2:12" x14ac:dyDescent="0.2">
      <c r="C22" s="10" t="s">
        <v>117</v>
      </c>
      <c r="E22" s="12">
        <f>SUM(D21:E21)</f>
        <v>698</v>
      </c>
      <c r="F22" s="12">
        <f>SUM(D21:F21)</f>
        <v>904</v>
      </c>
      <c r="H22" s="12">
        <f>SUM(G21:H21)</f>
        <v>412</v>
      </c>
      <c r="I22" s="12">
        <f>SUM(G21:I21)</f>
        <v>585</v>
      </c>
      <c r="K22" s="12">
        <f>SUM(J21:K21)</f>
        <v>566</v>
      </c>
      <c r="L22" s="12">
        <f>SUM(J21:L21)</f>
        <v>570</v>
      </c>
    </row>
    <row r="23" spans="2:12" x14ac:dyDescent="0.2">
      <c r="C23" s="10" t="s">
        <v>120</v>
      </c>
      <c r="D23" s="14">
        <f>+D9/D20</f>
        <v>1.015759312320917</v>
      </c>
      <c r="E23" s="14"/>
      <c r="F23" s="14">
        <f t="shared" ref="F23:L23" si="8">+F9/F20</f>
        <v>1.0533980582524272</v>
      </c>
      <c r="G23" s="14">
        <f t="shared" si="8"/>
        <v>1.058252427184466</v>
      </c>
      <c r="H23" s="14"/>
      <c r="I23" s="14">
        <f t="shared" si="8"/>
        <v>1.254335260115607</v>
      </c>
      <c r="J23" s="14">
        <f t="shared" si="8"/>
        <v>1.3557522123893806</v>
      </c>
      <c r="K23" s="14"/>
      <c r="L23" s="14">
        <f t="shared" si="8"/>
        <v>1.5</v>
      </c>
    </row>
    <row r="24" spans="2:12" ht="12.75" thickBot="1" x14ac:dyDescent="0.25">
      <c r="C24" s="13" t="s">
        <v>122</v>
      </c>
      <c r="E24" s="14">
        <f>+E11/E22</f>
        <v>1.015759312320917</v>
      </c>
      <c r="F24" s="14">
        <f t="shared" ref="F24:L24" si="9">+F11/F22</f>
        <v>1.0243362831858407</v>
      </c>
      <c r="G24" s="14"/>
      <c r="H24" s="14">
        <f t="shared" si="9"/>
        <v>1.058252427184466</v>
      </c>
      <c r="I24" s="14">
        <f t="shared" si="9"/>
        <v>1.1162393162393163</v>
      </c>
      <c r="J24" s="14"/>
      <c r="K24" s="14">
        <f t="shared" si="9"/>
        <v>1.3551236749116609</v>
      </c>
      <c r="L24" s="14">
        <f t="shared" si="9"/>
        <v>1.356140350877193</v>
      </c>
    </row>
    <row r="25" spans="2:12" x14ac:dyDescent="0.2">
      <c r="C25" s="29"/>
      <c r="E25" s="14"/>
      <c r="F25" s="14"/>
      <c r="G25" s="14"/>
      <c r="H25" s="14"/>
      <c r="I25" s="14"/>
      <c r="J25" s="14"/>
      <c r="K25" s="14"/>
      <c r="L25" s="14"/>
    </row>
    <row r="26" spans="2:12" ht="27.6" customHeight="1" x14ac:dyDescent="0.2">
      <c r="B26" s="153" t="s">
        <v>123</v>
      </c>
      <c r="C26" s="226" t="s">
        <v>343</v>
      </c>
      <c r="D26" s="226"/>
      <c r="E26" s="226"/>
      <c r="F26" s="226"/>
      <c r="G26" s="226"/>
      <c r="H26" s="226"/>
      <c r="I26" s="226"/>
      <c r="J26" s="226"/>
      <c r="K26" s="226"/>
      <c r="L26" s="226"/>
    </row>
    <row r="27" spans="2:12" x14ac:dyDescent="0.2">
      <c r="B27" s="154" t="s">
        <v>124</v>
      </c>
      <c r="C27" s="226" t="s">
        <v>344</v>
      </c>
      <c r="D27" s="226"/>
      <c r="E27" s="226"/>
      <c r="F27" s="226"/>
      <c r="G27" s="226"/>
      <c r="H27" s="226"/>
      <c r="I27" s="226"/>
      <c r="J27" s="226"/>
      <c r="K27" s="226"/>
      <c r="L27" s="226"/>
    </row>
    <row r="28" spans="2:12" x14ac:dyDescent="0.2">
      <c r="B28" s="154" t="s">
        <v>125</v>
      </c>
      <c r="C28" s="226" t="s">
        <v>345</v>
      </c>
      <c r="D28" s="226"/>
      <c r="E28" s="226"/>
      <c r="F28" s="226"/>
      <c r="G28" s="226"/>
      <c r="H28" s="226"/>
      <c r="I28" s="226"/>
      <c r="J28" s="226"/>
      <c r="K28" s="226"/>
      <c r="L28" s="226"/>
    </row>
    <row r="30" spans="2:12" ht="12.75" thickBot="1" x14ac:dyDescent="0.25"/>
    <row r="31" spans="2:12" x14ac:dyDescent="0.2">
      <c r="C31" s="84"/>
      <c r="D31" s="217" t="s">
        <v>1</v>
      </c>
      <c r="E31" s="217" t="s">
        <v>2</v>
      </c>
      <c r="F31" s="217" t="s">
        <v>3</v>
      </c>
    </row>
    <row r="32" spans="2:12" ht="12.75" thickBot="1" x14ac:dyDescent="0.25">
      <c r="C32" s="84"/>
      <c r="D32" s="253"/>
      <c r="E32" s="253"/>
      <c r="F32" s="253"/>
    </row>
    <row r="33" spans="1:11" ht="12.75" thickBot="1" x14ac:dyDescent="0.25">
      <c r="C33" s="37" t="s">
        <v>72</v>
      </c>
      <c r="D33" s="38">
        <v>926</v>
      </c>
      <c r="E33" s="38">
        <v>653</v>
      </c>
      <c r="F33" s="38">
        <v>773</v>
      </c>
    </row>
    <row r="34" spans="1:11" ht="24.75" thickBot="1" x14ac:dyDescent="0.25">
      <c r="C34" s="41" t="s">
        <v>173</v>
      </c>
      <c r="D34" s="38">
        <v>648</v>
      </c>
      <c r="E34" s="38">
        <v>518</v>
      </c>
      <c r="F34" s="38">
        <v>494</v>
      </c>
    </row>
    <row r="35" spans="1:11" x14ac:dyDescent="0.2">
      <c r="D35" s="14">
        <f>+D33/D34</f>
        <v>1.4290123456790123</v>
      </c>
      <c r="E35" s="14">
        <f>+E33/E34</f>
        <v>1.2606177606177607</v>
      </c>
      <c r="F35" s="14">
        <f>+F33/F34</f>
        <v>1.5647773279352226</v>
      </c>
    </row>
    <row r="37" spans="1:11" ht="37.5" customHeight="1" x14ac:dyDescent="0.2">
      <c r="A37" s="153" t="s">
        <v>167</v>
      </c>
      <c r="B37" s="250" t="s">
        <v>342</v>
      </c>
      <c r="C37" s="250"/>
      <c r="D37" s="250"/>
      <c r="E37" s="250"/>
      <c r="F37" s="250"/>
      <c r="G37" s="250"/>
      <c r="H37" s="250"/>
      <c r="I37" s="250"/>
      <c r="J37" s="250"/>
      <c r="K37" s="250"/>
    </row>
    <row r="39" spans="1:11" ht="24" x14ac:dyDescent="0.2">
      <c r="C39" s="18" t="s">
        <v>74</v>
      </c>
      <c r="D39" s="19" t="s">
        <v>75</v>
      </c>
      <c r="E39" s="19" t="s">
        <v>76</v>
      </c>
      <c r="F39" s="20" t="s">
        <v>77</v>
      </c>
    </row>
    <row r="40" spans="1:11" x14ac:dyDescent="0.2">
      <c r="C40" s="21" t="s">
        <v>78</v>
      </c>
      <c r="D40" s="22">
        <v>344</v>
      </c>
      <c r="E40" s="22">
        <v>298</v>
      </c>
      <c r="F40" s="22">
        <v>121</v>
      </c>
    </row>
    <row r="41" spans="1:11" x14ac:dyDescent="0.2">
      <c r="C41" s="21" t="s">
        <v>80</v>
      </c>
      <c r="D41" s="22">
        <v>950</v>
      </c>
      <c r="E41" s="22">
        <v>798</v>
      </c>
      <c r="F41" s="22">
        <v>708</v>
      </c>
    </row>
    <row r="42" spans="1:11" x14ac:dyDescent="0.2">
      <c r="C42" s="21" t="s">
        <v>82</v>
      </c>
      <c r="D42" s="22">
        <v>781</v>
      </c>
      <c r="E42" s="22">
        <v>591</v>
      </c>
      <c r="F42" s="22">
        <v>363</v>
      </c>
    </row>
    <row r="43" spans="1:11" x14ac:dyDescent="0.2">
      <c r="C43" s="21" t="s">
        <v>85</v>
      </c>
      <c r="D43" s="22">
        <v>571</v>
      </c>
      <c r="E43" s="22">
        <v>436</v>
      </c>
      <c r="F43" s="22">
        <v>285</v>
      </c>
    </row>
    <row r="44" spans="1:11" x14ac:dyDescent="0.2">
      <c r="C44" s="21" t="s">
        <v>87</v>
      </c>
      <c r="D44" s="22">
        <v>506</v>
      </c>
      <c r="E44" s="22">
        <v>458</v>
      </c>
      <c r="F44" s="22">
        <v>365</v>
      </c>
    </row>
    <row r="45" spans="1:11" x14ac:dyDescent="0.2">
      <c r="C45" s="21" t="s">
        <v>88</v>
      </c>
      <c r="D45" s="22">
        <v>862</v>
      </c>
      <c r="E45" s="22">
        <v>579</v>
      </c>
      <c r="F45" s="22">
        <v>434</v>
      </c>
    </row>
    <row r="46" spans="1:11" x14ac:dyDescent="0.2">
      <c r="C46" s="21" t="s">
        <v>89</v>
      </c>
      <c r="D46" s="22">
        <v>382</v>
      </c>
      <c r="E46" s="22">
        <v>329</v>
      </c>
      <c r="F46" s="22">
        <v>134</v>
      </c>
    </row>
    <row r="47" spans="1:11" x14ac:dyDescent="0.2">
      <c r="C47" s="21" t="s">
        <v>180</v>
      </c>
      <c r="D47" s="22">
        <v>576</v>
      </c>
      <c r="E47" s="22">
        <v>461</v>
      </c>
      <c r="F47" s="22">
        <v>229</v>
      </c>
    </row>
    <row r="48" spans="1:11" x14ac:dyDescent="0.2">
      <c r="C48" s="21" t="s">
        <v>91</v>
      </c>
      <c r="D48" s="22">
        <v>679</v>
      </c>
      <c r="E48" s="22">
        <v>649</v>
      </c>
      <c r="F48" s="22">
        <v>471</v>
      </c>
    </row>
    <row r="49" spans="3:6" x14ac:dyDescent="0.2">
      <c r="C49" s="21" t="s">
        <v>92</v>
      </c>
      <c r="D49" s="22">
        <v>955</v>
      </c>
      <c r="E49" s="22">
        <v>575</v>
      </c>
      <c r="F49" s="22">
        <v>856</v>
      </c>
    </row>
    <row r="50" spans="3:6" x14ac:dyDescent="0.2">
      <c r="C50" s="21" t="s">
        <v>93</v>
      </c>
      <c r="D50" s="22">
        <v>237</v>
      </c>
      <c r="E50" s="22">
        <v>236</v>
      </c>
      <c r="F50" s="22">
        <v>114</v>
      </c>
    </row>
    <row r="51" spans="3:6" x14ac:dyDescent="0.2">
      <c r="C51" s="21" t="s">
        <v>94</v>
      </c>
      <c r="D51" s="22">
        <v>563</v>
      </c>
      <c r="E51" s="22">
        <v>558</v>
      </c>
      <c r="F51" s="22">
        <v>305</v>
      </c>
    </row>
    <row r="52" spans="3:6" x14ac:dyDescent="0.2">
      <c r="C52" s="21" t="s">
        <v>95</v>
      </c>
      <c r="D52" s="22">
        <v>243</v>
      </c>
      <c r="E52" s="22">
        <v>154</v>
      </c>
      <c r="F52" s="22">
        <v>156</v>
      </c>
    </row>
    <row r="53" spans="3:6" x14ac:dyDescent="0.2">
      <c r="C53" s="21" t="s">
        <v>96</v>
      </c>
      <c r="D53" s="22">
        <v>926</v>
      </c>
      <c r="E53" s="22">
        <v>653</v>
      </c>
      <c r="F53" s="22">
        <v>773</v>
      </c>
    </row>
    <row r="54" spans="3:6" x14ac:dyDescent="0.2">
      <c r="C54" s="21" t="s">
        <v>99</v>
      </c>
      <c r="D54" s="22">
        <v>810</v>
      </c>
      <c r="E54" s="22">
        <v>440</v>
      </c>
      <c r="F54" s="22">
        <v>392</v>
      </c>
    </row>
    <row r="55" spans="3:6" x14ac:dyDescent="0.2">
      <c r="C55" s="21" t="s">
        <v>100</v>
      </c>
      <c r="D55" s="22">
        <v>637</v>
      </c>
      <c r="E55" s="22">
        <v>421</v>
      </c>
      <c r="F55" s="22">
        <v>430</v>
      </c>
    </row>
    <row r="56" spans="3:6" x14ac:dyDescent="0.2">
      <c r="C56" s="21" t="s">
        <v>101</v>
      </c>
      <c r="D56" s="22">
        <v>904</v>
      </c>
      <c r="E56" s="22">
        <v>761</v>
      </c>
      <c r="F56" s="22">
        <v>218</v>
      </c>
    </row>
    <row r="57" spans="3:6" x14ac:dyDescent="0.2">
      <c r="C57" s="21" t="s">
        <v>102</v>
      </c>
      <c r="D57" s="22">
        <v>448</v>
      </c>
      <c r="E57" s="22">
        <v>432</v>
      </c>
      <c r="F57" s="22">
        <v>550</v>
      </c>
    </row>
    <row r="58" spans="3:6" x14ac:dyDescent="0.2">
      <c r="C58" s="21" t="s">
        <v>103</v>
      </c>
      <c r="D58" s="22">
        <v>739</v>
      </c>
      <c r="E58" s="22">
        <v>587</v>
      </c>
      <c r="F58" s="22">
        <v>1180</v>
      </c>
    </row>
    <row r="59" spans="3:6" x14ac:dyDescent="0.2">
      <c r="C59" s="21" t="s">
        <v>104</v>
      </c>
      <c r="D59" s="22">
        <v>949</v>
      </c>
      <c r="E59" s="22">
        <v>690</v>
      </c>
      <c r="F59" s="22">
        <v>545</v>
      </c>
    </row>
    <row r="60" spans="3:6" x14ac:dyDescent="0.2">
      <c r="C60" s="21" t="s">
        <v>105</v>
      </c>
      <c r="D60" s="22">
        <v>775</v>
      </c>
      <c r="E60" s="22">
        <v>716</v>
      </c>
      <c r="F60" s="22">
        <v>862</v>
      </c>
    </row>
    <row r="61" spans="3:6" x14ac:dyDescent="0.2">
      <c r="C61" s="21" t="s">
        <v>107</v>
      </c>
      <c r="D61" s="22">
        <v>732</v>
      </c>
      <c r="E61" s="22">
        <v>694</v>
      </c>
      <c r="F61" s="22">
        <v>772</v>
      </c>
    </row>
    <row r="62" spans="3:6" x14ac:dyDescent="0.2">
      <c r="C62" s="21" t="s">
        <v>108</v>
      </c>
      <c r="D62" s="22">
        <v>822</v>
      </c>
      <c r="E62" s="22">
        <v>792</v>
      </c>
      <c r="F62" s="22">
        <v>1421</v>
      </c>
    </row>
    <row r="63" spans="3:6" x14ac:dyDescent="0.2">
      <c r="C63" s="21" t="s">
        <v>109</v>
      </c>
      <c r="D63" s="22">
        <v>158</v>
      </c>
      <c r="E63" s="22">
        <v>116</v>
      </c>
      <c r="F63" s="22">
        <v>178</v>
      </c>
    </row>
  </sheetData>
  <mergeCells count="37">
    <mergeCell ref="G14:I14"/>
    <mergeCell ref="G3:I3"/>
    <mergeCell ref="C26:L26"/>
    <mergeCell ref="C27:L27"/>
    <mergeCell ref="C28:L28"/>
    <mergeCell ref="K6:K7"/>
    <mergeCell ref="L6:L7"/>
    <mergeCell ref="B16:B18"/>
    <mergeCell ref="C16:C18"/>
    <mergeCell ref="D16:F16"/>
    <mergeCell ref="G16:I16"/>
    <mergeCell ref="J16:L16"/>
    <mergeCell ref="D17:D18"/>
    <mergeCell ref="E17:E18"/>
    <mergeCell ref="F17:F18"/>
    <mergeCell ref="G17:G18"/>
    <mergeCell ref="H17:H18"/>
    <mergeCell ref="I17:I18"/>
    <mergeCell ref="J17:J18"/>
    <mergeCell ref="K17:K18"/>
    <mergeCell ref="L17:L18"/>
    <mergeCell ref="D31:D32"/>
    <mergeCell ref="E31:E32"/>
    <mergeCell ref="F31:F32"/>
    <mergeCell ref="B37:K37"/>
    <mergeCell ref="B5:B7"/>
    <mergeCell ref="C5:C7"/>
    <mergeCell ref="D5:F5"/>
    <mergeCell ref="G5:I5"/>
    <mergeCell ref="J5:L5"/>
    <mergeCell ref="D6:D7"/>
    <mergeCell ref="E6:E7"/>
    <mergeCell ref="F6:F7"/>
    <mergeCell ref="G6:G7"/>
    <mergeCell ref="H6:H7"/>
    <mergeCell ref="I6:I7"/>
    <mergeCell ref="J6:J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7"/>
  <sheetViews>
    <sheetView zoomScale="90" zoomScaleNormal="90" workbookViewId="0">
      <selection activeCell="N96" sqref="N96"/>
    </sheetView>
  </sheetViews>
  <sheetFormatPr baseColWidth="10" defaultColWidth="11.5703125" defaultRowHeight="12" customHeight="1" x14ac:dyDescent="0.2"/>
  <cols>
    <col min="1" max="2" width="11.5703125" style="1"/>
    <col min="3" max="3" width="15.28515625" style="1" customWidth="1"/>
    <col min="4" max="4" width="16.7109375" style="68" customWidth="1"/>
    <col min="5" max="5" width="11.5703125" style="1" customWidth="1"/>
    <col min="6" max="16384" width="11.5703125" style="1"/>
  </cols>
  <sheetData>
    <row r="2" spans="2:16" ht="12" customHeight="1" x14ac:dyDescent="0.2">
      <c r="I2" s="219">
        <v>2018</v>
      </c>
      <c r="J2" s="219"/>
      <c r="K2" s="219"/>
    </row>
    <row r="3" spans="2:16" ht="12" customHeight="1" thickBot="1" x14ac:dyDescent="0.25"/>
    <row r="4" spans="2:16" ht="12" customHeight="1" thickBot="1" x14ac:dyDescent="0.25">
      <c r="B4" s="217" t="s">
        <v>28</v>
      </c>
      <c r="C4" s="284" t="s">
        <v>168</v>
      </c>
      <c r="D4" s="220" t="s">
        <v>0</v>
      </c>
      <c r="E4" s="223" t="s">
        <v>1</v>
      </c>
      <c r="F4" s="224"/>
      <c r="G4" s="225"/>
      <c r="I4" s="223" t="s">
        <v>2</v>
      </c>
      <c r="J4" s="224"/>
      <c r="K4" s="225"/>
      <c r="M4" s="223" t="s">
        <v>3</v>
      </c>
      <c r="N4" s="224"/>
      <c r="O4" s="225"/>
    </row>
    <row r="5" spans="2:16" ht="12" customHeight="1" x14ac:dyDescent="0.2">
      <c r="B5" s="231"/>
      <c r="C5" s="285"/>
      <c r="D5" s="221"/>
      <c r="E5" s="227" t="s">
        <v>4</v>
      </c>
      <c r="F5" s="229" t="s">
        <v>5</v>
      </c>
      <c r="G5" s="229" t="s">
        <v>6</v>
      </c>
      <c r="I5" s="227" t="s">
        <v>4</v>
      </c>
      <c r="J5" s="229" t="s">
        <v>5</v>
      </c>
      <c r="K5" s="229" t="s">
        <v>6</v>
      </c>
      <c r="M5" s="227" t="s">
        <v>4</v>
      </c>
      <c r="N5" s="229" t="s">
        <v>5</v>
      </c>
      <c r="O5" s="229" t="s">
        <v>6</v>
      </c>
    </row>
    <row r="6" spans="2:16" ht="12" customHeight="1" thickBot="1" x14ac:dyDescent="0.25">
      <c r="B6" s="231"/>
      <c r="C6" s="286"/>
      <c r="D6" s="222"/>
      <c r="E6" s="266"/>
      <c r="F6" s="261"/>
      <c r="G6" s="261"/>
      <c r="I6" s="266"/>
      <c r="J6" s="261"/>
      <c r="K6" s="261"/>
      <c r="M6" s="266"/>
      <c r="N6" s="261"/>
      <c r="O6" s="261"/>
    </row>
    <row r="7" spans="2:16" ht="12" customHeight="1" thickBot="1" x14ac:dyDescent="0.25">
      <c r="B7" s="284" t="s">
        <v>32</v>
      </c>
      <c r="C7" s="64" t="s">
        <v>111</v>
      </c>
      <c r="D7" s="90" t="s">
        <v>30</v>
      </c>
      <c r="E7" s="40">
        <v>132</v>
      </c>
      <c r="F7" s="38">
        <v>0</v>
      </c>
      <c r="G7" s="38">
        <v>31</v>
      </c>
      <c r="H7" s="65">
        <f>SUM(E7:G7)</f>
        <v>163</v>
      </c>
      <c r="I7" s="40">
        <v>182</v>
      </c>
      <c r="J7" s="38">
        <v>0</v>
      </c>
      <c r="K7" s="38">
        <v>28</v>
      </c>
      <c r="L7" s="65">
        <f>SUM(I7:K7)</f>
        <v>210</v>
      </c>
      <c r="M7" s="40">
        <v>74</v>
      </c>
      <c r="N7" s="38">
        <v>1</v>
      </c>
      <c r="O7" s="38">
        <v>1</v>
      </c>
      <c r="P7" s="75">
        <f>SUM(M7:O7)</f>
        <v>76</v>
      </c>
    </row>
    <row r="8" spans="2:16" ht="12" customHeight="1" thickBot="1" x14ac:dyDescent="0.25">
      <c r="B8" s="285"/>
      <c r="C8" s="67" t="s">
        <v>112</v>
      </c>
      <c r="D8" s="91" t="s">
        <v>30</v>
      </c>
      <c r="E8" s="187">
        <v>134</v>
      </c>
      <c r="F8" s="7">
        <v>0</v>
      </c>
      <c r="G8" s="7">
        <v>20</v>
      </c>
      <c r="H8" s="65">
        <f t="shared" ref="H8:H14" si="0">SUM(E8:G8)</f>
        <v>154</v>
      </c>
      <c r="I8" s="187">
        <v>72</v>
      </c>
      <c r="J8" s="7">
        <v>2</v>
      </c>
      <c r="K8" s="7">
        <v>11</v>
      </c>
      <c r="L8" s="65">
        <f t="shared" ref="L8:L14" si="1">SUM(I8:K8)</f>
        <v>85</v>
      </c>
      <c r="M8" s="187">
        <v>35</v>
      </c>
      <c r="N8" s="7">
        <v>0</v>
      </c>
      <c r="O8" s="7">
        <v>0</v>
      </c>
      <c r="P8" s="75">
        <f t="shared" ref="P8:P14" si="2">SUM(M8:O8)</f>
        <v>35</v>
      </c>
    </row>
    <row r="9" spans="2:16" ht="12" customHeight="1" thickBot="1" x14ac:dyDescent="0.25">
      <c r="B9" s="285"/>
      <c r="C9" s="259" t="s">
        <v>41</v>
      </c>
      <c r="D9" s="91" t="s">
        <v>30</v>
      </c>
      <c r="E9" s="187">
        <v>360</v>
      </c>
      <c r="F9" s="7">
        <v>0</v>
      </c>
      <c r="G9" s="7">
        <v>94</v>
      </c>
      <c r="H9" s="65">
        <f t="shared" si="0"/>
        <v>454</v>
      </c>
      <c r="I9" s="187">
        <v>360</v>
      </c>
      <c r="J9" s="7">
        <v>4</v>
      </c>
      <c r="K9" s="7">
        <v>83</v>
      </c>
      <c r="L9" s="65">
        <f t="shared" si="1"/>
        <v>447</v>
      </c>
      <c r="M9" s="187">
        <v>122</v>
      </c>
      <c r="N9" s="7">
        <v>0</v>
      </c>
      <c r="O9" s="7">
        <v>5</v>
      </c>
      <c r="P9" s="75">
        <f t="shared" si="2"/>
        <v>127</v>
      </c>
    </row>
    <row r="10" spans="2:16" ht="12" customHeight="1" thickBot="1" x14ac:dyDescent="0.25">
      <c r="B10" s="285"/>
      <c r="C10" s="257"/>
      <c r="D10" s="91" t="s">
        <v>25</v>
      </c>
      <c r="E10" s="187">
        <v>292</v>
      </c>
      <c r="F10" s="7">
        <v>0</v>
      </c>
      <c r="G10" s="7">
        <v>84</v>
      </c>
      <c r="H10" s="65">
        <f t="shared" si="0"/>
        <v>376</v>
      </c>
      <c r="I10" s="187">
        <v>225</v>
      </c>
      <c r="J10" s="7">
        <v>6</v>
      </c>
      <c r="K10" s="7">
        <v>72</v>
      </c>
      <c r="L10" s="65">
        <f t="shared" si="1"/>
        <v>303</v>
      </c>
      <c r="M10" s="187">
        <v>117</v>
      </c>
      <c r="N10" s="7">
        <v>6</v>
      </c>
      <c r="O10" s="7">
        <v>0</v>
      </c>
      <c r="P10" s="75">
        <f t="shared" si="2"/>
        <v>123</v>
      </c>
    </row>
    <row r="11" spans="2:16" ht="12" customHeight="1" thickBot="1" x14ac:dyDescent="0.25">
      <c r="B11" s="285"/>
      <c r="C11" s="67" t="s">
        <v>42</v>
      </c>
      <c r="D11" s="91" t="s">
        <v>30</v>
      </c>
      <c r="E11" s="187">
        <v>277</v>
      </c>
      <c r="F11" s="7">
        <v>0</v>
      </c>
      <c r="G11" s="7">
        <v>77</v>
      </c>
      <c r="H11" s="65">
        <f t="shared" si="0"/>
        <v>354</v>
      </c>
      <c r="I11" s="187">
        <v>229</v>
      </c>
      <c r="J11" s="7">
        <v>3</v>
      </c>
      <c r="K11" s="7">
        <v>67</v>
      </c>
      <c r="L11" s="65">
        <f t="shared" si="1"/>
        <v>299</v>
      </c>
      <c r="M11" s="187">
        <v>115</v>
      </c>
      <c r="N11" s="7">
        <v>27</v>
      </c>
      <c r="O11" s="7">
        <v>8</v>
      </c>
      <c r="P11" s="75">
        <f t="shared" si="2"/>
        <v>150</v>
      </c>
    </row>
    <row r="12" spans="2:16" ht="12" customHeight="1" thickBot="1" x14ac:dyDescent="0.25">
      <c r="B12" s="285"/>
      <c r="C12" s="67" t="s">
        <v>43</v>
      </c>
      <c r="D12" s="91" t="s">
        <v>30</v>
      </c>
      <c r="E12" s="187">
        <v>215</v>
      </c>
      <c r="F12" s="105">
        <v>52</v>
      </c>
      <c r="G12" s="7">
        <v>59</v>
      </c>
      <c r="H12" s="65">
        <f t="shared" si="0"/>
        <v>326</v>
      </c>
      <c r="I12" s="187">
        <v>168</v>
      </c>
      <c r="J12" s="105">
        <v>59</v>
      </c>
      <c r="K12" s="7">
        <v>56</v>
      </c>
      <c r="L12" s="65">
        <f t="shared" si="1"/>
        <v>283</v>
      </c>
      <c r="M12" s="187">
        <v>143</v>
      </c>
      <c r="N12" s="105">
        <v>13</v>
      </c>
      <c r="O12" s="7">
        <v>0</v>
      </c>
      <c r="P12" s="75">
        <f t="shared" si="2"/>
        <v>156</v>
      </c>
    </row>
    <row r="13" spans="2:16" ht="12" customHeight="1" thickBot="1" x14ac:dyDescent="0.25">
      <c r="B13" s="285"/>
      <c r="C13" s="47" t="s">
        <v>44</v>
      </c>
      <c r="D13" s="91" t="s">
        <v>30</v>
      </c>
      <c r="E13" s="187">
        <v>320</v>
      </c>
      <c r="F13" s="7">
        <v>0</v>
      </c>
      <c r="G13" s="7">
        <v>42</v>
      </c>
      <c r="H13" s="65">
        <f t="shared" si="0"/>
        <v>362</v>
      </c>
      <c r="I13" s="187">
        <v>283</v>
      </c>
      <c r="J13" s="7">
        <v>3</v>
      </c>
      <c r="K13" s="7">
        <v>39</v>
      </c>
      <c r="L13" s="65">
        <f t="shared" si="1"/>
        <v>325</v>
      </c>
      <c r="M13" s="187">
        <v>159</v>
      </c>
      <c r="N13" s="7">
        <v>28</v>
      </c>
      <c r="O13" s="7">
        <v>0</v>
      </c>
      <c r="P13" s="75">
        <f t="shared" si="2"/>
        <v>187</v>
      </c>
    </row>
    <row r="14" spans="2:16" ht="12" customHeight="1" thickBot="1" x14ac:dyDescent="0.25">
      <c r="B14" s="286"/>
      <c r="C14" s="47" t="s">
        <v>45</v>
      </c>
      <c r="D14" s="91" t="s">
        <v>30</v>
      </c>
      <c r="E14" s="187">
        <v>235</v>
      </c>
      <c r="F14" s="7">
        <v>0</v>
      </c>
      <c r="G14" s="7">
        <v>22</v>
      </c>
      <c r="H14" s="65">
        <f t="shared" si="0"/>
        <v>257</v>
      </c>
      <c r="I14" s="187">
        <v>229</v>
      </c>
      <c r="J14" s="7">
        <v>58</v>
      </c>
      <c r="K14" s="7">
        <v>27</v>
      </c>
      <c r="L14" s="65">
        <f t="shared" si="1"/>
        <v>314</v>
      </c>
      <c r="M14" s="187">
        <v>104</v>
      </c>
      <c r="N14" s="7">
        <v>2</v>
      </c>
      <c r="O14" s="7">
        <v>3</v>
      </c>
      <c r="P14" s="75">
        <f t="shared" si="2"/>
        <v>109</v>
      </c>
    </row>
    <row r="15" spans="2:16" ht="12" customHeight="1" x14ac:dyDescent="0.2">
      <c r="C15" s="44"/>
      <c r="D15" s="70" t="s">
        <v>116</v>
      </c>
      <c r="E15" s="1">
        <f>SUM(E7:E14)</f>
        <v>1965</v>
      </c>
      <c r="F15" s="1">
        <f t="shared" ref="F15:H15" si="3">SUM(F7:F14)</f>
        <v>52</v>
      </c>
      <c r="G15" s="1">
        <f t="shared" si="3"/>
        <v>429</v>
      </c>
      <c r="H15" s="1">
        <f t="shared" si="3"/>
        <v>2446</v>
      </c>
      <c r="I15" s="1">
        <f t="shared" ref="I15" si="4">SUM(I7:I14)</f>
        <v>1748</v>
      </c>
      <c r="J15" s="1">
        <f t="shared" ref="J15:K15" si="5">SUM(J7:J14)</f>
        <v>135</v>
      </c>
      <c r="K15" s="1">
        <f t="shared" si="5"/>
        <v>383</v>
      </c>
      <c r="L15" s="1">
        <f t="shared" ref="L15" si="6">SUM(L7:L14)</f>
        <v>2266</v>
      </c>
      <c r="M15" s="1">
        <f t="shared" ref="M15:N15" si="7">SUM(M7:M14)</f>
        <v>869</v>
      </c>
      <c r="N15" s="1">
        <f t="shared" si="7"/>
        <v>77</v>
      </c>
      <c r="O15" s="1">
        <f t="shared" ref="O15:P15" si="8">SUM(O7:O14)</f>
        <v>17</v>
      </c>
      <c r="P15" s="1">
        <f t="shared" si="8"/>
        <v>963</v>
      </c>
    </row>
    <row r="16" spans="2:16" ht="12" customHeight="1" x14ac:dyDescent="0.2">
      <c r="C16" s="44"/>
      <c r="D16" s="70" t="s">
        <v>119</v>
      </c>
      <c r="E16" s="11">
        <f>+E15/8</f>
        <v>245.625</v>
      </c>
      <c r="F16" s="11">
        <f t="shared" ref="F16:P16" si="9">+F15/8</f>
        <v>6.5</v>
      </c>
      <c r="G16" s="11">
        <f t="shared" si="9"/>
        <v>53.625</v>
      </c>
      <c r="H16" s="11">
        <f t="shared" si="9"/>
        <v>305.75</v>
      </c>
      <c r="I16" s="11">
        <f t="shared" si="9"/>
        <v>218.5</v>
      </c>
      <c r="J16" s="11">
        <f t="shared" si="9"/>
        <v>16.875</v>
      </c>
      <c r="K16" s="11">
        <f t="shared" si="9"/>
        <v>47.875</v>
      </c>
      <c r="L16" s="14">
        <f t="shared" si="9"/>
        <v>283.25</v>
      </c>
      <c r="M16" s="11">
        <f t="shared" si="9"/>
        <v>108.625</v>
      </c>
      <c r="N16" s="11">
        <f t="shared" si="9"/>
        <v>9.625</v>
      </c>
      <c r="O16" s="11">
        <f t="shared" si="9"/>
        <v>2.125</v>
      </c>
      <c r="P16" s="11">
        <f t="shared" si="9"/>
        <v>120.375</v>
      </c>
    </row>
    <row r="17" spans="2:16" ht="12" customHeight="1" thickBot="1" x14ac:dyDescent="0.25">
      <c r="C17" s="44"/>
      <c r="D17" s="71" t="s">
        <v>117</v>
      </c>
      <c r="F17" s="11">
        <f>SUM(E16:F16)</f>
        <v>252.125</v>
      </c>
      <c r="G17" s="11">
        <f>SUM(E16:G16)</f>
        <v>305.75</v>
      </c>
      <c r="H17" s="14">
        <f>+H7/H16</f>
        <v>0.53311529026982829</v>
      </c>
      <c r="J17" s="11">
        <f>SUM(I16:J16)</f>
        <v>235.375</v>
      </c>
      <c r="K17" s="11">
        <f>SUM(I16:K16)</f>
        <v>283.25</v>
      </c>
      <c r="L17" s="14">
        <f>+L8/L16</f>
        <v>0.30008826125330978</v>
      </c>
      <c r="N17" s="11">
        <f>SUM(M16:N16)</f>
        <v>118.25</v>
      </c>
      <c r="O17" s="11">
        <f>SUM(M16:O16)</f>
        <v>120.375</v>
      </c>
      <c r="P17" s="66"/>
    </row>
    <row r="18" spans="2:16" ht="12" customHeight="1" thickBot="1" x14ac:dyDescent="0.25">
      <c r="C18" s="44"/>
      <c r="E18" s="12"/>
      <c r="F18" s="63" t="s">
        <v>121</v>
      </c>
      <c r="G18" s="16">
        <f>+G16/G17</f>
        <v>0.17538838920686836</v>
      </c>
      <c r="H18" s="12"/>
      <c r="I18" s="15" t="s">
        <v>126</v>
      </c>
      <c r="J18" s="16">
        <f>+K17/G17</f>
        <v>0.92641046606704824</v>
      </c>
      <c r="K18" s="12"/>
      <c r="L18" s="12"/>
      <c r="M18" s="12"/>
      <c r="N18" s="46"/>
      <c r="O18" s="46"/>
      <c r="P18" s="66"/>
    </row>
    <row r="19" spans="2:16" ht="12" customHeight="1" x14ac:dyDescent="0.2">
      <c r="C19" s="44"/>
      <c r="E19" s="68"/>
      <c r="F19" s="68"/>
      <c r="G19" s="68"/>
      <c r="H19" s="68"/>
      <c r="I19" s="68"/>
      <c r="J19" s="68"/>
      <c r="K19" s="68"/>
      <c r="L19" s="12"/>
      <c r="M19" s="12"/>
      <c r="N19" s="46"/>
      <c r="O19" s="46"/>
      <c r="P19" s="66"/>
    </row>
    <row r="20" spans="2:16" ht="24" customHeight="1" x14ac:dyDescent="0.2">
      <c r="C20" s="34" t="s">
        <v>123</v>
      </c>
      <c r="D20" s="226" t="s">
        <v>387</v>
      </c>
      <c r="E20" s="226"/>
      <c r="F20" s="226"/>
      <c r="G20" s="226"/>
      <c r="H20" s="226"/>
      <c r="I20" s="226"/>
      <c r="J20" s="226"/>
      <c r="K20" s="226"/>
      <c r="L20" s="226"/>
      <c r="M20" s="226"/>
      <c r="N20" s="46"/>
      <c r="O20" s="46"/>
      <c r="P20" s="88"/>
    </row>
    <row r="21" spans="2:16" ht="24.75" customHeight="1" x14ac:dyDescent="0.2">
      <c r="C21" s="35" t="s">
        <v>124</v>
      </c>
      <c r="D21" s="226" t="s">
        <v>388</v>
      </c>
      <c r="E21" s="226"/>
      <c r="F21" s="226"/>
      <c r="G21" s="226"/>
      <c r="H21" s="226"/>
      <c r="I21" s="226"/>
      <c r="J21" s="226"/>
      <c r="K21" s="226"/>
      <c r="L21" s="226"/>
      <c r="M21" s="226"/>
      <c r="N21" s="46"/>
      <c r="O21" s="46"/>
      <c r="P21" s="66"/>
    </row>
    <row r="22" spans="2:16" ht="15" customHeight="1" x14ac:dyDescent="0.2">
      <c r="C22" s="35" t="s">
        <v>125</v>
      </c>
      <c r="D22" s="226" t="s">
        <v>389</v>
      </c>
      <c r="E22" s="226"/>
      <c r="F22" s="226"/>
      <c r="G22" s="226"/>
      <c r="H22" s="226"/>
      <c r="I22" s="226"/>
      <c r="J22" s="226"/>
      <c r="K22" s="226"/>
      <c r="L22" s="226"/>
      <c r="M22" s="226"/>
      <c r="N22" s="46"/>
      <c r="O22" s="46"/>
      <c r="P22" s="66"/>
    </row>
    <row r="23" spans="2:16" ht="12" customHeight="1" x14ac:dyDescent="0.2">
      <c r="C23" s="35"/>
      <c r="D23" s="84"/>
      <c r="E23" s="84"/>
      <c r="F23" s="84"/>
      <c r="G23" s="84"/>
      <c r="H23" s="84"/>
      <c r="I23" s="84"/>
      <c r="J23" s="84"/>
      <c r="K23" s="84"/>
      <c r="L23" s="84"/>
      <c r="M23" s="84"/>
      <c r="N23" s="46"/>
      <c r="O23" s="46"/>
      <c r="P23" s="66"/>
    </row>
    <row r="24" spans="2:16" ht="12" customHeight="1" x14ac:dyDescent="0.2">
      <c r="C24" s="35"/>
      <c r="D24" s="84"/>
      <c r="E24" s="84"/>
      <c r="F24" s="84"/>
      <c r="G24" s="84"/>
      <c r="H24" s="84"/>
      <c r="I24" s="84"/>
      <c r="J24" s="84"/>
      <c r="K24" s="84"/>
      <c r="L24" s="84"/>
      <c r="M24" s="84"/>
      <c r="N24" s="46"/>
      <c r="O24" s="46"/>
      <c r="P24" s="66"/>
    </row>
    <row r="25" spans="2:16" ht="12" customHeight="1" x14ac:dyDescent="0.2">
      <c r="I25" s="219">
        <v>2018</v>
      </c>
      <c r="J25" s="219"/>
      <c r="K25" s="219"/>
      <c r="P25" s="66"/>
    </row>
    <row r="26" spans="2:16" ht="12" customHeight="1" thickBot="1" x14ac:dyDescent="0.25">
      <c r="P26" s="66"/>
    </row>
    <row r="27" spans="2:16" ht="12" customHeight="1" thickBot="1" x14ac:dyDescent="0.25">
      <c r="B27" s="217" t="s">
        <v>28</v>
      </c>
      <c r="C27" s="284" t="s">
        <v>168</v>
      </c>
      <c r="D27" s="220" t="s">
        <v>0</v>
      </c>
      <c r="E27" s="223" t="s">
        <v>1</v>
      </c>
      <c r="F27" s="224"/>
      <c r="G27" s="225"/>
      <c r="I27" s="223" t="s">
        <v>2</v>
      </c>
      <c r="J27" s="224"/>
      <c r="K27" s="225"/>
      <c r="M27" s="223" t="s">
        <v>3</v>
      </c>
      <c r="N27" s="224"/>
      <c r="O27" s="225"/>
      <c r="P27" s="66"/>
    </row>
    <row r="28" spans="2:16" ht="12" customHeight="1" x14ac:dyDescent="0.2">
      <c r="B28" s="231"/>
      <c r="C28" s="285"/>
      <c r="D28" s="221"/>
      <c r="E28" s="227" t="s">
        <v>4</v>
      </c>
      <c r="F28" s="229" t="s">
        <v>5</v>
      </c>
      <c r="G28" s="229" t="s">
        <v>6</v>
      </c>
      <c r="I28" s="227" t="s">
        <v>4</v>
      </c>
      <c r="J28" s="229" t="s">
        <v>5</v>
      </c>
      <c r="K28" s="229" t="s">
        <v>6</v>
      </c>
      <c r="M28" s="227" t="s">
        <v>4</v>
      </c>
      <c r="N28" s="229" t="s">
        <v>5</v>
      </c>
      <c r="O28" s="229" t="s">
        <v>6</v>
      </c>
    </row>
    <row r="29" spans="2:16" ht="12" customHeight="1" thickBot="1" x14ac:dyDescent="0.25">
      <c r="B29" s="253"/>
      <c r="C29" s="286"/>
      <c r="D29" s="222"/>
      <c r="E29" s="266"/>
      <c r="F29" s="261"/>
      <c r="G29" s="261"/>
      <c r="I29" s="266"/>
      <c r="J29" s="261"/>
      <c r="K29" s="261"/>
      <c r="M29" s="266"/>
      <c r="N29" s="261"/>
      <c r="O29" s="261"/>
    </row>
    <row r="30" spans="2:16" ht="12" customHeight="1" thickBot="1" x14ac:dyDescent="0.25">
      <c r="B30" s="284" t="s">
        <v>115</v>
      </c>
      <c r="C30" s="64" t="s">
        <v>46</v>
      </c>
      <c r="D30" s="72" t="s">
        <v>30</v>
      </c>
      <c r="E30" s="50">
        <v>153</v>
      </c>
      <c r="F30" s="50">
        <v>0</v>
      </c>
      <c r="G30" s="50">
        <v>38</v>
      </c>
      <c r="H30" s="65">
        <f t="shared" ref="H30:H33" si="10">SUM(E30:G30)</f>
        <v>191</v>
      </c>
      <c r="I30" s="49">
        <v>143</v>
      </c>
      <c r="J30" s="50">
        <v>36</v>
      </c>
      <c r="K30" s="50">
        <v>25</v>
      </c>
      <c r="L30" s="65">
        <f t="shared" ref="L30:L33" si="11">SUM(I30:K30)</f>
        <v>204</v>
      </c>
      <c r="M30" s="49">
        <v>127</v>
      </c>
      <c r="N30" s="50">
        <v>27</v>
      </c>
      <c r="O30" s="50">
        <v>0</v>
      </c>
      <c r="P30" s="75">
        <f t="shared" ref="P30:P33" si="12">SUM(M30:O30)</f>
        <v>154</v>
      </c>
    </row>
    <row r="31" spans="2:16" ht="12" customHeight="1" thickBot="1" x14ac:dyDescent="0.25">
      <c r="B31" s="285"/>
      <c r="C31" s="67" t="s">
        <v>47</v>
      </c>
      <c r="D31" s="51" t="s">
        <v>30</v>
      </c>
      <c r="E31" s="27">
        <v>131</v>
      </c>
      <c r="F31" s="27">
        <v>0</v>
      </c>
      <c r="G31" s="27">
        <v>17</v>
      </c>
      <c r="H31" s="65">
        <f t="shared" si="10"/>
        <v>148</v>
      </c>
      <c r="I31" s="92">
        <v>121</v>
      </c>
      <c r="J31" s="27">
        <v>0</v>
      </c>
      <c r="K31" s="27">
        <v>17</v>
      </c>
      <c r="L31" s="65">
        <f t="shared" si="11"/>
        <v>138</v>
      </c>
      <c r="M31" s="92">
        <v>49</v>
      </c>
      <c r="N31" s="27">
        <v>0</v>
      </c>
      <c r="O31" s="27">
        <v>0</v>
      </c>
      <c r="P31" s="75">
        <f t="shared" si="12"/>
        <v>49</v>
      </c>
    </row>
    <row r="32" spans="2:16" ht="12" customHeight="1" thickBot="1" x14ac:dyDescent="0.25">
      <c r="B32" s="285"/>
      <c r="C32" s="47" t="s">
        <v>48</v>
      </c>
      <c r="D32" s="51" t="s">
        <v>30</v>
      </c>
      <c r="E32" s="27">
        <v>121</v>
      </c>
      <c r="F32" s="27">
        <v>4</v>
      </c>
      <c r="G32" s="27">
        <v>46</v>
      </c>
      <c r="H32" s="65">
        <f t="shared" si="10"/>
        <v>171</v>
      </c>
      <c r="I32" s="92">
        <v>174</v>
      </c>
      <c r="J32" s="27">
        <v>20</v>
      </c>
      <c r="K32" s="27">
        <v>48</v>
      </c>
      <c r="L32" s="65">
        <f t="shared" si="11"/>
        <v>242</v>
      </c>
      <c r="M32" s="92">
        <v>78</v>
      </c>
      <c r="N32" s="27">
        <v>5</v>
      </c>
      <c r="O32" s="27">
        <v>0</v>
      </c>
      <c r="P32" s="75">
        <f t="shared" si="12"/>
        <v>83</v>
      </c>
    </row>
    <row r="33" spans="2:16" ht="12" customHeight="1" thickBot="1" x14ac:dyDescent="0.25">
      <c r="B33" s="286"/>
      <c r="C33" s="47" t="s">
        <v>49</v>
      </c>
      <c r="D33" s="51" t="s">
        <v>30</v>
      </c>
      <c r="E33" s="27">
        <v>135</v>
      </c>
      <c r="F33" s="27">
        <v>0</v>
      </c>
      <c r="G33" s="27">
        <v>52</v>
      </c>
      <c r="H33" s="65">
        <f t="shared" si="10"/>
        <v>187</v>
      </c>
      <c r="I33" s="92">
        <v>269</v>
      </c>
      <c r="J33" s="27">
        <v>9</v>
      </c>
      <c r="K33" s="27">
        <v>53</v>
      </c>
      <c r="L33" s="65">
        <f t="shared" si="11"/>
        <v>331</v>
      </c>
      <c r="M33" s="92">
        <v>178</v>
      </c>
      <c r="N33" s="27">
        <v>23</v>
      </c>
      <c r="O33" s="27">
        <v>0</v>
      </c>
      <c r="P33" s="75">
        <f t="shared" si="12"/>
        <v>201</v>
      </c>
    </row>
    <row r="34" spans="2:16" ht="12" customHeight="1" x14ac:dyDescent="0.2">
      <c r="D34" s="70" t="s">
        <v>116</v>
      </c>
      <c r="E34" s="1">
        <f>SUM(E30:E33)</f>
        <v>540</v>
      </c>
      <c r="F34" s="1">
        <f t="shared" ref="F34:P34" si="13">SUM(F30:F33)</f>
        <v>4</v>
      </c>
      <c r="G34" s="1">
        <f t="shared" si="13"/>
        <v>153</v>
      </c>
      <c r="H34" s="1">
        <f t="shared" si="13"/>
        <v>697</v>
      </c>
      <c r="I34" s="1">
        <f t="shared" si="13"/>
        <v>707</v>
      </c>
      <c r="J34" s="1">
        <f t="shared" si="13"/>
        <v>65</v>
      </c>
      <c r="K34" s="1">
        <f t="shared" si="13"/>
        <v>143</v>
      </c>
      <c r="L34" s="1">
        <f t="shared" si="13"/>
        <v>915</v>
      </c>
      <c r="M34" s="1">
        <f t="shared" si="13"/>
        <v>432</v>
      </c>
      <c r="N34" s="1">
        <f t="shared" si="13"/>
        <v>55</v>
      </c>
      <c r="O34" s="1">
        <f t="shared" si="13"/>
        <v>0</v>
      </c>
      <c r="P34" s="1">
        <f t="shared" si="13"/>
        <v>487</v>
      </c>
    </row>
    <row r="35" spans="2:16" ht="12" customHeight="1" x14ac:dyDescent="0.2">
      <c r="D35" s="70" t="s">
        <v>119</v>
      </c>
      <c r="E35" s="11">
        <f>+E34/4</f>
        <v>135</v>
      </c>
      <c r="F35" s="11">
        <f t="shared" ref="F35:P35" si="14">+F34/4</f>
        <v>1</v>
      </c>
      <c r="G35" s="11">
        <f t="shared" si="14"/>
        <v>38.25</v>
      </c>
      <c r="H35" s="11">
        <f t="shared" si="14"/>
        <v>174.25</v>
      </c>
      <c r="I35" s="11">
        <f t="shared" si="14"/>
        <v>176.75</v>
      </c>
      <c r="J35" s="11">
        <f t="shared" si="14"/>
        <v>16.25</v>
      </c>
      <c r="K35" s="11">
        <f t="shared" si="14"/>
        <v>35.75</v>
      </c>
      <c r="L35" s="11">
        <f t="shared" si="14"/>
        <v>228.75</v>
      </c>
      <c r="M35" s="11">
        <f t="shared" si="14"/>
        <v>108</v>
      </c>
      <c r="N35" s="11">
        <f t="shared" si="14"/>
        <v>13.75</v>
      </c>
      <c r="O35" s="11">
        <f t="shared" si="14"/>
        <v>0</v>
      </c>
      <c r="P35" s="11">
        <f t="shared" si="14"/>
        <v>121.75</v>
      </c>
    </row>
    <row r="36" spans="2:16" ht="12" customHeight="1" thickBot="1" x14ac:dyDescent="0.25">
      <c r="D36" s="71" t="s">
        <v>117</v>
      </c>
      <c r="F36" s="11">
        <f>SUM(E35:F35)</f>
        <v>136</v>
      </c>
      <c r="G36" s="11">
        <f>SUM(E35:G35)</f>
        <v>174.25</v>
      </c>
      <c r="J36" s="11">
        <f>SUM(I35:J35)</f>
        <v>193</v>
      </c>
      <c r="K36" s="11">
        <f>SUM(I35:K35)</f>
        <v>228.75</v>
      </c>
      <c r="L36" s="14">
        <f>+L31/L35</f>
        <v>0.60327868852459021</v>
      </c>
      <c r="N36" s="11">
        <f>SUM(M35:N35)</f>
        <v>121.75</v>
      </c>
      <c r="O36" s="11">
        <f>SUM(M35:O35)</f>
        <v>121.75</v>
      </c>
    </row>
    <row r="37" spans="2:16" ht="12" customHeight="1" thickBot="1" x14ac:dyDescent="0.25">
      <c r="E37" s="12"/>
      <c r="F37" s="63" t="s">
        <v>121</v>
      </c>
      <c r="G37" s="16">
        <f>+G35/G36</f>
        <v>0.21951219512195122</v>
      </c>
      <c r="H37" s="12"/>
      <c r="I37" s="15" t="s">
        <v>126</v>
      </c>
      <c r="J37" s="16">
        <f>+K36/G36</f>
        <v>1.3127690100430416</v>
      </c>
      <c r="K37" s="12"/>
      <c r="L37" s="12"/>
      <c r="M37" s="12"/>
      <c r="N37" s="46"/>
      <c r="O37" s="46"/>
    </row>
    <row r="38" spans="2:16" ht="12" customHeight="1" x14ac:dyDescent="0.2">
      <c r="K38" s="12"/>
      <c r="L38" s="12"/>
      <c r="M38" s="12"/>
      <c r="N38" s="46"/>
      <c r="O38" s="46"/>
    </row>
    <row r="39" spans="2:16" ht="12.75" customHeight="1" x14ac:dyDescent="0.2">
      <c r="C39" s="34" t="s">
        <v>123</v>
      </c>
      <c r="D39" s="226" t="s">
        <v>384</v>
      </c>
      <c r="E39" s="226"/>
      <c r="F39" s="226"/>
      <c r="G39" s="226"/>
      <c r="H39" s="226"/>
      <c r="I39" s="226"/>
      <c r="J39" s="226"/>
      <c r="K39" s="226"/>
      <c r="L39" s="226"/>
      <c r="M39" s="226"/>
      <c r="N39" s="46"/>
      <c r="O39" s="46"/>
    </row>
    <row r="40" spans="2:16" ht="24.75" customHeight="1" x14ac:dyDescent="0.2">
      <c r="C40" s="35" t="s">
        <v>124</v>
      </c>
      <c r="D40" s="226" t="s">
        <v>385</v>
      </c>
      <c r="E40" s="226"/>
      <c r="F40" s="226"/>
      <c r="G40" s="226"/>
      <c r="H40" s="226"/>
      <c r="I40" s="226"/>
      <c r="J40" s="226"/>
      <c r="K40" s="226"/>
      <c r="L40" s="226"/>
      <c r="M40" s="226"/>
      <c r="N40" s="46"/>
      <c r="O40" s="46"/>
      <c r="P40" s="14"/>
    </row>
    <row r="41" spans="2:16" ht="27.75" customHeight="1" x14ac:dyDescent="0.2">
      <c r="C41" s="35" t="s">
        <v>125</v>
      </c>
      <c r="D41" s="226" t="s">
        <v>386</v>
      </c>
      <c r="E41" s="226"/>
      <c r="F41" s="226"/>
      <c r="G41" s="226"/>
      <c r="H41" s="226"/>
      <c r="I41" s="226"/>
      <c r="J41" s="226"/>
      <c r="K41" s="226"/>
      <c r="L41" s="226"/>
      <c r="M41" s="226"/>
      <c r="N41" s="46"/>
      <c r="O41" s="46"/>
    </row>
    <row r="42" spans="2:16" ht="12" customHeight="1" x14ac:dyDescent="0.2">
      <c r="C42" s="35"/>
      <c r="D42" s="84"/>
      <c r="E42" s="84"/>
      <c r="F42" s="84"/>
      <c r="G42" s="84"/>
      <c r="H42" s="84"/>
      <c r="I42" s="84"/>
      <c r="J42" s="84"/>
      <c r="K42" s="84"/>
      <c r="L42" s="84"/>
      <c r="M42" s="84"/>
      <c r="N42" s="46"/>
      <c r="O42" s="46"/>
    </row>
    <row r="43" spans="2:16" ht="12" customHeight="1" x14ac:dyDescent="0.2">
      <c r="C43" s="35"/>
      <c r="D43" s="84"/>
      <c r="E43" s="84"/>
      <c r="F43" s="84"/>
      <c r="G43" s="84"/>
      <c r="H43" s="84"/>
      <c r="I43" s="84"/>
      <c r="J43" s="84"/>
      <c r="K43" s="84"/>
      <c r="L43" s="84"/>
      <c r="M43" s="84"/>
      <c r="N43" s="46"/>
      <c r="O43" s="46"/>
    </row>
    <row r="44" spans="2:16" ht="12" customHeight="1" x14ac:dyDescent="0.2">
      <c r="I44" s="219">
        <v>2018</v>
      </c>
      <c r="J44" s="219"/>
      <c r="K44" s="219"/>
    </row>
    <row r="45" spans="2:16" ht="12" customHeight="1" thickBot="1" x14ac:dyDescent="0.25"/>
    <row r="46" spans="2:16" ht="12" customHeight="1" thickBot="1" x14ac:dyDescent="0.25">
      <c r="B46" s="217" t="s">
        <v>28</v>
      </c>
      <c r="C46" s="284" t="s">
        <v>168</v>
      </c>
      <c r="D46" s="220" t="s">
        <v>0</v>
      </c>
      <c r="E46" s="223" t="s">
        <v>1</v>
      </c>
      <c r="F46" s="224"/>
      <c r="G46" s="225"/>
      <c r="I46" s="223" t="s">
        <v>2</v>
      </c>
      <c r="J46" s="224"/>
      <c r="K46" s="225"/>
      <c r="M46" s="223" t="s">
        <v>3</v>
      </c>
      <c r="N46" s="224"/>
      <c r="O46" s="225"/>
    </row>
    <row r="47" spans="2:16" ht="12" customHeight="1" x14ac:dyDescent="0.2">
      <c r="B47" s="231"/>
      <c r="C47" s="285"/>
      <c r="D47" s="221"/>
      <c r="E47" s="227" t="s">
        <v>4</v>
      </c>
      <c r="F47" s="229" t="s">
        <v>5</v>
      </c>
      <c r="G47" s="229" t="s">
        <v>6</v>
      </c>
      <c r="I47" s="227" t="s">
        <v>4</v>
      </c>
      <c r="J47" s="229" t="s">
        <v>5</v>
      </c>
      <c r="K47" s="229" t="s">
        <v>6</v>
      </c>
      <c r="M47" s="227" t="s">
        <v>4</v>
      </c>
      <c r="N47" s="229" t="s">
        <v>5</v>
      </c>
      <c r="O47" s="229" t="s">
        <v>6</v>
      </c>
    </row>
    <row r="48" spans="2:16" ht="12" customHeight="1" thickBot="1" x14ac:dyDescent="0.25">
      <c r="B48" s="253"/>
      <c r="C48" s="286"/>
      <c r="D48" s="222"/>
      <c r="E48" s="266"/>
      <c r="F48" s="261"/>
      <c r="G48" s="261"/>
      <c r="I48" s="266"/>
      <c r="J48" s="261"/>
      <c r="K48" s="261"/>
      <c r="M48" s="266"/>
      <c r="N48" s="261"/>
      <c r="O48" s="261"/>
    </row>
    <row r="49" spans="2:16" ht="12" customHeight="1" thickBot="1" x14ac:dyDescent="0.25">
      <c r="B49" s="284" t="s">
        <v>33</v>
      </c>
      <c r="C49" s="64" t="s">
        <v>50</v>
      </c>
      <c r="D49" s="72" t="s">
        <v>13</v>
      </c>
      <c r="E49" s="38">
        <v>350</v>
      </c>
      <c r="F49" s="38">
        <v>0</v>
      </c>
      <c r="G49" s="38">
        <v>28</v>
      </c>
      <c r="H49" s="75">
        <f t="shared" ref="H49:H56" si="15">SUM(E49:G49)</f>
        <v>378</v>
      </c>
      <c r="I49" s="40">
        <v>236</v>
      </c>
      <c r="J49" s="38">
        <v>21</v>
      </c>
      <c r="K49" s="38">
        <v>20</v>
      </c>
      <c r="L49" s="75">
        <f t="shared" ref="L49:L56" si="16">SUM(I49:K49)</f>
        <v>277</v>
      </c>
      <c r="M49" s="40">
        <v>277</v>
      </c>
      <c r="N49" s="38">
        <v>30</v>
      </c>
      <c r="O49" s="38">
        <v>5</v>
      </c>
      <c r="P49" s="75">
        <f>SUM(M49:O49)</f>
        <v>312</v>
      </c>
    </row>
    <row r="50" spans="2:16" ht="12" customHeight="1" thickBot="1" x14ac:dyDescent="0.25">
      <c r="B50" s="285"/>
      <c r="C50" s="67" t="s">
        <v>51</v>
      </c>
      <c r="D50" s="51" t="s">
        <v>13</v>
      </c>
      <c r="E50" s="7">
        <v>180</v>
      </c>
      <c r="F50" s="7">
        <v>0</v>
      </c>
      <c r="G50" s="7">
        <v>13</v>
      </c>
      <c r="H50" s="75">
        <f t="shared" si="15"/>
        <v>193</v>
      </c>
      <c r="I50" s="187">
        <v>188</v>
      </c>
      <c r="J50" s="7">
        <v>1</v>
      </c>
      <c r="K50" s="7">
        <v>13</v>
      </c>
      <c r="L50" s="75">
        <f t="shared" si="16"/>
        <v>202</v>
      </c>
      <c r="M50" s="187">
        <v>23</v>
      </c>
      <c r="N50" s="7">
        <v>0</v>
      </c>
      <c r="O50" s="7">
        <v>0</v>
      </c>
      <c r="P50" s="75">
        <f t="shared" ref="P50:P56" si="17">SUM(M50:O50)</f>
        <v>23</v>
      </c>
    </row>
    <row r="51" spans="2:16" ht="12" customHeight="1" thickBot="1" x14ac:dyDescent="0.25">
      <c r="B51" s="285"/>
      <c r="C51" s="47" t="s">
        <v>52</v>
      </c>
      <c r="D51" s="51" t="s">
        <v>13</v>
      </c>
      <c r="E51" s="7">
        <v>274</v>
      </c>
      <c r="F51" s="7">
        <v>0</v>
      </c>
      <c r="G51" s="7">
        <v>39</v>
      </c>
      <c r="H51" s="75">
        <f t="shared" si="15"/>
        <v>313</v>
      </c>
      <c r="I51" s="187">
        <v>263</v>
      </c>
      <c r="J51" s="7">
        <v>2</v>
      </c>
      <c r="K51" s="7">
        <v>35</v>
      </c>
      <c r="L51" s="75">
        <f t="shared" si="16"/>
        <v>300</v>
      </c>
      <c r="M51" s="187">
        <v>207</v>
      </c>
      <c r="N51" s="7">
        <v>1</v>
      </c>
      <c r="O51" s="7">
        <v>0</v>
      </c>
      <c r="P51" s="75">
        <f t="shared" si="17"/>
        <v>208</v>
      </c>
    </row>
    <row r="52" spans="2:16" ht="12" customHeight="1" thickBot="1" x14ac:dyDescent="0.25">
      <c r="B52" s="285"/>
      <c r="C52" s="47" t="s">
        <v>53</v>
      </c>
      <c r="D52" s="51" t="s">
        <v>13</v>
      </c>
      <c r="E52" s="7">
        <v>471</v>
      </c>
      <c r="F52" s="7">
        <v>0</v>
      </c>
      <c r="G52" s="7">
        <v>26</v>
      </c>
      <c r="H52" s="75">
        <f t="shared" si="15"/>
        <v>497</v>
      </c>
      <c r="I52" s="187">
        <v>361</v>
      </c>
      <c r="J52" s="7">
        <v>0</v>
      </c>
      <c r="K52" s="7">
        <v>25</v>
      </c>
      <c r="L52" s="75">
        <f t="shared" si="16"/>
        <v>386</v>
      </c>
      <c r="M52" s="187">
        <v>155</v>
      </c>
      <c r="N52" s="7">
        <v>0</v>
      </c>
      <c r="O52" s="7">
        <v>0</v>
      </c>
      <c r="P52" s="75">
        <f t="shared" si="17"/>
        <v>155</v>
      </c>
    </row>
    <row r="53" spans="2:16" ht="12" customHeight="1" thickBot="1" x14ac:dyDescent="0.25">
      <c r="B53" s="285"/>
      <c r="C53" s="67" t="s">
        <v>54</v>
      </c>
      <c r="D53" s="51" t="s">
        <v>13</v>
      </c>
      <c r="E53" s="7">
        <v>135</v>
      </c>
      <c r="F53" s="7">
        <v>0</v>
      </c>
      <c r="G53" s="7">
        <v>16</v>
      </c>
      <c r="H53" s="75">
        <f t="shared" si="15"/>
        <v>151</v>
      </c>
      <c r="I53" s="187">
        <v>135</v>
      </c>
      <c r="J53" s="7">
        <v>9</v>
      </c>
      <c r="K53" s="7">
        <v>12</v>
      </c>
      <c r="L53" s="75">
        <f t="shared" si="16"/>
        <v>156</v>
      </c>
      <c r="M53" s="187">
        <v>96</v>
      </c>
      <c r="N53" s="7">
        <v>31</v>
      </c>
      <c r="O53" s="7">
        <v>1</v>
      </c>
      <c r="P53" s="75">
        <f t="shared" si="17"/>
        <v>128</v>
      </c>
    </row>
    <row r="54" spans="2:16" ht="12" customHeight="1" thickBot="1" x14ac:dyDescent="0.25">
      <c r="B54" s="285"/>
      <c r="C54" s="67" t="s">
        <v>55</v>
      </c>
      <c r="D54" s="51" t="s">
        <v>13</v>
      </c>
      <c r="E54" s="7">
        <v>379</v>
      </c>
      <c r="F54" s="7">
        <v>0</v>
      </c>
      <c r="G54" s="7">
        <v>60</v>
      </c>
      <c r="H54" s="75">
        <f t="shared" si="15"/>
        <v>439</v>
      </c>
      <c r="I54" s="187">
        <v>303</v>
      </c>
      <c r="J54" s="7">
        <v>23</v>
      </c>
      <c r="K54" s="7">
        <v>58</v>
      </c>
      <c r="L54" s="75">
        <f t="shared" si="16"/>
        <v>384</v>
      </c>
      <c r="M54" s="187">
        <v>175</v>
      </c>
      <c r="N54" s="7">
        <v>0</v>
      </c>
      <c r="O54" s="7">
        <v>1</v>
      </c>
      <c r="P54" s="75">
        <f t="shared" si="17"/>
        <v>176</v>
      </c>
    </row>
    <row r="55" spans="2:16" ht="12" customHeight="1" thickBot="1" x14ac:dyDescent="0.25">
      <c r="B55" s="285"/>
      <c r="C55" s="47" t="s">
        <v>56</v>
      </c>
      <c r="D55" s="51" t="s">
        <v>13</v>
      </c>
      <c r="E55" s="7">
        <v>579</v>
      </c>
      <c r="F55" s="7">
        <v>0</v>
      </c>
      <c r="G55" s="7">
        <v>44</v>
      </c>
      <c r="H55" s="75">
        <f t="shared" si="15"/>
        <v>623</v>
      </c>
      <c r="I55" s="187">
        <v>337</v>
      </c>
      <c r="J55" s="7">
        <v>22</v>
      </c>
      <c r="K55" s="7">
        <v>40</v>
      </c>
      <c r="L55" s="75">
        <f t="shared" si="16"/>
        <v>399</v>
      </c>
      <c r="M55" s="187">
        <v>1066</v>
      </c>
      <c r="N55" s="7">
        <v>182</v>
      </c>
      <c r="O55" s="7">
        <v>0</v>
      </c>
      <c r="P55" s="75">
        <f t="shared" si="17"/>
        <v>1248</v>
      </c>
    </row>
    <row r="56" spans="2:16" ht="12" customHeight="1" thickBot="1" x14ac:dyDescent="0.25">
      <c r="B56" s="286"/>
      <c r="C56" s="47" t="s">
        <v>57</v>
      </c>
      <c r="D56" s="51" t="s">
        <v>13</v>
      </c>
      <c r="E56" s="7">
        <v>423</v>
      </c>
      <c r="F56" s="7">
        <v>0</v>
      </c>
      <c r="G56" s="7">
        <v>68</v>
      </c>
      <c r="H56" s="75">
        <f t="shared" si="15"/>
        <v>491</v>
      </c>
      <c r="I56" s="187">
        <v>393</v>
      </c>
      <c r="J56" s="7">
        <v>9</v>
      </c>
      <c r="K56" s="7">
        <v>62</v>
      </c>
      <c r="L56" s="75">
        <f t="shared" si="16"/>
        <v>464</v>
      </c>
      <c r="M56" s="187">
        <v>105</v>
      </c>
      <c r="N56" s="7">
        <v>2</v>
      </c>
      <c r="O56" s="7">
        <v>4</v>
      </c>
      <c r="P56" s="75">
        <f t="shared" si="17"/>
        <v>111</v>
      </c>
    </row>
    <row r="57" spans="2:16" ht="12" customHeight="1" x14ac:dyDescent="0.2">
      <c r="D57" s="70" t="s">
        <v>116</v>
      </c>
      <c r="E57" s="1">
        <f>SUM(E49:E56)</f>
        <v>2791</v>
      </c>
      <c r="F57" s="1">
        <f t="shared" ref="F57:P57" si="18">SUM(F49:F56)</f>
        <v>0</v>
      </c>
      <c r="G57" s="1">
        <f t="shared" si="18"/>
        <v>294</v>
      </c>
      <c r="H57" s="1">
        <f t="shared" si="18"/>
        <v>3085</v>
      </c>
      <c r="I57" s="1">
        <f t="shared" si="18"/>
        <v>2216</v>
      </c>
      <c r="J57" s="1">
        <f t="shared" si="18"/>
        <v>87</v>
      </c>
      <c r="K57" s="1">
        <f t="shared" si="18"/>
        <v>265</v>
      </c>
      <c r="L57" s="1">
        <f t="shared" si="18"/>
        <v>2568</v>
      </c>
      <c r="M57" s="1">
        <f t="shared" si="18"/>
        <v>2104</v>
      </c>
      <c r="N57" s="1">
        <f t="shared" si="18"/>
        <v>246</v>
      </c>
      <c r="O57" s="1">
        <f t="shared" si="18"/>
        <v>11</v>
      </c>
      <c r="P57" s="1">
        <f t="shared" si="18"/>
        <v>2361</v>
      </c>
    </row>
    <row r="58" spans="2:16" ht="12" customHeight="1" x14ac:dyDescent="0.2">
      <c r="D58" s="70" t="s">
        <v>119</v>
      </c>
      <c r="E58" s="11">
        <f>+E57/8</f>
        <v>348.875</v>
      </c>
      <c r="F58" s="11">
        <f t="shared" ref="F58:P58" si="19">+F57/8</f>
        <v>0</v>
      </c>
      <c r="G58" s="11">
        <f t="shared" si="19"/>
        <v>36.75</v>
      </c>
      <c r="H58" s="11">
        <f t="shared" si="19"/>
        <v>385.625</v>
      </c>
      <c r="I58" s="11">
        <f t="shared" si="19"/>
        <v>277</v>
      </c>
      <c r="J58" s="11">
        <f t="shared" si="19"/>
        <v>10.875</v>
      </c>
      <c r="K58" s="11">
        <f t="shared" si="19"/>
        <v>33.125</v>
      </c>
      <c r="L58" s="11">
        <f t="shared" si="19"/>
        <v>321</v>
      </c>
      <c r="M58" s="11">
        <f t="shared" si="19"/>
        <v>263</v>
      </c>
      <c r="N58" s="11">
        <f t="shared" si="19"/>
        <v>30.75</v>
      </c>
      <c r="O58" s="11">
        <f t="shared" si="19"/>
        <v>1.375</v>
      </c>
      <c r="P58" s="11">
        <f t="shared" si="19"/>
        <v>295.125</v>
      </c>
    </row>
    <row r="59" spans="2:16" ht="12" customHeight="1" thickBot="1" x14ac:dyDescent="0.25">
      <c r="D59" s="71" t="s">
        <v>117</v>
      </c>
      <c r="F59" s="11">
        <f>SUM(E58:F58)</f>
        <v>348.875</v>
      </c>
      <c r="G59" s="11">
        <f>SUM(E58:G58)</f>
        <v>385.625</v>
      </c>
      <c r="H59" s="14">
        <f>+H55/H58</f>
        <v>1.6155591572123176</v>
      </c>
      <c r="J59" s="11">
        <f>SUM(I58:J58)</f>
        <v>287.875</v>
      </c>
      <c r="K59" s="11">
        <f>SUM(I58:K58)</f>
        <v>321</v>
      </c>
      <c r="L59" s="14">
        <f>+L53/L58</f>
        <v>0.48598130841121495</v>
      </c>
      <c r="N59" s="11">
        <f>SUM(M58:N58)</f>
        <v>293.75</v>
      </c>
      <c r="O59" s="11">
        <f>SUM(M58:O58)</f>
        <v>295.125</v>
      </c>
    </row>
    <row r="60" spans="2:16" ht="12" customHeight="1" thickBot="1" x14ac:dyDescent="0.25">
      <c r="E60" s="12"/>
      <c r="F60" s="63" t="s">
        <v>121</v>
      </c>
      <c r="G60" s="16">
        <f>+G58/G59</f>
        <v>9.5299837925445705E-2</v>
      </c>
      <c r="H60" s="12"/>
      <c r="I60" s="15" t="s">
        <v>126</v>
      </c>
      <c r="J60" s="16">
        <f>+K59/G59</f>
        <v>0.83241491085899511</v>
      </c>
      <c r="K60" s="12"/>
      <c r="L60" s="12"/>
      <c r="M60" s="12"/>
      <c r="N60" s="46"/>
      <c r="O60" s="46"/>
    </row>
    <row r="61" spans="2:16" ht="12" customHeight="1" x14ac:dyDescent="0.2">
      <c r="L61" s="12"/>
      <c r="M61" s="12"/>
      <c r="N61" s="46"/>
      <c r="O61" s="46"/>
    </row>
    <row r="62" spans="2:16" ht="27" customHeight="1" x14ac:dyDescent="0.2">
      <c r="C62" s="34" t="s">
        <v>123</v>
      </c>
      <c r="D62" s="226" t="s">
        <v>381</v>
      </c>
      <c r="E62" s="226"/>
      <c r="F62" s="226"/>
      <c r="G62" s="226"/>
      <c r="H62" s="226"/>
      <c r="I62" s="226"/>
      <c r="J62" s="226"/>
      <c r="K62" s="226"/>
      <c r="L62" s="226"/>
      <c r="M62" s="226"/>
      <c r="N62" s="46"/>
      <c r="O62" s="46"/>
      <c r="P62" s="14"/>
    </row>
    <row r="63" spans="2:16" ht="25.5" customHeight="1" x14ac:dyDescent="0.2">
      <c r="C63" s="35" t="s">
        <v>124</v>
      </c>
      <c r="D63" s="226" t="s">
        <v>382</v>
      </c>
      <c r="E63" s="226"/>
      <c r="F63" s="226"/>
      <c r="G63" s="226"/>
      <c r="H63" s="226"/>
      <c r="I63" s="226"/>
      <c r="J63" s="226"/>
      <c r="K63" s="226"/>
      <c r="L63" s="226"/>
      <c r="M63" s="226"/>
      <c r="N63" s="46"/>
      <c r="O63" s="46"/>
    </row>
    <row r="64" spans="2:16" ht="26.25" customHeight="1" x14ac:dyDescent="0.2">
      <c r="C64" s="35" t="s">
        <v>125</v>
      </c>
      <c r="D64" s="226" t="s">
        <v>383</v>
      </c>
      <c r="E64" s="226"/>
      <c r="F64" s="226"/>
      <c r="G64" s="226"/>
      <c r="H64" s="226"/>
      <c r="I64" s="226"/>
      <c r="J64" s="226"/>
      <c r="K64" s="226"/>
      <c r="L64" s="226"/>
      <c r="M64" s="226"/>
      <c r="N64" s="46"/>
      <c r="O64" s="46"/>
    </row>
    <row r="65" spans="2:16" ht="12" customHeight="1" x14ac:dyDescent="0.2">
      <c r="C65" s="35"/>
      <c r="D65" s="84"/>
      <c r="E65" s="84"/>
      <c r="F65" s="84"/>
      <c r="G65" s="84"/>
      <c r="H65" s="84"/>
      <c r="I65" s="84"/>
      <c r="J65" s="84"/>
      <c r="K65" s="84"/>
      <c r="L65" s="84"/>
      <c r="M65" s="84"/>
      <c r="N65" s="46"/>
      <c r="O65" s="46"/>
    </row>
    <row r="66" spans="2:16" ht="12" customHeight="1" x14ac:dyDescent="0.2">
      <c r="C66" s="35"/>
      <c r="D66" s="84"/>
      <c r="E66" s="84"/>
      <c r="F66" s="84"/>
      <c r="G66" s="84"/>
      <c r="H66" s="84"/>
      <c r="I66" s="84"/>
      <c r="J66" s="84"/>
      <c r="K66" s="84"/>
      <c r="L66" s="84"/>
      <c r="M66" s="84"/>
      <c r="N66" s="46"/>
      <c r="O66" s="46"/>
    </row>
    <row r="67" spans="2:16" ht="12" customHeight="1" x14ac:dyDescent="0.2">
      <c r="I67" s="219">
        <v>2018</v>
      </c>
      <c r="J67" s="219"/>
      <c r="K67" s="219"/>
    </row>
    <row r="68" spans="2:16" ht="12" customHeight="1" thickBot="1" x14ac:dyDescent="0.25"/>
    <row r="69" spans="2:16" ht="12" customHeight="1" thickBot="1" x14ac:dyDescent="0.25">
      <c r="B69" s="217" t="s">
        <v>28</v>
      </c>
      <c r="C69" s="284" t="s">
        <v>168</v>
      </c>
      <c r="D69" s="220" t="s">
        <v>0</v>
      </c>
      <c r="E69" s="223" t="s">
        <v>1</v>
      </c>
      <c r="F69" s="224"/>
      <c r="G69" s="225"/>
      <c r="I69" s="223" t="s">
        <v>2</v>
      </c>
      <c r="J69" s="224"/>
      <c r="K69" s="225"/>
      <c r="M69" s="223" t="s">
        <v>3</v>
      </c>
      <c r="N69" s="224"/>
      <c r="O69" s="225"/>
    </row>
    <row r="70" spans="2:16" ht="12" customHeight="1" x14ac:dyDescent="0.2">
      <c r="B70" s="231"/>
      <c r="C70" s="285"/>
      <c r="D70" s="221"/>
      <c r="E70" s="227" t="s">
        <v>4</v>
      </c>
      <c r="F70" s="229" t="s">
        <v>5</v>
      </c>
      <c r="G70" s="229" t="s">
        <v>6</v>
      </c>
      <c r="I70" s="227" t="s">
        <v>4</v>
      </c>
      <c r="J70" s="229" t="s">
        <v>5</v>
      </c>
      <c r="K70" s="229" t="s">
        <v>6</v>
      </c>
      <c r="M70" s="227" t="s">
        <v>4</v>
      </c>
      <c r="N70" s="229" t="s">
        <v>5</v>
      </c>
      <c r="O70" s="229" t="s">
        <v>6</v>
      </c>
    </row>
    <row r="71" spans="2:16" ht="12" customHeight="1" thickBot="1" x14ac:dyDescent="0.25">
      <c r="B71" s="253"/>
      <c r="C71" s="286"/>
      <c r="D71" s="222"/>
      <c r="E71" s="266"/>
      <c r="F71" s="261"/>
      <c r="G71" s="261"/>
      <c r="I71" s="266"/>
      <c r="J71" s="261"/>
      <c r="K71" s="261"/>
      <c r="M71" s="266"/>
      <c r="N71" s="261"/>
      <c r="O71" s="261"/>
    </row>
    <row r="72" spans="2:16" ht="12" customHeight="1" thickBot="1" x14ac:dyDescent="0.25">
      <c r="B72" s="284" t="s">
        <v>29</v>
      </c>
      <c r="C72" s="64" t="s">
        <v>58</v>
      </c>
      <c r="D72" s="73" t="s">
        <v>30</v>
      </c>
      <c r="E72" s="38">
        <v>322</v>
      </c>
      <c r="F72" s="38">
        <v>0</v>
      </c>
      <c r="G72" s="38">
        <v>63</v>
      </c>
      <c r="H72" s="75">
        <f t="shared" ref="H72:H88" si="20">SUM(E72:G72)</f>
        <v>385</v>
      </c>
      <c r="I72" s="93">
        <v>246</v>
      </c>
      <c r="J72" s="38">
        <v>49</v>
      </c>
      <c r="K72" s="38">
        <v>60</v>
      </c>
      <c r="L72" s="75">
        <f t="shared" ref="L72:L88" si="21">SUM(I72:K72)</f>
        <v>355</v>
      </c>
      <c r="M72" s="93">
        <v>266</v>
      </c>
      <c r="N72" s="38">
        <v>131</v>
      </c>
      <c r="O72" s="38">
        <v>2</v>
      </c>
      <c r="P72" s="75">
        <f>SUM(M72:O72)</f>
        <v>399</v>
      </c>
    </row>
    <row r="73" spans="2:16" ht="12" customHeight="1" thickBot="1" x14ac:dyDescent="0.25">
      <c r="B73" s="285"/>
      <c r="C73" s="217" t="s">
        <v>59</v>
      </c>
      <c r="D73" s="74" t="s">
        <v>30</v>
      </c>
      <c r="E73" s="7">
        <v>192</v>
      </c>
      <c r="F73" s="7">
        <v>0</v>
      </c>
      <c r="G73" s="7">
        <v>54</v>
      </c>
      <c r="H73" s="75">
        <f t="shared" si="20"/>
        <v>246</v>
      </c>
      <c r="I73" s="87">
        <v>171</v>
      </c>
      <c r="J73" s="7">
        <v>5</v>
      </c>
      <c r="K73" s="7">
        <v>50</v>
      </c>
      <c r="L73" s="75">
        <f t="shared" si="21"/>
        <v>226</v>
      </c>
      <c r="M73" s="87">
        <v>94</v>
      </c>
      <c r="N73" s="7">
        <v>3</v>
      </c>
      <c r="O73" s="7">
        <v>4</v>
      </c>
      <c r="P73" s="75">
        <f t="shared" ref="P73:P88" si="22">SUM(M73:O73)</f>
        <v>101</v>
      </c>
    </row>
    <row r="74" spans="2:16" ht="12" customHeight="1" thickBot="1" x14ac:dyDescent="0.25">
      <c r="B74" s="285"/>
      <c r="C74" s="253"/>
      <c r="D74" s="74" t="s">
        <v>25</v>
      </c>
      <c r="E74" s="7">
        <v>223</v>
      </c>
      <c r="F74" s="7">
        <v>0</v>
      </c>
      <c r="G74" s="7">
        <v>53</v>
      </c>
      <c r="H74" s="75">
        <f t="shared" si="20"/>
        <v>276</v>
      </c>
      <c r="I74" s="87">
        <v>217</v>
      </c>
      <c r="J74" s="7">
        <v>2</v>
      </c>
      <c r="K74" s="7">
        <v>47</v>
      </c>
      <c r="L74" s="75">
        <f t="shared" si="21"/>
        <v>266</v>
      </c>
      <c r="M74" s="87">
        <v>114</v>
      </c>
      <c r="N74" s="7">
        <v>3</v>
      </c>
      <c r="O74" s="7">
        <v>5</v>
      </c>
      <c r="P74" s="75">
        <f t="shared" si="22"/>
        <v>122</v>
      </c>
    </row>
    <row r="75" spans="2:16" ht="12" customHeight="1" thickBot="1" x14ac:dyDescent="0.25">
      <c r="B75" s="285"/>
      <c r="C75" s="67" t="s">
        <v>60</v>
      </c>
      <c r="D75" s="74" t="s">
        <v>30</v>
      </c>
      <c r="E75" s="7">
        <v>239</v>
      </c>
      <c r="F75" s="7">
        <v>0</v>
      </c>
      <c r="G75" s="7">
        <v>59</v>
      </c>
      <c r="H75" s="75">
        <f t="shared" si="20"/>
        <v>298</v>
      </c>
      <c r="I75" s="94">
        <v>206</v>
      </c>
      <c r="J75" s="7">
        <v>0</v>
      </c>
      <c r="K75" s="7">
        <v>50</v>
      </c>
      <c r="L75" s="75">
        <f t="shared" si="21"/>
        <v>256</v>
      </c>
      <c r="M75" s="94">
        <v>48</v>
      </c>
      <c r="N75" s="7">
        <v>0</v>
      </c>
      <c r="O75" s="7">
        <v>0</v>
      </c>
      <c r="P75" s="75">
        <f t="shared" si="22"/>
        <v>48</v>
      </c>
    </row>
    <row r="76" spans="2:16" ht="12" customHeight="1" thickBot="1" x14ac:dyDescent="0.25">
      <c r="B76" s="285"/>
      <c r="C76" s="259" t="s">
        <v>61</v>
      </c>
      <c r="D76" s="74" t="s">
        <v>30</v>
      </c>
      <c r="E76" s="7">
        <v>226</v>
      </c>
      <c r="F76" s="7">
        <v>0</v>
      </c>
      <c r="G76" s="7">
        <v>40</v>
      </c>
      <c r="H76" s="75">
        <f t="shared" si="20"/>
        <v>266</v>
      </c>
      <c r="I76" s="87">
        <v>136</v>
      </c>
      <c r="J76" s="7">
        <v>18</v>
      </c>
      <c r="K76" s="7">
        <v>31</v>
      </c>
      <c r="L76" s="75">
        <f t="shared" si="21"/>
        <v>185</v>
      </c>
      <c r="M76" s="87">
        <v>148</v>
      </c>
      <c r="N76" s="7">
        <v>89</v>
      </c>
      <c r="O76" s="7">
        <v>1</v>
      </c>
      <c r="P76" s="75">
        <f t="shared" si="22"/>
        <v>238</v>
      </c>
    </row>
    <row r="77" spans="2:16" ht="12" customHeight="1" thickBot="1" x14ac:dyDescent="0.25">
      <c r="B77" s="285"/>
      <c r="C77" s="256"/>
      <c r="D77" s="74" t="s">
        <v>25</v>
      </c>
      <c r="E77" s="7">
        <v>217</v>
      </c>
      <c r="F77" s="7">
        <v>8</v>
      </c>
      <c r="G77" s="7">
        <v>42</v>
      </c>
      <c r="H77" s="75">
        <f t="shared" si="20"/>
        <v>267</v>
      </c>
      <c r="I77" s="87">
        <v>223</v>
      </c>
      <c r="J77" s="7">
        <v>122</v>
      </c>
      <c r="K77" s="7">
        <v>38</v>
      </c>
      <c r="L77" s="75">
        <f t="shared" si="21"/>
        <v>383</v>
      </c>
      <c r="M77" s="87">
        <v>314</v>
      </c>
      <c r="N77" s="7">
        <v>197</v>
      </c>
      <c r="O77" s="7">
        <v>3</v>
      </c>
      <c r="P77" s="75">
        <f t="shared" si="22"/>
        <v>514</v>
      </c>
    </row>
    <row r="78" spans="2:16" ht="12" customHeight="1" thickBot="1" x14ac:dyDescent="0.25">
      <c r="B78" s="285"/>
      <c r="C78" s="67" t="s">
        <v>62</v>
      </c>
      <c r="D78" s="74" t="s">
        <v>30</v>
      </c>
      <c r="E78" s="7">
        <v>209</v>
      </c>
      <c r="F78" s="7">
        <v>0</v>
      </c>
      <c r="G78" s="7">
        <v>8</v>
      </c>
      <c r="H78" s="75">
        <f t="shared" si="20"/>
        <v>217</v>
      </c>
      <c r="I78" s="94">
        <v>187</v>
      </c>
      <c r="J78" s="7">
        <v>3</v>
      </c>
      <c r="K78" s="7">
        <v>7</v>
      </c>
      <c r="L78" s="75">
        <f t="shared" si="21"/>
        <v>197</v>
      </c>
      <c r="M78" s="94">
        <v>55</v>
      </c>
      <c r="N78" s="7">
        <v>1</v>
      </c>
      <c r="O78" s="7">
        <v>0</v>
      </c>
      <c r="P78" s="75">
        <f t="shared" si="22"/>
        <v>56</v>
      </c>
    </row>
    <row r="79" spans="2:16" ht="12" customHeight="1" thickBot="1" x14ac:dyDescent="0.25">
      <c r="B79" s="285"/>
      <c r="C79" s="67" t="s">
        <v>63</v>
      </c>
      <c r="D79" s="74" t="s">
        <v>30</v>
      </c>
      <c r="E79" s="7">
        <v>117</v>
      </c>
      <c r="F79" s="7">
        <v>0</v>
      </c>
      <c r="G79" s="7">
        <v>72</v>
      </c>
      <c r="H79" s="75">
        <f t="shared" si="20"/>
        <v>189</v>
      </c>
      <c r="I79" s="94">
        <v>106</v>
      </c>
      <c r="J79" s="7">
        <v>5</v>
      </c>
      <c r="K79" s="7">
        <v>70</v>
      </c>
      <c r="L79" s="75">
        <f t="shared" si="21"/>
        <v>181</v>
      </c>
      <c r="M79" s="94">
        <v>55</v>
      </c>
      <c r="N79" s="7">
        <v>2</v>
      </c>
      <c r="O79" s="7">
        <v>0</v>
      </c>
      <c r="P79" s="75">
        <f t="shared" si="22"/>
        <v>57</v>
      </c>
    </row>
    <row r="80" spans="2:16" ht="12" customHeight="1" thickBot="1" x14ac:dyDescent="0.25">
      <c r="B80" s="285"/>
      <c r="C80" s="47" t="s">
        <v>64</v>
      </c>
      <c r="D80" s="74" t="s">
        <v>30</v>
      </c>
      <c r="E80" s="7">
        <v>135</v>
      </c>
      <c r="F80" s="7">
        <v>0</v>
      </c>
      <c r="G80" s="7">
        <v>10</v>
      </c>
      <c r="H80" s="75">
        <f t="shared" si="20"/>
        <v>145</v>
      </c>
      <c r="I80" s="94">
        <v>130</v>
      </c>
      <c r="J80" s="7">
        <v>0</v>
      </c>
      <c r="K80" s="7">
        <v>10</v>
      </c>
      <c r="L80" s="75">
        <f t="shared" si="21"/>
        <v>140</v>
      </c>
      <c r="M80" s="94">
        <v>53</v>
      </c>
      <c r="N80" s="7">
        <v>0</v>
      </c>
      <c r="O80" s="7">
        <v>0</v>
      </c>
      <c r="P80" s="75">
        <f t="shared" si="22"/>
        <v>53</v>
      </c>
    </row>
    <row r="81" spans="2:16" ht="12" customHeight="1" thickBot="1" x14ac:dyDescent="0.25">
      <c r="B81" s="285"/>
      <c r="C81" s="259" t="s">
        <v>65</v>
      </c>
      <c r="D81" s="74" t="s">
        <v>30</v>
      </c>
      <c r="E81" s="7">
        <v>227</v>
      </c>
      <c r="F81" s="7">
        <v>3</v>
      </c>
      <c r="G81" s="7">
        <v>29</v>
      </c>
      <c r="H81" s="75">
        <f t="shared" si="20"/>
        <v>259</v>
      </c>
      <c r="I81" s="87">
        <v>207</v>
      </c>
      <c r="J81" s="7">
        <v>11</v>
      </c>
      <c r="K81" s="7">
        <v>29</v>
      </c>
      <c r="L81" s="75">
        <f t="shared" si="21"/>
        <v>247</v>
      </c>
      <c r="M81" s="87">
        <v>105</v>
      </c>
      <c r="N81" s="7">
        <v>21</v>
      </c>
      <c r="O81" s="7">
        <v>0</v>
      </c>
      <c r="P81" s="75">
        <f t="shared" si="22"/>
        <v>126</v>
      </c>
    </row>
    <row r="82" spans="2:16" ht="12" customHeight="1" thickBot="1" x14ac:dyDescent="0.25">
      <c r="B82" s="285"/>
      <c r="C82" s="256"/>
      <c r="D82" s="74" t="s">
        <v>25</v>
      </c>
      <c r="E82" s="7">
        <v>177</v>
      </c>
      <c r="F82" s="7">
        <v>0</v>
      </c>
      <c r="G82" s="7">
        <v>28</v>
      </c>
      <c r="H82" s="75">
        <f t="shared" si="20"/>
        <v>205</v>
      </c>
      <c r="I82" s="87">
        <v>154</v>
      </c>
      <c r="J82" s="7">
        <v>4</v>
      </c>
      <c r="K82" s="7">
        <v>23</v>
      </c>
      <c r="L82" s="75">
        <f t="shared" si="21"/>
        <v>181</v>
      </c>
      <c r="M82" s="87">
        <v>63</v>
      </c>
      <c r="N82" s="7">
        <v>2</v>
      </c>
      <c r="O82" s="7">
        <v>1</v>
      </c>
      <c r="P82" s="75">
        <f t="shared" si="22"/>
        <v>66</v>
      </c>
    </row>
    <row r="83" spans="2:16" ht="12" customHeight="1" thickBot="1" x14ac:dyDescent="0.25">
      <c r="B83" s="285"/>
      <c r="C83" s="67" t="s">
        <v>66</v>
      </c>
      <c r="D83" s="74" t="s">
        <v>30</v>
      </c>
      <c r="E83" s="7">
        <v>285</v>
      </c>
      <c r="F83" s="7">
        <v>0</v>
      </c>
      <c r="G83" s="7">
        <v>57</v>
      </c>
      <c r="H83" s="75">
        <f t="shared" si="20"/>
        <v>342</v>
      </c>
      <c r="I83" s="94">
        <v>234</v>
      </c>
      <c r="J83" s="7">
        <v>10</v>
      </c>
      <c r="K83" s="7">
        <v>54</v>
      </c>
      <c r="L83" s="75">
        <f t="shared" si="21"/>
        <v>298</v>
      </c>
      <c r="M83" s="94">
        <v>280</v>
      </c>
      <c r="N83" s="7">
        <v>4</v>
      </c>
      <c r="O83" s="7">
        <v>1</v>
      </c>
      <c r="P83" s="75">
        <f t="shared" si="22"/>
        <v>285</v>
      </c>
    </row>
    <row r="84" spans="2:16" ht="12" customHeight="1" thickBot="1" x14ac:dyDescent="0.25">
      <c r="B84" s="285"/>
      <c r="C84" s="47" t="s">
        <v>67</v>
      </c>
      <c r="D84" s="74" t="s">
        <v>30</v>
      </c>
      <c r="E84" s="7">
        <v>176</v>
      </c>
      <c r="F84" s="7">
        <v>1</v>
      </c>
      <c r="G84" s="7">
        <v>7</v>
      </c>
      <c r="H84" s="75">
        <f t="shared" si="20"/>
        <v>184</v>
      </c>
      <c r="I84" s="94">
        <v>106</v>
      </c>
      <c r="J84" s="7">
        <v>1</v>
      </c>
      <c r="K84" s="7">
        <v>6</v>
      </c>
      <c r="L84" s="75">
        <f t="shared" si="21"/>
        <v>113</v>
      </c>
      <c r="M84" s="94">
        <v>155</v>
      </c>
      <c r="N84" s="7">
        <v>6</v>
      </c>
      <c r="O84" s="7">
        <v>1</v>
      </c>
      <c r="P84" s="75">
        <f t="shared" si="22"/>
        <v>162</v>
      </c>
    </row>
    <row r="85" spans="2:16" ht="12" customHeight="1" thickBot="1" x14ac:dyDescent="0.25">
      <c r="B85" s="285"/>
      <c r="C85" s="47" t="s">
        <v>68</v>
      </c>
      <c r="D85" s="74" t="s">
        <v>30</v>
      </c>
      <c r="E85" s="7">
        <v>137</v>
      </c>
      <c r="F85" s="7">
        <v>3</v>
      </c>
      <c r="G85" s="7">
        <v>37</v>
      </c>
      <c r="H85" s="75">
        <f t="shared" si="20"/>
        <v>177</v>
      </c>
      <c r="I85" s="94">
        <v>198</v>
      </c>
      <c r="J85" s="7">
        <v>3</v>
      </c>
      <c r="K85" s="7">
        <v>32</v>
      </c>
      <c r="L85" s="75">
        <f t="shared" si="21"/>
        <v>233</v>
      </c>
      <c r="M85" s="94">
        <v>109</v>
      </c>
      <c r="N85" s="7">
        <v>10</v>
      </c>
      <c r="O85" s="7">
        <v>0</v>
      </c>
      <c r="P85" s="75">
        <f t="shared" si="22"/>
        <v>119</v>
      </c>
    </row>
    <row r="86" spans="2:16" ht="12" customHeight="1" thickBot="1" x14ac:dyDescent="0.25">
      <c r="B86" s="285"/>
      <c r="C86" s="47" t="s">
        <v>69</v>
      </c>
      <c r="D86" s="74" t="s">
        <v>30</v>
      </c>
      <c r="E86" s="7">
        <v>138</v>
      </c>
      <c r="F86" s="7">
        <v>0</v>
      </c>
      <c r="G86" s="7">
        <v>44</v>
      </c>
      <c r="H86" s="75">
        <f t="shared" si="20"/>
        <v>182</v>
      </c>
      <c r="I86" s="94">
        <v>123</v>
      </c>
      <c r="J86" s="7">
        <v>1</v>
      </c>
      <c r="K86" s="7">
        <v>42</v>
      </c>
      <c r="L86" s="75">
        <f t="shared" si="21"/>
        <v>166</v>
      </c>
      <c r="M86" s="94">
        <v>43</v>
      </c>
      <c r="N86" s="7">
        <v>4</v>
      </c>
      <c r="O86" s="7">
        <v>2</v>
      </c>
      <c r="P86" s="75">
        <f t="shared" si="22"/>
        <v>49</v>
      </c>
    </row>
    <row r="87" spans="2:16" ht="12" customHeight="1" thickBot="1" x14ac:dyDescent="0.25">
      <c r="B87" s="285"/>
      <c r="C87" s="47" t="s">
        <v>70</v>
      </c>
      <c r="D87" s="74" t="s">
        <v>30</v>
      </c>
      <c r="E87" s="7">
        <v>172</v>
      </c>
      <c r="F87" s="7">
        <v>0</v>
      </c>
      <c r="G87" s="7">
        <v>45</v>
      </c>
      <c r="H87" s="75">
        <f t="shared" si="20"/>
        <v>217</v>
      </c>
      <c r="I87" s="94">
        <v>148</v>
      </c>
      <c r="J87" s="7">
        <v>15</v>
      </c>
      <c r="K87" s="7">
        <v>35</v>
      </c>
      <c r="L87" s="75">
        <f t="shared" si="21"/>
        <v>198</v>
      </c>
      <c r="M87" s="94">
        <v>33</v>
      </c>
      <c r="N87" s="7">
        <v>2</v>
      </c>
      <c r="O87" s="7">
        <v>1</v>
      </c>
      <c r="P87" s="75">
        <f t="shared" si="22"/>
        <v>36</v>
      </c>
    </row>
    <row r="88" spans="2:16" ht="12" customHeight="1" thickBot="1" x14ac:dyDescent="0.25">
      <c r="B88" s="286"/>
      <c r="C88" s="67" t="s">
        <v>71</v>
      </c>
      <c r="D88" s="74" t="s">
        <v>30</v>
      </c>
      <c r="E88" s="7">
        <v>220</v>
      </c>
      <c r="F88" s="7">
        <v>0</v>
      </c>
      <c r="G88" s="7">
        <v>5</v>
      </c>
      <c r="H88" s="75">
        <f t="shared" si="20"/>
        <v>225</v>
      </c>
      <c r="I88" s="94">
        <v>208</v>
      </c>
      <c r="J88" s="7">
        <v>6</v>
      </c>
      <c r="K88" s="7">
        <v>3</v>
      </c>
      <c r="L88" s="75">
        <f t="shared" si="21"/>
        <v>217</v>
      </c>
      <c r="M88" s="87">
        <v>106</v>
      </c>
      <c r="N88" s="7">
        <v>49</v>
      </c>
      <c r="O88" s="7">
        <v>0</v>
      </c>
      <c r="P88" s="75">
        <f t="shared" si="22"/>
        <v>155</v>
      </c>
    </row>
    <row r="89" spans="2:16" ht="12" customHeight="1" x14ac:dyDescent="0.2">
      <c r="D89" s="70" t="s">
        <v>116</v>
      </c>
      <c r="E89" s="1">
        <f>SUM(E72:E88)</f>
        <v>3412</v>
      </c>
      <c r="F89" s="1">
        <f t="shared" ref="F89:P89" si="23">SUM(F72:F88)</f>
        <v>15</v>
      </c>
      <c r="G89" s="1">
        <f t="shared" si="23"/>
        <v>653</v>
      </c>
      <c r="H89" s="1">
        <f>SUM(H72:H88)</f>
        <v>4080</v>
      </c>
      <c r="I89" s="1">
        <f t="shared" si="23"/>
        <v>3000</v>
      </c>
      <c r="J89" s="1">
        <f t="shared" si="23"/>
        <v>255</v>
      </c>
      <c r="K89" s="1">
        <f t="shared" si="23"/>
        <v>587</v>
      </c>
      <c r="L89" s="1">
        <f t="shared" si="23"/>
        <v>3842</v>
      </c>
      <c r="M89" s="1">
        <f t="shared" si="23"/>
        <v>2041</v>
      </c>
      <c r="N89" s="1">
        <f t="shared" si="23"/>
        <v>524</v>
      </c>
      <c r="O89" s="1">
        <f t="shared" si="23"/>
        <v>21</v>
      </c>
      <c r="P89" s="1">
        <f t="shared" si="23"/>
        <v>2586</v>
      </c>
    </row>
    <row r="90" spans="2:16" ht="12" customHeight="1" x14ac:dyDescent="0.2">
      <c r="D90" s="70" t="s">
        <v>119</v>
      </c>
      <c r="E90" s="11">
        <f>+E89/17</f>
        <v>200.70588235294119</v>
      </c>
      <c r="F90" s="11">
        <f t="shared" ref="F90:P90" si="24">+F89/17</f>
        <v>0.88235294117647056</v>
      </c>
      <c r="G90" s="11">
        <f t="shared" si="24"/>
        <v>38.411764705882355</v>
      </c>
      <c r="H90" s="11">
        <f>+H89/17</f>
        <v>240</v>
      </c>
      <c r="I90" s="11">
        <f t="shared" si="24"/>
        <v>176.47058823529412</v>
      </c>
      <c r="J90" s="11">
        <f t="shared" si="24"/>
        <v>15</v>
      </c>
      <c r="K90" s="11">
        <f t="shared" si="24"/>
        <v>34.529411764705884</v>
      </c>
      <c r="L90" s="11">
        <f t="shared" si="24"/>
        <v>226</v>
      </c>
      <c r="M90" s="11">
        <f t="shared" si="24"/>
        <v>120.05882352941177</v>
      </c>
      <c r="N90" s="11">
        <f t="shared" si="24"/>
        <v>30.823529411764707</v>
      </c>
      <c r="O90" s="11">
        <f t="shared" si="24"/>
        <v>1.2352941176470589</v>
      </c>
      <c r="P90" s="11">
        <f t="shared" si="24"/>
        <v>152.11764705882354</v>
      </c>
    </row>
    <row r="91" spans="2:16" ht="12" customHeight="1" thickBot="1" x14ac:dyDescent="0.25">
      <c r="D91" s="71" t="s">
        <v>117</v>
      </c>
      <c r="F91" s="11">
        <f>SUM(E90:F90)</f>
        <v>201.58823529411765</v>
      </c>
      <c r="G91" s="11">
        <f>SUM(E90:G90)</f>
        <v>240</v>
      </c>
      <c r="H91" s="14">
        <f>+H80/H90</f>
        <v>0.60416666666666663</v>
      </c>
      <c r="J91" s="11">
        <f>SUM(I90:J90)</f>
        <v>191.47058823529412</v>
      </c>
      <c r="K91" s="11">
        <f>SUM(I90:K90)</f>
        <v>226</v>
      </c>
      <c r="L91" s="14">
        <f>+L80/L90</f>
        <v>0.61946902654867253</v>
      </c>
      <c r="N91" s="11">
        <f>SUM(M90:N90)</f>
        <v>150.88235294117646</v>
      </c>
      <c r="O91" s="11">
        <f>SUM(M90:O90)</f>
        <v>152.11764705882354</v>
      </c>
    </row>
    <row r="92" spans="2:16" ht="12" customHeight="1" thickBot="1" x14ac:dyDescent="0.25">
      <c r="E92" s="12"/>
      <c r="F92" s="63" t="s">
        <v>121</v>
      </c>
      <c r="G92" s="16">
        <f>+G90/G91</f>
        <v>0.16004901960784315</v>
      </c>
      <c r="H92" s="12"/>
      <c r="I92" s="15" t="s">
        <v>126</v>
      </c>
      <c r="J92" s="16">
        <f>+K91/G91</f>
        <v>0.94166666666666665</v>
      </c>
      <c r="K92" s="12"/>
      <c r="L92" s="12"/>
      <c r="M92" s="12"/>
      <c r="N92" s="46"/>
      <c r="O92" s="46"/>
    </row>
    <row r="94" spans="2:16" ht="27" customHeight="1" x14ac:dyDescent="0.2">
      <c r="C94" s="34" t="s">
        <v>123</v>
      </c>
      <c r="D94" s="226" t="s">
        <v>164</v>
      </c>
      <c r="E94" s="226"/>
      <c r="F94" s="226"/>
      <c r="G94" s="226"/>
      <c r="H94" s="226"/>
      <c r="I94" s="226"/>
      <c r="J94" s="226"/>
      <c r="K94" s="226"/>
      <c r="L94" s="226"/>
      <c r="M94" s="226"/>
      <c r="O94" s="14"/>
    </row>
    <row r="95" spans="2:16" ht="42.75" customHeight="1" x14ac:dyDescent="0.2">
      <c r="C95" s="35" t="s">
        <v>124</v>
      </c>
      <c r="D95" s="226" t="s">
        <v>394</v>
      </c>
      <c r="E95" s="226"/>
      <c r="F95" s="226"/>
      <c r="G95" s="226"/>
      <c r="H95" s="226"/>
      <c r="I95" s="226"/>
      <c r="J95" s="226"/>
      <c r="K95" s="226"/>
      <c r="L95" s="226"/>
      <c r="M95" s="226"/>
    </row>
    <row r="96" spans="2:16" ht="30" customHeight="1" x14ac:dyDescent="0.2">
      <c r="C96" s="35" t="s">
        <v>125</v>
      </c>
      <c r="D96" s="226" t="s">
        <v>165</v>
      </c>
      <c r="E96" s="226"/>
      <c r="F96" s="226"/>
      <c r="G96" s="226"/>
      <c r="H96" s="226"/>
      <c r="I96" s="226"/>
      <c r="J96" s="226"/>
      <c r="K96" s="226"/>
      <c r="L96" s="226"/>
      <c r="M96" s="226"/>
    </row>
    <row r="97" spans="2:13" ht="12" customHeight="1" x14ac:dyDescent="0.2">
      <c r="C97" s="35"/>
      <c r="D97" s="84"/>
      <c r="E97" s="84"/>
      <c r="F97" s="84"/>
      <c r="G97" s="84"/>
      <c r="H97" s="84"/>
      <c r="I97" s="84"/>
      <c r="J97" s="84"/>
      <c r="K97" s="84"/>
      <c r="L97" s="84"/>
      <c r="M97" s="84"/>
    </row>
    <row r="98" spans="2:13" ht="12" customHeight="1" thickBot="1" x14ac:dyDescent="0.25"/>
    <row r="99" spans="2:13" ht="12" customHeight="1" x14ac:dyDescent="0.2">
      <c r="C99" s="84"/>
      <c r="D99" s="217" t="s">
        <v>1</v>
      </c>
      <c r="E99" s="217" t="s">
        <v>2</v>
      </c>
      <c r="F99" s="217" t="s">
        <v>3</v>
      </c>
    </row>
    <row r="100" spans="2:13" ht="12" customHeight="1" thickBot="1" x14ac:dyDescent="0.25">
      <c r="B100" s="68"/>
      <c r="C100" s="84"/>
      <c r="D100" s="253"/>
      <c r="E100" s="253"/>
      <c r="F100" s="253"/>
    </row>
    <row r="101" spans="2:13" ht="23.25" customHeight="1" thickBot="1" x14ac:dyDescent="0.25">
      <c r="B101" s="282" t="s">
        <v>179</v>
      </c>
      <c r="C101" s="283"/>
      <c r="D101" s="99">
        <f>+E55+G55</f>
        <v>623</v>
      </c>
      <c r="E101" s="99">
        <f>+I55+J55+K55</f>
        <v>399</v>
      </c>
      <c r="F101" s="99">
        <f>+M55+N55</f>
        <v>1248</v>
      </c>
    </row>
    <row r="102" spans="2:13" ht="30" customHeight="1" thickBot="1" x14ac:dyDescent="0.25">
      <c r="B102" s="282" t="s">
        <v>178</v>
      </c>
      <c r="C102" s="283"/>
      <c r="D102" s="38">
        <v>214</v>
      </c>
      <c r="E102" s="38">
        <v>188</v>
      </c>
      <c r="F102" s="38">
        <v>151</v>
      </c>
    </row>
    <row r="103" spans="2:13" ht="35.25" customHeight="1" thickBot="1" x14ac:dyDescent="0.25">
      <c r="B103" s="282" t="s">
        <v>173</v>
      </c>
      <c r="C103" s="283"/>
      <c r="D103" s="38">
        <v>199</v>
      </c>
      <c r="E103" s="38">
        <v>177</v>
      </c>
      <c r="F103" s="38">
        <v>151</v>
      </c>
    </row>
    <row r="104" spans="2:13" ht="12" customHeight="1" x14ac:dyDescent="0.2">
      <c r="D104" s="14">
        <f>+D101/D102</f>
        <v>2.9112149532710281</v>
      </c>
      <c r="E104" s="14">
        <f t="shared" ref="E104:F104" si="25">+E101/E102</f>
        <v>2.1223404255319149</v>
      </c>
      <c r="F104" s="14">
        <f t="shared" si="25"/>
        <v>8.2649006622516552</v>
      </c>
    </row>
    <row r="106" spans="2:13" ht="54" customHeight="1" x14ac:dyDescent="0.2">
      <c r="B106" s="34" t="s">
        <v>167</v>
      </c>
      <c r="C106" s="250" t="s">
        <v>380</v>
      </c>
      <c r="D106" s="250"/>
      <c r="E106" s="250"/>
      <c r="F106" s="250"/>
      <c r="G106" s="250"/>
      <c r="H106" s="250"/>
      <c r="I106" s="250"/>
      <c r="J106" s="250"/>
      <c r="K106" s="250"/>
      <c r="L106" s="250"/>
    </row>
    <row r="108" spans="2:13" ht="33" customHeight="1" x14ac:dyDescent="0.2"/>
    <row r="109" spans="2:13" ht="12" customHeight="1" x14ac:dyDescent="0.2">
      <c r="D109" s="1"/>
    </row>
    <row r="110" spans="2:13" ht="12" customHeight="1" x14ac:dyDescent="0.2">
      <c r="D110" s="1"/>
    </row>
    <row r="111" spans="2:13" ht="12" customHeight="1" x14ac:dyDescent="0.2">
      <c r="D111" s="1"/>
    </row>
    <row r="112" spans="2:13" ht="12" customHeight="1" x14ac:dyDescent="0.2">
      <c r="D112" s="1"/>
    </row>
    <row r="113" spans="4:4" ht="12" customHeight="1" x14ac:dyDescent="0.2">
      <c r="D113" s="1"/>
    </row>
    <row r="114" spans="4:4" ht="12" customHeight="1" x14ac:dyDescent="0.2">
      <c r="D114" s="1"/>
    </row>
    <row r="115" spans="4:4" ht="12" customHeight="1" x14ac:dyDescent="0.2">
      <c r="D115" s="1"/>
    </row>
    <row r="116" spans="4:4" ht="12" customHeight="1" x14ac:dyDescent="0.2">
      <c r="D116" s="1"/>
    </row>
    <row r="117" spans="4:4" ht="12" customHeight="1" x14ac:dyDescent="0.2">
      <c r="D117" s="1"/>
    </row>
    <row r="118" spans="4:4" ht="12" customHeight="1" x14ac:dyDescent="0.2">
      <c r="D118" s="1"/>
    </row>
    <row r="119" spans="4:4" ht="12" customHeight="1" x14ac:dyDescent="0.2">
      <c r="D119" s="1"/>
    </row>
    <row r="120" spans="4:4" ht="12" customHeight="1" x14ac:dyDescent="0.2">
      <c r="D120" s="1"/>
    </row>
    <row r="121" spans="4:4" ht="12" customHeight="1" x14ac:dyDescent="0.2">
      <c r="D121" s="1"/>
    </row>
    <row r="122" spans="4:4" ht="12" customHeight="1" x14ac:dyDescent="0.2">
      <c r="D122" s="1"/>
    </row>
    <row r="123" spans="4:4" ht="12" customHeight="1" x14ac:dyDescent="0.2">
      <c r="D123" s="1"/>
    </row>
    <row r="124" spans="4:4" ht="12" customHeight="1" x14ac:dyDescent="0.2">
      <c r="D124" s="1"/>
    </row>
    <row r="125" spans="4:4" ht="12" customHeight="1" x14ac:dyDescent="0.2">
      <c r="D125" s="1"/>
    </row>
    <row r="126" spans="4:4" ht="12" customHeight="1" x14ac:dyDescent="0.2">
      <c r="D126" s="1"/>
    </row>
    <row r="127" spans="4:4" ht="12" customHeight="1" x14ac:dyDescent="0.2">
      <c r="D127" s="1"/>
    </row>
  </sheetData>
  <mergeCells count="91">
    <mergeCell ref="M47:M48"/>
    <mergeCell ref="N47:N48"/>
    <mergeCell ref="O47:O48"/>
    <mergeCell ref="C9:C10"/>
    <mergeCell ref="D20:M20"/>
    <mergeCell ref="D21:M21"/>
    <mergeCell ref="D22:M22"/>
    <mergeCell ref="D39:M39"/>
    <mergeCell ref="M27:O27"/>
    <mergeCell ref="M28:M29"/>
    <mergeCell ref="N28:N29"/>
    <mergeCell ref="O28:O29"/>
    <mergeCell ref="I2:K2"/>
    <mergeCell ref="B7:B14"/>
    <mergeCell ref="I4:K4"/>
    <mergeCell ref="I5:I6"/>
    <mergeCell ref="J5:J6"/>
    <mergeCell ref="K5:K6"/>
    <mergeCell ref="E4:G4"/>
    <mergeCell ref="E5:E6"/>
    <mergeCell ref="F5:F6"/>
    <mergeCell ref="G5:G6"/>
    <mergeCell ref="C4:C6"/>
    <mergeCell ref="B4:B6"/>
    <mergeCell ref="D4:D6"/>
    <mergeCell ref="M4:O4"/>
    <mergeCell ref="M5:M6"/>
    <mergeCell ref="N5:N6"/>
    <mergeCell ref="O5:O6"/>
    <mergeCell ref="I25:K25"/>
    <mergeCell ref="B27:B29"/>
    <mergeCell ref="C27:C29"/>
    <mergeCell ref="D27:D29"/>
    <mergeCell ref="E27:G27"/>
    <mergeCell ref="I27:K27"/>
    <mergeCell ref="E28:E29"/>
    <mergeCell ref="F28:F29"/>
    <mergeCell ref="G28:G29"/>
    <mergeCell ref="I28:I29"/>
    <mergeCell ref="J28:J29"/>
    <mergeCell ref="K28:K29"/>
    <mergeCell ref="B30:B33"/>
    <mergeCell ref="I44:K44"/>
    <mergeCell ref="B46:B48"/>
    <mergeCell ref="C46:C48"/>
    <mergeCell ref="D46:D48"/>
    <mergeCell ref="E46:G46"/>
    <mergeCell ref="I46:K46"/>
    <mergeCell ref="E47:E48"/>
    <mergeCell ref="F47:F48"/>
    <mergeCell ref="G47:G48"/>
    <mergeCell ref="I47:I48"/>
    <mergeCell ref="J47:J48"/>
    <mergeCell ref="K47:K48"/>
    <mergeCell ref="D40:M40"/>
    <mergeCell ref="D41:M41"/>
    <mergeCell ref="M46:O46"/>
    <mergeCell ref="B49:B56"/>
    <mergeCell ref="I67:K67"/>
    <mergeCell ref="B69:B71"/>
    <mergeCell ref="C69:C71"/>
    <mergeCell ref="D69:D71"/>
    <mergeCell ref="E69:G69"/>
    <mergeCell ref="I69:K69"/>
    <mergeCell ref="D62:M62"/>
    <mergeCell ref="D63:M63"/>
    <mergeCell ref="D64:M64"/>
    <mergeCell ref="M69:O69"/>
    <mergeCell ref="E70:E71"/>
    <mergeCell ref="F70:F71"/>
    <mergeCell ref="G70:G71"/>
    <mergeCell ref="I70:I71"/>
    <mergeCell ref="J70:J71"/>
    <mergeCell ref="K70:K71"/>
    <mergeCell ref="M70:M71"/>
    <mergeCell ref="N70:N71"/>
    <mergeCell ref="O70:O71"/>
    <mergeCell ref="B102:C102"/>
    <mergeCell ref="B103:C103"/>
    <mergeCell ref="C106:L106"/>
    <mergeCell ref="B101:C101"/>
    <mergeCell ref="B72:B88"/>
    <mergeCell ref="D99:D100"/>
    <mergeCell ref="E99:E100"/>
    <mergeCell ref="F99:F100"/>
    <mergeCell ref="D94:M94"/>
    <mergeCell ref="D95:M95"/>
    <mergeCell ref="D96:M96"/>
    <mergeCell ref="C73:C74"/>
    <mergeCell ref="C76:C77"/>
    <mergeCell ref="C81:C8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77"/>
  <sheetViews>
    <sheetView tabSelected="1" zoomScale="80" zoomScaleNormal="80" workbookViewId="0">
      <selection activeCell="C30" sqref="C30"/>
    </sheetView>
  </sheetViews>
  <sheetFormatPr baseColWidth="10" defaultRowHeight="15" x14ac:dyDescent="0.25"/>
  <cols>
    <col min="1" max="1" width="5.140625" customWidth="1"/>
    <col min="2" max="2" width="23.5703125" customWidth="1"/>
    <col min="4" max="6" width="14.140625" bestFit="1" customWidth="1"/>
    <col min="7" max="7" width="11.5703125" bestFit="1" customWidth="1"/>
  </cols>
  <sheetData>
    <row r="6" spans="2:5" ht="15.75" thickBot="1" x14ac:dyDescent="0.3"/>
    <row r="7" spans="2:5" ht="15.75" thickBot="1" x14ac:dyDescent="0.3">
      <c r="B7" s="100"/>
      <c r="C7" s="104">
        <v>2017</v>
      </c>
      <c r="D7" s="104">
        <v>2018</v>
      </c>
      <c r="E7" s="104" t="s">
        <v>282</v>
      </c>
    </row>
    <row r="8" spans="2:5" x14ac:dyDescent="0.25">
      <c r="B8" s="101" t="s">
        <v>191</v>
      </c>
      <c r="C8" s="142">
        <v>0.81</v>
      </c>
      <c r="D8" s="139">
        <v>1.31</v>
      </c>
      <c r="E8" s="140">
        <v>1</v>
      </c>
    </row>
    <row r="9" spans="2:5" x14ac:dyDescent="0.25">
      <c r="B9" s="102" t="s">
        <v>192</v>
      </c>
      <c r="C9" s="143">
        <v>0.77</v>
      </c>
      <c r="D9" s="140">
        <v>1.02</v>
      </c>
      <c r="E9" s="140">
        <v>1</v>
      </c>
    </row>
    <row r="10" spans="2:5" x14ac:dyDescent="0.25">
      <c r="B10" s="102" t="s">
        <v>193</v>
      </c>
      <c r="C10" s="143">
        <v>1.28</v>
      </c>
      <c r="D10" s="140">
        <v>1.05</v>
      </c>
      <c r="E10" s="140">
        <v>1</v>
      </c>
    </row>
    <row r="11" spans="2:5" x14ac:dyDescent="0.25">
      <c r="B11" s="102" t="s">
        <v>194</v>
      </c>
      <c r="C11" s="143">
        <v>1.02</v>
      </c>
      <c r="D11" s="140">
        <v>0.99</v>
      </c>
      <c r="E11" s="140">
        <v>1</v>
      </c>
    </row>
    <row r="12" spans="2:5" x14ac:dyDescent="0.25">
      <c r="B12" s="102" t="s">
        <v>195</v>
      </c>
      <c r="C12" s="143">
        <v>1.25</v>
      </c>
      <c r="D12" s="140">
        <v>1.31</v>
      </c>
      <c r="E12" s="140">
        <v>1</v>
      </c>
    </row>
    <row r="13" spans="2:5" x14ac:dyDescent="0.25">
      <c r="B13" s="102" t="s">
        <v>196</v>
      </c>
      <c r="C13" s="143">
        <v>1.19</v>
      </c>
      <c r="D13" s="140">
        <v>2.7</v>
      </c>
      <c r="E13" s="140">
        <v>1</v>
      </c>
    </row>
    <row r="14" spans="2:5" x14ac:dyDescent="0.25">
      <c r="B14" s="102" t="s">
        <v>197</v>
      </c>
      <c r="C14" s="143">
        <v>0.66</v>
      </c>
      <c r="D14" s="140">
        <v>0.93</v>
      </c>
      <c r="E14" s="140">
        <v>1</v>
      </c>
    </row>
    <row r="15" spans="2:5" x14ac:dyDescent="0.25">
      <c r="B15" s="102" t="s">
        <v>198</v>
      </c>
      <c r="C15" s="143">
        <v>1.21</v>
      </c>
      <c r="D15" s="140">
        <v>1.17</v>
      </c>
      <c r="E15" s="140">
        <v>1</v>
      </c>
    </row>
    <row r="16" spans="2:5" x14ac:dyDescent="0.25">
      <c r="B16" s="102" t="s">
        <v>199</v>
      </c>
      <c r="C16" s="148">
        <v>0.93</v>
      </c>
      <c r="D16" s="140">
        <v>1.08</v>
      </c>
      <c r="E16" s="140">
        <v>1</v>
      </c>
    </row>
    <row r="17" spans="2:5" x14ac:dyDescent="0.25">
      <c r="B17" s="102" t="s">
        <v>200</v>
      </c>
      <c r="C17" s="148">
        <v>1.61</v>
      </c>
      <c r="D17" s="140">
        <v>1.63</v>
      </c>
      <c r="E17" s="140">
        <v>1</v>
      </c>
    </row>
    <row r="18" spans="2:5" x14ac:dyDescent="0.25">
      <c r="B18" s="102" t="s">
        <v>201</v>
      </c>
      <c r="C18" s="143">
        <v>0.88</v>
      </c>
      <c r="D18" s="140">
        <v>1.01</v>
      </c>
      <c r="E18" s="140">
        <v>1</v>
      </c>
    </row>
    <row r="19" spans="2:5" x14ac:dyDescent="0.25">
      <c r="B19" s="102" t="s">
        <v>202</v>
      </c>
      <c r="C19" s="143">
        <v>0.88</v>
      </c>
      <c r="D19" s="140">
        <v>1.07</v>
      </c>
      <c r="E19" s="140">
        <v>1</v>
      </c>
    </row>
    <row r="20" spans="2:5" x14ac:dyDescent="0.25">
      <c r="B20" s="102" t="s">
        <v>203</v>
      </c>
      <c r="C20" s="143">
        <v>1.22</v>
      </c>
      <c r="D20" s="140">
        <v>1.1200000000000001</v>
      </c>
      <c r="E20" s="140">
        <v>1</v>
      </c>
    </row>
    <row r="21" spans="2:5" x14ac:dyDescent="0.25">
      <c r="B21" s="102" t="s">
        <v>204</v>
      </c>
      <c r="C21" s="143">
        <v>0.86</v>
      </c>
      <c r="D21" s="140">
        <v>1.08</v>
      </c>
      <c r="E21" s="140">
        <v>1</v>
      </c>
    </row>
    <row r="22" spans="2:5" x14ac:dyDescent="0.25">
      <c r="B22" s="102" t="s">
        <v>205</v>
      </c>
      <c r="C22" s="146">
        <v>0.93</v>
      </c>
      <c r="D22" s="147">
        <v>0.92</v>
      </c>
      <c r="E22" s="140">
        <v>1</v>
      </c>
    </row>
    <row r="23" spans="2:5" x14ac:dyDescent="0.25">
      <c r="B23" s="102" t="s">
        <v>206</v>
      </c>
      <c r="C23" s="143">
        <v>1.28</v>
      </c>
      <c r="D23" s="140">
        <v>1.72</v>
      </c>
      <c r="E23" s="140">
        <v>1</v>
      </c>
    </row>
    <row r="24" spans="2:5" x14ac:dyDescent="0.25">
      <c r="B24" s="102" t="s">
        <v>207</v>
      </c>
      <c r="C24" s="143"/>
      <c r="D24" s="140">
        <v>2.0499999999999998</v>
      </c>
      <c r="E24" s="140">
        <v>1</v>
      </c>
    </row>
    <row r="25" spans="2:5" x14ac:dyDescent="0.25">
      <c r="B25" s="102" t="s">
        <v>281</v>
      </c>
      <c r="C25" s="141"/>
      <c r="D25" s="141">
        <v>0.96</v>
      </c>
      <c r="E25" s="140">
        <v>1</v>
      </c>
    </row>
    <row r="26" spans="2:5" ht="15.75" thickBot="1" x14ac:dyDescent="0.3">
      <c r="B26" s="103" t="s">
        <v>280</v>
      </c>
      <c r="C26" s="144"/>
      <c r="D26" s="145">
        <v>1.26</v>
      </c>
      <c r="E26" s="152">
        <v>1</v>
      </c>
    </row>
    <row r="41" spans="3:7" ht="15.75" thickBot="1" x14ac:dyDescent="0.3"/>
    <row r="42" spans="3:7" ht="30.75" thickBot="1" x14ac:dyDescent="0.3">
      <c r="C42" s="198"/>
      <c r="D42" s="199" t="s">
        <v>366</v>
      </c>
      <c r="E42" s="200" t="s">
        <v>367</v>
      </c>
      <c r="F42" s="199" t="s">
        <v>368</v>
      </c>
      <c r="G42" s="201" t="s">
        <v>369</v>
      </c>
    </row>
    <row r="43" spans="3:7" x14ac:dyDescent="0.25">
      <c r="C43" s="188">
        <v>2008</v>
      </c>
      <c r="D43" s="191">
        <v>2130893</v>
      </c>
      <c r="E43" s="194">
        <v>1598079</v>
      </c>
      <c r="F43" s="191">
        <v>3181703</v>
      </c>
      <c r="G43" s="139">
        <f>+E43/D43</f>
        <v>0.74995741222107348</v>
      </c>
    </row>
    <row r="44" spans="3:7" x14ac:dyDescent="0.25">
      <c r="C44" s="189">
        <v>2009</v>
      </c>
      <c r="D44" s="192">
        <v>2491775</v>
      </c>
      <c r="E44" s="195">
        <v>2118137</v>
      </c>
      <c r="F44" s="192">
        <v>2916748</v>
      </c>
      <c r="G44" s="140">
        <f t="shared" ref="G44:G53" si="0">+E44/D44</f>
        <v>0.85005146933410924</v>
      </c>
    </row>
    <row r="45" spans="3:7" x14ac:dyDescent="0.25">
      <c r="C45" s="189">
        <v>2010</v>
      </c>
      <c r="D45" s="192">
        <v>2426938</v>
      </c>
      <c r="E45" s="195">
        <v>2264467</v>
      </c>
      <c r="F45" s="192">
        <v>2655892</v>
      </c>
      <c r="G45" s="140">
        <f t="shared" si="0"/>
        <v>0.933055150152167</v>
      </c>
    </row>
    <row r="46" spans="3:7" x14ac:dyDescent="0.25">
      <c r="C46" s="189">
        <v>2011</v>
      </c>
      <c r="D46" s="192">
        <v>2684094</v>
      </c>
      <c r="E46" s="195">
        <v>2288196</v>
      </c>
      <c r="F46" s="192">
        <v>2491714</v>
      </c>
      <c r="G46" s="140">
        <f t="shared" si="0"/>
        <v>0.85250218509485887</v>
      </c>
    </row>
    <row r="47" spans="3:7" x14ac:dyDescent="0.25">
      <c r="C47" s="189">
        <v>2012</v>
      </c>
      <c r="D47" s="192">
        <v>2820229</v>
      </c>
      <c r="E47" s="195">
        <v>2371286</v>
      </c>
      <c r="F47" s="192">
        <v>2309372</v>
      </c>
      <c r="G47" s="140">
        <f t="shared" si="0"/>
        <v>0.84081328147466039</v>
      </c>
    </row>
    <row r="48" spans="3:7" x14ac:dyDescent="0.25">
      <c r="C48" s="189">
        <v>2013</v>
      </c>
      <c r="D48" s="192">
        <v>2656779</v>
      </c>
      <c r="E48" s="195">
        <v>2646903</v>
      </c>
      <c r="F48" s="192">
        <v>1931958</v>
      </c>
      <c r="G48" s="140">
        <f t="shared" si="0"/>
        <v>0.99628271677847502</v>
      </c>
    </row>
    <row r="49" spans="2:7" x14ac:dyDescent="0.25">
      <c r="C49" s="189">
        <v>2014</v>
      </c>
      <c r="D49" s="192">
        <v>2647245</v>
      </c>
      <c r="E49" s="195">
        <v>2452671</v>
      </c>
      <c r="F49" s="192">
        <v>1698233</v>
      </c>
      <c r="G49" s="140">
        <f t="shared" si="0"/>
        <v>0.92649943620632014</v>
      </c>
    </row>
    <row r="50" spans="2:7" x14ac:dyDescent="0.25">
      <c r="C50" s="189">
        <v>2015</v>
      </c>
      <c r="D50" s="192">
        <v>2836861</v>
      </c>
      <c r="E50" s="195">
        <v>2358064</v>
      </c>
      <c r="F50" s="192">
        <v>1634706</v>
      </c>
      <c r="G50" s="140">
        <f t="shared" si="0"/>
        <v>0.8312229608711883</v>
      </c>
    </row>
    <row r="51" spans="2:7" x14ac:dyDescent="0.25">
      <c r="C51" s="189">
        <v>2016</v>
      </c>
      <c r="D51" s="192">
        <v>2647666</v>
      </c>
      <c r="E51" s="195">
        <v>2036849</v>
      </c>
      <c r="F51" s="192">
        <v>1735331</v>
      </c>
      <c r="G51" s="140">
        <f t="shared" si="0"/>
        <v>0.7692998286037589</v>
      </c>
    </row>
    <row r="52" spans="2:7" x14ac:dyDescent="0.25">
      <c r="C52" s="189">
        <v>2017</v>
      </c>
      <c r="D52" s="192">
        <v>2717444</v>
      </c>
      <c r="E52" s="195">
        <v>2165848</v>
      </c>
      <c r="F52" s="192">
        <v>1824060</v>
      </c>
      <c r="G52" s="140">
        <f t="shared" si="0"/>
        <v>0.79701660825393272</v>
      </c>
    </row>
    <row r="53" spans="2:7" ht="15.75" thickBot="1" x14ac:dyDescent="0.3">
      <c r="C53" s="190">
        <v>2018</v>
      </c>
      <c r="D53" s="193">
        <v>2723771</v>
      </c>
      <c r="E53" s="196">
        <v>2249181</v>
      </c>
      <c r="F53" s="193">
        <v>1905067</v>
      </c>
      <c r="G53" s="197">
        <f t="shared" si="0"/>
        <v>0.82575994824821908</v>
      </c>
    </row>
    <row r="55" spans="2:7" x14ac:dyDescent="0.25">
      <c r="B55" t="s">
        <v>370</v>
      </c>
    </row>
    <row r="56" spans="2:7" x14ac:dyDescent="0.25">
      <c r="B56" t="s">
        <v>371</v>
      </c>
    </row>
    <row r="71" spans="2:5" ht="15.75" thickBot="1" x14ac:dyDescent="0.3"/>
    <row r="72" spans="2:5" ht="24.75" customHeight="1" thickBot="1" x14ac:dyDescent="0.3">
      <c r="B72" s="204"/>
      <c r="C72" s="202" t="s">
        <v>375</v>
      </c>
      <c r="D72" s="203" t="s">
        <v>376</v>
      </c>
    </row>
    <row r="73" spans="2:5" ht="18" customHeight="1" x14ac:dyDescent="0.25">
      <c r="B73" s="205" t="s">
        <v>372</v>
      </c>
      <c r="C73" s="208">
        <v>5444</v>
      </c>
      <c r="D73" s="209">
        <v>146</v>
      </c>
      <c r="E73" s="214">
        <f>+D73/C73</f>
        <v>2.6818515797207936E-2</v>
      </c>
    </row>
    <row r="74" spans="2:5" ht="18" customHeight="1" x14ac:dyDescent="0.25">
      <c r="B74" s="206" t="s">
        <v>123</v>
      </c>
      <c r="C74" s="210">
        <v>2723771</v>
      </c>
      <c r="D74" s="211">
        <v>73881</v>
      </c>
      <c r="E74" s="214">
        <f>+D74/C74</f>
        <v>2.7124526988502339E-2</v>
      </c>
    </row>
    <row r="75" spans="2:5" ht="18" customHeight="1" x14ac:dyDescent="0.25">
      <c r="B75" s="206" t="s">
        <v>373</v>
      </c>
      <c r="C75" s="210">
        <v>2249181</v>
      </c>
      <c r="D75" s="211">
        <v>66747</v>
      </c>
    </row>
    <row r="76" spans="2:5" ht="18" customHeight="1" x14ac:dyDescent="0.25">
      <c r="B76" s="206" t="s">
        <v>374</v>
      </c>
      <c r="C76" s="210">
        <f>+C74-C75</f>
        <v>474590</v>
      </c>
      <c r="D76" s="211">
        <v>7134</v>
      </c>
    </row>
    <row r="77" spans="2:5" ht="18" customHeight="1" thickBot="1" x14ac:dyDescent="0.3">
      <c r="B77" s="207" t="s">
        <v>125</v>
      </c>
      <c r="C77" s="212">
        <v>1905067</v>
      </c>
      <c r="D77" s="213">
        <v>49598</v>
      </c>
    </row>
  </sheetData>
  <pageMargins left="0.7" right="0.7" top="0.75" bottom="0.75" header="0.3" footer="0.3"/>
  <pageSetup paperSize="14" orientation="portrait" horizontalDpi="4294967293"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9"/>
  <sheetViews>
    <sheetView topLeftCell="A13" zoomScale="90" zoomScaleNormal="90" workbookViewId="0">
      <selection activeCell="O15" sqref="O15"/>
    </sheetView>
  </sheetViews>
  <sheetFormatPr baseColWidth="10" defaultColWidth="11.42578125" defaultRowHeight="12" x14ac:dyDescent="0.2"/>
  <cols>
    <col min="1" max="1" width="11.42578125" style="1"/>
    <col min="2" max="2" width="22.85546875" style="1" customWidth="1"/>
    <col min="3" max="11" width="11.42578125" style="1" customWidth="1"/>
    <col min="12" max="17" width="8.7109375" style="1" customWidth="1"/>
    <col min="18" max="16384" width="11.42578125" style="1"/>
  </cols>
  <sheetData>
    <row r="2" spans="2:12" x14ac:dyDescent="0.2">
      <c r="F2" s="219">
        <v>2018</v>
      </c>
      <c r="G2" s="219"/>
      <c r="H2" s="219"/>
    </row>
    <row r="3" spans="2:12" ht="12.75" thickBot="1" x14ac:dyDescent="0.25"/>
    <row r="4" spans="2:12" ht="12.75" thickBot="1" x14ac:dyDescent="0.25">
      <c r="B4" s="246" t="s">
        <v>0</v>
      </c>
      <c r="C4" s="232" t="s">
        <v>1</v>
      </c>
      <c r="D4" s="224"/>
      <c r="E4" s="225"/>
      <c r="F4" s="223" t="s">
        <v>2</v>
      </c>
      <c r="G4" s="224"/>
      <c r="H4" s="233"/>
      <c r="I4" s="232" t="s">
        <v>3</v>
      </c>
      <c r="J4" s="224"/>
      <c r="K4" s="249"/>
      <c r="L4" s="3"/>
    </row>
    <row r="5" spans="2:12" x14ac:dyDescent="0.2">
      <c r="B5" s="247"/>
      <c r="C5" s="229" t="s">
        <v>4</v>
      </c>
      <c r="D5" s="229" t="s">
        <v>5</v>
      </c>
      <c r="E5" s="229" t="s">
        <v>6</v>
      </c>
      <c r="F5" s="229" t="s">
        <v>4</v>
      </c>
      <c r="G5" s="229" t="s">
        <v>5</v>
      </c>
      <c r="H5" s="229" t="s">
        <v>6</v>
      </c>
      <c r="I5" s="229" t="s">
        <v>4</v>
      </c>
      <c r="J5" s="229" t="s">
        <v>5</v>
      </c>
      <c r="K5" s="244" t="s">
        <v>6</v>
      </c>
      <c r="L5" s="3"/>
    </row>
    <row r="6" spans="2:12" ht="12.75" thickBot="1" x14ac:dyDescent="0.25">
      <c r="B6" s="248"/>
      <c r="C6" s="230"/>
      <c r="D6" s="230"/>
      <c r="E6" s="230"/>
      <c r="F6" s="230"/>
      <c r="G6" s="230"/>
      <c r="H6" s="230"/>
      <c r="I6" s="230"/>
      <c r="J6" s="230"/>
      <c r="K6" s="245"/>
      <c r="L6" s="3"/>
    </row>
    <row r="7" spans="2:12" ht="12.75" thickBot="1" x14ac:dyDescent="0.25">
      <c r="B7" s="6" t="s">
        <v>13</v>
      </c>
      <c r="C7" s="7">
        <v>291</v>
      </c>
      <c r="D7" s="7">
        <v>12</v>
      </c>
      <c r="E7" s="7">
        <v>108</v>
      </c>
      <c r="F7" s="7">
        <v>273</v>
      </c>
      <c r="G7" s="7">
        <v>3</v>
      </c>
      <c r="H7" s="8">
        <v>104</v>
      </c>
      <c r="I7" s="111">
        <v>567</v>
      </c>
      <c r="J7" s="7">
        <v>25</v>
      </c>
      <c r="K7" s="7">
        <v>10</v>
      </c>
      <c r="L7" s="3"/>
    </row>
    <row r="8" spans="2:12" ht="12.75" thickBot="1" x14ac:dyDescent="0.25">
      <c r="B8" s="6" t="s">
        <v>14</v>
      </c>
      <c r="C8" s="7">
        <v>358</v>
      </c>
      <c r="D8" s="7">
        <v>8</v>
      </c>
      <c r="E8" s="7">
        <v>118</v>
      </c>
      <c r="F8" s="7">
        <v>297</v>
      </c>
      <c r="G8" s="7">
        <v>9</v>
      </c>
      <c r="H8" s="8">
        <v>118</v>
      </c>
      <c r="I8" s="111">
        <v>357</v>
      </c>
      <c r="J8" s="7">
        <v>1</v>
      </c>
      <c r="K8" s="7">
        <v>9</v>
      </c>
      <c r="L8" s="3"/>
    </row>
    <row r="9" spans="2:12" ht="12.75" thickBot="1" x14ac:dyDescent="0.25">
      <c r="B9" s="6" t="s">
        <v>15</v>
      </c>
      <c r="C9" s="7">
        <v>322</v>
      </c>
      <c r="D9" s="7">
        <v>11</v>
      </c>
      <c r="E9" s="7">
        <v>117</v>
      </c>
      <c r="F9" s="7">
        <v>270</v>
      </c>
      <c r="G9" s="7">
        <v>3</v>
      </c>
      <c r="H9" s="8">
        <v>110</v>
      </c>
      <c r="I9" s="111">
        <v>476</v>
      </c>
      <c r="J9" s="7">
        <v>21</v>
      </c>
      <c r="K9" s="7">
        <v>6</v>
      </c>
      <c r="L9" s="3"/>
    </row>
    <row r="10" spans="2:12" ht="12.75" thickBot="1" x14ac:dyDescent="0.25">
      <c r="B10" s="6" t="s">
        <v>16</v>
      </c>
      <c r="C10" s="7">
        <v>270</v>
      </c>
      <c r="D10" s="7">
        <v>18</v>
      </c>
      <c r="E10" s="7">
        <v>124</v>
      </c>
      <c r="F10" s="7">
        <v>266</v>
      </c>
      <c r="G10" s="7">
        <v>17</v>
      </c>
      <c r="H10" s="8">
        <v>124</v>
      </c>
      <c r="I10" s="111">
        <v>269</v>
      </c>
      <c r="J10" s="7">
        <v>9</v>
      </c>
      <c r="K10" s="7">
        <v>10</v>
      </c>
      <c r="L10" s="3"/>
    </row>
    <row r="11" spans="2:12" ht="12.75" thickBot="1" x14ac:dyDescent="0.25">
      <c r="B11" s="6" t="s">
        <v>17</v>
      </c>
      <c r="C11" s="7">
        <v>341</v>
      </c>
      <c r="D11" s="7">
        <v>30</v>
      </c>
      <c r="E11" s="7">
        <v>110</v>
      </c>
      <c r="F11" s="7">
        <v>219</v>
      </c>
      <c r="G11" s="7">
        <v>16</v>
      </c>
      <c r="H11" s="8">
        <v>103</v>
      </c>
      <c r="I11" s="111">
        <v>469</v>
      </c>
      <c r="J11" s="7">
        <v>21</v>
      </c>
      <c r="K11" s="7">
        <v>6</v>
      </c>
      <c r="L11" s="3"/>
    </row>
    <row r="12" spans="2:12" ht="12.75" thickBot="1" x14ac:dyDescent="0.25">
      <c r="B12" s="6" t="s">
        <v>18</v>
      </c>
      <c r="C12" s="7">
        <v>306</v>
      </c>
      <c r="D12" s="7">
        <v>20</v>
      </c>
      <c r="E12" s="7">
        <v>120</v>
      </c>
      <c r="F12" s="7">
        <v>279</v>
      </c>
      <c r="G12" s="7">
        <v>12</v>
      </c>
      <c r="H12" s="8">
        <v>109</v>
      </c>
      <c r="I12" s="111">
        <v>222</v>
      </c>
      <c r="J12" s="7">
        <v>7</v>
      </c>
      <c r="K12" s="7">
        <v>2</v>
      </c>
      <c r="L12" s="3"/>
    </row>
    <row r="13" spans="2:12" ht="12.75" thickBot="1" x14ac:dyDescent="0.25">
      <c r="B13" s="6" t="s">
        <v>19</v>
      </c>
      <c r="C13" s="7">
        <v>331</v>
      </c>
      <c r="D13" s="7">
        <v>0</v>
      </c>
      <c r="E13" s="7">
        <v>120</v>
      </c>
      <c r="F13" s="7">
        <v>371</v>
      </c>
      <c r="G13" s="7">
        <v>6</v>
      </c>
      <c r="H13" s="8">
        <v>111</v>
      </c>
      <c r="I13" s="111">
        <v>342</v>
      </c>
      <c r="J13" s="7">
        <v>27</v>
      </c>
      <c r="K13" s="7">
        <v>4</v>
      </c>
      <c r="L13" s="3"/>
    </row>
    <row r="14" spans="2:12" ht="12.75" thickBot="1" x14ac:dyDescent="0.25">
      <c r="B14" s="6" t="s">
        <v>20</v>
      </c>
      <c r="C14" s="111">
        <v>334</v>
      </c>
      <c r="D14" s="7">
        <v>0</v>
      </c>
      <c r="E14" s="7">
        <v>125</v>
      </c>
      <c r="F14" s="7">
        <v>257</v>
      </c>
      <c r="G14" s="7">
        <v>2</v>
      </c>
      <c r="H14" s="7">
        <v>112</v>
      </c>
      <c r="I14" s="7">
        <v>559</v>
      </c>
      <c r="J14" s="7">
        <v>28</v>
      </c>
      <c r="K14" s="7">
        <v>12</v>
      </c>
      <c r="L14" s="3"/>
    </row>
    <row r="15" spans="2:12" ht="12.75" thickBot="1" x14ac:dyDescent="0.25">
      <c r="B15" s="6" t="s">
        <v>21</v>
      </c>
      <c r="C15" s="111">
        <v>333</v>
      </c>
      <c r="D15" s="7">
        <v>0</v>
      </c>
      <c r="E15" s="7">
        <v>123</v>
      </c>
      <c r="F15" s="7">
        <v>306</v>
      </c>
      <c r="G15" s="7">
        <v>4</v>
      </c>
      <c r="H15" s="7">
        <v>115</v>
      </c>
      <c r="I15" s="7">
        <v>491</v>
      </c>
      <c r="J15" s="7">
        <v>28</v>
      </c>
      <c r="K15" s="7">
        <v>10</v>
      </c>
      <c r="L15" s="3"/>
    </row>
    <row r="16" spans="2:12" x14ac:dyDescent="0.2">
      <c r="B16" s="10" t="s">
        <v>116</v>
      </c>
      <c r="C16" s="1">
        <f>SUM(C7:C15)</f>
        <v>2886</v>
      </c>
      <c r="D16" s="1">
        <f>SUM(D7:D15)</f>
        <v>99</v>
      </c>
      <c r="E16" s="1">
        <f t="shared" ref="E16:K16" si="0">SUM(E7:E15)</f>
        <v>1065</v>
      </c>
      <c r="F16" s="1">
        <f>SUM(F7:F15)</f>
        <v>2538</v>
      </c>
      <c r="G16" s="1">
        <f t="shared" si="0"/>
        <v>72</v>
      </c>
      <c r="H16" s="1">
        <f t="shared" si="0"/>
        <v>1006</v>
      </c>
      <c r="I16" s="1">
        <f t="shared" si="0"/>
        <v>3752</v>
      </c>
      <c r="J16" s="1">
        <f t="shared" si="0"/>
        <v>167</v>
      </c>
      <c r="K16" s="1">
        <f t="shared" si="0"/>
        <v>69</v>
      </c>
    </row>
    <row r="17" spans="2:12" x14ac:dyDescent="0.2">
      <c r="B17" s="10" t="s">
        <v>119</v>
      </c>
      <c r="C17" s="11">
        <f>+C16/9</f>
        <v>320.66666666666669</v>
      </c>
      <c r="D17" s="11">
        <f t="shared" ref="D17:K17" si="1">+D16/9</f>
        <v>11</v>
      </c>
      <c r="E17" s="11">
        <f t="shared" si="1"/>
        <v>118.33333333333333</v>
      </c>
      <c r="F17" s="11">
        <f>+F16/9</f>
        <v>282</v>
      </c>
      <c r="G17" s="11">
        <f t="shared" si="1"/>
        <v>8</v>
      </c>
      <c r="H17" s="11">
        <f t="shared" si="1"/>
        <v>111.77777777777777</v>
      </c>
      <c r="I17" s="11">
        <f t="shared" si="1"/>
        <v>416.88888888888891</v>
      </c>
      <c r="J17" s="11">
        <f t="shared" si="1"/>
        <v>18.555555555555557</v>
      </c>
      <c r="K17" s="11">
        <f t="shared" si="1"/>
        <v>7.666666666666667</v>
      </c>
    </row>
    <row r="18" spans="2:12" ht="12.75" thickBot="1" x14ac:dyDescent="0.25">
      <c r="B18" s="10" t="s">
        <v>117</v>
      </c>
      <c r="C18" s="12"/>
      <c r="D18" s="11">
        <f>SUM(C17:D17)</f>
        <v>331.66666666666669</v>
      </c>
      <c r="E18" s="11">
        <f>SUM(C17:E17)</f>
        <v>450</v>
      </c>
      <c r="F18" s="11"/>
      <c r="G18" s="11">
        <f>SUM(F17:G17)</f>
        <v>290</v>
      </c>
      <c r="H18" s="11">
        <f>SUM(F17:H17)</f>
        <v>401.77777777777777</v>
      </c>
      <c r="I18" s="11"/>
      <c r="J18" s="11">
        <f>SUM(I17:J17)</f>
        <v>435.44444444444446</v>
      </c>
      <c r="K18" s="11">
        <f>SUM(I17:K17)</f>
        <v>443.11111111111114</v>
      </c>
    </row>
    <row r="19" spans="2:12" ht="12.75" thickBot="1" x14ac:dyDescent="0.25">
      <c r="B19" s="13" t="s">
        <v>121</v>
      </c>
      <c r="C19" s="12"/>
      <c r="D19" s="12"/>
      <c r="E19" s="14">
        <f>+E17/E18</f>
        <v>0.26296296296296295</v>
      </c>
      <c r="F19" s="12"/>
      <c r="G19" s="15" t="s">
        <v>126</v>
      </c>
      <c r="H19" s="16">
        <f>+H18/E18</f>
        <v>0.89283950617283947</v>
      </c>
      <c r="I19" s="12"/>
      <c r="J19" s="12"/>
      <c r="K19" s="12"/>
    </row>
    <row r="21" spans="2:12" x14ac:dyDescent="0.2">
      <c r="F21" s="219">
        <v>2017</v>
      </c>
      <c r="G21" s="219"/>
      <c r="H21" s="219"/>
    </row>
    <row r="22" spans="2:12" ht="12.75" thickBot="1" x14ac:dyDescent="0.25"/>
    <row r="23" spans="2:12" ht="12.75" thickBot="1" x14ac:dyDescent="0.25">
      <c r="B23" s="246" t="s">
        <v>0</v>
      </c>
      <c r="C23" s="232" t="s">
        <v>1</v>
      </c>
      <c r="D23" s="224"/>
      <c r="E23" s="225"/>
      <c r="F23" s="223" t="s">
        <v>2</v>
      </c>
      <c r="G23" s="224"/>
      <c r="H23" s="233"/>
      <c r="I23" s="232" t="s">
        <v>3</v>
      </c>
      <c r="J23" s="224"/>
      <c r="K23" s="249"/>
      <c r="L23" s="3"/>
    </row>
    <row r="24" spans="2:12" x14ac:dyDescent="0.2">
      <c r="B24" s="247"/>
      <c r="C24" s="229" t="s">
        <v>4</v>
      </c>
      <c r="D24" s="229" t="s">
        <v>5</v>
      </c>
      <c r="E24" s="229" t="s">
        <v>6</v>
      </c>
      <c r="F24" s="229" t="s">
        <v>4</v>
      </c>
      <c r="G24" s="229" t="s">
        <v>5</v>
      </c>
      <c r="H24" s="229" t="s">
        <v>6</v>
      </c>
      <c r="I24" s="229" t="s">
        <v>4</v>
      </c>
      <c r="J24" s="229" t="s">
        <v>5</v>
      </c>
      <c r="K24" s="244" t="s">
        <v>6</v>
      </c>
      <c r="L24" s="3"/>
    </row>
    <row r="25" spans="2:12" ht="12.75" thickBot="1" x14ac:dyDescent="0.25">
      <c r="B25" s="248"/>
      <c r="C25" s="230"/>
      <c r="D25" s="230"/>
      <c r="E25" s="230"/>
      <c r="F25" s="230"/>
      <c r="G25" s="230"/>
      <c r="H25" s="230"/>
      <c r="I25" s="230"/>
      <c r="J25" s="230"/>
      <c r="K25" s="245"/>
      <c r="L25" s="3"/>
    </row>
    <row r="26" spans="2:12" ht="12.75" thickBot="1" x14ac:dyDescent="0.25">
      <c r="B26" s="17" t="s">
        <v>13</v>
      </c>
      <c r="C26" s="7">
        <v>251</v>
      </c>
      <c r="D26" s="7">
        <v>23</v>
      </c>
      <c r="E26" s="7">
        <v>126</v>
      </c>
      <c r="F26" s="7">
        <v>132</v>
      </c>
      <c r="G26" s="7">
        <v>13</v>
      </c>
      <c r="H26" s="8">
        <v>104</v>
      </c>
      <c r="I26" s="111">
        <v>593</v>
      </c>
      <c r="J26" s="7">
        <v>16</v>
      </c>
      <c r="K26" s="7">
        <v>2</v>
      </c>
      <c r="L26" s="3"/>
    </row>
    <row r="27" spans="2:12" ht="12.75" thickBot="1" x14ac:dyDescent="0.25">
      <c r="B27" s="17" t="s">
        <v>14</v>
      </c>
      <c r="C27" s="7">
        <v>274</v>
      </c>
      <c r="D27" s="7">
        <v>33</v>
      </c>
      <c r="E27" s="7">
        <v>135</v>
      </c>
      <c r="F27" s="7">
        <v>372</v>
      </c>
      <c r="G27" s="7">
        <v>33</v>
      </c>
      <c r="H27" s="8">
        <v>120</v>
      </c>
      <c r="I27" s="111">
        <v>361</v>
      </c>
      <c r="J27" s="7">
        <v>4</v>
      </c>
      <c r="K27" s="7">
        <v>2</v>
      </c>
      <c r="L27" s="3"/>
    </row>
    <row r="28" spans="2:12" ht="12.75" thickBot="1" x14ac:dyDescent="0.25">
      <c r="B28" s="17" t="s">
        <v>15</v>
      </c>
      <c r="C28" s="7">
        <v>227</v>
      </c>
      <c r="D28" s="7">
        <v>30</v>
      </c>
      <c r="E28" s="7">
        <v>132</v>
      </c>
      <c r="F28" s="7">
        <v>264</v>
      </c>
      <c r="G28" s="7">
        <v>15</v>
      </c>
      <c r="H28" s="8">
        <v>133</v>
      </c>
      <c r="I28" s="111">
        <v>495</v>
      </c>
      <c r="J28" s="7">
        <v>13</v>
      </c>
      <c r="K28" s="7">
        <v>4</v>
      </c>
      <c r="L28" s="3"/>
    </row>
    <row r="29" spans="2:12" ht="12.75" thickBot="1" x14ac:dyDescent="0.25">
      <c r="B29" s="17" t="s">
        <v>16</v>
      </c>
      <c r="C29" s="7">
        <v>202</v>
      </c>
      <c r="D29" s="7">
        <v>18</v>
      </c>
      <c r="E29" s="7">
        <v>138</v>
      </c>
      <c r="F29" s="7">
        <v>275</v>
      </c>
      <c r="G29" s="7">
        <v>9</v>
      </c>
      <c r="H29" s="8">
        <v>124</v>
      </c>
      <c r="I29" s="111">
        <v>319</v>
      </c>
      <c r="J29" s="7">
        <v>9</v>
      </c>
      <c r="K29" s="7">
        <v>1</v>
      </c>
      <c r="L29" s="3"/>
    </row>
    <row r="30" spans="2:12" ht="12.75" thickBot="1" x14ac:dyDescent="0.25">
      <c r="B30" s="17" t="s">
        <v>17</v>
      </c>
      <c r="C30" s="7">
        <v>226</v>
      </c>
      <c r="D30" s="7">
        <v>21</v>
      </c>
      <c r="E30" s="7">
        <v>162</v>
      </c>
      <c r="F30" s="7">
        <v>348</v>
      </c>
      <c r="G30" s="7">
        <v>21</v>
      </c>
      <c r="H30" s="8">
        <v>134</v>
      </c>
      <c r="I30" s="111">
        <v>382</v>
      </c>
      <c r="J30" s="7">
        <v>8</v>
      </c>
      <c r="K30" s="7">
        <v>10</v>
      </c>
      <c r="L30" s="3"/>
    </row>
    <row r="31" spans="2:12" ht="12.75" thickBot="1" x14ac:dyDescent="0.25">
      <c r="B31" s="17" t="s">
        <v>18</v>
      </c>
      <c r="C31" s="7">
        <v>229</v>
      </c>
      <c r="D31" s="7">
        <v>18</v>
      </c>
      <c r="E31" s="7">
        <v>106</v>
      </c>
      <c r="F31" s="7">
        <v>390</v>
      </c>
      <c r="G31" s="7">
        <v>18</v>
      </c>
      <c r="H31" s="8">
        <v>101</v>
      </c>
      <c r="I31" s="111">
        <v>245</v>
      </c>
      <c r="J31" s="7">
        <v>0</v>
      </c>
      <c r="K31" s="7">
        <v>2</v>
      </c>
      <c r="L31" s="3"/>
    </row>
    <row r="32" spans="2:12" ht="12.75" thickBot="1" x14ac:dyDescent="0.25">
      <c r="B32" s="17" t="s">
        <v>19</v>
      </c>
      <c r="C32" s="7">
        <v>462</v>
      </c>
      <c r="D32" s="7">
        <v>3</v>
      </c>
      <c r="E32" s="7">
        <v>132</v>
      </c>
      <c r="F32" s="7">
        <v>271</v>
      </c>
      <c r="G32" s="7">
        <v>23</v>
      </c>
      <c r="H32" s="8">
        <v>130</v>
      </c>
      <c r="I32" s="111">
        <v>431</v>
      </c>
      <c r="J32" s="7">
        <v>67</v>
      </c>
      <c r="K32" s="7">
        <v>2</v>
      </c>
      <c r="L32" s="3"/>
    </row>
    <row r="33" spans="1:12" ht="12.75" thickBot="1" x14ac:dyDescent="0.25">
      <c r="B33" s="17" t="s">
        <v>20</v>
      </c>
      <c r="C33" s="7">
        <v>488</v>
      </c>
      <c r="D33" s="7">
        <v>0</v>
      </c>
      <c r="E33" s="7">
        <v>135</v>
      </c>
      <c r="F33" s="7">
        <v>147</v>
      </c>
      <c r="G33" s="7">
        <v>7</v>
      </c>
      <c r="H33" s="8">
        <v>126</v>
      </c>
      <c r="I33" s="111">
        <v>558</v>
      </c>
      <c r="J33" s="7">
        <v>56</v>
      </c>
      <c r="K33" s="7">
        <v>3</v>
      </c>
      <c r="L33" s="3"/>
    </row>
    <row r="34" spans="1:12" ht="12.75" thickBot="1" x14ac:dyDescent="0.25">
      <c r="B34" s="17" t="s">
        <v>21</v>
      </c>
      <c r="C34" s="111">
        <v>493</v>
      </c>
      <c r="D34" s="7">
        <v>11</v>
      </c>
      <c r="E34" s="7">
        <v>137</v>
      </c>
      <c r="F34" s="7">
        <v>171</v>
      </c>
      <c r="G34" s="7">
        <v>52</v>
      </c>
      <c r="H34" s="7">
        <v>129</v>
      </c>
      <c r="I34" s="7">
        <v>553</v>
      </c>
      <c r="J34" s="7">
        <v>52</v>
      </c>
      <c r="K34" s="7">
        <v>2</v>
      </c>
      <c r="L34" s="3"/>
    </row>
    <row r="35" spans="1:12" x14ac:dyDescent="0.2">
      <c r="B35" s="10" t="s">
        <v>116</v>
      </c>
      <c r="C35" s="1">
        <f>SUM(C26:C34)</f>
        <v>2852</v>
      </c>
      <c r="D35" s="1">
        <f>SUM(D26:D34)</f>
        <v>157</v>
      </c>
      <c r="E35" s="1">
        <f t="shared" ref="E35:K35" si="2">SUM(E26:E34)</f>
        <v>1203</v>
      </c>
      <c r="F35" s="1">
        <f t="shared" si="2"/>
        <v>2370</v>
      </c>
      <c r="G35" s="1">
        <f t="shared" si="2"/>
        <v>191</v>
      </c>
      <c r="H35" s="1">
        <f t="shared" si="2"/>
        <v>1101</v>
      </c>
      <c r="I35" s="1">
        <f t="shared" si="2"/>
        <v>3937</v>
      </c>
      <c r="J35" s="1">
        <f t="shared" si="2"/>
        <v>225</v>
      </c>
      <c r="K35" s="1">
        <f t="shared" si="2"/>
        <v>28</v>
      </c>
    </row>
    <row r="36" spans="1:12" x14ac:dyDescent="0.2">
      <c r="B36" s="10" t="s">
        <v>119</v>
      </c>
      <c r="C36" s="11">
        <f>+C35/9</f>
        <v>316.88888888888891</v>
      </c>
      <c r="D36" s="11">
        <f t="shared" ref="D36:K36" si="3">+D35/9</f>
        <v>17.444444444444443</v>
      </c>
      <c r="E36" s="11">
        <f t="shared" si="3"/>
        <v>133.66666666666666</v>
      </c>
      <c r="F36" s="11">
        <f t="shared" si="3"/>
        <v>263.33333333333331</v>
      </c>
      <c r="G36" s="11">
        <f t="shared" si="3"/>
        <v>21.222222222222221</v>
      </c>
      <c r="H36" s="11">
        <f t="shared" si="3"/>
        <v>122.33333333333333</v>
      </c>
      <c r="I36" s="11">
        <f t="shared" si="3"/>
        <v>437.44444444444446</v>
      </c>
      <c r="J36" s="11">
        <f t="shared" si="3"/>
        <v>25</v>
      </c>
      <c r="K36" s="11">
        <f t="shared" si="3"/>
        <v>3.1111111111111112</v>
      </c>
    </row>
    <row r="37" spans="1:12" x14ac:dyDescent="0.2">
      <c r="B37" s="10" t="s">
        <v>117</v>
      </c>
      <c r="D37" s="12">
        <f>SUM(C36:D36)</f>
        <v>334.33333333333337</v>
      </c>
      <c r="E37" s="12">
        <f>SUM(C36:E36)</f>
        <v>468</v>
      </c>
      <c r="G37" s="12">
        <f>SUM(F36:G36)</f>
        <v>284.55555555555554</v>
      </c>
      <c r="H37" s="12">
        <f>SUM(F36:H36)</f>
        <v>406.88888888888886</v>
      </c>
      <c r="J37" s="12">
        <f>SUM(I36:J36)</f>
        <v>462.44444444444446</v>
      </c>
      <c r="K37" s="12">
        <f>SUM(I36:K36)</f>
        <v>465.55555555555554</v>
      </c>
    </row>
    <row r="38" spans="1:12" x14ac:dyDescent="0.2">
      <c r="B38" s="10" t="s">
        <v>120</v>
      </c>
      <c r="C38" s="14">
        <f t="shared" ref="C38:J38" si="4">+C16/C35</f>
        <v>1.0119214586255258</v>
      </c>
      <c r="D38" s="14">
        <f t="shared" si="4"/>
        <v>0.63057324840764328</v>
      </c>
      <c r="E38" s="14">
        <f t="shared" si="4"/>
        <v>0.88528678304239405</v>
      </c>
      <c r="F38" s="14">
        <f t="shared" si="4"/>
        <v>1.070886075949367</v>
      </c>
      <c r="G38" s="14">
        <f t="shared" si="4"/>
        <v>0.37696335078534032</v>
      </c>
      <c r="H38" s="14">
        <f t="shared" si="4"/>
        <v>0.91371480472297906</v>
      </c>
      <c r="I38" s="14">
        <f t="shared" si="4"/>
        <v>0.95300990601981206</v>
      </c>
      <c r="J38" s="14">
        <f t="shared" si="4"/>
        <v>0.74222222222222223</v>
      </c>
      <c r="K38" s="14">
        <f>+K16/K35</f>
        <v>2.4642857142857144</v>
      </c>
    </row>
    <row r="39" spans="1:12" ht="12.75" thickBot="1" x14ac:dyDescent="0.25">
      <c r="B39" s="13" t="s">
        <v>122</v>
      </c>
      <c r="D39" s="14">
        <f>+D18/D37</f>
        <v>0.9920239282153539</v>
      </c>
      <c r="E39" s="14">
        <f t="shared" ref="E39:K39" si="5">+E18/E37</f>
        <v>0.96153846153846156</v>
      </c>
      <c r="F39" s="14"/>
      <c r="G39" s="14">
        <f>+G18/G37</f>
        <v>1.0191331511128465</v>
      </c>
      <c r="H39" s="14">
        <f t="shared" si="5"/>
        <v>0.98743855816493731</v>
      </c>
      <c r="I39" s="14"/>
      <c r="J39" s="14">
        <f t="shared" si="5"/>
        <v>0.94161460836136468</v>
      </c>
      <c r="K39" s="14">
        <f t="shared" si="5"/>
        <v>0.95178997613365168</v>
      </c>
    </row>
    <row r="40" spans="1:12" x14ac:dyDescent="0.2">
      <c r="B40" s="29"/>
      <c r="D40" s="14"/>
      <c r="E40" s="14"/>
      <c r="F40" s="14"/>
      <c r="G40" s="14"/>
      <c r="H40" s="14"/>
      <c r="I40" s="14"/>
      <c r="J40" s="14"/>
      <c r="K40" s="14"/>
    </row>
    <row r="41" spans="1:12" ht="30.75" customHeight="1" x14ac:dyDescent="0.2">
      <c r="A41" s="153" t="s">
        <v>123</v>
      </c>
      <c r="B41" s="226" t="s">
        <v>239</v>
      </c>
      <c r="C41" s="226"/>
      <c r="D41" s="226"/>
      <c r="E41" s="226"/>
      <c r="F41" s="226"/>
      <c r="G41" s="226"/>
      <c r="H41" s="226"/>
      <c r="I41" s="226"/>
      <c r="J41" s="226"/>
      <c r="K41" s="226"/>
    </row>
    <row r="42" spans="1:12" ht="18.75" customHeight="1" x14ac:dyDescent="0.2">
      <c r="A42" s="154" t="s">
        <v>124</v>
      </c>
      <c r="B42" s="226" t="s">
        <v>235</v>
      </c>
      <c r="C42" s="226"/>
      <c r="D42" s="226"/>
      <c r="E42" s="226"/>
      <c r="F42" s="226"/>
      <c r="G42" s="226"/>
      <c r="H42" s="226"/>
      <c r="I42" s="226"/>
      <c r="J42" s="226"/>
      <c r="K42" s="226"/>
    </row>
    <row r="43" spans="1:12" ht="19.5" customHeight="1" x14ac:dyDescent="0.2">
      <c r="A43" s="154" t="s">
        <v>125</v>
      </c>
      <c r="B43" s="226" t="s">
        <v>236</v>
      </c>
      <c r="C43" s="226"/>
      <c r="D43" s="226"/>
      <c r="E43" s="226"/>
      <c r="F43" s="226"/>
      <c r="G43" s="226"/>
      <c r="H43" s="226"/>
      <c r="I43" s="226"/>
      <c r="J43" s="226"/>
      <c r="K43" s="226"/>
    </row>
    <row r="44" spans="1:12" ht="12.75" thickBot="1" x14ac:dyDescent="0.25"/>
    <row r="45" spans="1:12" x14ac:dyDescent="0.2">
      <c r="B45" s="110"/>
      <c r="C45" s="217" t="s">
        <v>1</v>
      </c>
      <c r="D45" s="217" t="s">
        <v>2</v>
      </c>
      <c r="E45" s="217" t="s">
        <v>3</v>
      </c>
    </row>
    <row r="46" spans="1:12" ht="12.75" thickBot="1" x14ac:dyDescent="0.25">
      <c r="B46" s="110"/>
      <c r="C46" s="218"/>
      <c r="D46" s="218"/>
      <c r="E46" s="218"/>
    </row>
    <row r="47" spans="1:12" ht="12.75" thickBot="1" x14ac:dyDescent="0.25">
      <c r="B47" s="37" t="s">
        <v>72</v>
      </c>
      <c r="C47" s="38">
        <v>450</v>
      </c>
      <c r="D47" s="38">
        <v>402</v>
      </c>
      <c r="E47" s="38">
        <v>443</v>
      </c>
    </row>
    <row r="48" spans="1:12" ht="24.75" thickBot="1" x14ac:dyDescent="0.25">
      <c r="B48" s="41" t="s">
        <v>173</v>
      </c>
      <c r="C48" s="95">
        <v>463</v>
      </c>
      <c r="D48" s="96">
        <v>306</v>
      </c>
      <c r="E48" s="97">
        <v>610</v>
      </c>
    </row>
    <row r="49" spans="1:11" x14ac:dyDescent="0.2">
      <c r="C49" s="14">
        <f>+C47/C48</f>
        <v>0.97192224622030232</v>
      </c>
      <c r="D49" s="14">
        <f>+D47/D48</f>
        <v>1.3137254901960784</v>
      </c>
      <c r="E49" s="14">
        <f>+E47/E48</f>
        <v>0.72622950819672127</v>
      </c>
    </row>
    <row r="51" spans="1:11" ht="28.5" customHeight="1" x14ac:dyDescent="0.2">
      <c r="A51" s="34" t="s">
        <v>167</v>
      </c>
      <c r="B51" s="226" t="s">
        <v>296</v>
      </c>
      <c r="C51" s="226"/>
      <c r="D51" s="226"/>
      <c r="E51" s="226"/>
      <c r="F51" s="226"/>
      <c r="G51" s="226"/>
      <c r="H51" s="226"/>
      <c r="I51" s="226"/>
      <c r="J51" s="226"/>
      <c r="K51" s="226"/>
    </row>
    <row r="52" spans="1:11" ht="15" customHeight="1" x14ac:dyDescent="0.2">
      <c r="A52" s="34"/>
      <c r="B52" s="110"/>
      <c r="C52" s="110"/>
      <c r="D52" s="110"/>
      <c r="E52" s="110"/>
      <c r="F52" s="110"/>
      <c r="G52" s="110"/>
      <c r="H52" s="110"/>
      <c r="I52" s="110"/>
      <c r="J52" s="110"/>
      <c r="K52" s="110"/>
    </row>
    <row r="54" spans="1:11" ht="24" x14ac:dyDescent="0.2">
      <c r="B54" s="18" t="s">
        <v>74</v>
      </c>
      <c r="C54" s="19" t="s">
        <v>75</v>
      </c>
      <c r="D54" s="19" t="s">
        <v>76</v>
      </c>
      <c r="E54" s="20" t="s">
        <v>77</v>
      </c>
    </row>
    <row r="55" spans="1:11" x14ac:dyDescent="0.2">
      <c r="B55" s="21" t="s">
        <v>78</v>
      </c>
      <c r="C55" s="22">
        <v>468</v>
      </c>
      <c r="D55" s="22">
        <v>331</v>
      </c>
      <c r="E55" s="22">
        <v>1161</v>
      </c>
    </row>
    <row r="56" spans="1:11" x14ac:dyDescent="0.2">
      <c r="B56" s="21" t="s">
        <v>80</v>
      </c>
      <c r="C56" s="22">
        <v>511</v>
      </c>
      <c r="D56" s="22">
        <v>383</v>
      </c>
      <c r="E56" s="22">
        <v>428</v>
      </c>
    </row>
    <row r="57" spans="1:11" x14ac:dyDescent="0.2">
      <c r="B57" s="21" t="s">
        <v>82</v>
      </c>
      <c r="C57" s="22">
        <v>301</v>
      </c>
      <c r="D57" s="22">
        <v>244</v>
      </c>
      <c r="E57" s="22">
        <v>319</v>
      </c>
    </row>
    <row r="58" spans="1:11" x14ac:dyDescent="0.2">
      <c r="B58" s="21" t="s">
        <v>83</v>
      </c>
      <c r="C58" s="22">
        <v>506</v>
      </c>
      <c r="D58" s="22">
        <v>249</v>
      </c>
      <c r="E58" s="22">
        <v>825</v>
      </c>
    </row>
    <row r="59" spans="1:11" x14ac:dyDescent="0.2">
      <c r="B59" s="21" t="s">
        <v>85</v>
      </c>
      <c r="C59" s="22">
        <v>244</v>
      </c>
      <c r="D59" s="22">
        <v>170</v>
      </c>
      <c r="E59" s="22">
        <v>167</v>
      </c>
    </row>
    <row r="60" spans="1:11" x14ac:dyDescent="0.2">
      <c r="B60" s="21" t="s">
        <v>87</v>
      </c>
      <c r="C60" s="22">
        <v>382</v>
      </c>
      <c r="D60" s="22">
        <v>184</v>
      </c>
      <c r="E60" s="22">
        <v>538</v>
      </c>
    </row>
    <row r="61" spans="1:11" x14ac:dyDescent="0.2">
      <c r="B61" s="21" t="s">
        <v>88</v>
      </c>
      <c r="C61" s="22">
        <v>604</v>
      </c>
      <c r="D61" s="22">
        <v>394</v>
      </c>
      <c r="E61" s="22">
        <v>663</v>
      </c>
    </row>
    <row r="62" spans="1:11" x14ac:dyDescent="0.2">
      <c r="B62" s="21" t="s">
        <v>89</v>
      </c>
      <c r="C62" s="22">
        <v>845</v>
      </c>
      <c r="D62" s="22">
        <v>709</v>
      </c>
      <c r="E62" s="22">
        <v>818</v>
      </c>
    </row>
    <row r="63" spans="1:11" x14ac:dyDescent="0.2">
      <c r="B63" s="21" t="s">
        <v>180</v>
      </c>
      <c r="C63" s="22">
        <v>410</v>
      </c>
      <c r="D63" s="22">
        <v>205</v>
      </c>
      <c r="E63" s="22">
        <v>933</v>
      </c>
    </row>
    <row r="64" spans="1:11" x14ac:dyDescent="0.2">
      <c r="B64" s="21" t="s">
        <v>91</v>
      </c>
      <c r="C64" s="22">
        <v>424</v>
      </c>
      <c r="D64" s="22">
        <v>251</v>
      </c>
      <c r="E64" s="22">
        <v>580</v>
      </c>
    </row>
    <row r="65" spans="2:5" x14ac:dyDescent="0.2">
      <c r="B65" s="21" t="s">
        <v>92</v>
      </c>
      <c r="C65" s="22">
        <v>601</v>
      </c>
      <c r="D65" s="22">
        <v>288</v>
      </c>
      <c r="E65" s="22">
        <v>676</v>
      </c>
    </row>
    <row r="66" spans="2:5" x14ac:dyDescent="0.2">
      <c r="B66" s="21" t="s">
        <v>93</v>
      </c>
      <c r="C66" s="22">
        <v>431</v>
      </c>
      <c r="D66" s="22">
        <v>316</v>
      </c>
      <c r="E66" s="22">
        <v>816</v>
      </c>
    </row>
    <row r="67" spans="2:5" x14ac:dyDescent="0.2">
      <c r="B67" s="21" t="s">
        <v>94</v>
      </c>
      <c r="C67" s="22">
        <v>647</v>
      </c>
      <c r="D67" s="22">
        <v>371</v>
      </c>
      <c r="E67" s="22">
        <v>841</v>
      </c>
    </row>
    <row r="68" spans="2:5" x14ac:dyDescent="0.2">
      <c r="B68" s="21" t="s">
        <v>95</v>
      </c>
      <c r="C68" s="22">
        <v>382</v>
      </c>
      <c r="D68" s="22">
        <v>220</v>
      </c>
      <c r="E68" s="22">
        <v>1035</v>
      </c>
    </row>
    <row r="69" spans="2:5" x14ac:dyDescent="0.2">
      <c r="B69" s="21" t="s">
        <v>96</v>
      </c>
      <c r="C69" s="22">
        <v>450</v>
      </c>
      <c r="D69" s="22">
        <v>402</v>
      </c>
      <c r="E69" s="22">
        <v>443</v>
      </c>
    </row>
    <row r="70" spans="2:5" x14ac:dyDescent="0.2">
      <c r="B70" s="21" t="s">
        <v>98</v>
      </c>
      <c r="C70" s="22">
        <v>468</v>
      </c>
      <c r="D70" s="22">
        <v>204</v>
      </c>
      <c r="E70" s="22">
        <v>752</v>
      </c>
    </row>
    <row r="71" spans="2:5" x14ac:dyDescent="0.2">
      <c r="B71" s="21" t="s">
        <v>99</v>
      </c>
      <c r="C71" s="22">
        <v>485</v>
      </c>
      <c r="D71" s="22">
        <v>300</v>
      </c>
      <c r="E71" s="22">
        <v>545</v>
      </c>
    </row>
    <row r="72" spans="2:5" x14ac:dyDescent="0.2">
      <c r="B72" s="21" t="s">
        <v>100</v>
      </c>
      <c r="C72" s="22">
        <v>285</v>
      </c>
      <c r="D72" s="22">
        <v>208</v>
      </c>
      <c r="E72" s="22">
        <v>379</v>
      </c>
    </row>
    <row r="73" spans="2:5" x14ac:dyDescent="0.2">
      <c r="B73" s="21" t="s">
        <v>101</v>
      </c>
      <c r="C73" s="22">
        <v>555</v>
      </c>
      <c r="D73" s="22">
        <v>404</v>
      </c>
      <c r="E73" s="22">
        <v>586</v>
      </c>
    </row>
    <row r="74" spans="2:5" x14ac:dyDescent="0.2">
      <c r="B74" s="21" t="s">
        <v>102</v>
      </c>
      <c r="C74" s="22">
        <v>438</v>
      </c>
      <c r="D74" s="22">
        <v>359</v>
      </c>
      <c r="E74" s="22">
        <v>553</v>
      </c>
    </row>
    <row r="75" spans="2:5" x14ac:dyDescent="0.2">
      <c r="B75" s="21" t="s">
        <v>103</v>
      </c>
      <c r="C75" s="22">
        <v>444</v>
      </c>
      <c r="D75" s="22">
        <v>293</v>
      </c>
      <c r="E75" s="22">
        <v>383</v>
      </c>
    </row>
    <row r="76" spans="2:5" x14ac:dyDescent="0.2">
      <c r="B76" s="21" t="s">
        <v>104</v>
      </c>
      <c r="C76" s="22">
        <v>509</v>
      </c>
      <c r="D76" s="22">
        <v>388</v>
      </c>
      <c r="E76" s="22">
        <v>356</v>
      </c>
    </row>
    <row r="77" spans="2:5" x14ac:dyDescent="0.2">
      <c r="B77" s="21" t="s">
        <v>105</v>
      </c>
      <c r="C77" s="22">
        <v>448</v>
      </c>
      <c r="D77" s="22">
        <v>265</v>
      </c>
      <c r="E77" s="22">
        <v>514</v>
      </c>
    </row>
    <row r="78" spans="2:5" x14ac:dyDescent="0.2">
      <c r="B78" s="21" t="s">
        <v>107</v>
      </c>
      <c r="C78" s="22">
        <v>433</v>
      </c>
      <c r="D78" s="22">
        <v>274</v>
      </c>
      <c r="E78" s="22">
        <v>489</v>
      </c>
    </row>
    <row r="79" spans="2:5" x14ac:dyDescent="0.2">
      <c r="B79" s="21" t="s">
        <v>108</v>
      </c>
      <c r="C79" s="22">
        <v>310</v>
      </c>
      <c r="D79" s="22">
        <v>226</v>
      </c>
      <c r="E79" s="22">
        <v>448</v>
      </c>
    </row>
  </sheetData>
  <mergeCells count="35">
    <mergeCell ref="B4:B6"/>
    <mergeCell ref="G5:G6"/>
    <mergeCell ref="F2:H2"/>
    <mergeCell ref="F21:H21"/>
    <mergeCell ref="C4:E4"/>
    <mergeCell ref="F4:H4"/>
    <mergeCell ref="I4:K4"/>
    <mergeCell ref="C5:C6"/>
    <mergeCell ref="D5:D6"/>
    <mergeCell ref="E5:E6"/>
    <mergeCell ref="F5:F6"/>
    <mergeCell ref="H5:H6"/>
    <mergeCell ref="I5:I6"/>
    <mergeCell ref="J5:J6"/>
    <mergeCell ref="K5:K6"/>
    <mergeCell ref="I24:I25"/>
    <mergeCell ref="J24:J25"/>
    <mergeCell ref="K24:K25"/>
    <mergeCell ref="B23:B25"/>
    <mergeCell ref="C23:E23"/>
    <mergeCell ref="F23:H23"/>
    <mergeCell ref="I23:K23"/>
    <mergeCell ref="C24:C25"/>
    <mergeCell ref="D24:D25"/>
    <mergeCell ref="E24:E25"/>
    <mergeCell ref="F24:F25"/>
    <mergeCell ref="G24:G25"/>
    <mergeCell ref="H24:H25"/>
    <mergeCell ref="C45:C46"/>
    <mergeCell ref="D45:D46"/>
    <mergeCell ref="E45:E46"/>
    <mergeCell ref="B51:K51"/>
    <mergeCell ref="B41:K41"/>
    <mergeCell ref="B42:K42"/>
    <mergeCell ref="B43:K43"/>
  </mergeCells>
  <pageMargins left="0.7" right="0.7" top="0.75" bottom="0.75" header="0.3" footer="0.3"/>
  <pageSetup paperSize="14"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3"/>
  <sheetViews>
    <sheetView topLeftCell="A10" zoomScale="90" zoomScaleNormal="90" workbookViewId="0">
      <selection activeCell="M28" sqref="M28"/>
    </sheetView>
  </sheetViews>
  <sheetFormatPr baseColWidth="10" defaultColWidth="11.42578125" defaultRowHeight="12" x14ac:dyDescent="0.2"/>
  <cols>
    <col min="1" max="1" width="11.42578125" style="1"/>
    <col min="2" max="2" width="20.7109375" style="1" customWidth="1"/>
    <col min="3" max="16384" width="11.42578125" style="1"/>
  </cols>
  <sheetData>
    <row r="2" spans="2:13" x14ac:dyDescent="0.2">
      <c r="F2" s="219">
        <v>2018</v>
      </c>
      <c r="G2" s="219"/>
      <c r="H2" s="219"/>
    </row>
    <row r="3" spans="2:13" ht="12.75" thickBot="1" x14ac:dyDescent="0.25"/>
    <row r="4" spans="2:13" ht="12.75" thickBot="1" x14ac:dyDescent="0.25">
      <c r="B4" s="220" t="s">
        <v>0</v>
      </c>
      <c r="C4" s="223" t="s">
        <v>1</v>
      </c>
      <c r="D4" s="224"/>
      <c r="E4" s="225"/>
      <c r="F4" s="223" t="s">
        <v>2</v>
      </c>
      <c r="G4" s="224"/>
      <c r="H4" s="225"/>
      <c r="I4" s="223" t="s">
        <v>3</v>
      </c>
      <c r="J4" s="224"/>
      <c r="K4" s="225"/>
      <c r="L4" s="3"/>
    </row>
    <row r="5" spans="2:13" x14ac:dyDescent="0.2">
      <c r="B5" s="221"/>
      <c r="C5" s="227" t="s">
        <v>4</v>
      </c>
      <c r="D5" s="229" t="s">
        <v>5</v>
      </c>
      <c r="E5" s="229" t="s">
        <v>6</v>
      </c>
      <c r="F5" s="229" t="s">
        <v>4</v>
      </c>
      <c r="G5" s="229" t="s">
        <v>5</v>
      </c>
      <c r="H5" s="229" t="s">
        <v>6</v>
      </c>
      <c r="I5" s="229" t="s">
        <v>4</v>
      </c>
      <c r="J5" s="229" t="s">
        <v>5</v>
      </c>
      <c r="K5" s="229" t="s">
        <v>6</v>
      </c>
      <c r="L5" s="3"/>
    </row>
    <row r="6" spans="2:13" ht="12.75" thickBot="1" x14ac:dyDescent="0.25">
      <c r="B6" s="222"/>
      <c r="C6" s="228"/>
      <c r="D6" s="230"/>
      <c r="E6" s="230"/>
      <c r="F6" s="230"/>
      <c r="G6" s="230"/>
      <c r="H6" s="230"/>
      <c r="I6" s="230"/>
      <c r="J6" s="230"/>
      <c r="K6" s="230"/>
      <c r="L6" s="3"/>
    </row>
    <row r="7" spans="2:13" ht="12.75" thickBot="1" x14ac:dyDescent="0.25">
      <c r="B7" s="26" t="s">
        <v>7</v>
      </c>
      <c r="C7" s="7">
        <v>275</v>
      </c>
      <c r="D7" s="7">
        <v>5</v>
      </c>
      <c r="E7" s="7">
        <v>177</v>
      </c>
      <c r="F7" s="7">
        <v>172</v>
      </c>
      <c r="G7" s="7">
        <v>7</v>
      </c>
      <c r="H7" s="7">
        <v>180</v>
      </c>
      <c r="I7" s="7">
        <v>284</v>
      </c>
      <c r="J7" s="7">
        <v>22</v>
      </c>
      <c r="K7" s="7">
        <v>6</v>
      </c>
      <c r="L7" s="3"/>
      <c r="M7" s="1" t="s">
        <v>222</v>
      </c>
    </row>
    <row r="8" spans="2:13" ht="12.75" thickBot="1" x14ac:dyDescent="0.25">
      <c r="B8" s="26" t="s">
        <v>8</v>
      </c>
      <c r="C8" s="7">
        <v>255</v>
      </c>
      <c r="D8" s="7">
        <v>5</v>
      </c>
      <c r="E8" s="105">
        <v>146</v>
      </c>
      <c r="F8" s="7">
        <v>115</v>
      </c>
      <c r="G8" s="7">
        <v>8</v>
      </c>
      <c r="H8" s="105">
        <v>130</v>
      </c>
      <c r="I8" s="7">
        <v>526</v>
      </c>
      <c r="J8" s="7">
        <v>6</v>
      </c>
      <c r="K8" s="7">
        <v>10</v>
      </c>
      <c r="L8" s="3"/>
      <c r="M8" s="1" t="s">
        <v>223</v>
      </c>
    </row>
    <row r="9" spans="2:13" ht="12.75" thickBot="1" x14ac:dyDescent="0.25">
      <c r="B9" s="26" t="s">
        <v>9</v>
      </c>
      <c r="C9" s="7">
        <v>291</v>
      </c>
      <c r="D9" s="7">
        <v>0</v>
      </c>
      <c r="E9" s="7">
        <v>189</v>
      </c>
      <c r="F9" s="7">
        <v>187</v>
      </c>
      <c r="G9" s="7">
        <v>1</v>
      </c>
      <c r="H9" s="7">
        <v>192</v>
      </c>
      <c r="I9" s="7">
        <v>370</v>
      </c>
      <c r="J9" s="7">
        <v>0</v>
      </c>
      <c r="K9" s="7">
        <v>8</v>
      </c>
      <c r="L9" s="3"/>
      <c r="M9" s="1" t="s">
        <v>224</v>
      </c>
    </row>
    <row r="10" spans="2:13" ht="12.75" thickBot="1" x14ac:dyDescent="0.25">
      <c r="B10" s="26" t="s">
        <v>10</v>
      </c>
      <c r="C10" s="7">
        <v>274</v>
      </c>
      <c r="D10" s="7">
        <v>1</v>
      </c>
      <c r="E10" s="7">
        <v>169</v>
      </c>
      <c r="F10" s="7">
        <v>221</v>
      </c>
      <c r="G10" s="7">
        <v>5</v>
      </c>
      <c r="H10" s="7">
        <v>167</v>
      </c>
      <c r="I10" s="7">
        <v>255</v>
      </c>
      <c r="J10" s="7">
        <v>0</v>
      </c>
      <c r="K10" s="7">
        <v>4</v>
      </c>
      <c r="L10" s="3"/>
      <c r="M10" s="1" t="s">
        <v>225</v>
      </c>
    </row>
    <row r="11" spans="2:13" ht="12.75" thickBot="1" x14ac:dyDescent="0.25">
      <c r="B11" s="26" t="s">
        <v>11</v>
      </c>
      <c r="C11" s="7">
        <v>281</v>
      </c>
      <c r="D11" s="7">
        <v>4</v>
      </c>
      <c r="E11" s="7">
        <v>198</v>
      </c>
      <c r="F11" s="7">
        <v>191</v>
      </c>
      <c r="G11" s="7">
        <v>1</v>
      </c>
      <c r="H11" s="7">
        <v>191</v>
      </c>
      <c r="I11" s="7">
        <v>342</v>
      </c>
      <c r="J11" s="7">
        <v>3</v>
      </c>
      <c r="K11" s="7">
        <v>3</v>
      </c>
      <c r="L11" s="3"/>
      <c r="M11" s="1" t="s">
        <v>226</v>
      </c>
    </row>
    <row r="12" spans="2:13" x14ac:dyDescent="0.2">
      <c r="B12" s="10" t="s">
        <v>116</v>
      </c>
      <c r="C12" s="1">
        <f>SUM(C7:C11)</f>
        <v>1376</v>
      </c>
      <c r="D12" s="1">
        <f t="shared" ref="D12:K12" si="0">SUM(D7:D11)</f>
        <v>15</v>
      </c>
      <c r="E12" s="1">
        <f t="shared" si="0"/>
        <v>879</v>
      </c>
      <c r="F12" s="1">
        <f t="shared" si="0"/>
        <v>886</v>
      </c>
      <c r="G12" s="1">
        <f t="shared" si="0"/>
        <v>22</v>
      </c>
      <c r="H12" s="1">
        <f t="shared" si="0"/>
        <v>860</v>
      </c>
      <c r="I12" s="1">
        <f t="shared" si="0"/>
        <v>1777</v>
      </c>
      <c r="J12" s="1">
        <f t="shared" si="0"/>
        <v>31</v>
      </c>
      <c r="K12" s="1">
        <f t="shared" si="0"/>
        <v>31</v>
      </c>
      <c r="L12" s="3"/>
    </row>
    <row r="13" spans="2:13" x14ac:dyDescent="0.2">
      <c r="B13" s="10" t="s">
        <v>117</v>
      </c>
      <c r="D13" s="1">
        <f>SUM(C12:D12)</f>
        <v>1391</v>
      </c>
      <c r="E13" s="1">
        <f>SUM(C12:E12)</f>
        <v>2270</v>
      </c>
      <c r="G13" s="1">
        <f>SUM(F12:G12)</f>
        <v>908</v>
      </c>
      <c r="H13" s="1">
        <f>SUM(F12:H12)</f>
        <v>1768</v>
      </c>
      <c r="J13" s="1">
        <f>SUM(I12:J12)</f>
        <v>1808</v>
      </c>
      <c r="K13" s="1">
        <f>SUM(I12:K12)</f>
        <v>1839</v>
      </c>
      <c r="L13" s="3"/>
    </row>
    <row r="14" spans="2:13" x14ac:dyDescent="0.2">
      <c r="B14" s="10" t="s">
        <v>119</v>
      </c>
      <c r="C14" s="11">
        <f>+C12/5</f>
        <v>275.2</v>
      </c>
      <c r="D14" s="11">
        <f t="shared" ref="D14:K14" si="1">+D12/5</f>
        <v>3</v>
      </c>
      <c r="E14" s="11">
        <f t="shared" si="1"/>
        <v>175.8</v>
      </c>
      <c r="F14" s="11">
        <f t="shared" si="1"/>
        <v>177.2</v>
      </c>
      <c r="G14" s="11">
        <f t="shared" si="1"/>
        <v>4.4000000000000004</v>
      </c>
      <c r="H14" s="11">
        <f t="shared" si="1"/>
        <v>172</v>
      </c>
      <c r="I14" s="11">
        <f t="shared" si="1"/>
        <v>355.4</v>
      </c>
      <c r="J14" s="11">
        <f t="shared" si="1"/>
        <v>6.2</v>
      </c>
      <c r="K14" s="11">
        <f t="shared" si="1"/>
        <v>6.2</v>
      </c>
      <c r="L14" s="3"/>
    </row>
    <row r="15" spans="2:13" ht="12.75" thickBot="1" x14ac:dyDescent="0.25">
      <c r="B15" s="10" t="s">
        <v>118</v>
      </c>
      <c r="C15" s="12"/>
      <c r="D15" s="12">
        <f>+D13/5</f>
        <v>278.2</v>
      </c>
      <c r="E15" s="12">
        <f t="shared" ref="E15:K15" si="2">+E13/5</f>
        <v>454</v>
      </c>
      <c r="F15" s="12"/>
      <c r="G15" s="12">
        <f t="shared" si="2"/>
        <v>181.6</v>
      </c>
      <c r="H15" s="12">
        <f t="shared" si="2"/>
        <v>353.6</v>
      </c>
      <c r="I15" s="12"/>
      <c r="J15" s="12">
        <f t="shared" si="2"/>
        <v>361.6</v>
      </c>
      <c r="K15" s="12">
        <f t="shared" si="2"/>
        <v>367.8</v>
      </c>
      <c r="L15" s="3"/>
    </row>
    <row r="16" spans="2:13" ht="12.75" thickBot="1" x14ac:dyDescent="0.25">
      <c r="B16" s="13" t="s">
        <v>121</v>
      </c>
      <c r="C16" s="12"/>
      <c r="D16" s="12"/>
      <c r="E16" s="14">
        <f>+E14/E15</f>
        <v>0.38722466960352425</v>
      </c>
      <c r="F16" s="12"/>
      <c r="G16" s="15" t="s">
        <v>126</v>
      </c>
      <c r="H16" s="16">
        <f>+H15/E15</f>
        <v>0.77885462555066087</v>
      </c>
      <c r="I16" s="12"/>
      <c r="J16" s="12"/>
      <c r="K16" s="12"/>
    </row>
    <row r="18" spans="2:12" x14ac:dyDescent="0.2">
      <c r="F18" s="219">
        <v>2017</v>
      </c>
      <c r="G18" s="219"/>
      <c r="H18" s="219"/>
    </row>
    <row r="19" spans="2:12" ht="12.75" thickBot="1" x14ac:dyDescent="0.25"/>
    <row r="20" spans="2:12" ht="12.75" thickBot="1" x14ac:dyDescent="0.25">
      <c r="B20" s="217" t="s">
        <v>0</v>
      </c>
      <c r="C20" s="232" t="s">
        <v>1</v>
      </c>
      <c r="D20" s="224"/>
      <c r="E20" s="225"/>
      <c r="F20" s="223" t="s">
        <v>2</v>
      </c>
      <c r="G20" s="224"/>
      <c r="H20" s="233"/>
      <c r="I20" s="232" t="s">
        <v>3</v>
      </c>
      <c r="J20" s="224"/>
      <c r="K20" s="225"/>
      <c r="L20" s="3"/>
    </row>
    <row r="21" spans="2:12" x14ac:dyDescent="0.2">
      <c r="B21" s="231"/>
      <c r="C21" s="229" t="s">
        <v>4</v>
      </c>
      <c r="D21" s="229" t="s">
        <v>5</v>
      </c>
      <c r="E21" s="229" t="s">
        <v>6</v>
      </c>
      <c r="F21" s="229" t="s">
        <v>4</v>
      </c>
      <c r="G21" s="229" t="s">
        <v>5</v>
      </c>
      <c r="H21" s="229" t="s">
        <v>6</v>
      </c>
      <c r="I21" s="229" t="s">
        <v>4</v>
      </c>
      <c r="J21" s="229" t="s">
        <v>5</v>
      </c>
      <c r="K21" s="229" t="s">
        <v>6</v>
      </c>
      <c r="L21" s="3"/>
    </row>
    <row r="22" spans="2:12" ht="12.75" thickBot="1" x14ac:dyDescent="0.25">
      <c r="B22" s="218"/>
      <c r="C22" s="230"/>
      <c r="D22" s="230"/>
      <c r="E22" s="230"/>
      <c r="F22" s="230"/>
      <c r="G22" s="230"/>
      <c r="H22" s="230"/>
      <c r="I22" s="230"/>
      <c r="J22" s="230"/>
      <c r="K22" s="230"/>
      <c r="L22" s="3"/>
    </row>
    <row r="23" spans="2:12" ht="12.75" thickBot="1" x14ac:dyDescent="0.25">
      <c r="B23" s="33" t="s">
        <v>7</v>
      </c>
      <c r="C23" s="111">
        <v>253</v>
      </c>
      <c r="D23" s="7">
        <v>14</v>
      </c>
      <c r="E23" s="7">
        <v>217</v>
      </c>
      <c r="F23" s="7">
        <v>179</v>
      </c>
      <c r="G23" s="7">
        <v>26</v>
      </c>
      <c r="H23" s="8">
        <v>170</v>
      </c>
      <c r="I23" s="111">
        <v>205</v>
      </c>
      <c r="J23" s="7">
        <v>24</v>
      </c>
      <c r="K23" s="7">
        <v>12</v>
      </c>
      <c r="L23" s="3"/>
    </row>
    <row r="24" spans="2:12" ht="12.75" thickBot="1" x14ac:dyDescent="0.25">
      <c r="B24" s="33" t="s">
        <v>8</v>
      </c>
      <c r="C24" s="111">
        <v>253</v>
      </c>
      <c r="D24" s="7">
        <v>12</v>
      </c>
      <c r="E24" s="7">
        <v>228</v>
      </c>
      <c r="F24" s="7">
        <v>139</v>
      </c>
      <c r="G24" s="7">
        <v>62</v>
      </c>
      <c r="H24" s="8">
        <v>195</v>
      </c>
      <c r="I24" s="111">
        <v>396</v>
      </c>
      <c r="J24" s="7">
        <v>11</v>
      </c>
      <c r="K24" s="7">
        <v>7</v>
      </c>
      <c r="L24" s="3"/>
    </row>
    <row r="25" spans="2:12" ht="12.75" thickBot="1" x14ac:dyDescent="0.25">
      <c r="B25" s="33" t="s">
        <v>9</v>
      </c>
      <c r="C25" s="111">
        <v>264</v>
      </c>
      <c r="D25" s="123">
        <v>70</v>
      </c>
      <c r="E25" s="7">
        <v>265</v>
      </c>
      <c r="F25" s="7">
        <v>170</v>
      </c>
      <c r="G25" s="7">
        <v>107</v>
      </c>
      <c r="H25" s="8">
        <v>235</v>
      </c>
      <c r="I25" s="111">
        <v>296</v>
      </c>
      <c r="J25" s="7">
        <v>1</v>
      </c>
      <c r="K25" s="7">
        <v>12</v>
      </c>
      <c r="L25" s="3"/>
    </row>
    <row r="26" spans="2:12" ht="12.75" thickBot="1" x14ac:dyDescent="0.25">
      <c r="B26" s="33" t="s">
        <v>10</v>
      </c>
      <c r="C26" s="111">
        <v>275</v>
      </c>
      <c r="D26" s="7">
        <v>5</v>
      </c>
      <c r="E26" s="7">
        <v>218</v>
      </c>
      <c r="F26" s="7">
        <v>219</v>
      </c>
      <c r="G26" s="7">
        <v>19</v>
      </c>
      <c r="H26" s="8">
        <v>190</v>
      </c>
      <c r="I26" s="111">
        <v>226</v>
      </c>
      <c r="J26" s="7">
        <v>4</v>
      </c>
      <c r="K26" s="7">
        <v>10</v>
      </c>
      <c r="L26" s="3"/>
    </row>
    <row r="27" spans="2:12" ht="12.75" thickBot="1" x14ac:dyDescent="0.25">
      <c r="B27" s="33" t="s">
        <v>11</v>
      </c>
      <c r="C27" s="111">
        <v>258</v>
      </c>
      <c r="D27" s="7">
        <v>11</v>
      </c>
      <c r="E27" s="7">
        <v>204</v>
      </c>
      <c r="F27" s="7">
        <v>174</v>
      </c>
      <c r="G27" s="7">
        <v>31</v>
      </c>
      <c r="H27" s="8">
        <v>170</v>
      </c>
      <c r="I27" s="111">
        <v>277</v>
      </c>
      <c r="J27" s="7">
        <v>2</v>
      </c>
      <c r="K27" s="7">
        <v>1</v>
      </c>
      <c r="L27" s="3"/>
    </row>
    <row r="28" spans="2:12" x14ac:dyDescent="0.2">
      <c r="B28" s="10" t="s">
        <v>116</v>
      </c>
      <c r="C28" s="1">
        <f>SUM(C23:C27)</f>
        <v>1303</v>
      </c>
      <c r="D28" s="1">
        <f t="shared" ref="D28:K28" si="3">SUM(D23:D27)</f>
        <v>112</v>
      </c>
      <c r="E28" s="1">
        <f>SUM(E23:E27)</f>
        <v>1132</v>
      </c>
      <c r="F28" s="1">
        <f t="shared" si="3"/>
        <v>881</v>
      </c>
      <c r="G28" s="1">
        <f t="shared" si="3"/>
        <v>245</v>
      </c>
      <c r="H28" s="1">
        <f t="shared" si="3"/>
        <v>960</v>
      </c>
      <c r="I28" s="1">
        <f t="shared" si="3"/>
        <v>1400</v>
      </c>
      <c r="J28" s="1">
        <f t="shared" si="3"/>
        <v>42</v>
      </c>
      <c r="K28" s="1">
        <f t="shared" si="3"/>
        <v>42</v>
      </c>
    </row>
    <row r="29" spans="2:12" x14ac:dyDescent="0.2">
      <c r="B29" s="10" t="s">
        <v>119</v>
      </c>
      <c r="C29" s="11">
        <f>+C28/5</f>
        <v>260.60000000000002</v>
      </c>
      <c r="D29" s="11">
        <f t="shared" ref="D29:K29" si="4">+D28/5</f>
        <v>22.4</v>
      </c>
      <c r="E29" s="11">
        <f t="shared" si="4"/>
        <v>226.4</v>
      </c>
      <c r="F29" s="11">
        <f t="shared" si="4"/>
        <v>176.2</v>
      </c>
      <c r="G29" s="11">
        <f t="shared" si="4"/>
        <v>49</v>
      </c>
      <c r="H29" s="11">
        <f t="shared" si="4"/>
        <v>192</v>
      </c>
      <c r="I29" s="11">
        <f t="shared" si="4"/>
        <v>280</v>
      </c>
      <c r="J29" s="11">
        <f t="shared" si="4"/>
        <v>8.4</v>
      </c>
      <c r="K29" s="11">
        <f t="shared" si="4"/>
        <v>8.4</v>
      </c>
    </row>
    <row r="30" spans="2:12" x14ac:dyDescent="0.2">
      <c r="B30" s="10" t="s">
        <v>117</v>
      </c>
      <c r="D30" s="12">
        <f>SUM(C29:D29)</f>
        <v>283</v>
      </c>
      <c r="E30" s="12">
        <f>SUM(C29:E29)</f>
        <v>509.4</v>
      </c>
      <c r="G30" s="12">
        <f>SUM(F29:G29)</f>
        <v>225.2</v>
      </c>
      <c r="H30" s="12">
        <f>SUM(F29:H29)</f>
        <v>417.2</v>
      </c>
      <c r="J30" s="12">
        <f>SUM(I29:J29)</f>
        <v>288.39999999999998</v>
      </c>
      <c r="K30" s="12">
        <f>SUM(I29:K29)</f>
        <v>296.79999999999995</v>
      </c>
    </row>
    <row r="31" spans="2:12" x14ac:dyDescent="0.2">
      <c r="B31" s="10" t="s">
        <v>120</v>
      </c>
      <c r="C31" s="14">
        <f>+C12/C28</f>
        <v>1.0560245587106676</v>
      </c>
      <c r="D31" s="14">
        <f>+D12/D28</f>
        <v>0.13392857142857142</v>
      </c>
      <c r="E31" s="14">
        <f>+E12/E28</f>
        <v>0.77650176678445226</v>
      </c>
      <c r="F31" s="14">
        <f t="shared" ref="F31:K31" si="5">+F12/F28</f>
        <v>1.0056753688989784</v>
      </c>
      <c r="G31" s="14">
        <f t="shared" si="5"/>
        <v>8.9795918367346933E-2</v>
      </c>
      <c r="H31" s="14">
        <f>+H12/H28</f>
        <v>0.89583333333333337</v>
      </c>
      <c r="I31" s="14">
        <f t="shared" si="5"/>
        <v>1.2692857142857144</v>
      </c>
      <c r="J31" s="14">
        <f t="shared" si="5"/>
        <v>0.73809523809523814</v>
      </c>
      <c r="K31" s="14">
        <f t="shared" si="5"/>
        <v>0.73809523809523814</v>
      </c>
    </row>
    <row r="32" spans="2:12" ht="12.75" thickBot="1" x14ac:dyDescent="0.25">
      <c r="B32" s="13" t="s">
        <v>122</v>
      </c>
      <c r="D32" s="14">
        <f>+D15/D30</f>
        <v>0.98303886925795048</v>
      </c>
      <c r="E32" s="14">
        <f t="shared" ref="E32:K32" si="6">+E15/E30</f>
        <v>0.89124460149195139</v>
      </c>
      <c r="F32" s="14"/>
      <c r="G32" s="14">
        <f t="shared" si="6"/>
        <v>0.80639431616341029</v>
      </c>
      <c r="H32" s="14">
        <f t="shared" si="6"/>
        <v>0.84755512943432409</v>
      </c>
      <c r="I32" s="14"/>
      <c r="J32" s="14">
        <f t="shared" si="6"/>
        <v>1.2538141470180306</v>
      </c>
      <c r="K32" s="14">
        <f t="shared" si="6"/>
        <v>1.2392183288409706</v>
      </c>
    </row>
    <row r="33" spans="1:11" x14ac:dyDescent="0.2">
      <c r="B33" s="29"/>
      <c r="D33" s="14"/>
      <c r="E33" s="14"/>
      <c r="F33" s="14"/>
      <c r="G33" s="14"/>
      <c r="H33" s="14"/>
      <c r="I33" s="14"/>
      <c r="J33" s="14"/>
      <c r="K33" s="14"/>
    </row>
    <row r="34" spans="1:11" ht="39" customHeight="1" x14ac:dyDescent="0.2">
      <c r="A34" s="153" t="s">
        <v>123</v>
      </c>
      <c r="B34" s="226" t="s">
        <v>293</v>
      </c>
      <c r="C34" s="226"/>
      <c r="D34" s="226"/>
      <c r="E34" s="226"/>
      <c r="F34" s="226"/>
      <c r="G34" s="226"/>
      <c r="H34" s="226"/>
      <c r="I34" s="226"/>
      <c r="J34" s="226"/>
      <c r="K34" s="226"/>
    </row>
    <row r="35" spans="1:11" ht="26.25" customHeight="1" x14ac:dyDescent="0.2">
      <c r="A35" s="154" t="s">
        <v>124</v>
      </c>
      <c r="B35" s="226" t="s">
        <v>237</v>
      </c>
      <c r="C35" s="226"/>
      <c r="D35" s="226"/>
      <c r="E35" s="226"/>
      <c r="F35" s="226"/>
      <c r="G35" s="226"/>
      <c r="H35" s="226"/>
      <c r="I35" s="226"/>
      <c r="J35" s="226"/>
      <c r="K35" s="226"/>
    </row>
    <row r="36" spans="1:11" ht="24.75" customHeight="1" x14ac:dyDescent="0.2">
      <c r="A36" s="154" t="s">
        <v>125</v>
      </c>
      <c r="B36" s="226" t="s">
        <v>238</v>
      </c>
      <c r="C36" s="226"/>
      <c r="D36" s="226"/>
      <c r="E36" s="226"/>
      <c r="F36" s="226"/>
      <c r="G36" s="226"/>
      <c r="H36" s="226"/>
      <c r="I36" s="226"/>
      <c r="J36" s="226"/>
      <c r="K36" s="226"/>
    </row>
    <row r="37" spans="1:11" ht="12.75" thickBot="1" x14ac:dyDescent="0.25"/>
    <row r="38" spans="1:11" x14ac:dyDescent="0.2">
      <c r="B38" s="110"/>
      <c r="C38" s="217" t="s">
        <v>1</v>
      </c>
      <c r="D38" s="217" t="s">
        <v>2</v>
      </c>
      <c r="E38" s="217" t="s">
        <v>3</v>
      </c>
    </row>
    <row r="39" spans="1:11" ht="12.75" thickBot="1" x14ac:dyDescent="0.25">
      <c r="B39" s="110"/>
      <c r="C39" s="218"/>
      <c r="D39" s="218"/>
      <c r="E39" s="218"/>
    </row>
    <row r="40" spans="1:11" ht="27" customHeight="1" thickBot="1" x14ac:dyDescent="0.25">
      <c r="B40" s="37" t="s">
        <v>72</v>
      </c>
      <c r="C40" s="38">
        <v>454</v>
      </c>
      <c r="D40" s="38">
        <v>354</v>
      </c>
      <c r="E40" s="38">
        <v>368</v>
      </c>
    </row>
    <row r="41" spans="1:11" ht="42.75" customHeight="1" thickBot="1" x14ac:dyDescent="0.25">
      <c r="B41" s="41" t="s">
        <v>173</v>
      </c>
      <c r="C41" s="95">
        <v>376</v>
      </c>
      <c r="D41" s="96">
        <v>337</v>
      </c>
      <c r="E41" s="97">
        <v>257</v>
      </c>
    </row>
    <row r="42" spans="1:11" x14ac:dyDescent="0.2">
      <c r="C42" s="14">
        <f>+C40/C41</f>
        <v>1.2074468085106382</v>
      </c>
      <c r="D42" s="14">
        <f>+D40/D41</f>
        <v>1.0504451038575668</v>
      </c>
      <c r="E42" s="14">
        <f>+E40/E41</f>
        <v>1.4319066147859922</v>
      </c>
    </row>
    <row r="44" spans="1:11" ht="39" customHeight="1" x14ac:dyDescent="0.2">
      <c r="A44" s="34" t="s">
        <v>167</v>
      </c>
      <c r="B44" s="226" t="s">
        <v>285</v>
      </c>
      <c r="C44" s="226"/>
      <c r="D44" s="226"/>
      <c r="E44" s="226"/>
      <c r="F44" s="226"/>
      <c r="G44" s="226"/>
      <c r="H44" s="226"/>
      <c r="I44" s="226"/>
      <c r="J44" s="226"/>
      <c r="K44" s="226"/>
    </row>
    <row r="46" spans="1:11" ht="24" x14ac:dyDescent="0.2">
      <c r="B46" s="18" t="s">
        <v>74</v>
      </c>
      <c r="C46" s="19" t="s">
        <v>75</v>
      </c>
      <c r="D46" s="19" t="s">
        <v>76</v>
      </c>
      <c r="E46" s="20" t="s">
        <v>77</v>
      </c>
    </row>
    <row r="47" spans="1:11" x14ac:dyDescent="0.2">
      <c r="B47" s="21" t="s">
        <v>92</v>
      </c>
      <c r="C47" s="22">
        <v>710</v>
      </c>
      <c r="D47" s="22">
        <v>579</v>
      </c>
      <c r="E47" s="22">
        <v>770</v>
      </c>
    </row>
    <row r="48" spans="1:11" x14ac:dyDescent="0.2">
      <c r="B48" s="21" t="s">
        <v>94</v>
      </c>
      <c r="C48" s="22">
        <v>510</v>
      </c>
      <c r="D48" s="22">
        <v>586</v>
      </c>
      <c r="E48" s="22">
        <v>140</v>
      </c>
    </row>
    <row r="49" spans="2:5" x14ac:dyDescent="0.2">
      <c r="B49" s="21" t="s">
        <v>95</v>
      </c>
      <c r="C49" s="22">
        <v>192</v>
      </c>
      <c r="D49" s="22">
        <v>160</v>
      </c>
      <c r="E49" s="22">
        <v>86</v>
      </c>
    </row>
    <row r="50" spans="2:5" x14ac:dyDescent="0.2">
      <c r="B50" s="21" t="s">
        <v>96</v>
      </c>
      <c r="C50" s="22">
        <v>454</v>
      </c>
      <c r="D50" s="22">
        <v>354</v>
      </c>
      <c r="E50" s="22">
        <v>368</v>
      </c>
    </row>
    <row r="51" spans="2:5" x14ac:dyDescent="0.2">
      <c r="B51" s="21" t="s">
        <v>102</v>
      </c>
      <c r="C51" s="22">
        <v>187</v>
      </c>
      <c r="D51" s="22">
        <v>175</v>
      </c>
      <c r="E51" s="22">
        <v>95</v>
      </c>
    </row>
    <row r="52" spans="2:5" x14ac:dyDescent="0.2">
      <c r="B52" s="21" t="s">
        <v>105</v>
      </c>
      <c r="C52" s="22">
        <v>430</v>
      </c>
      <c r="D52" s="22">
        <v>386</v>
      </c>
      <c r="E52" s="22">
        <v>313</v>
      </c>
    </row>
    <row r="53" spans="2:5" x14ac:dyDescent="0.2">
      <c r="B53" s="21" t="s">
        <v>106</v>
      </c>
      <c r="C53" s="22">
        <v>149</v>
      </c>
      <c r="D53" s="22">
        <v>122</v>
      </c>
      <c r="E53" s="22">
        <v>29</v>
      </c>
    </row>
  </sheetData>
  <mergeCells count="35">
    <mergeCell ref="F2:H2"/>
    <mergeCell ref="F18:H18"/>
    <mergeCell ref="F21:F22"/>
    <mergeCell ref="G21:G22"/>
    <mergeCell ref="H21:H22"/>
    <mergeCell ref="B20:B22"/>
    <mergeCell ref="C20:E20"/>
    <mergeCell ref="F20:H20"/>
    <mergeCell ref="I20:K20"/>
    <mergeCell ref="C21:C22"/>
    <mergeCell ref="D21:D22"/>
    <mergeCell ref="E21:E22"/>
    <mergeCell ref="I21:I22"/>
    <mergeCell ref="J21:J22"/>
    <mergeCell ref="K21:K22"/>
    <mergeCell ref="B4:B6"/>
    <mergeCell ref="C4:E4"/>
    <mergeCell ref="F4:H4"/>
    <mergeCell ref="I4:K4"/>
    <mergeCell ref="C5:C6"/>
    <mergeCell ref="D5:D6"/>
    <mergeCell ref="E5:E6"/>
    <mergeCell ref="F5:F6"/>
    <mergeCell ref="G5:G6"/>
    <mergeCell ref="H5:H6"/>
    <mergeCell ref="I5:I6"/>
    <mergeCell ref="J5:J6"/>
    <mergeCell ref="K5:K6"/>
    <mergeCell ref="C38:C39"/>
    <mergeCell ref="D38:D39"/>
    <mergeCell ref="E38:E39"/>
    <mergeCell ref="B44:K44"/>
    <mergeCell ref="B34:K34"/>
    <mergeCell ref="B35:K35"/>
    <mergeCell ref="B36:K36"/>
  </mergeCells>
  <pageMargins left="0.7" right="0.7" top="0.75" bottom="0.75" header="0.3" footer="0.3"/>
  <pageSetup paperSize="14"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6"/>
  <sheetViews>
    <sheetView topLeftCell="A31" zoomScale="90" zoomScaleNormal="90" workbookViewId="0">
      <selection activeCell="B32" sqref="B32:K32"/>
    </sheetView>
  </sheetViews>
  <sheetFormatPr baseColWidth="10" defaultColWidth="11.42578125" defaultRowHeight="12" x14ac:dyDescent="0.2"/>
  <cols>
    <col min="1" max="1" width="11.42578125" style="1"/>
    <col min="2" max="2" width="23" style="1" customWidth="1"/>
    <col min="3" max="16384" width="11.42578125" style="1"/>
  </cols>
  <sheetData>
    <row r="2" spans="2:13" x14ac:dyDescent="0.2">
      <c r="F2" s="219">
        <v>2018</v>
      </c>
      <c r="G2" s="219"/>
      <c r="H2" s="219"/>
    </row>
    <row r="3" spans="2:13" ht="12.75" thickBot="1" x14ac:dyDescent="0.25"/>
    <row r="4" spans="2:13" ht="12.75" thickBot="1" x14ac:dyDescent="0.25">
      <c r="B4" s="220" t="s">
        <v>0</v>
      </c>
      <c r="C4" s="223" t="s">
        <v>1</v>
      </c>
      <c r="D4" s="224"/>
      <c r="E4" s="225"/>
      <c r="F4" s="223" t="s">
        <v>2</v>
      </c>
      <c r="G4" s="224"/>
      <c r="H4" s="225"/>
      <c r="I4" s="223" t="s">
        <v>3</v>
      </c>
      <c r="J4" s="224"/>
      <c r="K4" s="225"/>
      <c r="L4" s="3"/>
    </row>
    <row r="5" spans="2:13" x14ac:dyDescent="0.2">
      <c r="B5" s="221"/>
      <c r="C5" s="227" t="s">
        <v>4</v>
      </c>
      <c r="D5" s="229" t="s">
        <v>22</v>
      </c>
      <c r="E5" s="229" t="s">
        <v>6</v>
      </c>
      <c r="F5" s="229" t="s">
        <v>23</v>
      </c>
      <c r="G5" s="229" t="s">
        <v>5</v>
      </c>
      <c r="H5" s="229" t="s">
        <v>6</v>
      </c>
      <c r="I5" s="229" t="s">
        <v>23</v>
      </c>
      <c r="J5" s="229" t="s">
        <v>22</v>
      </c>
      <c r="K5" s="229" t="s">
        <v>6</v>
      </c>
      <c r="L5" s="3"/>
    </row>
    <row r="6" spans="2:13" ht="12.75" thickBot="1" x14ac:dyDescent="0.25">
      <c r="B6" s="222"/>
      <c r="C6" s="228"/>
      <c r="D6" s="230"/>
      <c r="E6" s="230"/>
      <c r="F6" s="230"/>
      <c r="G6" s="230"/>
      <c r="H6" s="230"/>
      <c r="I6" s="230"/>
      <c r="J6" s="230"/>
      <c r="K6" s="230"/>
      <c r="L6" s="3"/>
    </row>
    <row r="7" spans="2:13" ht="12.75" thickBot="1" x14ac:dyDescent="0.25">
      <c r="B7" s="26" t="s">
        <v>7</v>
      </c>
      <c r="C7" s="7">
        <v>120</v>
      </c>
      <c r="D7" s="7">
        <v>3</v>
      </c>
      <c r="E7" s="7">
        <v>184</v>
      </c>
      <c r="F7" s="7">
        <v>106</v>
      </c>
      <c r="G7" s="7">
        <v>2</v>
      </c>
      <c r="H7" s="7">
        <v>178</v>
      </c>
      <c r="I7" s="7">
        <v>22</v>
      </c>
      <c r="J7" s="7">
        <v>1</v>
      </c>
      <c r="K7" s="7">
        <v>5</v>
      </c>
      <c r="L7" s="3"/>
      <c r="M7" s="1" t="s">
        <v>227</v>
      </c>
    </row>
    <row r="8" spans="2:13" ht="12.75" thickBot="1" x14ac:dyDescent="0.25">
      <c r="B8" s="26" t="s">
        <v>8</v>
      </c>
      <c r="C8" s="7">
        <v>86</v>
      </c>
      <c r="D8" s="7">
        <v>2</v>
      </c>
      <c r="E8" s="7">
        <v>157</v>
      </c>
      <c r="F8" s="7">
        <v>99</v>
      </c>
      <c r="G8" s="7">
        <v>1</v>
      </c>
      <c r="H8" s="7">
        <v>151</v>
      </c>
      <c r="I8" s="7">
        <v>4</v>
      </c>
      <c r="J8" s="7">
        <v>1</v>
      </c>
      <c r="K8" s="7">
        <v>0</v>
      </c>
      <c r="L8" s="3"/>
      <c r="M8" s="1" t="s">
        <v>228</v>
      </c>
    </row>
    <row r="9" spans="2:13" ht="12.75" thickBot="1" x14ac:dyDescent="0.25">
      <c r="B9" s="26" t="s">
        <v>9</v>
      </c>
      <c r="C9" s="7">
        <v>111</v>
      </c>
      <c r="D9" s="7">
        <v>6</v>
      </c>
      <c r="E9" s="7">
        <v>142</v>
      </c>
      <c r="F9" s="7">
        <v>106</v>
      </c>
      <c r="G9" s="7">
        <v>7</v>
      </c>
      <c r="H9" s="7">
        <v>137</v>
      </c>
      <c r="I9" s="7">
        <v>64</v>
      </c>
      <c r="J9" s="7">
        <v>1</v>
      </c>
      <c r="K9" s="7">
        <v>6</v>
      </c>
      <c r="L9" s="3"/>
      <c r="M9" s="1" t="s">
        <v>229</v>
      </c>
    </row>
    <row r="10" spans="2:13" ht="12.75" thickBot="1" x14ac:dyDescent="0.25">
      <c r="B10" s="26" t="s">
        <v>10</v>
      </c>
      <c r="C10" s="7">
        <v>73</v>
      </c>
      <c r="D10" s="7">
        <v>22</v>
      </c>
      <c r="E10" s="7">
        <v>180</v>
      </c>
      <c r="F10" s="7">
        <v>98</v>
      </c>
      <c r="G10" s="7">
        <v>23</v>
      </c>
      <c r="H10" s="7">
        <v>171</v>
      </c>
      <c r="I10" s="7">
        <v>57</v>
      </c>
      <c r="J10" s="7">
        <v>3</v>
      </c>
      <c r="K10" s="7">
        <v>7</v>
      </c>
      <c r="L10" s="3"/>
      <c r="M10" s="1" t="s">
        <v>230</v>
      </c>
    </row>
    <row r="11" spans="2:13" x14ac:dyDescent="0.2">
      <c r="B11" s="10" t="s">
        <v>116</v>
      </c>
      <c r="C11" s="1">
        <f>SUM(C7:C10)</f>
        <v>390</v>
      </c>
      <c r="D11" s="1">
        <f t="shared" ref="D11:K11" si="0">SUM(D7:D10)</f>
        <v>33</v>
      </c>
      <c r="E11" s="1">
        <f t="shared" si="0"/>
        <v>663</v>
      </c>
      <c r="F11" s="1">
        <f t="shared" si="0"/>
        <v>409</v>
      </c>
      <c r="G11" s="1">
        <f t="shared" si="0"/>
        <v>33</v>
      </c>
      <c r="H11" s="1">
        <f t="shared" si="0"/>
        <v>637</v>
      </c>
      <c r="I11" s="1">
        <f t="shared" si="0"/>
        <v>147</v>
      </c>
      <c r="J11" s="1">
        <f t="shared" si="0"/>
        <v>6</v>
      </c>
      <c r="K11" s="1">
        <f t="shared" si="0"/>
        <v>18</v>
      </c>
      <c r="L11" s="3"/>
    </row>
    <row r="12" spans="2:13" x14ac:dyDescent="0.2">
      <c r="B12" s="10" t="s">
        <v>119</v>
      </c>
      <c r="C12" s="11">
        <f>+C11/4</f>
        <v>97.5</v>
      </c>
      <c r="D12" s="11">
        <f t="shared" ref="D12:K12" si="1">+D11/4</f>
        <v>8.25</v>
      </c>
      <c r="E12" s="11">
        <f t="shared" si="1"/>
        <v>165.75</v>
      </c>
      <c r="F12" s="11">
        <f t="shared" si="1"/>
        <v>102.25</v>
      </c>
      <c r="G12" s="11">
        <f t="shared" si="1"/>
        <v>8.25</v>
      </c>
      <c r="H12" s="11">
        <f t="shared" si="1"/>
        <v>159.25</v>
      </c>
      <c r="I12" s="11">
        <f t="shared" si="1"/>
        <v>36.75</v>
      </c>
      <c r="J12" s="11">
        <f t="shared" si="1"/>
        <v>1.5</v>
      </c>
      <c r="K12" s="11">
        <f t="shared" si="1"/>
        <v>4.5</v>
      </c>
      <c r="L12" s="3"/>
    </row>
    <row r="13" spans="2:13" ht="12.75" thickBot="1" x14ac:dyDescent="0.25">
      <c r="B13" s="10" t="s">
        <v>117</v>
      </c>
      <c r="D13" s="11">
        <f>SUM(C12:D12)</f>
        <v>105.75</v>
      </c>
      <c r="E13" s="11">
        <f>SUM(C12:E12)</f>
        <v>271.5</v>
      </c>
      <c r="G13" s="11">
        <f>SUM(F12:G12)</f>
        <v>110.5</v>
      </c>
      <c r="H13" s="11">
        <f>SUM(F12:H12)</f>
        <v>269.75</v>
      </c>
      <c r="J13" s="11">
        <f>SUM(I12:J12)</f>
        <v>38.25</v>
      </c>
      <c r="K13" s="11">
        <f>SUM(I12:K12)</f>
        <v>42.75</v>
      </c>
      <c r="L13" s="3"/>
    </row>
    <row r="14" spans="2:13" ht="12.75" thickBot="1" x14ac:dyDescent="0.25">
      <c r="B14" s="13" t="s">
        <v>121</v>
      </c>
      <c r="C14" s="12"/>
      <c r="D14" s="12"/>
      <c r="E14" s="14">
        <f>+E12/E13</f>
        <v>0.61049723756906082</v>
      </c>
      <c r="F14" s="12"/>
      <c r="G14" s="15" t="s">
        <v>126</v>
      </c>
      <c r="H14" s="16">
        <f>+H13/E13</f>
        <v>0.99355432780847142</v>
      </c>
      <c r="I14" s="12"/>
      <c r="J14" s="12"/>
      <c r="K14" s="12"/>
    </row>
    <row r="16" spans="2:13" x14ac:dyDescent="0.2">
      <c r="F16" s="219">
        <v>2017</v>
      </c>
      <c r="G16" s="219"/>
      <c r="H16" s="219"/>
    </row>
    <row r="17" spans="1:12" ht="12.75" thickBot="1" x14ac:dyDescent="0.25"/>
    <row r="18" spans="1:12" ht="12.75" thickBot="1" x14ac:dyDescent="0.25">
      <c r="B18" s="217" t="s">
        <v>0</v>
      </c>
      <c r="C18" s="232" t="s">
        <v>1</v>
      </c>
      <c r="D18" s="224"/>
      <c r="E18" s="225"/>
      <c r="F18" s="223" t="s">
        <v>2</v>
      </c>
      <c r="G18" s="224"/>
      <c r="H18" s="233"/>
      <c r="I18" s="232" t="s">
        <v>3</v>
      </c>
      <c r="J18" s="224"/>
      <c r="K18" s="225"/>
      <c r="L18" s="3"/>
    </row>
    <row r="19" spans="1:12" x14ac:dyDescent="0.2">
      <c r="B19" s="231"/>
      <c r="C19" s="229" t="s">
        <v>4</v>
      </c>
      <c r="D19" s="229" t="s">
        <v>5</v>
      </c>
      <c r="E19" s="229" t="s">
        <v>6</v>
      </c>
      <c r="F19" s="229" t="s">
        <v>4</v>
      </c>
      <c r="G19" s="229" t="s">
        <v>5</v>
      </c>
      <c r="H19" s="229" t="s">
        <v>6</v>
      </c>
      <c r="I19" s="229" t="s">
        <v>4</v>
      </c>
      <c r="J19" s="229" t="s">
        <v>5</v>
      </c>
      <c r="K19" s="229" t="s">
        <v>6</v>
      </c>
      <c r="L19" s="3"/>
    </row>
    <row r="20" spans="1:12" ht="12.75" thickBot="1" x14ac:dyDescent="0.25">
      <c r="B20" s="218"/>
      <c r="C20" s="230"/>
      <c r="D20" s="230"/>
      <c r="E20" s="230"/>
      <c r="F20" s="230"/>
      <c r="G20" s="230"/>
      <c r="H20" s="230"/>
      <c r="I20" s="230"/>
      <c r="J20" s="230"/>
      <c r="K20" s="230"/>
      <c r="L20" s="3"/>
    </row>
    <row r="21" spans="1:12" ht="12.75" thickBot="1" x14ac:dyDescent="0.25">
      <c r="B21" s="33" t="s">
        <v>7</v>
      </c>
      <c r="C21" s="151">
        <v>115</v>
      </c>
      <c r="D21" s="7">
        <v>27</v>
      </c>
      <c r="E21" s="7">
        <v>244</v>
      </c>
      <c r="F21" s="7">
        <v>102</v>
      </c>
      <c r="G21" s="7">
        <v>26</v>
      </c>
      <c r="H21" s="8">
        <v>189</v>
      </c>
      <c r="I21" s="151">
        <v>13</v>
      </c>
      <c r="J21" s="7">
        <v>0</v>
      </c>
      <c r="K21" s="7">
        <v>8</v>
      </c>
      <c r="L21" s="3"/>
    </row>
    <row r="22" spans="1:12" ht="12.75" thickBot="1" x14ac:dyDescent="0.25">
      <c r="B22" s="33" t="s">
        <v>8</v>
      </c>
      <c r="C22" s="151">
        <v>125</v>
      </c>
      <c r="D22" s="7">
        <v>6</v>
      </c>
      <c r="E22" s="7">
        <v>259</v>
      </c>
      <c r="F22" s="7">
        <v>104</v>
      </c>
      <c r="G22" s="7">
        <v>9</v>
      </c>
      <c r="H22" s="8">
        <v>220</v>
      </c>
      <c r="I22" s="151">
        <v>20</v>
      </c>
      <c r="J22" s="7">
        <v>0</v>
      </c>
      <c r="K22" s="7">
        <v>3</v>
      </c>
      <c r="L22" s="3"/>
    </row>
    <row r="23" spans="1:12" ht="12.75" thickBot="1" x14ac:dyDescent="0.25">
      <c r="B23" s="33" t="s">
        <v>9</v>
      </c>
      <c r="C23" s="151">
        <v>110</v>
      </c>
      <c r="D23" s="7">
        <v>4</v>
      </c>
      <c r="E23" s="7">
        <v>222</v>
      </c>
      <c r="F23" s="7">
        <v>64</v>
      </c>
      <c r="G23" s="7">
        <v>4</v>
      </c>
      <c r="H23" s="8">
        <v>218</v>
      </c>
      <c r="I23" s="151">
        <v>66</v>
      </c>
      <c r="J23" s="7">
        <v>4</v>
      </c>
      <c r="K23" s="7">
        <v>6</v>
      </c>
      <c r="L23" s="3"/>
    </row>
    <row r="24" spans="1:12" ht="12.75" thickBot="1" x14ac:dyDescent="0.25">
      <c r="B24" s="33" t="s">
        <v>10</v>
      </c>
      <c r="C24" s="151">
        <v>133</v>
      </c>
      <c r="D24" s="7">
        <v>33</v>
      </c>
      <c r="E24" s="7">
        <v>253</v>
      </c>
      <c r="F24" s="7">
        <v>103</v>
      </c>
      <c r="G24" s="7">
        <v>38</v>
      </c>
      <c r="H24" s="8">
        <v>187</v>
      </c>
      <c r="I24" s="151">
        <v>90</v>
      </c>
      <c r="J24" s="7">
        <v>5</v>
      </c>
      <c r="K24" s="7">
        <v>5</v>
      </c>
      <c r="L24" s="3"/>
    </row>
    <row r="25" spans="1:12" ht="15" customHeight="1" x14ac:dyDescent="0.2">
      <c r="B25" s="10" t="s">
        <v>116</v>
      </c>
      <c r="C25" s="1">
        <f>SUM(C21:C24)</f>
        <v>483</v>
      </c>
      <c r="D25" s="1">
        <f t="shared" ref="D25:K25" si="2">SUM(D21:D24)</f>
        <v>70</v>
      </c>
      <c r="E25" s="1">
        <f t="shared" si="2"/>
        <v>978</v>
      </c>
      <c r="F25" s="1">
        <f t="shared" si="2"/>
        <v>373</v>
      </c>
      <c r="G25" s="1">
        <f t="shared" si="2"/>
        <v>77</v>
      </c>
      <c r="H25" s="1">
        <f t="shared" si="2"/>
        <v>814</v>
      </c>
      <c r="I25" s="1">
        <f t="shared" si="2"/>
        <v>189</v>
      </c>
      <c r="J25" s="1">
        <f t="shared" si="2"/>
        <v>9</v>
      </c>
      <c r="K25" s="1">
        <f t="shared" si="2"/>
        <v>22</v>
      </c>
    </row>
    <row r="26" spans="1:12" ht="15" customHeight="1" x14ac:dyDescent="0.2">
      <c r="B26" s="10" t="s">
        <v>119</v>
      </c>
      <c r="C26" s="11">
        <f>+C25/4</f>
        <v>120.75</v>
      </c>
      <c r="D26" s="11">
        <f>+D25/4</f>
        <v>17.5</v>
      </c>
      <c r="E26" s="11">
        <f t="shared" ref="E26:K26" si="3">+E25/4</f>
        <v>244.5</v>
      </c>
      <c r="F26" s="11">
        <f t="shared" si="3"/>
        <v>93.25</v>
      </c>
      <c r="G26" s="11">
        <f t="shared" si="3"/>
        <v>19.25</v>
      </c>
      <c r="H26" s="11">
        <f t="shared" si="3"/>
        <v>203.5</v>
      </c>
      <c r="I26" s="11">
        <f t="shared" si="3"/>
        <v>47.25</v>
      </c>
      <c r="J26" s="11">
        <f t="shared" si="3"/>
        <v>2.25</v>
      </c>
      <c r="K26" s="11">
        <f t="shared" si="3"/>
        <v>5.5</v>
      </c>
    </row>
    <row r="27" spans="1:12" ht="15" customHeight="1" x14ac:dyDescent="0.2">
      <c r="B27" s="10" t="s">
        <v>117</v>
      </c>
      <c r="D27" s="12">
        <f>SUM(C26:D26)</f>
        <v>138.25</v>
      </c>
      <c r="E27" s="12">
        <f>SUM(C26:E26)</f>
        <v>382.75</v>
      </c>
      <c r="G27" s="12">
        <f>SUM(F26:G26)</f>
        <v>112.5</v>
      </c>
      <c r="H27" s="12">
        <f>SUM(F26:H26)</f>
        <v>316</v>
      </c>
      <c r="J27" s="12">
        <f>SUM(I26:J26)</f>
        <v>49.5</v>
      </c>
      <c r="K27" s="12">
        <f>SUM(I26:K26)</f>
        <v>55</v>
      </c>
    </row>
    <row r="28" spans="1:12" x14ac:dyDescent="0.2">
      <c r="B28" s="10" t="s">
        <v>120</v>
      </c>
      <c r="C28" s="14">
        <f t="shared" ref="C28:K28" si="4">+C11/C25</f>
        <v>0.80745341614906829</v>
      </c>
      <c r="D28" s="14">
        <f t="shared" si="4"/>
        <v>0.47142857142857142</v>
      </c>
      <c r="E28" s="14">
        <f t="shared" si="4"/>
        <v>0.67791411042944782</v>
      </c>
      <c r="F28" s="14">
        <f t="shared" si="4"/>
        <v>1.0965147453083111</v>
      </c>
      <c r="G28" s="14">
        <f t="shared" si="4"/>
        <v>0.42857142857142855</v>
      </c>
      <c r="H28" s="14">
        <f t="shared" si="4"/>
        <v>0.78255528255528251</v>
      </c>
      <c r="I28" s="14">
        <f t="shared" si="4"/>
        <v>0.77777777777777779</v>
      </c>
      <c r="J28" s="14">
        <f t="shared" si="4"/>
        <v>0.66666666666666663</v>
      </c>
      <c r="K28" s="14">
        <f t="shared" si="4"/>
        <v>0.81818181818181823</v>
      </c>
    </row>
    <row r="29" spans="1:12" ht="12.75" thickBot="1" x14ac:dyDescent="0.25">
      <c r="B29" s="13" t="s">
        <v>122</v>
      </c>
      <c r="D29" s="14">
        <f>+D13/D27</f>
        <v>0.7649186256781193</v>
      </c>
      <c r="E29" s="14">
        <f>+E13/E27</f>
        <v>0.70934030045721752</v>
      </c>
      <c r="F29" s="14"/>
      <c r="G29" s="14">
        <f>+G13/G27</f>
        <v>0.98222222222222222</v>
      </c>
      <c r="H29" s="14">
        <f>+H13/H27</f>
        <v>0.85363924050632911</v>
      </c>
      <c r="I29" s="14"/>
      <c r="J29" s="14">
        <f>+J13/J27</f>
        <v>0.77272727272727271</v>
      </c>
      <c r="K29" s="14">
        <f>+K13/K27</f>
        <v>0.77727272727272723</v>
      </c>
    </row>
    <row r="30" spans="1:12" x14ac:dyDescent="0.2">
      <c r="B30" s="29"/>
      <c r="D30" s="14"/>
      <c r="E30" s="14"/>
      <c r="F30" s="14"/>
      <c r="G30" s="14"/>
      <c r="H30" s="14"/>
      <c r="I30" s="14"/>
      <c r="J30" s="14"/>
      <c r="K30" s="14"/>
    </row>
    <row r="31" spans="1:12" ht="26.45" customHeight="1" x14ac:dyDescent="0.2">
      <c r="A31" s="34" t="s">
        <v>123</v>
      </c>
      <c r="B31" s="226" t="s">
        <v>240</v>
      </c>
      <c r="C31" s="226"/>
      <c r="D31" s="226"/>
      <c r="E31" s="226"/>
      <c r="F31" s="226"/>
      <c r="G31" s="226"/>
      <c r="H31" s="226"/>
      <c r="I31" s="226"/>
      <c r="J31" s="226"/>
      <c r="K31" s="226"/>
    </row>
    <row r="32" spans="1:12" ht="27.6" customHeight="1" x14ac:dyDescent="0.2">
      <c r="A32" s="35" t="s">
        <v>124</v>
      </c>
      <c r="B32" s="226" t="s">
        <v>241</v>
      </c>
      <c r="C32" s="226"/>
      <c r="D32" s="226"/>
      <c r="E32" s="226"/>
      <c r="F32" s="226"/>
      <c r="G32" s="226"/>
      <c r="H32" s="226"/>
      <c r="I32" s="226"/>
      <c r="J32" s="226"/>
      <c r="K32" s="226"/>
    </row>
    <row r="33" spans="1:11" ht="19.899999999999999" customHeight="1" x14ac:dyDescent="0.2">
      <c r="A33" s="35" t="s">
        <v>125</v>
      </c>
      <c r="B33" s="226" t="s">
        <v>242</v>
      </c>
      <c r="C33" s="226"/>
      <c r="D33" s="226"/>
      <c r="E33" s="226"/>
      <c r="F33" s="226"/>
      <c r="G33" s="226"/>
      <c r="H33" s="226"/>
      <c r="I33" s="226"/>
      <c r="J33" s="226"/>
      <c r="K33" s="226"/>
    </row>
    <row r="35" spans="1:11" ht="12.75" thickBot="1" x14ac:dyDescent="0.25"/>
    <row r="36" spans="1:11" x14ac:dyDescent="0.2">
      <c r="B36" s="149"/>
      <c r="C36" s="217" t="s">
        <v>1</v>
      </c>
      <c r="D36" s="217" t="s">
        <v>2</v>
      </c>
      <c r="E36" s="217" t="s">
        <v>3</v>
      </c>
    </row>
    <row r="37" spans="1:11" ht="12.75" thickBot="1" x14ac:dyDescent="0.25">
      <c r="B37" s="149"/>
      <c r="C37" s="218"/>
      <c r="D37" s="218"/>
      <c r="E37" s="218"/>
    </row>
    <row r="38" spans="1:11" ht="27" customHeight="1" thickBot="1" x14ac:dyDescent="0.25">
      <c r="B38" s="37" t="s">
        <v>72</v>
      </c>
      <c r="C38" s="38">
        <v>272</v>
      </c>
      <c r="D38" s="38">
        <v>270</v>
      </c>
      <c r="E38" s="38">
        <v>43</v>
      </c>
    </row>
    <row r="39" spans="1:11" ht="42" customHeight="1" thickBot="1" x14ac:dyDescent="0.25">
      <c r="B39" s="41" t="s">
        <v>173</v>
      </c>
      <c r="C39" s="95">
        <v>293</v>
      </c>
      <c r="D39" s="96">
        <v>274</v>
      </c>
      <c r="E39" s="97">
        <v>73</v>
      </c>
    </row>
    <row r="40" spans="1:11" x14ac:dyDescent="0.2">
      <c r="C40" s="14">
        <f>+C38/C39</f>
        <v>0.92832764505119458</v>
      </c>
      <c r="D40" s="14">
        <f>+D38/D39</f>
        <v>0.98540145985401462</v>
      </c>
      <c r="E40" s="14">
        <f>+E38/E39</f>
        <v>0.58904109589041098</v>
      </c>
    </row>
    <row r="42" spans="1:11" x14ac:dyDescent="0.2">
      <c r="A42" s="34" t="s">
        <v>167</v>
      </c>
      <c r="B42" s="226" t="s">
        <v>174</v>
      </c>
      <c r="C42" s="226"/>
      <c r="D42" s="226"/>
      <c r="E42" s="226"/>
      <c r="F42" s="226"/>
      <c r="G42" s="226"/>
      <c r="H42" s="226"/>
      <c r="I42" s="226"/>
      <c r="J42" s="226"/>
      <c r="K42" s="226"/>
    </row>
    <row r="44" spans="1:11" ht="24" x14ac:dyDescent="0.2">
      <c r="B44" s="18" t="s">
        <v>74</v>
      </c>
      <c r="C44" s="19" t="s">
        <v>75</v>
      </c>
      <c r="D44" s="19" t="s">
        <v>76</v>
      </c>
      <c r="E44" s="20" t="s">
        <v>77</v>
      </c>
    </row>
    <row r="45" spans="1:11" x14ac:dyDescent="0.2">
      <c r="B45" s="21" t="s">
        <v>243</v>
      </c>
      <c r="C45" s="22">
        <v>262</v>
      </c>
      <c r="D45" s="22">
        <v>231</v>
      </c>
      <c r="E45" s="22">
        <v>28</v>
      </c>
    </row>
    <row r="46" spans="1:11" x14ac:dyDescent="0.2">
      <c r="B46" s="21" t="s">
        <v>82</v>
      </c>
      <c r="C46" s="22">
        <v>287</v>
      </c>
      <c r="D46" s="22">
        <v>323</v>
      </c>
      <c r="E46" s="22">
        <v>31</v>
      </c>
    </row>
    <row r="47" spans="1:11" x14ac:dyDescent="0.2">
      <c r="B47" s="21" t="s">
        <v>85</v>
      </c>
      <c r="C47" s="22">
        <v>254</v>
      </c>
      <c r="D47" s="22">
        <v>206</v>
      </c>
      <c r="E47" s="22">
        <v>57</v>
      </c>
    </row>
    <row r="48" spans="1:11" x14ac:dyDescent="0.2">
      <c r="B48" s="21" t="s">
        <v>87</v>
      </c>
      <c r="C48" s="22">
        <v>336</v>
      </c>
      <c r="D48" s="22">
        <v>316</v>
      </c>
      <c r="E48" s="22">
        <v>34</v>
      </c>
    </row>
    <row r="49" spans="2:5" x14ac:dyDescent="0.2">
      <c r="B49" s="21" t="s">
        <v>88</v>
      </c>
      <c r="C49" s="22">
        <v>349</v>
      </c>
      <c r="D49" s="22">
        <v>322</v>
      </c>
      <c r="E49" s="22">
        <v>80</v>
      </c>
    </row>
    <row r="50" spans="2:5" x14ac:dyDescent="0.2">
      <c r="B50" s="21" t="s">
        <v>91</v>
      </c>
      <c r="C50" s="22">
        <v>305</v>
      </c>
      <c r="D50" s="22">
        <v>276</v>
      </c>
      <c r="E50" s="22">
        <v>34</v>
      </c>
    </row>
    <row r="51" spans="2:5" x14ac:dyDescent="0.2">
      <c r="B51" s="21" t="s">
        <v>92</v>
      </c>
      <c r="C51" s="22">
        <v>389</v>
      </c>
      <c r="D51" s="22">
        <v>367</v>
      </c>
      <c r="E51" s="22">
        <v>35</v>
      </c>
    </row>
    <row r="52" spans="2:5" x14ac:dyDescent="0.2">
      <c r="B52" s="21" t="s">
        <v>94</v>
      </c>
      <c r="C52" s="22">
        <v>177</v>
      </c>
      <c r="D52" s="22">
        <v>173</v>
      </c>
      <c r="E52" s="22">
        <v>28</v>
      </c>
    </row>
    <row r="53" spans="2:5" x14ac:dyDescent="0.2">
      <c r="B53" s="21" t="s">
        <v>95</v>
      </c>
      <c r="C53" s="22">
        <v>115</v>
      </c>
      <c r="D53" s="22">
        <v>129</v>
      </c>
      <c r="E53" s="22">
        <v>19</v>
      </c>
    </row>
    <row r="54" spans="2:5" x14ac:dyDescent="0.2">
      <c r="B54" s="21" t="s">
        <v>96</v>
      </c>
      <c r="C54" s="22">
        <v>272</v>
      </c>
      <c r="D54" s="22">
        <v>270</v>
      </c>
      <c r="E54" s="22">
        <v>43</v>
      </c>
    </row>
    <row r="55" spans="2:5" x14ac:dyDescent="0.2">
      <c r="B55" s="21" t="s">
        <v>98</v>
      </c>
      <c r="C55" s="22">
        <v>229</v>
      </c>
      <c r="D55" s="22">
        <v>207</v>
      </c>
      <c r="E55" s="22">
        <v>78</v>
      </c>
    </row>
    <row r="56" spans="2:5" x14ac:dyDescent="0.2">
      <c r="B56" s="21" t="s">
        <v>99</v>
      </c>
      <c r="C56" s="22">
        <v>620</v>
      </c>
      <c r="D56" s="22">
        <v>517</v>
      </c>
      <c r="E56" s="22">
        <v>470</v>
      </c>
    </row>
    <row r="57" spans="2:5" x14ac:dyDescent="0.2">
      <c r="B57" s="21" t="s">
        <v>100</v>
      </c>
      <c r="C57" s="22">
        <v>188</v>
      </c>
      <c r="D57" s="22">
        <v>161</v>
      </c>
      <c r="E57" s="22">
        <v>44</v>
      </c>
    </row>
    <row r="58" spans="2:5" x14ac:dyDescent="0.2">
      <c r="B58" s="21" t="s">
        <v>101</v>
      </c>
      <c r="C58" s="22">
        <v>580</v>
      </c>
      <c r="D58" s="22">
        <v>565</v>
      </c>
      <c r="E58" s="22">
        <v>63</v>
      </c>
    </row>
    <row r="59" spans="2:5" x14ac:dyDescent="0.2">
      <c r="B59" s="21" t="s">
        <v>102</v>
      </c>
      <c r="C59" s="22">
        <v>151</v>
      </c>
      <c r="D59" s="22">
        <v>152</v>
      </c>
      <c r="E59" s="22">
        <v>44</v>
      </c>
    </row>
    <row r="60" spans="2:5" x14ac:dyDescent="0.2">
      <c r="B60" s="21" t="s">
        <v>103</v>
      </c>
      <c r="C60" s="22">
        <v>339</v>
      </c>
      <c r="D60" s="22">
        <v>330</v>
      </c>
      <c r="E60" s="22">
        <v>207</v>
      </c>
    </row>
    <row r="61" spans="2:5" x14ac:dyDescent="0.2">
      <c r="B61" s="21" t="s">
        <v>104</v>
      </c>
      <c r="C61" s="22">
        <v>411</v>
      </c>
      <c r="D61" s="22">
        <v>355</v>
      </c>
      <c r="E61" s="22">
        <v>103</v>
      </c>
    </row>
    <row r="62" spans="2:5" x14ac:dyDescent="0.2">
      <c r="B62" s="21" t="s">
        <v>105</v>
      </c>
      <c r="C62" s="22">
        <v>171</v>
      </c>
      <c r="D62" s="22">
        <v>166</v>
      </c>
      <c r="E62" s="22">
        <v>21</v>
      </c>
    </row>
    <row r="63" spans="2:5" x14ac:dyDescent="0.2">
      <c r="B63" s="21" t="s">
        <v>106</v>
      </c>
      <c r="C63" s="22">
        <v>109</v>
      </c>
      <c r="D63" s="22">
        <v>111</v>
      </c>
      <c r="E63" s="22">
        <v>30</v>
      </c>
    </row>
    <row r="64" spans="2:5" x14ac:dyDescent="0.2">
      <c r="B64" s="21" t="s">
        <v>107</v>
      </c>
      <c r="C64" s="22">
        <v>336</v>
      </c>
      <c r="D64" s="22">
        <v>310</v>
      </c>
      <c r="E64" s="22">
        <v>58</v>
      </c>
    </row>
    <row r="65" spans="2:5" x14ac:dyDescent="0.2">
      <c r="B65" s="21" t="s">
        <v>108</v>
      </c>
      <c r="C65" s="22">
        <v>276</v>
      </c>
      <c r="D65" s="22">
        <v>266</v>
      </c>
      <c r="E65" s="22">
        <v>34</v>
      </c>
    </row>
    <row r="66" spans="2:5" x14ac:dyDescent="0.2">
      <c r="B66" s="1" t="s">
        <v>244</v>
      </c>
    </row>
  </sheetData>
  <mergeCells count="35">
    <mergeCell ref="F16:H16"/>
    <mergeCell ref="F2:H2"/>
    <mergeCell ref="F19:F20"/>
    <mergeCell ref="G19:G20"/>
    <mergeCell ref="H19:H20"/>
    <mergeCell ref="C18:E18"/>
    <mergeCell ref="F18:H18"/>
    <mergeCell ref="I18:K18"/>
    <mergeCell ref="C19:C20"/>
    <mergeCell ref="D19:D20"/>
    <mergeCell ref="E19:E20"/>
    <mergeCell ref="I19:I20"/>
    <mergeCell ref="J19:J20"/>
    <mergeCell ref="K19:K20"/>
    <mergeCell ref="B31:K31"/>
    <mergeCell ref="B32:K32"/>
    <mergeCell ref="B4:B6"/>
    <mergeCell ref="C4:E4"/>
    <mergeCell ref="F4:H4"/>
    <mergeCell ref="I4:K4"/>
    <mergeCell ref="C5:C6"/>
    <mergeCell ref="D5:D6"/>
    <mergeCell ref="E5:E6"/>
    <mergeCell ref="F5:F6"/>
    <mergeCell ref="G5:G6"/>
    <mergeCell ref="H5:H6"/>
    <mergeCell ref="I5:I6"/>
    <mergeCell ref="J5:J6"/>
    <mergeCell ref="K5:K6"/>
    <mergeCell ref="B18:B20"/>
    <mergeCell ref="C36:C37"/>
    <mergeCell ref="D36:D37"/>
    <mergeCell ref="E36:E37"/>
    <mergeCell ref="B42:K42"/>
    <mergeCell ref="B33:K3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4"/>
  <sheetViews>
    <sheetView topLeftCell="A17" zoomScale="90" zoomScaleNormal="90" workbookViewId="0">
      <selection activeCell="F39" sqref="F39"/>
    </sheetView>
  </sheetViews>
  <sheetFormatPr baseColWidth="10" defaultColWidth="11.5703125" defaultRowHeight="12" x14ac:dyDescent="0.2"/>
  <cols>
    <col min="1" max="1" width="11.5703125" style="1"/>
    <col min="2" max="2" width="24.5703125" style="1" customWidth="1"/>
    <col min="3" max="16384" width="11.5703125" style="1"/>
  </cols>
  <sheetData>
    <row r="2" spans="1:12" x14ac:dyDescent="0.2">
      <c r="F2" s="219">
        <v>2018</v>
      </c>
      <c r="G2" s="219"/>
      <c r="H2" s="219"/>
    </row>
    <row r="3" spans="1:12" ht="12.75" thickBot="1" x14ac:dyDescent="0.25"/>
    <row r="4" spans="1:12" ht="12.75" thickBot="1" x14ac:dyDescent="0.25">
      <c r="B4" s="220" t="s">
        <v>0</v>
      </c>
      <c r="C4" s="223" t="s">
        <v>1</v>
      </c>
      <c r="D4" s="224"/>
      <c r="E4" s="225"/>
      <c r="F4" s="223" t="s">
        <v>2</v>
      </c>
      <c r="G4" s="224"/>
      <c r="H4" s="225"/>
      <c r="I4" s="223" t="s">
        <v>3</v>
      </c>
      <c r="J4" s="224"/>
      <c r="K4" s="225"/>
      <c r="L4" s="3"/>
    </row>
    <row r="5" spans="1:12" x14ac:dyDescent="0.2">
      <c r="B5" s="221"/>
      <c r="C5" s="227" t="s">
        <v>4</v>
      </c>
      <c r="D5" s="229" t="s">
        <v>5</v>
      </c>
      <c r="E5" s="229" t="s">
        <v>6</v>
      </c>
      <c r="F5" s="229" t="s">
        <v>4</v>
      </c>
      <c r="G5" s="229" t="s">
        <v>5</v>
      </c>
      <c r="H5" s="229" t="s">
        <v>6</v>
      </c>
      <c r="I5" s="229" t="s">
        <v>4</v>
      </c>
      <c r="J5" s="229" t="s">
        <v>5</v>
      </c>
      <c r="K5" s="229" t="s">
        <v>6</v>
      </c>
      <c r="L5" s="3"/>
    </row>
    <row r="6" spans="1:12" ht="12.75" thickBot="1" x14ac:dyDescent="0.25">
      <c r="B6" s="222"/>
      <c r="C6" s="228"/>
      <c r="D6" s="230"/>
      <c r="E6" s="230"/>
      <c r="F6" s="230"/>
      <c r="G6" s="230"/>
      <c r="H6" s="230"/>
      <c r="I6" s="230"/>
      <c r="J6" s="230"/>
      <c r="K6" s="230"/>
      <c r="L6" s="3"/>
    </row>
    <row r="7" spans="1:12" ht="12.75" thickBot="1" x14ac:dyDescent="0.25">
      <c r="B7" s="77" t="s">
        <v>30</v>
      </c>
      <c r="C7" s="7">
        <v>50</v>
      </c>
      <c r="D7" s="7">
        <v>45</v>
      </c>
      <c r="E7" s="7">
        <v>102</v>
      </c>
      <c r="F7" s="7">
        <v>57</v>
      </c>
      <c r="G7" s="7">
        <v>41</v>
      </c>
      <c r="H7" s="7">
        <v>108</v>
      </c>
      <c r="I7" s="7">
        <v>16</v>
      </c>
      <c r="J7" s="7">
        <v>2</v>
      </c>
      <c r="K7" s="7">
        <v>2</v>
      </c>
      <c r="L7" s="3"/>
    </row>
    <row r="8" spans="1:12" ht="12.75" thickBot="1" x14ac:dyDescent="0.25">
      <c r="B8" s="78" t="s">
        <v>25</v>
      </c>
      <c r="C8" s="7">
        <v>43</v>
      </c>
      <c r="D8" s="7">
        <v>47</v>
      </c>
      <c r="E8" s="7">
        <v>102</v>
      </c>
      <c r="F8" s="7">
        <v>42</v>
      </c>
      <c r="G8" s="7">
        <v>38</v>
      </c>
      <c r="H8" s="7">
        <v>101</v>
      </c>
      <c r="I8" s="7">
        <v>25</v>
      </c>
      <c r="J8" s="7">
        <v>11</v>
      </c>
      <c r="K8" s="7">
        <v>1</v>
      </c>
      <c r="L8" s="3"/>
    </row>
    <row r="9" spans="1:12" ht="12.75" thickBot="1" x14ac:dyDescent="0.25">
      <c r="A9" s="42"/>
      <c r="B9" s="76" t="s">
        <v>26</v>
      </c>
      <c r="C9" s="7">
        <v>62</v>
      </c>
      <c r="D9" s="7">
        <v>46</v>
      </c>
      <c r="E9" s="7">
        <v>104</v>
      </c>
      <c r="F9" s="7">
        <v>54</v>
      </c>
      <c r="G9" s="7">
        <v>47</v>
      </c>
      <c r="H9" s="7">
        <v>108</v>
      </c>
      <c r="I9" s="7">
        <v>27</v>
      </c>
      <c r="J9" s="7">
        <v>0</v>
      </c>
      <c r="K9" s="7">
        <v>3</v>
      </c>
      <c r="L9" s="3"/>
    </row>
    <row r="10" spans="1:12" x14ac:dyDescent="0.2">
      <c r="B10" s="10" t="s">
        <v>116</v>
      </c>
      <c r="C10" s="1">
        <f>SUM(C7:C9)</f>
        <v>155</v>
      </c>
      <c r="D10" s="1">
        <f t="shared" ref="D10:K10" si="0">SUM(D7:D9)</f>
        <v>138</v>
      </c>
      <c r="E10" s="1">
        <f t="shared" si="0"/>
        <v>308</v>
      </c>
      <c r="F10" s="1">
        <f t="shared" si="0"/>
        <v>153</v>
      </c>
      <c r="G10" s="1">
        <f t="shared" si="0"/>
        <v>126</v>
      </c>
      <c r="H10" s="1">
        <f t="shared" si="0"/>
        <v>317</v>
      </c>
      <c r="I10" s="1">
        <f t="shared" si="0"/>
        <v>68</v>
      </c>
      <c r="J10" s="1">
        <f t="shared" si="0"/>
        <v>13</v>
      </c>
      <c r="K10" s="1">
        <f t="shared" si="0"/>
        <v>6</v>
      </c>
      <c r="L10" s="3"/>
    </row>
    <row r="11" spans="1:12" x14ac:dyDescent="0.2">
      <c r="B11" s="10" t="s">
        <v>119</v>
      </c>
      <c r="C11" s="11">
        <f>+C10/3</f>
        <v>51.666666666666664</v>
      </c>
      <c r="D11" s="11">
        <f t="shared" ref="D11:K11" si="1">+D10/3</f>
        <v>46</v>
      </c>
      <c r="E11" s="11">
        <f t="shared" si="1"/>
        <v>102.66666666666667</v>
      </c>
      <c r="F11" s="11">
        <f t="shared" si="1"/>
        <v>51</v>
      </c>
      <c r="G11" s="11">
        <f t="shared" si="1"/>
        <v>42</v>
      </c>
      <c r="H11" s="11">
        <f t="shared" si="1"/>
        <v>105.66666666666667</v>
      </c>
      <c r="I11" s="11">
        <f t="shared" si="1"/>
        <v>22.666666666666668</v>
      </c>
      <c r="J11" s="11">
        <f t="shared" si="1"/>
        <v>4.333333333333333</v>
      </c>
      <c r="K11" s="11">
        <f t="shared" si="1"/>
        <v>2</v>
      </c>
      <c r="L11" s="3"/>
    </row>
    <row r="12" spans="1:12" ht="12.75" thickBot="1" x14ac:dyDescent="0.25">
      <c r="B12" s="10" t="s">
        <v>117</v>
      </c>
      <c r="D12" s="11">
        <f>SUM(C11:D11)</f>
        <v>97.666666666666657</v>
      </c>
      <c r="E12" s="11">
        <f>SUM(C11:E11)</f>
        <v>200.33333333333331</v>
      </c>
      <c r="G12" s="11">
        <f>SUM(F11:G11)</f>
        <v>93</v>
      </c>
      <c r="H12" s="11">
        <f>SUM(F11:H11)</f>
        <v>198.66666666666669</v>
      </c>
      <c r="J12" s="11">
        <f>SUM(I11:J11)</f>
        <v>27</v>
      </c>
      <c r="K12" s="11">
        <f>SUM(I11:K11)</f>
        <v>29</v>
      </c>
      <c r="L12" s="3"/>
    </row>
    <row r="13" spans="1:12" ht="12.75" thickBot="1" x14ac:dyDescent="0.25">
      <c r="B13" s="13" t="s">
        <v>121</v>
      </c>
      <c r="C13" s="12"/>
      <c r="D13" s="12"/>
      <c r="E13" s="14">
        <f>+E11/E12</f>
        <v>0.51247920133111491</v>
      </c>
      <c r="F13" s="12"/>
      <c r="G13" s="15" t="s">
        <v>126</v>
      </c>
      <c r="H13" s="16">
        <f>+H12/E12</f>
        <v>0.99168053244592369</v>
      </c>
      <c r="I13" s="12"/>
      <c r="J13" s="12"/>
      <c r="K13" s="12"/>
    </row>
    <row r="15" spans="1:12" x14ac:dyDescent="0.2">
      <c r="F15" s="252">
        <v>2017</v>
      </c>
      <c r="G15" s="252"/>
      <c r="H15" s="252"/>
    </row>
    <row r="16" spans="1:12" ht="12.75" thickBot="1" x14ac:dyDescent="0.25"/>
    <row r="17" spans="1:12" ht="12.75" thickBot="1" x14ac:dyDescent="0.25">
      <c r="B17" s="220" t="s">
        <v>0</v>
      </c>
      <c r="C17" s="223" t="s">
        <v>1</v>
      </c>
      <c r="D17" s="224"/>
      <c r="E17" s="225"/>
      <c r="F17" s="223" t="s">
        <v>2</v>
      </c>
      <c r="G17" s="224"/>
      <c r="H17" s="225"/>
      <c r="I17" s="223" t="s">
        <v>3</v>
      </c>
      <c r="J17" s="224"/>
      <c r="K17" s="225"/>
      <c r="L17" s="3"/>
    </row>
    <row r="18" spans="1:12" x14ac:dyDescent="0.2">
      <c r="B18" s="221"/>
      <c r="C18" s="227" t="s">
        <v>4</v>
      </c>
      <c r="D18" s="229" t="s">
        <v>5</v>
      </c>
      <c r="E18" s="229" t="s">
        <v>6</v>
      </c>
      <c r="F18" s="229" t="s">
        <v>4</v>
      </c>
      <c r="G18" s="229" t="s">
        <v>5</v>
      </c>
      <c r="H18" s="229" t="s">
        <v>6</v>
      </c>
      <c r="I18" s="229" t="s">
        <v>4</v>
      </c>
      <c r="J18" s="229" t="s">
        <v>5</v>
      </c>
      <c r="K18" s="229" t="s">
        <v>6</v>
      </c>
      <c r="L18" s="3"/>
    </row>
    <row r="19" spans="1:12" ht="12.75" thickBot="1" x14ac:dyDescent="0.25">
      <c r="A19" s="42"/>
      <c r="B19" s="251"/>
      <c r="C19" s="228"/>
      <c r="D19" s="230"/>
      <c r="E19" s="230"/>
      <c r="F19" s="230"/>
      <c r="G19" s="230"/>
      <c r="H19" s="230"/>
      <c r="I19" s="230"/>
      <c r="J19" s="230"/>
      <c r="K19" s="230"/>
      <c r="L19" s="3"/>
    </row>
    <row r="20" spans="1:12" ht="13.5" thickBot="1" x14ac:dyDescent="0.25">
      <c r="A20" s="42"/>
      <c r="B20" s="51" t="s">
        <v>30</v>
      </c>
      <c r="C20" s="117">
        <v>68</v>
      </c>
      <c r="D20" s="116">
        <v>6</v>
      </c>
      <c r="E20" s="116">
        <v>135</v>
      </c>
      <c r="F20" s="116">
        <v>61</v>
      </c>
      <c r="G20" s="116">
        <v>4</v>
      </c>
      <c r="H20" s="116">
        <v>112</v>
      </c>
      <c r="I20" s="116">
        <v>28</v>
      </c>
      <c r="J20" s="116">
        <v>1</v>
      </c>
      <c r="K20" s="116">
        <v>9</v>
      </c>
      <c r="L20" s="3"/>
    </row>
    <row r="21" spans="1:12" ht="13.5" thickBot="1" x14ac:dyDescent="0.25">
      <c r="A21" s="42"/>
      <c r="B21" s="51" t="s">
        <v>25</v>
      </c>
      <c r="C21" s="113">
        <v>52</v>
      </c>
      <c r="D21" s="113">
        <v>4</v>
      </c>
      <c r="E21" s="113">
        <v>124</v>
      </c>
      <c r="F21" s="113">
        <v>39</v>
      </c>
      <c r="G21" s="113">
        <v>2</v>
      </c>
      <c r="H21" s="113">
        <v>102</v>
      </c>
      <c r="I21" s="113">
        <v>26</v>
      </c>
      <c r="J21" s="113">
        <v>4</v>
      </c>
      <c r="K21" s="113">
        <v>3</v>
      </c>
      <c r="L21" s="3"/>
    </row>
    <row r="22" spans="1:12" ht="13.5" thickBot="1" x14ac:dyDescent="0.25">
      <c r="A22" s="42"/>
      <c r="B22" s="51" t="s">
        <v>26</v>
      </c>
      <c r="C22" s="113">
        <v>56</v>
      </c>
      <c r="D22" s="113">
        <v>5</v>
      </c>
      <c r="E22" s="113">
        <v>134</v>
      </c>
      <c r="F22" s="113">
        <v>49</v>
      </c>
      <c r="G22" s="113">
        <v>4</v>
      </c>
      <c r="H22" s="113">
        <v>111</v>
      </c>
      <c r="I22" s="113">
        <v>25</v>
      </c>
      <c r="J22" s="113">
        <v>1</v>
      </c>
      <c r="K22" s="113">
        <v>8</v>
      </c>
      <c r="L22" s="3"/>
    </row>
    <row r="23" spans="1:12" x14ac:dyDescent="0.2">
      <c r="B23" s="10" t="s">
        <v>116</v>
      </c>
      <c r="C23" s="1">
        <f>SUM(C20:C22)</f>
        <v>176</v>
      </c>
      <c r="D23" s="1">
        <f t="shared" ref="D23:K23" si="2">SUM(D20:D22)</f>
        <v>15</v>
      </c>
      <c r="E23" s="1">
        <f t="shared" si="2"/>
        <v>393</v>
      </c>
      <c r="F23" s="1">
        <f t="shared" si="2"/>
        <v>149</v>
      </c>
      <c r="G23" s="1">
        <f t="shared" si="2"/>
        <v>10</v>
      </c>
      <c r="H23" s="1">
        <f t="shared" si="2"/>
        <v>325</v>
      </c>
      <c r="I23" s="1">
        <f t="shared" si="2"/>
        <v>79</v>
      </c>
      <c r="J23" s="1">
        <f t="shared" si="2"/>
        <v>6</v>
      </c>
      <c r="K23" s="1">
        <f t="shared" si="2"/>
        <v>20</v>
      </c>
    </row>
    <row r="24" spans="1:12" x14ac:dyDescent="0.2">
      <c r="B24" s="10" t="s">
        <v>119</v>
      </c>
      <c r="C24" s="11">
        <f>+C23/3</f>
        <v>58.666666666666664</v>
      </c>
      <c r="D24" s="11">
        <f t="shared" ref="D24:K24" si="3">+D23/3</f>
        <v>5</v>
      </c>
      <c r="E24" s="11">
        <f t="shared" si="3"/>
        <v>131</v>
      </c>
      <c r="F24" s="11">
        <f t="shared" si="3"/>
        <v>49.666666666666664</v>
      </c>
      <c r="G24" s="11">
        <f t="shared" si="3"/>
        <v>3.3333333333333335</v>
      </c>
      <c r="H24" s="11">
        <f t="shared" si="3"/>
        <v>108.33333333333333</v>
      </c>
      <c r="I24" s="11">
        <f t="shared" si="3"/>
        <v>26.333333333333332</v>
      </c>
      <c r="J24" s="11">
        <f t="shared" si="3"/>
        <v>2</v>
      </c>
      <c r="K24" s="11">
        <f t="shared" si="3"/>
        <v>6.666666666666667</v>
      </c>
    </row>
    <row r="25" spans="1:12" x14ac:dyDescent="0.2">
      <c r="B25" s="10" t="s">
        <v>117</v>
      </c>
      <c r="D25" s="12">
        <f>SUM(C24:D24)</f>
        <v>63.666666666666664</v>
      </c>
      <c r="E25" s="12">
        <f>SUM(C24:E24)</f>
        <v>194.66666666666666</v>
      </c>
      <c r="G25" s="12">
        <f>SUM(F24:G24)</f>
        <v>53</v>
      </c>
      <c r="H25" s="12">
        <f>SUM(F24:H24)</f>
        <v>161.33333333333331</v>
      </c>
      <c r="J25" s="12">
        <f>SUM(I24:J24)</f>
        <v>28.333333333333332</v>
      </c>
      <c r="K25" s="12">
        <f>SUM(I24:K24)</f>
        <v>35</v>
      </c>
    </row>
    <row r="26" spans="1:12" x14ac:dyDescent="0.2">
      <c r="B26" s="10" t="s">
        <v>120</v>
      </c>
      <c r="C26" s="14">
        <f>+C10/C23</f>
        <v>0.88068181818181823</v>
      </c>
      <c r="D26" s="14">
        <f t="shared" ref="D26:K26" si="4">+D10/D23</f>
        <v>9.1999999999999993</v>
      </c>
      <c r="E26" s="14">
        <f t="shared" si="4"/>
        <v>0.78371501272264632</v>
      </c>
      <c r="F26" s="14">
        <f t="shared" si="4"/>
        <v>1.0268456375838926</v>
      </c>
      <c r="G26" s="14">
        <f>+G10/G23</f>
        <v>12.6</v>
      </c>
      <c r="H26" s="14">
        <f t="shared" si="4"/>
        <v>0.97538461538461541</v>
      </c>
      <c r="I26" s="14">
        <f t="shared" si="4"/>
        <v>0.86075949367088611</v>
      </c>
      <c r="J26" s="14">
        <f>+J10/J23</f>
        <v>2.1666666666666665</v>
      </c>
      <c r="K26" s="14">
        <f t="shared" si="4"/>
        <v>0.3</v>
      </c>
    </row>
    <row r="27" spans="1:12" ht="12.75" thickBot="1" x14ac:dyDescent="0.25">
      <c r="B27" s="13" t="s">
        <v>122</v>
      </c>
      <c r="D27" s="14">
        <f>+D12/D25</f>
        <v>1.5340314136125655</v>
      </c>
      <c r="E27" s="14">
        <f t="shared" ref="E27:H27" si="5">+E12/E25</f>
        <v>1.029109589041096</v>
      </c>
      <c r="F27" s="14"/>
      <c r="G27" s="14">
        <f t="shared" si="5"/>
        <v>1.7547169811320755</v>
      </c>
      <c r="H27" s="14">
        <f t="shared" si="5"/>
        <v>1.2314049586776863</v>
      </c>
      <c r="I27" s="14"/>
      <c r="J27" s="14">
        <f>+J12/J25</f>
        <v>0.95294117647058829</v>
      </c>
      <c r="K27" s="14">
        <f>+K12/K25</f>
        <v>0.82857142857142863</v>
      </c>
    </row>
    <row r="28" spans="1:12" x14ac:dyDescent="0.2">
      <c r="B28" s="29"/>
      <c r="D28" s="14"/>
      <c r="E28" s="14"/>
      <c r="F28" s="14"/>
      <c r="G28" s="14"/>
      <c r="H28" s="14"/>
      <c r="I28" s="14"/>
      <c r="J28" s="14"/>
      <c r="K28" s="14"/>
    </row>
    <row r="29" spans="1:12" ht="47.45" customHeight="1" x14ac:dyDescent="0.2">
      <c r="A29" s="153" t="s">
        <v>123</v>
      </c>
      <c r="B29" s="226" t="s">
        <v>286</v>
      </c>
      <c r="C29" s="226"/>
      <c r="D29" s="226"/>
      <c r="E29" s="226"/>
      <c r="F29" s="226"/>
      <c r="G29" s="226"/>
      <c r="H29" s="226"/>
      <c r="I29" s="226"/>
      <c r="J29" s="226"/>
      <c r="K29" s="226"/>
    </row>
    <row r="30" spans="1:12" ht="25.9" customHeight="1" x14ac:dyDescent="0.2">
      <c r="A30" s="154" t="s">
        <v>124</v>
      </c>
      <c r="B30" s="226" t="s">
        <v>287</v>
      </c>
      <c r="C30" s="226"/>
      <c r="D30" s="226"/>
      <c r="E30" s="226"/>
      <c r="F30" s="226"/>
      <c r="G30" s="226"/>
      <c r="H30" s="226"/>
      <c r="I30" s="226"/>
      <c r="J30" s="226"/>
      <c r="K30" s="226"/>
    </row>
    <row r="31" spans="1:12" ht="27" customHeight="1" x14ac:dyDescent="0.2">
      <c r="A31" s="154" t="s">
        <v>125</v>
      </c>
      <c r="B31" s="226" t="s">
        <v>288</v>
      </c>
      <c r="C31" s="226"/>
      <c r="D31" s="226"/>
      <c r="E31" s="226"/>
      <c r="F31" s="226"/>
      <c r="G31" s="226"/>
      <c r="H31" s="226"/>
      <c r="I31" s="226"/>
      <c r="J31" s="226"/>
      <c r="K31" s="226"/>
    </row>
    <row r="34" spans="1:11" ht="12.75" thickBot="1" x14ac:dyDescent="0.25"/>
    <row r="35" spans="1:11" x14ac:dyDescent="0.2">
      <c r="B35" s="84"/>
      <c r="C35" s="217" t="s">
        <v>1</v>
      </c>
      <c r="D35" s="217" t="s">
        <v>2</v>
      </c>
      <c r="E35" s="217" t="s">
        <v>3</v>
      </c>
    </row>
    <row r="36" spans="1:11" ht="12.75" thickBot="1" x14ac:dyDescent="0.25">
      <c r="B36" s="84"/>
      <c r="C36" s="218"/>
      <c r="D36" s="218"/>
      <c r="E36" s="218"/>
    </row>
    <row r="37" spans="1:11" ht="30" customHeight="1" thickBot="1" x14ac:dyDescent="0.25">
      <c r="B37" s="37" t="s">
        <v>72</v>
      </c>
      <c r="C37" s="38">
        <v>200</v>
      </c>
      <c r="D37" s="38">
        <v>199</v>
      </c>
      <c r="E37" s="38">
        <v>29</v>
      </c>
    </row>
    <row r="38" spans="1:11" ht="39.75" customHeight="1" thickBot="1" x14ac:dyDescent="0.25">
      <c r="B38" s="41" t="s">
        <v>173</v>
      </c>
      <c r="C38" s="95">
        <v>241</v>
      </c>
      <c r="D38" s="96">
        <v>213</v>
      </c>
      <c r="E38" s="97">
        <v>187</v>
      </c>
    </row>
    <row r="39" spans="1:11" x14ac:dyDescent="0.2">
      <c r="C39" s="14">
        <f>+C37/C38</f>
        <v>0.82987551867219922</v>
      </c>
      <c r="D39" s="14">
        <f>+D37/D38</f>
        <v>0.93427230046948362</v>
      </c>
      <c r="E39" s="14">
        <f>+E37/E38</f>
        <v>0.15508021390374332</v>
      </c>
    </row>
    <row r="41" spans="1:11" ht="43.5" customHeight="1" x14ac:dyDescent="0.2">
      <c r="A41" s="34" t="s">
        <v>167</v>
      </c>
      <c r="B41" s="250" t="s">
        <v>181</v>
      </c>
      <c r="C41" s="250"/>
      <c r="D41" s="250"/>
      <c r="E41" s="250"/>
      <c r="F41" s="250"/>
      <c r="G41" s="250"/>
      <c r="H41" s="250"/>
      <c r="I41" s="250"/>
      <c r="J41" s="250"/>
      <c r="K41" s="250"/>
    </row>
    <row r="43" spans="1:11" ht="24" x14ac:dyDescent="0.2">
      <c r="B43" s="18" t="s">
        <v>74</v>
      </c>
      <c r="C43" s="19" t="s">
        <v>75</v>
      </c>
      <c r="D43" s="19" t="s">
        <v>76</v>
      </c>
      <c r="E43" s="20" t="s">
        <v>77</v>
      </c>
    </row>
    <row r="44" spans="1:11" x14ac:dyDescent="0.2">
      <c r="B44" s="21" t="s">
        <v>78</v>
      </c>
      <c r="C44" s="22">
        <v>80</v>
      </c>
      <c r="D44" s="22">
        <v>110</v>
      </c>
      <c r="E44" s="22">
        <v>56</v>
      </c>
    </row>
    <row r="45" spans="1:11" x14ac:dyDescent="0.2">
      <c r="B45" s="21" t="s">
        <v>80</v>
      </c>
      <c r="C45" s="22">
        <v>183</v>
      </c>
      <c r="D45" s="22">
        <v>62</v>
      </c>
      <c r="E45" s="22">
        <v>484</v>
      </c>
    </row>
    <row r="46" spans="1:11" x14ac:dyDescent="0.2">
      <c r="B46" s="21" t="s">
        <v>245</v>
      </c>
      <c r="C46" s="22">
        <v>266</v>
      </c>
      <c r="D46" s="22">
        <v>204</v>
      </c>
      <c r="E46" s="22">
        <v>376</v>
      </c>
    </row>
    <row r="47" spans="1:11" x14ac:dyDescent="0.2">
      <c r="B47" s="21" t="s">
        <v>85</v>
      </c>
      <c r="C47" s="22">
        <v>161</v>
      </c>
      <c r="D47" s="22">
        <v>163</v>
      </c>
      <c r="E47" s="22">
        <v>24</v>
      </c>
    </row>
    <row r="48" spans="1:11" x14ac:dyDescent="0.2">
      <c r="B48" s="21" t="s">
        <v>87</v>
      </c>
      <c r="C48" s="22">
        <v>218</v>
      </c>
      <c r="D48" s="22">
        <v>236</v>
      </c>
      <c r="E48" s="22">
        <v>162</v>
      </c>
    </row>
    <row r="49" spans="2:5" x14ac:dyDescent="0.2">
      <c r="B49" s="21" t="s">
        <v>88</v>
      </c>
      <c r="C49" s="22">
        <v>307</v>
      </c>
      <c r="D49" s="22">
        <v>223</v>
      </c>
      <c r="E49" s="22">
        <v>352</v>
      </c>
    </row>
    <row r="50" spans="2:5" x14ac:dyDescent="0.2">
      <c r="B50" s="21" t="s">
        <v>89</v>
      </c>
      <c r="C50" s="22">
        <v>506</v>
      </c>
      <c r="D50" s="22">
        <v>501</v>
      </c>
      <c r="E50" s="22">
        <v>81</v>
      </c>
    </row>
    <row r="51" spans="2:5" x14ac:dyDescent="0.2">
      <c r="B51" s="21" t="s">
        <v>91</v>
      </c>
      <c r="C51" s="22">
        <v>224</v>
      </c>
      <c r="D51" s="22">
        <v>193</v>
      </c>
      <c r="E51" s="22">
        <v>183</v>
      </c>
    </row>
    <row r="52" spans="2:5" x14ac:dyDescent="0.2">
      <c r="B52" s="21" t="s">
        <v>94</v>
      </c>
      <c r="C52" s="22">
        <v>378</v>
      </c>
      <c r="D52" s="22">
        <v>228</v>
      </c>
      <c r="E52" s="22">
        <v>604</v>
      </c>
    </row>
    <row r="53" spans="2:5" x14ac:dyDescent="0.2">
      <c r="B53" s="21" t="s">
        <v>96</v>
      </c>
      <c r="C53" s="22">
        <v>200</v>
      </c>
      <c r="D53" s="22">
        <v>199</v>
      </c>
      <c r="E53" s="22">
        <v>29</v>
      </c>
    </row>
    <row r="54" spans="2:5" x14ac:dyDescent="0.2">
      <c r="B54" s="21" t="s">
        <v>99</v>
      </c>
      <c r="C54" s="22">
        <v>332</v>
      </c>
      <c r="D54" s="22">
        <v>317</v>
      </c>
      <c r="E54" s="22">
        <v>231</v>
      </c>
    </row>
    <row r="55" spans="2:5" x14ac:dyDescent="0.2">
      <c r="B55" s="21" t="s">
        <v>100</v>
      </c>
      <c r="C55" s="22">
        <v>176</v>
      </c>
      <c r="D55" s="22">
        <v>149</v>
      </c>
      <c r="E55" s="22">
        <v>192</v>
      </c>
    </row>
    <row r="56" spans="2:5" x14ac:dyDescent="0.2">
      <c r="B56" s="21" t="s">
        <v>101</v>
      </c>
      <c r="C56" s="22">
        <v>188</v>
      </c>
      <c r="D56" s="22">
        <v>207</v>
      </c>
      <c r="E56" s="22">
        <v>210</v>
      </c>
    </row>
    <row r="57" spans="2:5" x14ac:dyDescent="0.2">
      <c r="B57" s="21" t="s">
        <v>102</v>
      </c>
      <c r="C57" s="22">
        <v>216</v>
      </c>
      <c r="D57" s="22">
        <v>207</v>
      </c>
      <c r="E57" s="22">
        <v>102</v>
      </c>
    </row>
    <row r="58" spans="2:5" x14ac:dyDescent="0.2">
      <c r="B58" s="21" t="s">
        <v>103</v>
      </c>
      <c r="C58" s="22">
        <v>179</v>
      </c>
      <c r="D58" s="22">
        <v>182</v>
      </c>
      <c r="E58" s="22">
        <v>102</v>
      </c>
    </row>
    <row r="59" spans="2:5" x14ac:dyDescent="0.2">
      <c r="B59" s="21" t="s">
        <v>104</v>
      </c>
      <c r="C59" s="22">
        <v>166</v>
      </c>
      <c r="D59" s="22">
        <v>172</v>
      </c>
      <c r="E59" s="22">
        <v>95</v>
      </c>
    </row>
    <row r="60" spans="2:5" x14ac:dyDescent="0.2">
      <c r="B60" s="21" t="s">
        <v>105</v>
      </c>
      <c r="C60" s="22">
        <v>147</v>
      </c>
      <c r="D60" s="22">
        <v>120</v>
      </c>
      <c r="E60" s="22">
        <v>204</v>
      </c>
    </row>
    <row r="61" spans="2:5" x14ac:dyDescent="0.2">
      <c r="B61" s="21" t="s">
        <v>107</v>
      </c>
      <c r="C61" s="22">
        <v>249</v>
      </c>
      <c r="D61" s="22">
        <v>239</v>
      </c>
      <c r="E61" s="22">
        <v>80</v>
      </c>
    </row>
    <row r="62" spans="2:5" x14ac:dyDescent="0.2">
      <c r="B62" s="21" t="s">
        <v>108</v>
      </c>
      <c r="C62" s="22">
        <v>194</v>
      </c>
      <c r="D62" s="22">
        <v>166</v>
      </c>
      <c r="E62" s="22">
        <v>68</v>
      </c>
    </row>
    <row r="63" spans="2:5" x14ac:dyDescent="0.2">
      <c r="B63" s="21" t="s">
        <v>109</v>
      </c>
      <c r="C63" s="22">
        <v>457</v>
      </c>
      <c r="D63" s="22">
        <v>374</v>
      </c>
      <c r="E63" s="22">
        <v>101</v>
      </c>
    </row>
    <row r="64" spans="2:5" x14ac:dyDescent="0.2">
      <c r="B64" s="1" t="s">
        <v>246</v>
      </c>
    </row>
  </sheetData>
  <mergeCells count="35">
    <mergeCell ref="B29:K29"/>
    <mergeCell ref="B30:K30"/>
    <mergeCell ref="B31:K31"/>
    <mergeCell ref="I18:I19"/>
    <mergeCell ref="J18:J19"/>
    <mergeCell ref="K18:K19"/>
    <mergeCell ref="G5:G6"/>
    <mergeCell ref="B17:B19"/>
    <mergeCell ref="C17:E17"/>
    <mergeCell ref="F17:H17"/>
    <mergeCell ref="F2:H2"/>
    <mergeCell ref="F15:H15"/>
    <mergeCell ref="C18:C19"/>
    <mergeCell ref="D18:D19"/>
    <mergeCell ref="E18:E19"/>
    <mergeCell ref="F18:F19"/>
    <mergeCell ref="G18:G19"/>
    <mergeCell ref="H18:H19"/>
    <mergeCell ref="H5:H6"/>
    <mergeCell ref="C35:C36"/>
    <mergeCell ref="D35:D36"/>
    <mergeCell ref="E35:E36"/>
    <mergeCell ref="B41:K41"/>
    <mergeCell ref="I5:I6"/>
    <mergeCell ref="J5:J6"/>
    <mergeCell ref="K5:K6"/>
    <mergeCell ref="I17:K17"/>
    <mergeCell ref="B4:B6"/>
    <mergeCell ref="C4:E4"/>
    <mergeCell ref="F4:H4"/>
    <mergeCell ref="I4:K4"/>
    <mergeCell ref="C5:C6"/>
    <mergeCell ref="D5:D6"/>
    <mergeCell ref="E5:E6"/>
    <mergeCell ref="F5: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4"/>
  <sheetViews>
    <sheetView topLeftCell="A13" zoomScale="90" zoomScaleNormal="90" workbookViewId="0">
      <selection activeCell="L49" sqref="L49"/>
    </sheetView>
  </sheetViews>
  <sheetFormatPr baseColWidth="10" defaultColWidth="11.5703125" defaultRowHeight="12" x14ac:dyDescent="0.2"/>
  <cols>
    <col min="1" max="1" width="11.5703125" style="1"/>
    <col min="2" max="2" width="21.42578125" style="1" customWidth="1"/>
    <col min="3" max="16384" width="11.5703125" style="1"/>
  </cols>
  <sheetData>
    <row r="2" spans="2:11" x14ac:dyDescent="0.2">
      <c r="F2" s="219">
        <v>2018</v>
      </c>
      <c r="G2" s="219"/>
      <c r="H2" s="219"/>
    </row>
    <row r="3" spans="2:11" ht="12.75" thickBot="1" x14ac:dyDescent="0.25"/>
    <row r="4" spans="2:11" ht="12.75" thickBot="1" x14ac:dyDescent="0.25">
      <c r="B4" s="220" t="s">
        <v>0</v>
      </c>
      <c r="C4" s="223" t="s">
        <v>1</v>
      </c>
      <c r="D4" s="224"/>
      <c r="E4" s="225"/>
      <c r="F4" s="223" t="s">
        <v>2</v>
      </c>
      <c r="G4" s="224"/>
      <c r="H4" s="225"/>
      <c r="I4" s="223" t="s">
        <v>129</v>
      </c>
      <c r="J4" s="224"/>
      <c r="K4" s="225"/>
    </row>
    <row r="5" spans="2:11" x14ac:dyDescent="0.2">
      <c r="B5" s="221"/>
      <c r="C5" s="227" t="s">
        <v>4</v>
      </c>
      <c r="D5" s="229" t="s">
        <v>5</v>
      </c>
      <c r="E5" s="229" t="s">
        <v>6</v>
      </c>
      <c r="F5" s="229" t="s">
        <v>4</v>
      </c>
      <c r="G5" s="229" t="s">
        <v>5</v>
      </c>
      <c r="H5" s="229" t="s">
        <v>6</v>
      </c>
      <c r="I5" s="4" t="s">
        <v>4</v>
      </c>
      <c r="J5" s="4" t="s">
        <v>5</v>
      </c>
      <c r="K5" s="229" t="s">
        <v>6</v>
      </c>
    </row>
    <row r="6" spans="2:11" ht="12.75" thickBot="1" x14ac:dyDescent="0.25">
      <c r="B6" s="222"/>
      <c r="C6" s="228"/>
      <c r="D6" s="230"/>
      <c r="E6" s="230"/>
      <c r="F6" s="230"/>
      <c r="G6" s="230"/>
      <c r="H6" s="230"/>
      <c r="I6" s="5"/>
      <c r="J6" s="5"/>
      <c r="K6" s="230"/>
    </row>
    <row r="7" spans="2:11" ht="12.75" thickBot="1" x14ac:dyDescent="0.25">
      <c r="B7" s="76" t="s">
        <v>24</v>
      </c>
      <c r="C7" s="7">
        <v>0</v>
      </c>
      <c r="D7" s="7">
        <v>849</v>
      </c>
      <c r="E7" s="7">
        <v>112</v>
      </c>
      <c r="F7" s="7">
        <v>0</v>
      </c>
      <c r="G7" s="7">
        <v>1072</v>
      </c>
      <c r="H7" s="7">
        <v>114</v>
      </c>
      <c r="I7" s="7">
        <v>0</v>
      </c>
      <c r="J7" s="7">
        <v>2505</v>
      </c>
      <c r="K7" s="7">
        <v>9</v>
      </c>
    </row>
    <row r="8" spans="2:11" ht="12.75" thickBot="1" x14ac:dyDescent="0.25">
      <c r="B8" s="76" t="s">
        <v>25</v>
      </c>
      <c r="C8" s="7">
        <v>0</v>
      </c>
      <c r="D8" s="7">
        <v>796</v>
      </c>
      <c r="E8" s="7">
        <v>102</v>
      </c>
      <c r="F8" s="7">
        <v>0</v>
      </c>
      <c r="G8" s="7">
        <v>1638</v>
      </c>
      <c r="H8" s="7">
        <v>101</v>
      </c>
      <c r="I8" s="7">
        <v>0</v>
      </c>
      <c r="J8" s="7">
        <v>2334</v>
      </c>
      <c r="K8" s="7">
        <v>0</v>
      </c>
    </row>
    <row r="9" spans="2:11" ht="12.75" thickBot="1" x14ac:dyDescent="0.25">
      <c r="B9" s="76" t="s">
        <v>26</v>
      </c>
      <c r="C9" s="7">
        <v>0</v>
      </c>
      <c r="D9" s="7">
        <v>765</v>
      </c>
      <c r="E9" s="7">
        <v>108</v>
      </c>
      <c r="F9" s="7">
        <v>0</v>
      </c>
      <c r="G9" s="7">
        <v>1063</v>
      </c>
      <c r="H9" s="7">
        <v>104</v>
      </c>
      <c r="I9" s="7">
        <v>0</v>
      </c>
      <c r="J9" s="7">
        <v>2436</v>
      </c>
      <c r="K9" s="7">
        <v>3</v>
      </c>
    </row>
    <row r="10" spans="2:11" ht="12.75" thickBot="1" x14ac:dyDescent="0.25">
      <c r="B10" s="76" t="s">
        <v>27</v>
      </c>
      <c r="C10" s="7">
        <v>0</v>
      </c>
      <c r="D10" s="7">
        <v>735</v>
      </c>
      <c r="E10" s="7">
        <v>109</v>
      </c>
      <c r="F10" s="7">
        <v>0</v>
      </c>
      <c r="G10" s="105">
        <v>369</v>
      </c>
      <c r="H10" s="7">
        <v>102</v>
      </c>
      <c r="I10" s="7">
        <v>0</v>
      </c>
      <c r="J10" s="7">
        <v>3367</v>
      </c>
      <c r="K10" s="7">
        <v>7</v>
      </c>
    </row>
    <row r="11" spans="2:11" x14ac:dyDescent="0.2">
      <c r="B11" s="10" t="s">
        <v>116</v>
      </c>
      <c r="D11" s="1">
        <f t="shared" ref="D11:K11" si="0">SUM(D7:D10)</f>
        <v>3145</v>
      </c>
      <c r="E11" s="1">
        <f t="shared" si="0"/>
        <v>431</v>
      </c>
      <c r="G11" s="1">
        <f t="shared" si="0"/>
        <v>4142</v>
      </c>
      <c r="H11" s="1">
        <f t="shared" si="0"/>
        <v>421</v>
      </c>
      <c r="J11" s="1">
        <f t="shared" si="0"/>
        <v>10642</v>
      </c>
      <c r="K11" s="1">
        <f t="shared" si="0"/>
        <v>19</v>
      </c>
    </row>
    <row r="12" spans="2:11" x14ac:dyDescent="0.2">
      <c r="B12" s="10" t="s">
        <v>119</v>
      </c>
      <c r="C12" s="11"/>
      <c r="D12" s="11">
        <f t="shared" ref="D12:K12" si="1">+D11/4</f>
        <v>786.25</v>
      </c>
      <c r="E12" s="11">
        <f t="shared" si="1"/>
        <v>107.75</v>
      </c>
      <c r="F12" s="11"/>
      <c r="G12" s="11">
        <f t="shared" si="1"/>
        <v>1035.5</v>
      </c>
      <c r="H12" s="11">
        <f t="shared" si="1"/>
        <v>105.25</v>
      </c>
      <c r="I12" s="11"/>
      <c r="J12" s="11">
        <f t="shared" si="1"/>
        <v>2660.5</v>
      </c>
      <c r="K12" s="11">
        <f t="shared" si="1"/>
        <v>4.75</v>
      </c>
    </row>
    <row r="13" spans="2:11" ht="12.75" thickBot="1" x14ac:dyDescent="0.25">
      <c r="B13" s="10" t="s">
        <v>117</v>
      </c>
      <c r="D13" s="11">
        <f>SUM(C12:D12)</f>
        <v>786.25</v>
      </c>
      <c r="E13" s="11">
        <f>SUM(C12:E12)</f>
        <v>894</v>
      </c>
      <c r="G13" s="11">
        <f>SUM(F12:G12)</f>
        <v>1035.5</v>
      </c>
      <c r="H13" s="11">
        <f>SUM(F12:H12)</f>
        <v>1140.75</v>
      </c>
      <c r="J13" s="11">
        <f>SUM(I12:J12)</f>
        <v>2660.5</v>
      </c>
      <c r="K13" s="11">
        <f>SUM(I12:K12)</f>
        <v>2665.25</v>
      </c>
    </row>
    <row r="14" spans="2:11" ht="12.75" thickBot="1" x14ac:dyDescent="0.25">
      <c r="B14" s="13" t="s">
        <v>121</v>
      </c>
      <c r="C14" s="12"/>
      <c r="D14" s="12"/>
      <c r="E14" s="14">
        <f>+E12/E13</f>
        <v>0.12052572706935123</v>
      </c>
      <c r="F14" s="12"/>
      <c r="G14" s="15" t="s">
        <v>126</v>
      </c>
      <c r="H14" s="16">
        <f>+H13/E13</f>
        <v>1.276006711409396</v>
      </c>
      <c r="I14" s="12"/>
      <c r="J14" s="12"/>
      <c r="K14" s="12"/>
    </row>
    <row r="18" spans="2:12" x14ac:dyDescent="0.2">
      <c r="F18" s="219">
        <v>2017</v>
      </c>
      <c r="G18" s="219"/>
      <c r="H18" s="219"/>
    </row>
    <row r="19" spans="2:12" ht="12.75" thickBot="1" x14ac:dyDescent="0.25"/>
    <row r="20" spans="2:12" ht="12.75" thickBot="1" x14ac:dyDescent="0.25">
      <c r="B20" s="220" t="s">
        <v>0</v>
      </c>
      <c r="C20" s="223" t="s">
        <v>1</v>
      </c>
      <c r="D20" s="224"/>
      <c r="E20" s="225"/>
      <c r="F20" s="223" t="s">
        <v>2</v>
      </c>
      <c r="G20" s="224"/>
      <c r="H20" s="225"/>
      <c r="I20" s="223" t="s">
        <v>129</v>
      </c>
      <c r="J20" s="224"/>
      <c r="K20" s="225"/>
      <c r="L20" s="3"/>
    </row>
    <row r="21" spans="2:12" x14ac:dyDescent="0.2">
      <c r="B21" s="221"/>
      <c r="C21" s="227" t="s">
        <v>4</v>
      </c>
      <c r="D21" s="229" t="s">
        <v>5</v>
      </c>
      <c r="E21" s="229" t="s">
        <v>6</v>
      </c>
      <c r="F21" s="229" t="s">
        <v>4</v>
      </c>
      <c r="G21" s="229" t="s">
        <v>5</v>
      </c>
      <c r="H21" s="229" t="s">
        <v>6</v>
      </c>
      <c r="I21" s="229" t="s">
        <v>4</v>
      </c>
      <c r="J21" s="229" t="s">
        <v>5</v>
      </c>
      <c r="K21" s="229" t="s">
        <v>6</v>
      </c>
      <c r="L21" s="3"/>
    </row>
    <row r="22" spans="2:12" ht="12.75" thickBot="1" x14ac:dyDescent="0.25">
      <c r="B22" s="222"/>
      <c r="C22" s="228"/>
      <c r="D22" s="230"/>
      <c r="E22" s="230"/>
      <c r="F22" s="230"/>
      <c r="G22" s="230"/>
      <c r="H22" s="230"/>
      <c r="I22" s="230"/>
      <c r="J22" s="230"/>
      <c r="K22" s="230"/>
      <c r="L22" s="3"/>
    </row>
    <row r="23" spans="2:12" ht="13.5" thickBot="1" x14ac:dyDescent="0.25">
      <c r="B23" s="76" t="s">
        <v>24</v>
      </c>
      <c r="C23" s="7">
        <v>0</v>
      </c>
      <c r="D23" s="116">
        <v>769</v>
      </c>
      <c r="E23" s="116">
        <v>136</v>
      </c>
      <c r="F23" s="7">
        <v>0</v>
      </c>
      <c r="G23" s="116">
        <v>622</v>
      </c>
      <c r="H23" s="116">
        <v>132</v>
      </c>
      <c r="I23" s="7">
        <v>0</v>
      </c>
      <c r="J23" s="116">
        <v>2940</v>
      </c>
      <c r="K23" s="116">
        <v>13</v>
      </c>
      <c r="L23" s="3"/>
    </row>
    <row r="24" spans="2:12" ht="13.5" thickBot="1" x14ac:dyDescent="0.25">
      <c r="B24" s="76" t="s">
        <v>25</v>
      </c>
      <c r="C24" s="7">
        <v>0</v>
      </c>
      <c r="D24" s="113">
        <v>713</v>
      </c>
      <c r="E24" s="113">
        <v>133</v>
      </c>
      <c r="F24" s="7">
        <v>0</v>
      </c>
      <c r="G24" s="113">
        <v>233</v>
      </c>
      <c r="H24" s="113">
        <v>133</v>
      </c>
      <c r="I24" s="7">
        <v>0</v>
      </c>
      <c r="J24" s="113">
        <v>3370</v>
      </c>
      <c r="K24" s="113">
        <v>0</v>
      </c>
      <c r="L24" s="3"/>
    </row>
    <row r="25" spans="2:12" ht="13.5" thickBot="1" x14ac:dyDescent="0.25">
      <c r="B25" s="76" t="s">
        <v>26</v>
      </c>
      <c r="C25" s="7">
        <v>0</v>
      </c>
      <c r="D25" s="113">
        <v>774</v>
      </c>
      <c r="E25" s="113">
        <v>127</v>
      </c>
      <c r="F25" s="7">
        <v>0</v>
      </c>
      <c r="G25" s="113">
        <v>547</v>
      </c>
      <c r="H25" s="113">
        <v>116</v>
      </c>
      <c r="I25" s="7">
        <v>0</v>
      </c>
      <c r="J25" s="113">
        <v>2898</v>
      </c>
      <c r="K25" s="113">
        <v>6</v>
      </c>
      <c r="L25" s="3"/>
    </row>
    <row r="26" spans="2:12" ht="13.5" thickBot="1" x14ac:dyDescent="0.25">
      <c r="B26" s="76" t="s">
        <v>27</v>
      </c>
      <c r="C26" s="7">
        <v>0</v>
      </c>
      <c r="D26" s="113">
        <v>772</v>
      </c>
      <c r="E26" s="113">
        <v>126</v>
      </c>
      <c r="F26" s="7">
        <v>0</v>
      </c>
      <c r="G26" s="113">
        <v>432</v>
      </c>
      <c r="H26" s="113">
        <v>125</v>
      </c>
      <c r="I26" s="7">
        <v>0</v>
      </c>
      <c r="J26" s="113">
        <v>3123</v>
      </c>
      <c r="K26" s="113">
        <v>5</v>
      </c>
      <c r="L26" s="3"/>
    </row>
    <row r="27" spans="2:12" x14ac:dyDescent="0.2">
      <c r="B27" s="10" t="s">
        <v>116</v>
      </c>
      <c r="D27" s="1">
        <f t="shared" ref="D27:K27" si="2">SUM(D23:D26)</f>
        <v>3028</v>
      </c>
      <c r="E27" s="1">
        <f t="shared" si="2"/>
        <v>522</v>
      </c>
      <c r="G27" s="1">
        <f>SUM(G23:G26)</f>
        <v>1834</v>
      </c>
      <c r="H27" s="1">
        <f t="shared" si="2"/>
        <v>506</v>
      </c>
      <c r="J27" s="1">
        <f t="shared" si="2"/>
        <v>12331</v>
      </c>
      <c r="K27" s="1">
        <f t="shared" si="2"/>
        <v>24</v>
      </c>
    </row>
    <row r="28" spans="2:12" x14ac:dyDescent="0.2">
      <c r="B28" s="10" t="s">
        <v>119</v>
      </c>
      <c r="C28" s="11"/>
      <c r="D28" s="11">
        <f>+D27/4</f>
        <v>757</v>
      </c>
      <c r="E28" s="11">
        <f t="shared" ref="E28:K28" si="3">+E27/4</f>
        <v>130.5</v>
      </c>
      <c r="F28" s="11"/>
      <c r="G28" s="11">
        <f t="shared" si="3"/>
        <v>458.5</v>
      </c>
      <c r="H28" s="11">
        <f t="shared" si="3"/>
        <v>126.5</v>
      </c>
      <c r="I28" s="11"/>
      <c r="J28" s="11">
        <f t="shared" si="3"/>
        <v>3082.75</v>
      </c>
      <c r="K28" s="11">
        <f t="shared" si="3"/>
        <v>6</v>
      </c>
    </row>
    <row r="29" spans="2:12" x14ac:dyDescent="0.2">
      <c r="B29" s="10" t="s">
        <v>117</v>
      </c>
      <c r="D29" s="12">
        <f>SUM(C28:D28)</f>
        <v>757</v>
      </c>
      <c r="E29" s="12">
        <f>SUM(C28:E28)</f>
        <v>887.5</v>
      </c>
      <c r="G29" s="12">
        <f>SUM(F28:G28)</f>
        <v>458.5</v>
      </c>
      <c r="H29" s="12">
        <f>SUM(F28:H28)</f>
        <v>585</v>
      </c>
      <c r="J29" s="12">
        <f>SUM(I28:J28)</f>
        <v>3082.75</v>
      </c>
      <c r="K29" s="12">
        <f>SUM(I28:K28)</f>
        <v>3088.75</v>
      </c>
    </row>
    <row r="30" spans="2:12" x14ac:dyDescent="0.2">
      <c r="B30" s="10" t="s">
        <v>120</v>
      </c>
      <c r="C30" s="14"/>
      <c r="D30" s="14">
        <f>+D11/D27</f>
        <v>1.0386393659180977</v>
      </c>
      <c r="E30" s="14">
        <f>+E11/E27</f>
        <v>0.82567049808429116</v>
      </c>
      <c r="F30" s="14"/>
      <c r="G30" s="14">
        <f>+G11/G27</f>
        <v>2.25845147219193</v>
      </c>
      <c r="H30" s="14">
        <f>+H11/H27</f>
        <v>0.83201581027667981</v>
      </c>
      <c r="I30" s="14"/>
      <c r="J30" s="14">
        <f>+J11/J27</f>
        <v>0.86302814045900578</v>
      </c>
      <c r="K30" s="14">
        <f>+K11/K27</f>
        <v>0.79166666666666663</v>
      </c>
    </row>
    <row r="31" spans="2:12" ht="12.75" thickBot="1" x14ac:dyDescent="0.25">
      <c r="B31" s="13" t="s">
        <v>122</v>
      </c>
      <c r="D31" s="14">
        <f>+D13/D29</f>
        <v>1.0386393659180977</v>
      </c>
      <c r="E31" s="14">
        <f>+E13/E29</f>
        <v>1.0073239436619719</v>
      </c>
      <c r="F31" s="14"/>
      <c r="G31" s="14"/>
      <c r="H31" s="14">
        <f>+H13/H29</f>
        <v>1.95</v>
      </c>
      <c r="I31" s="14"/>
      <c r="J31" s="14">
        <f>+J13/J29</f>
        <v>0.86302814045900578</v>
      </c>
      <c r="K31" s="14">
        <f>+K13/K29</f>
        <v>0.86288951841359773</v>
      </c>
    </row>
    <row r="32" spans="2:12" x14ac:dyDescent="0.2">
      <c r="B32" s="29"/>
      <c r="D32" s="14"/>
      <c r="E32" s="14"/>
      <c r="F32" s="14"/>
      <c r="G32" s="14"/>
      <c r="H32" s="14"/>
      <c r="I32" s="14"/>
      <c r="J32" s="14"/>
      <c r="K32" s="14"/>
    </row>
    <row r="33" spans="1:11" ht="29.45" customHeight="1" x14ac:dyDescent="0.2">
      <c r="A33" s="34" t="s">
        <v>123</v>
      </c>
      <c r="B33" s="226" t="s">
        <v>289</v>
      </c>
      <c r="C33" s="226"/>
      <c r="D33" s="226"/>
      <c r="E33" s="226"/>
      <c r="F33" s="226"/>
      <c r="G33" s="226"/>
      <c r="H33" s="226"/>
      <c r="I33" s="226"/>
      <c r="J33" s="226"/>
      <c r="K33" s="226"/>
    </row>
    <row r="34" spans="1:11" ht="28.5" customHeight="1" x14ac:dyDescent="0.2">
      <c r="A34" s="35" t="s">
        <v>124</v>
      </c>
      <c r="B34" s="226" t="s">
        <v>290</v>
      </c>
      <c r="C34" s="226"/>
      <c r="D34" s="226"/>
      <c r="E34" s="226"/>
      <c r="F34" s="226"/>
      <c r="G34" s="226"/>
      <c r="H34" s="226"/>
      <c r="I34" s="226"/>
      <c r="J34" s="226"/>
      <c r="K34" s="226"/>
    </row>
    <row r="35" spans="1:11" ht="16.149999999999999" customHeight="1" x14ac:dyDescent="0.2">
      <c r="A35" s="35" t="s">
        <v>125</v>
      </c>
      <c r="B35" s="226" t="s">
        <v>291</v>
      </c>
      <c r="C35" s="226"/>
      <c r="D35" s="226"/>
      <c r="E35" s="226"/>
      <c r="F35" s="226"/>
      <c r="G35" s="226"/>
      <c r="H35" s="226"/>
      <c r="I35" s="226"/>
      <c r="J35" s="226"/>
      <c r="K35" s="226"/>
    </row>
    <row r="37" spans="1:11" ht="12.75" thickBot="1" x14ac:dyDescent="0.25"/>
    <row r="38" spans="1:11" x14ac:dyDescent="0.2">
      <c r="B38" s="84"/>
      <c r="C38" s="217" t="s">
        <v>1</v>
      </c>
      <c r="D38" s="217" t="s">
        <v>2</v>
      </c>
      <c r="E38" s="217" t="s">
        <v>3</v>
      </c>
    </row>
    <row r="39" spans="1:11" ht="12.75" thickBot="1" x14ac:dyDescent="0.25">
      <c r="B39" s="84"/>
      <c r="C39" s="218"/>
      <c r="D39" s="218"/>
      <c r="E39" s="218"/>
    </row>
    <row r="40" spans="1:11" ht="24.75" customHeight="1" thickBot="1" x14ac:dyDescent="0.25">
      <c r="B40" s="37" t="s">
        <v>72</v>
      </c>
      <c r="C40" s="38">
        <v>894</v>
      </c>
      <c r="D40" s="38">
        <v>1141</v>
      </c>
      <c r="E40" s="38">
        <v>2665</v>
      </c>
    </row>
    <row r="41" spans="1:11" ht="24.75" thickBot="1" x14ac:dyDescent="0.25">
      <c r="B41" s="41" t="s">
        <v>173</v>
      </c>
      <c r="C41" s="95">
        <v>651</v>
      </c>
      <c r="D41" s="96">
        <v>422</v>
      </c>
      <c r="E41" s="97">
        <v>2024</v>
      </c>
    </row>
    <row r="42" spans="1:11" x14ac:dyDescent="0.2">
      <c r="C42" s="14">
        <f>+C40/C41</f>
        <v>1.3732718894009217</v>
      </c>
      <c r="D42" s="14">
        <f>+D40/D41</f>
        <v>2.703791469194313</v>
      </c>
      <c r="E42" s="14">
        <f>+E40/E41</f>
        <v>1.316699604743083</v>
      </c>
    </row>
    <row r="44" spans="1:11" ht="38.25" customHeight="1" x14ac:dyDescent="0.2">
      <c r="A44" s="34" t="s">
        <v>167</v>
      </c>
      <c r="B44" s="250" t="s">
        <v>292</v>
      </c>
      <c r="C44" s="250"/>
      <c r="D44" s="250"/>
      <c r="E44" s="250"/>
      <c r="F44" s="250"/>
      <c r="G44" s="250"/>
      <c r="H44" s="250"/>
      <c r="I44" s="250"/>
      <c r="J44" s="250"/>
      <c r="K44" s="250"/>
    </row>
    <row r="46" spans="1:11" ht="24" x14ac:dyDescent="0.2">
      <c r="B46" s="18" t="s">
        <v>74</v>
      </c>
      <c r="C46" s="19" t="s">
        <v>75</v>
      </c>
      <c r="D46" s="19" t="s">
        <v>76</v>
      </c>
      <c r="E46" s="20" t="s">
        <v>77</v>
      </c>
    </row>
    <row r="47" spans="1:11" x14ac:dyDescent="0.2">
      <c r="B47" s="21" t="s">
        <v>78</v>
      </c>
      <c r="C47" s="22">
        <v>497</v>
      </c>
      <c r="D47" s="22">
        <v>308</v>
      </c>
      <c r="E47" s="22">
        <v>2349</v>
      </c>
    </row>
    <row r="48" spans="1:11" x14ac:dyDescent="0.2">
      <c r="B48" s="21" t="s">
        <v>80</v>
      </c>
      <c r="C48" s="22">
        <v>579</v>
      </c>
      <c r="D48" s="22">
        <v>487</v>
      </c>
      <c r="E48" s="22">
        <v>2160</v>
      </c>
    </row>
    <row r="49" spans="2:5" x14ac:dyDescent="0.2">
      <c r="B49" s="21" t="s">
        <v>85</v>
      </c>
      <c r="C49" s="22">
        <v>444</v>
      </c>
      <c r="D49" s="22">
        <v>201</v>
      </c>
      <c r="E49" s="22">
        <v>1266</v>
      </c>
    </row>
    <row r="50" spans="2:5" x14ac:dyDescent="0.2">
      <c r="B50" s="21" t="s">
        <v>87</v>
      </c>
      <c r="C50" s="22">
        <v>690</v>
      </c>
      <c r="D50" s="22">
        <v>372</v>
      </c>
      <c r="E50" s="22">
        <v>2126</v>
      </c>
    </row>
    <row r="51" spans="2:5" x14ac:dyDescent="0.2">
      <c r="B51" s="21" t="s">
        <v>88</v>
      </c>
      <c r="C51" s="22">
        <v>828</v>
      </c>
      <c r="D51" s="22">
        <v>568</v>
      </c>
      <c r="E51" s="22">
        <v>2005</v>
      </c>
    </row>
    <row r="52" spans="2:5" x14ac:dyDescent="0.2">
      <c r="B52" s="21" t="s">
        <v>89</v>
      </c>
      <c r="C52" s="22">
        <v>902</v>
      </c>
      <c r="D52" s="22">
        <v>545</v>
      </c>
      <c r="E52" s="22">
        <v>2499</v>
      </c>
    </row>
    <row r="53" spans="2:5" x14ac:dyDescent="0.2">
      <c r="B53" s="21" t="s">
        <v>180</v>
      </c>
      <c r="C53" s="22">
        <v>508</v>
      </c>
      <c r="D53" s="22">
        <v>407</v>
      </c>
      <c r="E53" s="22">
        <v>1816</v>
      </c>
    </row>
    <row r="54" spans="2:5" x14ac:dyDescent="0.2">
      <c r="B54" s="21" t="s">
        <v>91</v>
      </c>
      <c r="C54" s="22">
        <v>671</v>
      </c>
      <c r="D54" s="22">
        <v>399</v>
      </c>
      <c r="E54" s="22">
        <v>2478</v>
      </c>
    </row>
    <row r="55" spans="2:5" x14ac:dyDescent="0.2">
      <c r="B55" s="21" t="s">
        <v>92</v>
      </c>
      <c r="C55" s="22">
        <v>653</v>
      </c>
      <c r="D55" s="22">
        <v>334</v>
      </c>
      <c r="E55" s="22">
        <v>1743</v>
      </c>
    </row>
    <row r="56" spans="2:5" x14ac:dyDescent="0.2">
      <c r="B56" s="21" t="s">
        <v>93</v>
      </c>
      <c r="C56" s="22">
        <v>740</v>
      </c>
      <c r="D56" s="22">
        <v>202</v>
      </c>
      <c r="E56" s="22">
        <v>2324</v>
      </c>
    </row>
    <row r="57" spans="2:5" x14ac:dyDescent="0.2">
      <c r="B57" s="21" t="s">
        <v>94</v>
      </c>
      <c r="C57" s="22">
        <v>856</v>
      </c>
      <c r="D57" s="22">
        <v>487</v>
      </c>
      <c r="E57" s="22">
        <v>1696</v>
      </c>
    </row>
    <row r="58" spans="2:5" x14ac:dyDescent="0.2">
      <c r="B58" s="21" t="s">
        <v>95</v>
      </c>
      <c r="C58" s="22">
        <v>324</v>
      </c>
      <c r="D58" s="22">
        <v>236</v>
      </c>
      <c r="E58" s="22">
        <v>1611</v>
      </c>
    </row>
    <row r="59" spans="2:5" x14ac:dyDescent="0.2">
      <c r="B59" s="21" t="s">
        <v>96</v>
      </c>
      <c r="C59" s="22">
        <v>894</v>
      </c>
      <c r="D59" s="22">
        <v>1141</v>
      </c>
      <c r="E59" s="22">
        <v>2665</v>
      </c>
    </row>
    <row r="60" spans="2:5" x14ac:dyDescent="0.2">
      <c r="B60" s="21" t="s">
        <v>97</v>
      </c>
      <c r="C60" s="22">
        <v>319</v>
      </c>
      <c r="D60" s="22">
        <v>75</v>
      </c>
      <c r="E60" s="22">
        <v>1128</v>
      </c>
    </row>
    <row r="61" spans="2:5" x14ac:dyDescent="0.2">
      <c r="B61" s="21" t="s">
        <v>98</v>
      </c>
      <c r="C61" s="22">
        <v>705</v>
      </c>
      <c r="D61" s="22">
        <v>530</v>
      </c>
      <c r="E61" s="22">
        <v>4199</v>
      </c>
    </row>
    <row r="62" spans="2:5" x14ac:dyDescent="0.2">
      <c r="B62" s="21" t="s">
        <v>99</v>
      </c>
      <c r="C62" s="22">
        <v>746</v>
      </c>
      <c r="D62" s="22">
        <v>569</v>
      </c>
      <c r="E62" s="22">
        <v>2255</v>
      </c>
    </row>
    <row r="63" spans="2:5" x14ac:dyDescent="0.2">
      <c r="B63" s="21" t="s">
        <v>100</v>
      </c>
      <c r="C63" s="22">
        <v>756</v>
      </c>
      <c r="D63" s="22">
        <v>460</v>
      </c>
      <c r="E63" s="22">
        <v>2184</v>
      </c>
    </row>
    <row r="64" spans="2:5" x14ac:dyDescent="0.2">
      <c r="B64" s="21" t="s">
        <v>101</v>
      </c>
      <c r="C64" s="22">
        <v>739</v>
      </c>
      <c r="D64" s="22">
        <v>261</v>
      </c>
      <c r="E64" s="22">
        <v>2209</v>
      </c>
    </row>
    <row r="65" spans="2:5" x14ac:dyDescent="0.2">
      <c r="B65" s="21" t="s">
        <v>102</v>
      </c>
      <c r="C65" s="22">
        <v>533</v>
      </c>
      <c r="D65" s="22">
        <v>572</v>
      </c>
      <c r="E65" s="22">
        <v>1157</v>
      </c>
    </row>
    <row r="66" spans="2:5" x14ac:dyDescent="0.2">
      <c r="B66" s="21" t="s">
        <v>103</v>
      </c>
      <c r="C66" s="22">
        <v>688</v>
      </c>
      <c r="D66" s="22">
        <v>443</v>
      </c>
      <c r="E66" s="22">
        <v>1251</v>
      </c>
    </row>
    <row r="67" spans="2:5" x14ac:dyDescent="0.2">
      <c r="B67" s="21" t="s">
        <v>104</v>
      </c>
      <c r="C67" s="22">
        <v>770</v>
      </c>
      <c r="D67" s="22">
        <v>239</v>
      </c>
      <c r="E67" s="22">
        <v>2559</v>
      </c>
    </row>
    <row r="68" spans="2:5" x14ac:dyDescent="0.2">
      <c r="B68" s="21" t="s">
        <v>105</v>
      </c>
      <c r="C68" s="22">
        <v>544</v>
      </c>
      <c r="D68" s="22">
        <v>275</v>
      </c>
      <c r="E68" s="22">
        <v>2011</v>
      </c>
    </row>
    <row r="69" spans="2:5" x14ac:dyDescent="0.2">
      <c r="B69" s="21" t="s">
        <v>106</v>
      </c>
      <c r="C69" s="22">
        <v>446</v>
      </c>
      <c r="D69" s="22">
        <v>420</v>
      </c>
      <c r="E69" s="22">
        <v>1329</v>
      </c>
    </row>
    <row r="70" spans="2:5" x14ac:dyDescent="0.2">
      <c r="B70" s="21" t="s">
        <v>107</v>
      </c>
      <c r="C70" s="22">
        <v>811</v>
      </c>
      <c r="D70" s="22">
        <v>542</v>
      </c>
      <c r="E70" s="22">
        <v>2763</v>
      </c>
    </row>
    <row r="71" spans="2:5" x14ac:dyDescent="0.2">
      <c r="B71" s="21" t="s">
        <v>108</v>
      </c>
      <c r="C71" s="22">
        <v>757</v>
      </c>
      <c r="D71" s="22">
        <v>548</v>
      </c>
      <c r="E71" s="22">
        <v>2980</v>
      </c>
    </row>
    <row r="72" spans="2:5" x14ac:dyDescent="0.2">
      <c r="B72" s="127" t="s">
        <v>109</v>
      </c>
      <c r="C72" s="22">
        <v>550</v>
      </c>
      <c r="D72" s="22">
        <v>387</v>
      </c>
      <c r="E72" s="22">
        <v>786</v>
      </c>
    </row>
    <row r="73" spans="2:5" x14ac:dyDescent="0.2">
      <c r="B73" s="21" t="s">
        <v>182</v>
      </c>
      <c r="C73" s="22">
        <v>832</v>
      </c>
      <c r="D73" s="22">
        <v>485</v>
      </c>
      <c r="E73" s="22">
        <v>1462</v>
      </c>
    </row>
    <row r="74" spans="2:5" x14ac:dyDescent="0.2">
      <c r="B74" s="21" t="s">
        <v>110</v>
      </c>
      <c r="C74" s="22">
        <v>446</v>
      </c>
      <c r="D74" s="22">
        <v>324</v>
      </c>
      <c r="E74" s="22">
        <v>1650</v>
      </c>
    </row>
  </sheetData>
  <mergeCells count="33">
    <mergeCell ref="C21:C22"/>
    <mergeCell ref="K5:K6"/>
    <mergeCell ref="B33:K33"/>
    <mergeCell ref="B34:K34"/>
    <mergeCell ref="B35:K35"/>
    <mergeCell ref="K21:K22"/>
    <mergeCell ref="B20:B22"/>
    <mergeCell ref="C20:E20"/>
    <mergeCell ref="F2:H2"/>
    <mergeCell ref="F18:H18"/>
    <mergeCell ref="H21:H22"/>
    <mergeCell ref="I21:I22"/>
    <mergeCell ref="J21:J22"/>
    <mergeCell ref="H5:H6"/>
    <mergeCell ref="I4:K4"/>
    <mergeCell ref="F20:H20"/>
    <mergeCell ref="I20:K20"/>
    <mergeCell ref="C38:C39"/>
    <mergeCell ref="D38:D39"/>
    <mergeCell ref="E38:E39"/>
    <mergeCell ref="B44:K44"/>
    <mergeCell ref="B4:B6"/>
    <mergeCell ref="C4:E4"/>
    <mergeCell ref="F4:H4"/>
    <mergeCell ref="C5:C6"/>
    <mergeCell ref="D5:D6"/>
    <mergeCell ref="E5:E6"/>
    <mergeCell ref="F5:F6"/>
    <mergeCell ref="G5:G6"/>
    <mergeCell ref="D21:D22"/>
    <mergeCell ref="E21:E22"/>
    <mergeCell ref="F21:F22"/>
    <mergeCell ref="G21:G2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1"/>
  <sheetViews>
    <sheetView topLeftCell="A82" zoomScale="90" zoomScaleNormal="90" zoomScaleSheetLayoutView="90" workbookViewId="0">
      <selection activeCell="N19" sqref="N19"/>
    </sheetView>
  </sheetViews>
  <sheetFormatPr baseColWidth="10" defaultColWidth="11.5703125" defaultRowHeight="12" x14ac:dyDescent="0.2"/>
  <cols>
    <col min="1" max="2" width="11.5703125" style="1"/>
    <col min="3" max="3" width="19" style="1" customWidth="1"/>
    <col min="4" max="16384" width="11.5703125" style="1"/>
  </cols>
  <sheetData>
    <row r="2" spans="2:14" x14ac:dyDescent="0.2">
      <c r="G2" s="219">
        <v>2018</v>
      </c>
      <c r="H2" s="219"/>
      <c r="I2" s="219"/>
    </row>
    <row r="3" spans="2:14" ht="12.75" thickBot="1" x14ac:dyDescent="0.25"/>
    <row r="4" spans="2:14" ht="12.75" thickBot="1" x14ac:dyDescent="0.25">
      <c r="B4" s="217" t="s">
        <v>28</v>
      </c>
      <c r="C4" s="220" t="s">
        <v>0</v>
      </c>
      <c r="D4" s="223" t="s">
        <v>1</v>
      </c>
      <c r="E4" s="224"/>
      <c r="F4" s="225"/>
      <c r="G4" s="223" t="s">
        <v>2</v>
      </c>
      <c r="H4" s="224"/>
      <c r="I4" s="225"/>
      <c r="J4" s="223" t="s">
        <v>3</v>
      </c>
      <c r="K4" s="224"/>
      <c r="L4" s="225"/>
      <c r="M4" s="3"/>
    </row>
    <row r="5" spans="2:14" x14ac:dyDescent="0.2">
      <c r="B5" s="231"/>
      <c r="C5" s="221"/>
      <c r="D5" s="227" t="s">
        <v>4</v>
      </c>
      <c r="E5" s="229" t="s">
        <v>5</v>
      </c>
      <c r="F5" s="229" t="s">
        <v>6</v>
      </c>
      <c r="G5" s="229" t="s">
        <v>4</v>
      </c>
      <c r="H5" s="229" t="s">
        <v>5</v>
      </c>
      <c r="I5" s="229" t="s">
        <v>6</v>
      </c>
      <c r="J5" s="229" t="s">
        <v>4</v>
      </c>
      <c r="K5" s="229" t="s">
        <v>5</v>
      </c>
      <c r="L5" s="229" t="s">
        <v>6</v>
      </c>
      <c r="M5" s="3"/>
    </row>
    <row r="6" spans="2:14" ht="12.75" thickBot="1" x14ac:dyDescent="0.25">
      <c r="B6" s="218"/>
      <c r="C6" s="222"/>
      <c r="D6" s="228"/>
      <c r="E6" s="230"/>
      <c r="F6" s="230"/>
      <c r="G6" s="230"/>
      <c r="H6" s="230"/>
      <c r="I6" s="230"/>
      <c r="J6" s="230"/>
      <c r="K6" s="230"/>
      <c r="L6" s="230"/>
      <c r="M6" s="3"/>
    </row>
    <row r="7" spans="2:14" ht="12.75" thickBot="1" x14ac:dyDescent="0.25">
      <c r="B7" s="254" t="s">
        <v>29</v>
      </c>
      <c r="C7" s="51" t="s">
        <v>24</v>
      </c>
      <c r="D7" s="7">
        <v>381</v>
      </c>
      <c r="E7" s="7">
        <v>0</v>
      </c>
      <c r="F7" s="7">
        <v>198</v>
      </c>
      <c r="G7" s="7">
        <v>269</v>
      </c>
      <c r="H7" s="7">
        <v>0</v>
      </c>
      <c r="I7" s="7">
        <v>197</v>
      </c>
      <c r="J7" s="7">
        <v>327</v>
      </c>
      <c r="K7" s="7">
        <v>0</v>
      </c>
      <c r="L7" s="7">
        <v>10</v>
      </c>
      <c r="M7" s="3"/>
    </row>
    <row r="8" spans="2:14" ht="12.75" thickBot="1" x14ac:dyDescent="0.25">
      <c r="B8" s="255"/>
      <c r="C8" s="51" t="s">
        <v>25</v>
      </c>
      <c r="D8" s="7">
        <v>356</v>
      </c>
      <c r="E8" s="7">
        <v>0</v>
      </c>
      <c r="F8" s="7">
        <v>200</v>
      </c>
      <c r="G8" s="7">
        <v>267</v>
      </c>
      <c r="H8" s="7">
        <v>0</v>
      </c>
      <c r="I8" s="7">
        <v>189</v>
      </c>
      <c r="J8" s="7">
        <v>307</v>
      </c>
      <c r="K8" s="7">
        <v>0</v>
      </c>
      <c r="L8" s="7">
        <v>13</v>
      </c>
      <c r="M8" s="3"/>
    </row>
    <row r="9" spans="2:14" ht="12.75" thickBot="1" x14ac:dyDescent="0.25">
      <c r="B9" s="255"/>
      <c r="C9" s="51" t="s">
        <v>26</v>
      </c>
      <c r="D9" s="7">
        <v>370</v>
      </c>
      <c r="E9" s="7">
        <v>0</v>
      </c>
      <c r="F9" s="7">
        <v>203</v>
      </c>
      <c r="G9" s="7">
        <v>327</v>
      </c>
      <c r="H9" s="7">
        <v>0</v>
      </c>
      <c r="I9" s="7">
        <v>192</v>
      </c>
      <c r="J9" s="7">
        <v>336</v>
      </c>
      <c r="K9" s="7">
        <v>0</v>
      </c>
      <c r="L9" s="7">
        <v>10</v>
      </c>
      <c r="M9" s="3"/>
      <c r="N9" s="1">
        <f>327/287</f>
        <v>1.1393728222996515</v>
      </c>
    </row>
    <row r="10" spans="2:14" ht="12.75" thickBot="1" x14ac:dyDescent="0.25">
      <c r="B10" s="255"/>
      <c r="C10" s="51" t="s">
        <v>27</v>
      </c>
      <c r="D10" s="7">
        <v>393</v>
      </c>
      <c r="E10" s="7">
        <v>0</v>
      </c>
      <c r="F10" s="7">
        <v>206</v>
      </c>
      <c r="G10" s="7">
        <v>284</v>
      </c>
      <c r="H10" s="7">
        <v>0</v>
      </c>
      <c r="I10" s="7">
        <v>197</v>
      </c>
      <c r="J10" s="7">
        <v>411</v>
      </c>
      <c r="K10" s="7">
        <v>0</v>
      </c>
      <c r="L10" s="7">
        <v>12</v>
      </c>
      <c r="M10" s="3"/>
    </row>
    <row r="11" spans="2:14" ht="12.75" thickBot="1" x14ac:dyDescent="0.25">
      <c r="B11" s="256"/>
      <c r="C11" s="51" t="s">
        <v>31</v>
      </c>
      <c r="D11" s="7">
        <v>173</v>
      </c>
      <c r="E11" s="7">
        <v>6</v>
      </c>
      <c r="F11" s="7">
        <v>196</v>
      </c>
      <c r="G11" s="7">
        <v>98</v>
      </c>
      <c r="H11" s="7">
        <v>9</v>
      </c>
      <c r="I11" s="7">
        <v>180</v>
      </c>
      <c r="J11" s="7">
        <v>153</v>
      </c>
      <c r="K11" s="7">
        <v>32</v>
      </c>
      <c r="L11" s="7">
        <v>6</v>
      </c>
      <c r="M11" s="3"/>
    </row>
    <row r="12" spans="2:14" x14ac:dyDescent="0.2">
      <c r="B12" s="44"/>
      <c r="C12" s="10" t="s">
        <v>116</v>
      </c>
      <c r="D12" s="1">
        <f>SUM(D7:D11)</f>
        <v>1673</v>
      </c>
      <c r="E12" s="1">
        <f t="shared" ref="E12" si="0">SUM(E7:E11)</f>
        <v>6</v>
      </c>
      <c r="F12" s="1">
        <f t="shared" ref="F12" si="1">SUM(F7:F11)</f>
        <v>1003</v>
      </c>
      <c r="G12" s="1">
        <f t="shared" ref="G12" si="2">SUM(G7:G11)</f>
        <v>1245</v>
      </c>
      <c r="H12" s="1">
        <f t="shared" ref="H12" si="3">SUM(H7:H11)</f>
        <v>9</v>
      </c>
      <c r="I12" s="1">
        <f t="shared" ref="I12" si="4">SUM(I7:I11)</f>
        <v>955</v>
      </c>
      <c r="J12" s="1">
        <f t="shared" ref="J12" si="5">SUM(J7:J11)</f>
        <v>1534</v>
      </c>
      <c r="K12" s="1">
        <f t="shared" ref="K12" si="6">SUM(K7:K11)</f>
        <v>32</v>
      </c>
      <c r="L12" s="1">
        <f t="shared" ref="L12" si="7">SUM(L7:L11)</f>
        <v>51</v>
      </c>
      <c r="M12" s="3"/>
    </row>
    <row r="13" spans="2:14" x14ac:dyDescent="0.2">
      <c r="B13" s="44"/>
      <c r="C13" s="10" t="s">
        <v>119</v>
      </c>
      <c r="D13" s="11">
        <f>+D12/5</f>
        <v>334.6</v>
      </c>
      <c r="E13" s="11">
        <f>+E12/5</f>
        <v>1.2</v>
      </c>
      <c r="F13" s="11">
        <f t="shared" ref="F13" si="8">+F12/5</f>
        <v>200.6</v>
      </c>
      <c r="G13" s="11">
        <f t="shared" ref="G13" si="9">+G12/5</f>
        <v>249</v>
      </c>
      <c r="H13" s="11">
        <f t="shared" ref="H13" si="10">+H12/5</f>
        <v>1.8</v>
      </c>
      <c r="I13" s="11">
        <f t="shared" ref="I13" si="11">+I12/5</f>
        <v>191</v>
      </c>
      <c r="J13" s="11">
        <f t="shared" ref="J13" si="12">+J12/5</f>
        <v>306.8</v>
      </c>
      <c r="K13" s="11">
        <f t="shared" ref="K13" si="13">+K12/5</f>
        <v>6.4</v>
      </c>
      <c r="L13" s="11">
        <f t="shared" ref="L13" si="14">+L12/5</f>
        <v>10.199999999999999</v>
      </c>
      <c r="M13" s="3"/>
    </row>
    <row r="14" spans="2:14" ht="12.75" thickBot="1" x14ac:dyDescent="0.25">
      <c r="B14" s="44"/>
      <c r="C14" s="10" t="s">
        <v>117</v>
      </c>
      <c r="E14" s="11">
        <f>SUM(D13:E13)</f>
        <v>335.8</v>
      </c>
      <c r="F14" s="11">
        <f>SUM(D13:F13)</f>
        <v>536.4</v>
      </c>
      <c r="H14" s="11">
        <f>SUM(G13:H13)</f>
        <v>250.8</v>
      </c>
      <c r="I14" s="11">
        <f>SUM(G13:I13)</f>
        <v>441.8</v>
      </c>
      <c r="K14" s="11">
        <f>SUM(J13:K13)</f>
        <v>313.2</v>
      </c>
      <c r="L14" s="11">
        <f>SUM(J13:L13)</f>
        <v>323.39999999999998</v>
      </c>
      <c r="M14" s="3"/>
    </row>
    <row r="15" spans="2:14" ht="12.75" thickBot="1" x14ac:dyDescent="0.25">
      <c r="C15" s="13" t="s">
        <v>121</v>
      </c>
      <c r="D15" s="12"/>
      <c r="E15" s="12"/>
      <c r="F15" s="14">
        <f>+F13/F14</f>
        <v>0.37397464578672635</v>
      </c>
      <c r="G15" s="12"/>
      <c r="H15" s="15" t="s">
        <v>126</v>
      </c>
      <c r="I15" s="16">
        <f>+I14/F14</f>
        <v>0.8236390753169277</v>
      </c>
      <c r="J15" s="12"/>
      <c r="K15" s="12"/>
      <c r="L15" s="12"/>
    </row>
    <row r="16" spans="2:14" x14ac:dyDescent="0.2">
      <c r="D16" s="1">
        <f>SUM(D7:D10)</f>
        <v>1500</v>
      </c>
      <c r="F16" s="1">
        <f>SUM(F7:F10)</f>
        <v>807</v>
      </c>
    </row>
    <row r="17" spans="2:13" x14ac:dyDescent="0.2">
      <c r="F17" s="11">
        <f>+(D16+F16)/4</f>
        <v>576.75</v>
      </c>
    </row>
    <row r="18" spans="2:13" x14ac:dyDescent="0.2">
      <c r="G18" s="219">
        <v>2017</v>
      </c>
      <c r="H18" s="219"/>
      <c r="I18" s="219"/>
    </row>
    <row r="19" spans="2:13" ht="12.75" thickBot="1" x14ac:dyDescent="0.25"/>
    <row r="20" spans="2:13" ht="12.75" thickBot="1" x14ac:dyDescent="0.25">
      <c r="B20" s="217" t="s">
        <v>28</v>
      </c>
      <c r="C20" s="220" t="s">
        <v>0</v>
      </c>
      <c r="D20" s="223" t="s">
        <v>1</v>
      </c>
      <c r="E20" s="224"/>
      <c r="F20" s="225"/>
      <c r="G20" s="223" t="s">
        <v>2</v>
      </c>
      <c r="H20" s="224"/>
      <c r="I20" s="225"/>
      <c r="J20" s="223" t="s">
        <v>3</v>
      </c>
      <c r="K20" s="224"/>
      <c r="L20" s="225"/>
      <c r="M20" s="3"/>
    </row>
    <row r="21" spans="2:13" x14ac:dyDescent="0.2">
      <c r="B21" s="231"/>
      <c r="C21" s="221"/>
      <c r="D21" s="227" t="s">
        <v>4</v>
      </c>
      <c r="E21" s="229" t="s">
        <v>5</v>
      </c>
      <c r="F21" s="229" t="s">
        <v>6</v>
      </c>
      <c r="G21" s="229" t="s">
        <v>4</v>
      </c>
      <c r="H21" s="229" t="s">
        <v>5</v>
      </c>
      <c r="I21" s="229" t="s">
        <v>6</v>
      </c>
      <c r="J21" s="229" t="s">
        <v>4</v>
      </c>
      <c r="K21" s="229" t="s">
        <v>5</v>
      </c>
      <c r="L21" s="229" t="s">
        <v>6</v>
      </c>
      <c r="M21" s="3"/>
    </row>
    <row r="22" spans="2:13" ht="12.75" thickBot="1" x14ac:dyDescent="0.25">
      <c r="B22" s="218"/>
      <c r="C22" s="222"/>
      <c r="D22" s="228"/>
      <c r="E22" s="230"/>
      <c r="F22" s="230"/>
      <c r="G22" s="230"/>
      <c r="H22" s="230"/>
      <c r="I22" s="230"/>
      <c r="J22" s="230"/>
      <c r="K22" s="230"/>
      <c r="L22" s="230"/>
      <c r="M22" s="3"/>
    </row>
    <row r="23" spans="2:13" ht="13.5" thickBot="1" x14ac:dyDescent="0.25">
      <c r="B23" s="254" t="s">
        <v>29</v>
      </c>
      <c r="C23" s="51" t="s">
        <v>24</v>
      </c>
      <c r="D23" s="116">
        <v>310</v>
      </c>
      <c r="E23" s="116">
        <v>0</v>
      </c>
      <c r="F23" s="116">
        <v>224</v>
      </c>
      <c r="G23" s="116">
        <v>245</v>
      </c>
      <c r="H23" s="116">
        <v>0</v>
      </c>
      <c r="I23" s="116">
        <v>214</v>
      </c>
      <c r="J23" s="116">
        <v>233</v>
      </c>
      <c r="K23" s="116">
        <v>0</v>
      </c>
      <c r="L23" s="116">
        <v>10</v>
      </c>
      <c r="M23" s="3"/>
    </row>
    <row r="24" spans="2:13" ht="13.5" thickBot="1" x14ac:dyDescent="0.25">
      <c r="B24" s="255"/>
      <c r="C24" s="51" t="s">
        <v>25</v>
      </c>
      <c r="D24" s="113">
        <v>335</v>
      </c>
      <c r="E24" s="113">
        <v>0</v>
      </c>
      <c r="F24" s="113">
        <v>235</v>
      </c>
      <c r="G24" s="113">
        <v>324</v>
      </c>
      <c r="H24" s="113">
        <v>0</v>
      </c>
      <c r="I24" s="113">
        <v>210</v>
      </c>
      <c r="J24" s="113">
        <v>221</v>
      </c>
      <c r="K24" s="113">
        <v>0</v>
      </c>
      <c r="L24" s="113">
        <v>9</v>
      </c>
      <c r="M24" s="3"/>
    </row>
    <row r="25" spans="2:13" ht="13.5" thickBot="1" x14ac:dyDescent="0.25">
      <c r="B25" s="255"/>
      <c r="C25" s="51" t="s">
        <v>26</v>
      </c>
      <c r="D25" s="113">
        <v>311</v>
      </c>
      <c r="E25" s="115">
        <v>11</v>
      </c>
      <c r="F25" s="113">
        <v>238</v>
      </c>
      <c r="G25" s="113">
        <v>275</v>
      </c>
      <c r="H25" s="113">
        <v>11</v>
      </c>
      <c r="I25" s="113">
        <v>195</v>
      </c>
      <c r="J25" s="113">
        <v>310</v>
      </c>
      <c r="K25" s="113">
        <v>11</v>
      </c>
      <c r="L25" s="113">
        <v>13</v>
      </c>
      <c r="M25" s="3"/>
    </row>
    <row r="26" spans="2:13" ht="13.5" thickBot="1" x14ac:dyDescent="0.25">
      <c r="B26" s="255"/>
      <c r="C26" s="51" t="s">
        <v>27</v>
      </c>
      <c r="D26" s="113">
        <v>341</v>
      </c>
      <c r="E26" s="113">
        <v>0</v>
      </c>
      <c r="F26" s="113">
        <v>243</v>
      </c>
      <c r="G26" s="113">
        <v>239</v>
      </c>
      <c r="H26" s="113">
        <v>0</v>
      </c>
      <c r="I26" s="113">
        <v>225</v>
      </c>
      <c r="J26" s="113">
        <v>322</v>
      </c>
      <c r="K26" s="113">
        <v>0</v>
      </c>
      <c r="L26" s="113">
        <v>8</v>
      </c>
      <c r="M26" s="3"/>
    </row>
    <row r="27" spans="2:13" ht="13.5" thickBot="1" x14ac:dyDescent="0.25">
      <c r="B27" s="256"/>
      <c r="C27" s="51" t="s">
        <v>31</v>
      </c>
      <c r="D27" s="113">
        <v>139</v>
      </c>
      <c r="E27" s="113">
        <v>13</v>
      </c>
      <c r="F27" s="113">
        <v>227</v>
      </c>
      <c r="G27" s="113">
        <v>130</v>
      </c>
      <c r="H27" s="113">
        <v>15</v>
      </c>
      <c r="I27" s="113">
        <v>188</v>
      </c>
      <c r="J27" s="113">
        <v>92</v>
      </c>
      <c r="K27" s="113">
        <v>38</v>
      </c>
      <c r="L27" s="113">
        <v>8</v>
      </c>
      <c r="M27" s="3"/>
    </row>
    <row r="28" spans="2:13" x14ac:dyDescent="0.2">
      <c r="C28" s="10" t="s">
        <v>116</v>
      </c>
      <c r="D28" s="1">
        <f>SUM(D23:D27)</f>
        <v>1436</v>
      </c>
      <c r="E28" s="1">
        <f t="shared" ref="E28:L28" si="15">SUM(E23:E27)</f>
        <v>24</v>
      </c>
      <c r="F28" s="1">
        <f t="shared" si="15"/>
        <v>1167</v>
      </c>
      <c r="G28" s="1">
        <f t="shared" si="15"/>
        <v>1213</v>
      </c>
      <c r="H28" s="1">
        <f t="shared" si="15"/>
        <v>26</v>
      </c>
      <c r="I28" s="1">
        <f t="shared" si="15"/>
        <v>1032</v>
      </c>
      <c r="J28" s="1">
        <f t="shared" si="15"/>
        <v>1178</v>
      </c>
      <c r="K28" s="1">
        <f t="shared" si="15"/>
        <v>49</v>
      </c>
      <c r="L28" s="1">
        <f t="shared" si="15"/>
        <v>48</v>
      </c>
      <c r="M28" s="3"/>
    </row>
    <row r="29" spans="2:13" x14ac:dyDescent="0.2">
      <c r="C29" s="10" t="s">
        <v>119</v>
      </c>
      <c r="D29" s="11">
        <f>+D28/5</f>
        <v>287.2</v>
      </c>
      <c r="E29" s="11">
        <f t="shared" ref="E29:L29" si="16">+E28/5</f>
        <v>4.8</v>
      </c>
      <c r="F29" s="11">
        <f t="shared" si="16"/>
        <v>233.4</v>
      </c>
      <c r="G29" s="11">
        <f t="shared" si="16"/>
        <v>242.6</v>
      </c>
      <c r="H29" s="11">
        <f t="shared" si="16"/>
        <v>5.2</v>
      </c>
      <c r="I29" s="11">
        <f t="shared" si="16"/>
        <v>206.4</v>
      </c>
      <c r="J29" s="11">
        <f t="shared" si="16"/>
        <v>235.6</v>
      </c>
      <c r="K29" s="11">
        <f t="shared" si="16"/>
        <v>9.8000000000000007</v>
      </c>
      <c r="L29" s="11">
        <f t="shared" si="16"/>
        <v>9.6</v>
      </c>
      <c r="M29" s="3"/>
    </row>
    <row r="30" spans="2:13" x14ac:dyDescent="0.2">
      <c r="C30" s="10" t="s">
        <v>117</v>
      </c>
      <c r="E30" s="12">
        <f>SUM(D29:E29)</f>
        <v>292</v>
      </c>
      <c r="F30" s="12">
        <f>SUM(D29:F29)</f>
        <v>525.4</v>
      </c>
      <c r="H30" s="12">
        <f>SUM(G29:H29)</f>
        <v>247.79999999999998</v>
      </c>
      <c r="I30" s="12">
        <f>SUM(G29:I29)</f>
        <v>454.2</v>
      </c>
      <c r="K30" s="12">
        <f>SUM(J29:K29)</f>
        <v>245.4</v>
      </c>
      <c r="L30" s="12">
        <f>SUM(J29:L29)</f>
        <v>255</v>
      </c>
      <c r="M30" s="3"/>
    </row>
    <row r="31" spans="2:13" x14ac:dyDescent="0.2">
      <c r="C31" s="10" t="s">
        <v>120</v>
      </c>
      <c r="D31" s="14">
        <f>+D12/D28</f>
        <v>1.165041782729805</v>
      </c>
      <c r="E31" s="14">
        <f t="shared" ref="E31:L31" si="17">+E12/E28</f>
        <v>0.25</v>
      </c>
      <c r="F31" s="14">
        <f t="shared" si="17"/>
        <v>0.85946872322193657</v>
      </c>
      <c r="G31" s="14">
        <f t="shared" si="17"/>
        <v>1.0263808738664468</v>
      </c>
      <c r="H31" s="14">
        <f t="shared" si="17"/>
        <v>0.34615384615384615</v>
      </c>
      <c r="I31" s="14">
        <f t="shared" si="17"/>
        <v>0.92538759689922478</v>
      </c>
      <c r="J31" s="14">
        <f t="shared" si="17"/>
        <v>1.3022071307300509</v>
      </c>
      <c r="K31" s="14">
        <f t="shared" si="17"/>
        <v>0.65306122448979587</v>
      </c>
      <c r="L31" s="14">
        <f t="shared" si="17"/>
        <v>1.0625</v>
      </c>
      <c r="M31" s="3"/>
    </row>
    <row r="32" spans="2:13" ht="24.75" thickBot="1" x14ac:dyDescent="0.25">
      <c r="C32" s="13" t="s">
        <v>122</v>
      </c>
      <c r="E32" s="14">
        <f>+E14/E30</f>
        <v>1.1500000000000001</v>
      </c>
      <c r="F32" s="14">
        <f t="shared" ref="F32:L32" si="18">+F14/F30</f>
        <v>1.0209364293871337</v>
      </c>
      <c r="G32" s="14"/>
      <c r="H32" s="14">
        <f t="shared" si="18"/>
        <v>1.0121065375302665</v>
      </c>
      <c r="I32" s="14">
        <f t="shared" si="18"/>
        <v>0.97269925143108771</v>
      </c>
      <c r="J32" s="14"/>
      <c r="K32" s="14">
        <f t="shared" si="18"/>
        <v>1.2762836185819071</v>
      </c>
      <c r="L32" s="14">
        <f t="shared" si="18"/>
        <v>1.2682352941176469</v>
      </c>
    </row>
    <row r="33" spans="2:13" x14ac:dyDescent="0.2">
      <c r="C33" s="29"/>
      <c r="E33" s="14"/>
      <c r="F33" s="14"/>
      <c r="G33" s="14"/>
      <c r="H33" s="14"/>
      <c r="I33" s="14"/>
      <c r="J33" s="14"/>
      <c r="K33" s="14"/>
      <c r="L33" s="14"/>
    </row>
    <row r="34" spans="2:13" ht="35.25" customHeight="1" x14ac:dyDescent="0.2">
      <c r="B34" s="153" t="s">
        <v>123</v>
      </c>
      <c r="C34" s="226" t="s">
        <v>297</v>
      </c>
      <c r="D34" s="226"/>
      <c r="E34" s="226"/>
      <c r="F34" s="226"/>
      <c r="G34" s="226"/>
      <c r="H34" s="226"/>
      <c r="I34" s="226"/>
      <c r="J34" s="226"/>
      <c r="K34" s="226"/>
      <c r="L34" s="226"/>
    </row>
    <row r="35" spans="2:13" ht="16.5" customHeight="1" x14ac:dyDescent="0.2">
      <c r="B35" s="154" t="s">
        <v>124</v>
      </c>
      <c r="C35" s="226" t="s">
        <v>298</v>
      </c>
      <c r="D35" s="226"/>
      <c r="E35" s="226"/>
      <c r="F35" s="226"/>
      <c r="G35" s="226"/>
      <c r="H35" s="226"/>
      <c r="I35" s="226"/>
      <c r="J35" s="226"/>
      <c r="K35" s="226"/>
      <c r="L35" s="226"/>
    </row>
    <row r="36" spans="2:13" ht="21.6" customHeight="1" x14ac:dyDescent="0.2">
      <c r="B36" s="154" t="s">
        <v>125</v>
      </c>
      <c r="C36" s="226" t="s">
        <v>299</v>
      </c>
      <c r="D36" s="226"/>
      <c r="E36" s="226"/>
      <c r="F36" s="226"/>
      <c r="G36" s="226"/>
      <c r="H36" s="226"/>
      <c r="I36" s="226"/>
      <c r="J36" s="226"/>
      <c r="K36" s="226"/>
      <c r="L36" s="226"/>
    </row>
    <row r="37" spans="2:13" x14ac:dyDescent="0.2">
      <c r="B37" s="35"/>
      <c r="C37" s="36"/>
      <c r="D37" s="36"/>
      <c r="E37" s="36"/>
      <c r="F37" s="36"/>
      <c r="G37" s="36"/>
      <c r="H37" s="36"/>
      <c r="I37" s="36"/>
      <c r="J37" s="36"/>
      <c r="K37" s="36"/>
      <c r="L37" s="36"/>
    </row>
    <row r="38" spans="2:13" x14ac:dyDescent="0.2">
      <c r="G38" s="219">
        <v>2018</v>
      </c>
      <c r="H38" s="219"/>
      <c r="I38" s="219"/>
    </row>
    <row r="39" spans="2:13" ht="12.75" thickBot="1" x14ac:dyDescent="0.25"/>
    <row r="40" spans="2:13" ht="12.75" thickBot="1" x14ac:dyDescent="0.25">
      <c r="B40" s="217" t="s">
        <v>28</v>
      </c>
      <c r="C40" s="220" t="s">
        <v>0</v>
      </c>
      <c r="D40" s="223" t="s">
        <v>1</v>
      </c>
      <c r="E40" s="224"/>
      <c r="F40" s="225"/>
      <c r="G40" s="223" t="s">
        <v>2</v>
      </c>
      <c r="H40" s="224"/>
      <c r="I40" s="225"/>
      <c r="J40" s="223" t="s">
        <v>3</v>
      </c>
      <c r="K40" s="224"/>
      <c r="L40" s="225"/>
      <c r="M40" s="3"/>
    </row>
    <row r="41" spans="2:13" x14ac:dyDescent="0.2">
      <c r="B41" s="231"/>
      <c r="C41" s="221"/>
      <c r="D41" s="227" t="s">
        <v>4</v>
      </c>
      <c r="E41" s="229" t="s">
        <v>5</v>
      </c>
      <c r="F41" s="229" t="s">
        <v>6</v>
      </c>
      <c r="G41" s="229" t="s">
        <v>4</v>
      </c>
      <c r="H41" s="229" t="s">
        <v>5</v>
      </c>
      <c r="I41" s="229" t="s">
        <v>6</v>
      </c>
      <c r="J41" s="229" t="s">
        <v>4</v>
      </c>
      <c r="K41" s="229" t="s">
        <v>5</v>
      </c>
      <c r="L41" s="229" t="s">
        <v>6</v>
      </c>
      <c r="M41" s="3"/>
    </row>
    <row r="42" spans="2:13" ht="12.75" thickBot="1" x14ac:dyDescent="0.25">
      <c r="B42" s="218"/>
      <c r="C42" s="222"/>
      <c r="D42" s="228"/>
      <c r="E42" s="230"/>
      <c r="F42" s="230"/>
      <c r="G42" s="230"/>
      <c r="H42" s="230"/>
      <c r="I42" s="230"/>
      <c r="J42" s="230"/>
      <c r="K42" s="230"/>
      <c r="L42" s="230"/>
      <c r="M42" s="3"/>
    </row>
    <row r="43" spans="2:13" ht="12.75" thickBot="1" x14ac:dyDescent="0.25">
      <c r="B43" s="254" t="s">
        <v>32</v>
      </c>
      <c r="C43" s="69" t="s">
        <v>24</v>
      </c>
      <c r="D43" s="7">
        <v>160</v>
      </c>
      <c r="E43" s="7">
        <v>2</v>
      </c>
      <c r="F43" s="7">
        <v>93</v>
      </c>
      <c r="G43" s="7">
        <v>148</v>
      </c>
      <c r="H43" s="7">
        <v>1</v>
      </c>
      <c r="I43" s="7">
        <v>91</v>
      </c>
      <c r="J43" s="7">
        <v>53</v>
      </c>
      <c r="K43" s="7">
        <v>1</v>
      </c>
      <c r="L43" s="7">
        <v>4</v>
      </c>
      <c r="M43" s="3"/>
    </row>
    <row r="44" spans="2:13" ht="12.75" thickBot="1" x14ac:dyDescent="0.25">
      <c r="B44" s="257"/>
      <c r="C44" s="69" t="s">
        <v>25</v>
      </c>
      <c r="D44" s="7">
        <v>159</v>
      </c>
      <c r="E44" s="7">
        <v>0</v>
      </c>
      <c r="F44" s="7">
        <v>93</v>
      </c>
      <c r="G44" s="7">
        <v>141</v>
      </c>
      <c r="H44" s="7">
        <v>0</v>
      </c>
      <c r="I44" s="7">
        <v>78</v>
      </c>
      <c r="J44" s="7">
        <v>122</v>
      </c>
      <c r="K44" s="7">
        <v>4</v>
      </c>
      <c r="L44" s="7">
        <v>3</v>
      </c>
      <c r="M44" s="3"/>
    </row>
    <row r="45" spans="2:13" x14ac:dyDescent="0.2">
      <c r="B45" s="44"/>
      <c r="C45" s="10" t="s">
        <v>116</v>
      </c>
      <c r="D45" s="1">
        <f>SUM(D43:D44)</f>
        <v>319</v>
      </c>
      <c r="E45" s="1">
        <f t="shared" ref="E45:L45" si="19">SUM(E43:E44)</f>
        <v>2</v>
      </c>
      <c r="F45" s="1">
        <f t="shared" si="19"/>
        <v>186</v>
      </c>
      <c r="G45" s="1">
        <f t="shared" si="19"/>
        <v>289</v>
      </c>
      <c r="H45" s="1">
        <f t="shared" si="19"/>
        <v>1</v>
      </c>
      <c r="I45" s="1">
        <f t="shared" si="19"/>
        <v>169</v>
      </c>
      <c r="J45" s="1">
        <f t="shared" si="19"/>
        <v>175</v>
      </c>
      <c r="K45" s="1">
        <f t="shared" si="19"/>
        <v>5</v>
      </c>
      <c r="L45" s="1">
        <f t="shared" si="19"/>
        <v>7</v>
      </c>
      <c r="M45" s="3"/>
    </row>
    <row r="46" spans="2:13" x14ac:dyDescent="0.2">
      <c r="B46" s="44"/>
      <c r="C46" s="10" t="s">
        <v>119</v>
      </c>
      <c r="D46" s="11">
        <f>+D45/2</f>
        <v>159.5</v>
      </c>
      <c r="E46" s="11">
        <f t="shared" ref="E46:L46" si="20">+E45/2</f>
        <v>1</v>
      </c>
      <c r="F46" s="11">
        <f t="shared" si="20"/>
        <v>93</v>
      </c>
      <c r="G46" s="11">
        <f t="shared" si="20"/>
        <v>144.5</v>
      </c>
      <c r="H46" s="11">
        <f t="shared" si="20"/>
        <v>0.5</v>
      </c>
      <c r="I46" s="11">
        <f t="shared" si="20"/>
        <v>84.5</v>
      </c>
      <c r="J46" s="11">
        <f t="shared" si="20"/>
        <v>87.5</v>
      </c>
      <c r="K46" s="11">
        <f t="shared" si="20"/>
        <v>2.5</v>
      </c>
      <c r="L46" s="11">
        <f t="shared" si="20"/>
        <v>3.5</v>
      </c>
      <c r="M46" s="3"/>
    </row>
    <row r="47" spans="2:13" ht="12.75" thickBot="1" x14ac:dyDescent="0.25">
      <c r="B47" s="44"/>
      <c r="C47" s="10" t="s">
        <v>117</v>
      </c>
      <c r="E47" s="11">
        <f>SUM(D46:E46)</f>
        <v>160.5</v>
      </c>
      <c r="F47" s="11">
        <f>SUM(D46:F46)</f>
        <v>253.5</v>
      </c>
      <c r="H47" s="11">
        <f>SUM(G46:H46)</f>
        <v>145</v>
      </c>
      <c r="I47" s="11">
        <f>SUM(G46:I46)</f>
        <v>229.5</v>
      </c>
      <c r="K47" s="11">
        <f>SUM(J46:K46)</f>
        <v>90</v>
      </c>
      <c r="L47" s="11">
        <f>SUM(J46:L46)</f>
        <v>93.5</v>
      </c>
      <c r="M47" s="3"/>
    </row>
    <row r="48" spans="2:13" ht="12.75" thickBot="1" x14ac:dyDescent="0.25">
      <c r="C48" s="13" t="s">
        <v>121</v>
      </c>
      <c r="D48" s="12"/>
      <c r="E48" s="12"/>
      <c r="F48" s="14">
        <f>+F46/F47</f>
        <v>0.36686390532544377</v>
      </c>
      <c r="G48" s="12"/>
      <c r="H48" s="15" t="s">
        <v>126</v>
      </c>
      <c r="I48" s="16">
        <f>+I47/F47</f>
        <v>0.90532544378698221</v>
      </c>
      <c r="J48" s="12"/>
      <c r="K48" s="12"/>
      <c r="L48" s="12"/>
    </row>
    <row r="50" spans="2:13" x14ac:dyDescent="0.2">
      <c r="G50" s="219">
        <v>2017</v>
      </c>
      <c r="H50" s="219"/>
      <c r="I50" s="219"/>
    </row>
    <row r="51" spans="2:13" ht="12.75" thickBot="1" x14ac:dyDescent="0.25"/>
    <row r="52" spans="2:13" ht="12.75" thickBot="1" x14ac:dyDescent="0.25">
      <c r="B52" s="217" t="s">
        <v>28</v>
      </c>
      <c r="C52" s="220" t="s">
        <v>0</v>
      </c>
      <c r="D52" s="223" t="s">
        <v>1</v>
      </c>
      <c r="E52" s="224"/>
      <c r="F52" s="225"/>
      <c r="G52" s="223" t="s">
        <v>2</v>
      </c>
      <c r="H52" s="224"/>
      <c r="I52" s="225"/>
      <c r="J52" s="223" t="s">
        <v>3</v>
      </c>
      <c r="K52" s="224"/>
      <c r="L52" s="225"/>
      <c r="M52" s="3"/>
    </row>
    <row r="53" spans="2:13" x14ac:dyDescent="0.2">
      <c r="B53" s="231"/>
      <c r="C53" s="221"/>
      <c r="D53" s="227" t="s">
        <v>4</v>
      </c>
      <c r="E53" s="229" t="s">
        <v>5</v>
      </c>
      <c r="F53" s="229" t="s">
        <v>6</v>
      </c>
      <c r="G53" s="229" t="s">
        <v>4</v>
      </c>
      <c r="H53" s="229" t="s">
        <v>5</v>
      </c>
      <c r="I53" s="229" t="s">
        <v>6</v>
      </c>
      <c r="J53" s="229" t="s">
        <v>4</v>
      </c>
      <c r="K53" s="229" t="s">
        <v>5</v>
      </c>
      <c r="L53" s="229" t="s">
        <v>6</v>
      </c>
      <c r="M53" s="3"/>
    </row>
    <row r="54" spans="2:13" ht="12.75" thickBot="1" x14ac:dyDescent="0.25">
      <c r="B54" s="218"/>
      <c r="C54" s="222"/>
      <c r="D54" s="228"/>
      <c r="E54" s="230"/>
      <c r="F54" s="230"/>
      <c r="G54" s="230"/>
      <c r="H54" s="230"/>
      <c r="I54" s="230"/>
      <c r="J54" s="230"/>
      <c r="K54" s="230"/>
      <c r="L54" s="230"/>
      <c r="M54" s="3"/>
    </row>
    <row r="55" spans="2:13" ht="13.5" thickBot="1" x14ac:dyDescent="0.25">
      <c r="B55" s="254" t="s">
        <v>32</v>
      </c>
      <c r="C55" s="51" t="s">
        <v>24</v>
      </c>
      <c r="D55" s="118">
        <v>153</v>
      </c>
      <c r="E55" s="117">
        <v>20</v>
      </c>
      <c r="F55" s="118">
        <v>104</v>
      </c>
      <c r="G55" s="118">
        <v>152</v>
      </c>
      <c r="H55" s="118">
        <v>21</v>
      </c>
      <c r="I55" s="118">
        <v>98</v>
      </c>
      <c r="J55" s="118">
        <v>47</v>
      </c>
      <c r="K55" s="118">
        <v>1</v>
      </c>
      <c r="L55" s="118">
        <v>4</v>
      </c>
      <c r="M55" s="3"/>
    </row>
    <row r="56" spans="2:13" ht="13.5" thickBot="1" x14ac:dyDescent="0.25">
      <c r="B56" s="256"/>
      <c r="C56" s="51" t="s">
        <v>25</v>
      </c>
      <c r="D56" s="119">
        <v>177</v>
      </c>
      <c r="E56" s="115">
        <v>1</v>
      </c>
      <c r="F56" s="119">
        <v>103</v>
      </c>
      <c r="G56" s="119">
        <v>125</v>
      </c>
      <c r="H56" s="119">
        <v>1</v>
      </c>
      <c r="I56" s="119">
        <v>101</v>
      </c>
      <c r="J56" s="119">
        <v>119</v>
      </c>
      <c r="K56" s="119">
        <v>4</v>
      </c>
      <c r="L56" s="119">
        <v>3</v>
      </c>
      <c r="M56" s="3"/>
    </row>
    <row r="57" spans="2:13" x14ac:dyDescent="0.2">
      <c r="C57" s="10" t="s">
        <v>116</v>
      </c>
      <c r="D57" s="1">
        <f>SUM(D55:D56)</f>
        <v>330</v>
      </c>
      <c r="E57" s="1">
        <f t="shared" ref="E57:L57" si="21">SUM(E55:E56)</f>
        <v>21</v>
      </c>
      <c r="F57" s="1">
        <f t="shared" si="21"/>
        <v>207</v>
      </c>
      <c r="G57" s="1">
        <f t="shared" si="21"/>
        <v>277</v>
      </c>
      <c r="H57" s="1">
        <f t="shared" si="21"/>
        <v>22</v>
      </c>
      <c r="I57" s="1">
        <f t="shared" si="21"/>
        <v>199</v>
      </c>
      <c r="J57" s="1">
        <f t="shared" si="21"/>
        <v>166</v>
      </c>
      <c r="K57" s="1">
        <f t="shared" si="21"/>
        <v>5</v>
      </c>
      <c r="L57" s="1">
        <f t="shared" si="21"/>
        <v>7</v>
      </c>
      <c r="M57" s="3"/>
    </row>
    <row r="58" spans="2:13" x14ac:dyDescent="0.2">
      <c r="C58" s="10" t="s">
        <v>119</v>
      </c>
      <c r="D58" s="11">
        <f>+D57/2</f>
        <v>165</v>
      </c>
      <c r="E58" s="11">
        <f t="shared" ref="E58:L58" si="22">+E57/2</f>
        <v>10.5</v>
      </c>
      <c r="F58" s="11">
        <f t="shared" si="22"/>
        <v>103.5</v>
      </c>
      <c r="G58" s="11">
        <f t="shared" si="22"/>
        <v>138.5</v>
      </c>
      <c r="H58" s="11">
        <f t="shared" si="22"/>
        <v>11</v>
      </c>
      <c r="I58" s="11">
        <f t="shared" si="22"/>
        <v>99.5</v>
      </c>
      <c r="J58" s="11">
        <f t="shared" si="22"/>
        <v>83</v>
      </c>
      <c r="K58" s="11">
        <f t="shared" si="22"/>
        <v>2.5</v>
      </c>
      <c r="L58" s="11">
        <f t="shared" si="22"/>
        <v>3.5</v>
      </c>
      <c r="M58" s="3"/>
    </row>
    <row r="59" spans="2:13" x14ac:dyDescent="0.2">
      <c r="C59" s="10" t="s">
        <v>117</v>
      </c>
      <c r="E59" s="12">
        <f>SUM(D58:E58)</f>
        <v>175.5</v>
      </c>
      <c r="F59" s="12">
        <f>SUM(D58:F58)</f>
        <v>279</v>
      </c>
      <c r="H59" s="12">
        <f>SUM(G58:H58)</f>
        <v>149.5</v>
      </c>
      <c r="I59" s="12">
        <f>SUM(G58:I58)</f>
        <v>249</v>
      </c>
      <c r="K59" s="12">
        <f>SUM(J58:K58)</f>
        <v>85.5</v>
      </c>
      <c r="L59" s="12">
        <f>SUM(J58:L58)</f>
        <v>89</v>
      </c>
      <c r="M59" s="3"/>
    </row>
    <row r="60" spans="2:13" x14ac:dyDescent="0.2">
      <c r="C60" s="10" t="s">
        <v>120</v>
      </c>
      <c r="D60" s="14">
        <f t="shared" ref="D60:L60" si="23">+D45/D57</f>
        <v>0.96666666666666667</v>
      </c>
      <c r="E60" s="14">
        <f t="shared" si="23"/>
        <v>9.5238095238095233E-2</v>
      </c>
      <c r="F60" s="14">
        <f t="shared" si="23"/>
        <v>0.89855072463768115</v>
      </c>
      <c r="G60" s="14">
        <f t="shared" si="23"/>
        <v>1.0433212996389891</v>
      </c>
      <c r="H60" s="14">
        <f t="shared" si="23"/>
        <v>4.5454545454545456E-2</v>
      </c>
      <c r="I60" s="14">
        <f t="shared" si="23"/>
        <v>0.84924623115577891</v>
      </c>
      <c r="J60" s="14">
        <f t="shared" si="23"/>
        <v>1.0542168674698795</v>
      </c>
      <c r="K60" s="14">
        <f t="shared" si="23"/>
        <v>1</v>
      </c>
      <c r="L60" s="14">
        <f t="shared" si="23"/>
        <v>1</v>
      </c>
    </row>
    <row r="61" spans="2:13" ht="24.75" thickBot="1" x14ac:dyDescent="0.25">
      <c r="C61" s="13" t="s">
        <v>122</v>
      </c>
      <c r="E61" s="14">
        <f>+E47/E59</f>
        <v>0.9145299145299145</v>
      </c>
      <c r="F61" s="14">
        <f t="shared" ref="F61:L61" si="24">+F47/F59</f>
        <v>0.90860215053763438</v>
      </c>
      <c r="G61" s="14"/>
      <c r="H61" s="14">
        <f t="shared" si="24"/>
        <v>0.96989966555183948</v>
      </c>
      <c r="I61" s="14">
        <f t="shared" si="24"/>
        <v>0.92168674698795183</v>
      </c>
      <c r="J61" s="14"/>
      <c r="K61" s="14">
        <f t="shared" si="24"/>
        <v>1.0526315789473684</v>
      </c>
      <c r="L61" s="14">
        <f t="shared" si="24"/>
        <v>1.050561797752809</v>
      </c>
    </row>
    <row r="62" spans="2:13" x14ac:dyDescent="0.2">
      <c r="C62" s="29"/>
      <c r="E62" s="14"/>
      <c r="F62" s="14"/>
      <c r="G62" s="14"/>
      <c r="H62" s="14"/>
      <c r="I62" s="14"/>
      <c r="J62" s="14"/>
      <c r="K62" s="14"/>
      <c r="L62" s="14"/>
    </row>
    <row r="63" spans="2:13" ht="30" customHeight="1" x14ac:dyDescent="0.2">
      <c r="B63" s="153" t="s">
        <v>123</v>
      </c>
      <c r="C63" s="226" t="s">
        <v>300</v>
      </c>
      <c r="D63" s="226"/>
      <c r="E63" s="226"/>
      <c r="F63" s="226"/>
      <c r="G63" s="226"/>
      <c r="H63" s="226"/>
      <c r="I63" s="226"/>
      <c r="J63" s="226"/>
      <c r="K63" s="226"/>
      <c r="L63" s="226"/>
    </row>
    <row r="64" spans="2:13" ht="19.149999999999999" customHeight="1" x14ac:dyDescent="0.2">
      <c r="B64" s="154" t="s">
        <v>124</v>
      </c>
      <c r="C64" s="226" t="s">
        <v>301</v>
      </c>
      <c r="D64" s="226"/>
      <c r="E64" s="226"/>
      <c r="F64" s="226"/>
      <c r="G64" s="226"/>
      <c r="H64" s="226"/>
      <c r="I64" s="226"/>
      <c r="J64" s="226"/>
      <c r="K64" s="226"/>
      <c r="L64" s="226"/>
    </row>
    <row r="65" spans="2:13" ht="17.45" customHeight="1" x14ac:dyDescent="0.2">
      <c r="B65" s="154" t="s">
        <v>125</v>
      </c>
      <c r="C65" s="226" t="s">
        <v>302</v>
      </c>
      <c r="D65" s="226"/>
      <c r="E65" s="226"/>
      <c r="F65" s="226"/>
      <c r="G65" s="226"/>
      <c r="H65" s="226"/>
      <c r="I65" s="226"/>
      <c r="J65" s="226"/>
      <c r="K65" s="226"/>
      <c r="L65" s="226"/>
    </row>
    <row r="66" spans="2:13" x14ac:dyDescent="0.2">
      <c r="B66" s="35"/>
      <c r="C66" s="36"/>
      <c r="D66" s="36"/>
      <c r="E66" s="36"/>
      <c r="F66" s="36"/>
      <c r="G66" s="36"/>
      <c r="H66" s="36"/>
      <c r="I66" s="36"/>
      <c r="J66" s="36"/>
      <c r="K66" s="36"/>
      <c r="L66" s="36"/>
    </row>
    <row r="67" spans="2:13" x14ac:dyDescent="0.2">
      <c r="B67" s="35"/>
      <c r="C67" s="36"/>
      <c r="D67" s="36"/>
      <c r="E67" s="36"/>
      <c r="F67" s="36"/>
      <c r="G67" s="258">
        <v>2018</v>
      </c>
      <c r="H67" s="258"/>
      <c r="I67" s="258"/>
      <c r="J67" s="36"/>
      <c r="K67" s="36"/>
      <c r="L67" s="36"/>
    </row>
    <row r="68" spans="2:13" ht="12.75" thickBot="1" x14ac:dyDescent="0.25">
      <c r="B68" s="35"/>
      <c r="C68" s="36"/>
      <c r="D68" s="36"/>
      <c r="E68" s="36"/>
      <c r="F68" s="36"/>
      <c r="G68" s="36"/>
      <c r="H68" s="36"/>
      <c r="I68" s="36"/>
      <c r="J68" s="36"/>
      <c r="K68" s="36"/>
      <c r="L68" s="36"/>
    </row>
    <row r="69" spans="2:13" ht="12.75" thickBot="1" x14ac:dyDescent="0.25">
      <c r="B69" s="217" t="s">
        <v>28</v>
      </c>
      <c r="C69" s="220" t="s">
        <v>0</v>
      </c>
      <c r="D69" s="223" t="s">
        <v>1</v>
      </c>
      <c r="E69" s="224"/>
      <c r="F69" s="225"/>
      <c r="G69" s="223" t="s">
        <v>2</v>
      </c>
      <c r="H69" s="224"/>
      <c r="I69" s="225"/>
      <c r="J69" s="223" t="s">
        <v>3</v>
      </c>
      <c r="K69" s="224"/>
      <c r="L69" s="225"/>
      <c r="M69" s="3"/>
    </row>
    <row r="70" spans="2:13" x14ac:dyDescent="0.2">
      <c r="B70" s="231"/>
      <c r="C70" s="221"/>
      <c r="D70" s="227" t="s">
        <v>4</v>
      </c>
      <c r="E70" s="229" t="s">
        <v>5</v>
      </c>
      <c r="F70" s="229" t="s">
        <v>6</v>
      </c>
      <c r="G70" s="229" t="s">
        <v>4</v>
      </c>
      <c r="H70" s="229" t="s">
        <v>5</v>
      </c>
      <c r="I70" s="229" t="s">
        <v>6</v>
      </c>
      <c r="J70" s="229" t="s">
        <v>4</v>
      </c>
      <c r="K70" s="229" t="s">
        <v>5</v>
      </c>
      <c r="L70" s="229" t="s">
        <v>6</v>
      </c>
      <c r="M70" s="3"/>
    </row>
    <row r="71" spans="2:13" ht="12.75" thickBot="1" x14ac:dyDescent="0.25">
      <c r="B71" s="218"/>
      <c r="C71" s="222"/>
      <c r="D71" s="228"/>
      <c r="E71" s="230"/>
      <c r="F71" s="230"/>
      <c r="G71" s="230"/>
      <c r="H71" s="230"/>
      <c r="I71" s="230"/>
      <c r="J71" s="230"/>
      <c r="K71" s="230"/>
      <c r="L71" s="230"/>
      <c r="M71" s="3"/>
    </row>
    <row r="72" spans="2:13" ht="12.75" thickBot="1" x14ac:dyDescent="0.25">
      <c r="B72" s="254" t="s">
        <v>33</v>
      </c>
      <c r="C72" s="51" t="s">
        <v>24</v>
      </c>
      <c r="D72" s="7">
        <v>262</v>
      </c>
      <c r="E72" s="7">
        <v>1</v>
      </c>
      <c r="F72" s="7">
        <v>76</v>
      </c>
      <c r="G72" s="7">
        <v>194</v>
      </c>
      <c r="H72" s="7">
        <v>1</v>
      </c>
      <c r="I72" s="7">
        <v>70</v>
      </c>
      <c r="J72" s="7">
        <v>342</v>
      </c>
      <c r="K72" s="7">
        <v>3</v>
      </c>
      <c r="L72" s="7">
        <v>5</v>
      </c>
      <c r="M72" s="3"/>
    </row>
    <row r="73" spans="2:13" ht="12.75" thickBot="1" x14ac:dyDescent="0.25">
      <c r="B73" s="256"/>
      <c r="C73" s="51" t="s">
        <v>25</v>
      </c>
      <c r="D73" s="7">
        <v>272</v>
      </c>
      <c r="E73" s="7">
        <v>0</v>
      </c>
      <c r="F73" s="7">
        <v>77</v>
      </c>
      <c r="G73" s="7">
        <v>208</v>
      </c>
      <c r="H73" s="7">
        <v>0</v>
      </c>
      <c r="I73" s="7">
        <v>74</v>
      </c>
      <c r="J73" s="7">
        <v>251</v>
      </c>
      <c r="K73" s="7">
        <v>3</v>
      </c>
      <c r="L73" s="7">
        <v>2</v>
      </c>
      <c r="M73" s="3"/>
    </row>
    <row r="74" spans="2:13" x14ac:dyDescent="0.2">
      <c r="B74" s="44"/>
      <c r="C74" s="10" t="s">
        <v>116</v>
      </c>
      <c r="D74" s="1">
        <f>SUM(D72:D73)</f>
        <v>534</v>
      </c>
      <c r="E74" s="1">
        <f t="shared" ref="E74:K74" si="25">SUM(E72:E73)</f>
        <v>1</v>
      </c>
      <c r="F74" s="1">
        <f t="shared" si="25"/>
        <v>153</v>
      </c>
      <c r="G74" s="1">
        <f t="shared" si="25"/>
        <v>402</v>
      </c>
      <c r="H74" s="1">
        <f t="shared" si="25"/>
        <v>1</v>
      </c>
      <c r="I74" s="1">
        <f t="shared" si="25"/>
        <v>144</v>
      </c>
      <c r="J74" s="1">
        <f t="shared" si="25"/>
        <v>593</v>
      </c>
      <c r="K74" s="1">
        <f t="shared" si="25"/>
        <v>6</v>
      </c>
      <c r="L74" s="1">
        <f>SUM(L72:L73)</f>
        <v>7</v>
      </c>
      <c r="M74" s="3"/>
    </row>
    <row r="75" spans="2:13" x14ac:dyDescent="0.2">
      <c r="B75" s="44"/>
      <c r="C75" s="10" t="s">
        <v>119</v>
      </c>
      <c r="D75" s="11">
        <f>+D74/2</f>
        <v>267</v>
      </c>
      <c r="E75" s="11">
        <f t="shared" ref="E75" si="26">+E74/2</f>
        <v>0.5</v>
      </c>
      <c r="F75" s="11">
        <f t="shared" ref="F75" si="27">+F74/2</f>
        <v>76.5</v>
      </c>
      <c r="G75" s="11">
        <f t="shared" ref="G75" si="28">+G74/2</f>
        <v>201</v>
      </c>
      <c r="H75" s="11">
        <f t="shared" ref="H75" si="29">+H74/2</f>
        <v>0.5</v>
      </c>
      <c r="I75" s="11">
        <f t="shared" ref="I75" si="30">+I74/2</f>
        <v>72</v>
      </c>
      <c r="J75" s="11">
        <f t="shared" ref="J75" si="31">+J74/2</f>
        <v>296.5</v>
      </c>
      <c r="K75" s="11">
        <f t="shared" ref="K75" si="32">+K74/2</f>
        <v>3</v>
      </c>
      <c r="L75" s="11">
        <f t="shared" ref="L75" si="33">+L74/2</f>
        <v>3.5</v>
      </c>
      <c r="M75" s="3"/>
    </row>
    <row r="76" spans="2:13" ht="12.75" thickBot="1" x14ac:dyDescent="0.25">
      <c r="B76" s="44"/>
      <c r="C76" s="10" t="s">
        <v>117</v>
      </c>
      <c r="E76" s="11">
        <f>SUM(D75:E75)</f>
        <v>267.5</v>
      </c>
      <c r="F76" s="11">
        <f>SUM(D75:F75)</f>
        <v>344</v>
      </c>
      <c r="H76" s="11">
        <f>SUM(G75:H75)</f>
        <v>201.5</v>
      </c>
      <c r="I76" s="11">
        <f>SUM(G75:I75)</f>
        <v>273.5</v>
      </c>
      <c r="K76" s="11">
        <f>SUM(J75:K75)</f>
        <v>299.5</v>
      </c>
      <c r="L76" s="11">
        <f>SUM(J75:L75)</f>
        <v>303</v>
      </c>
      <c r="M76" s="3"/>
    </row>
    <row r="77" spans="2:13" ht="12.75" thickBot="1" x14ac:dyDescent="0.25">
      <c r="C77" s="13" t="s">
        <v>121</v>
      </c>
      <c r="D77" s="12"/>
      <c r="E77" s="12"/>
      <c r="F77" s="14">
        <f>+F75/F76</f>
        <v>0.22238372093023256</v>
      </c>
      <c r="G77" s="12"/>
      <c r="H77" s="15" t="s">
        <v>126</v>
      </c>
      <c r="I77" s="16">
        <f>+I76/F76</f>
        <v>0.79505813953488369</v>
      </c>
      <c r="J77" s="12"/>
      <c r="K77" s="12"/>
      <c r="L77" s="12"/>
    </row>
    <row r="79" spans="2:13" x14ac:dyDescent="0.2">
      <c r="G79" s="219">
        <v>2017</v>
      </c>
      <c r="H79" s="219"/>
      <c r="I79" s="219"/>
    </row>
    <row r="80" spans="2:13" ht="12.75" thickBot="1" x14ac:dyDescent="0.25"/>
    <row r="81" spans="2:16" ht="12.75" thickBot="1" x14ac:dyDescent="0.25">
      <c r="B81" s="217" t="s">
        <v>28</v>
      </c>
      <c r="C81" s="220" t="s">
        <v>0</v>
      </c>
      <c r="D81" s="223" t="s">
        <v>1</v>
      </c>
      <c r="E81" s="224"/>
      <c r="F81" s="225"/>
      <c r="G81" s="223" t="s">
        <v>2</v>
      </c>
      <c r="H81" s="224"/>
      <c r="I81" s="225"/>
      <c r="J81" s="223" t="s">
        <v>3</v>
      </c>
      <c r="K81" s="224"/>
      <c r="L81" s="225"/>
    </row>
    <row r="82" spans="2:16" x14ac:dyDescent="0.2">
      <c r="B82" s="231"/>
      <c r="C82" s="221"/>
      <c r="D82" s="227" t="s">
        <v>4</v>
      </c>
      <c r="E82" s="229" t="s">
        <v>5</v>
      </c>
      <c r="F82" s="229" t="s">
        <v>6</v>
      </c>
      <c r="G82" s="229" t="s">
        <v>4</v>
      </c>
      <c r="H82" s="229" t="s">
        <v>5</v>
      </c>
      <c r="I82" s="229" t="s">
        <v>6</v>
      </c>
      <c r="J82" s="229" t="s">
        <v>4</v>
      </c>
      <c r="K82" s="229" t="s">
        <v>5</v>
      </c>
      <c r="L82" s="229" t="s">
        <v>6</v>
      </c>
    </row>
    <row r="83" spans="2:16" ht="12.75" thickBot="1" x14ac:dyDescent="0.25">
      <c r="B83" s="218"/>
      <c r="C83" s="222"/>
      <c r="D83" s="228"/>
      <c r="E83" s="230"/>
      <c r="F83" s="230"/>
      <c r="G83" s="230"/>
      <c r="H83" s="230"/>
      <c r="I83" s="230"/>
      <c r="J83" s="230"/>
      <c r="K83" s="230"/>
      <c r="L83" s="230"/>
    </row>
    <row r="84" spans="2:16" ht="13.5" thickBot="1" x14ac:dyDescent="0.25">
      <c r="B84" s="254" t="s">
        <v>33</v>
      </c>
      <c r="C84" s="51" t="s">
        <v>24</v>
      </c>
      <c r="D84" s="116">
        <v>283</v>
      </c>
      <c r="E84" s="117">
        <v>5</v>
      </c>
      <c r="F84" s="116">
        <v>98</v>
      </c>
      <c r="G84" s="116">
        <v>230</v>
      </c>
      <c r="H84" s="116">
        <v>6</v>
      </c>
      <c r="I84" s="116">
        <v>87</v>
      </c>
      <c r="J84" s="116">
        <v>296</v>
      </c>
      <c r="K84" s="116">
        <v>5</v>
      </c>
      <c r="L84" s="116">
        <v>1</v>
      </c>
    </row>
    <row r="85" spans="2:16" ht="13.5" thickBot="1" x14ac:dyDescent="0.25">
      <c r="B85" s="256"/>
      <c r="C85" s="51" t="s">
        <v>25</v>
      </c>
      <c r="D85" s="113">
        <v>270</v>
      </c>
      <c r="E85" s="115">
        <v>1</v>
      </c>
      <c r="F85" s="113">
        <v>103</v>
      </c>
      <c r="G85" s="113">
        <v>199</v>
      </c>
      <c r="H85" s="113">
        <v>1</v>
      </c>
      <c r="I85" s="113">
        <v>101</v>
      </c>
      <c r="J85" s="113">
        <v>224</v>
      </c>
      <c r="K85" s="113">
        <v>4</v>
      </c>
      <c r="L85" s="113">
        <v>3</v>
      </c>
    </row>
    <row r="86" spans="2:16" x14ac:dyDescent="0.2">
      <c r="C86" s="10" t="s">
        <v>116</v>
      </c>
      <c r="D86" s="1">
        <f>SUM(D84:D85)</f>
        <v>553</v>
      </c>
      <c r="E86" s="1">
        <f t="shared" ref="E86:K86" si="34">SUM(E84:E85)</f>
        <v>6</v>
      </c>
      <c r="F86" s="1">
        <f t="shared" si="34"/>
        <v>201</v>
      </c>
      <c r="G86" s="1">
        <f t="shared" si="34"/>
        <v>429</v>
      </c>
      <c r="H86" s="1">
        <f t="shared" si="34"/>
        <v>7</v>
      </c>
      <c r="I86" s="1">
        <f t="shared" si="34"/>
        <v>188</v>
      </c>
      <c r="J86" s="1">
        <f t="shared" si="34"/>
        <v>520</v>
      </c>
      <c r="K86" s="1">
        <f t="shared" si="34"/>
        <v>9</v>
      </c>
      <c r="L86" s="1">
        <f>SUM(L84:L85)</f>
        <v>4</v>
      </c>
    </row>
    <row r="87" spans="2:16" x14ac:dyDescent="0.2">
      <c r="C87" s="10" t="s">
        <v>119</v>
      </c>
      <c r="D87" s="11">
        <f>+D86/2</f>
        <v>276.5</v>
      </c>
      <c r="E87" s="11">
        <f t="shared" ref="E87" si="35">+E86/2</f>
        <v>3</v>
      </c>
      <c r="F87" s="11">
        <f t="shared" ref="F87" si="36">+F86/2</f>
        <v>100.5</v>
      </c>
      <c r="G87" s="11">
        <f t="shared" ref="G87" si="37">+G86/2</f>
        <v>214.5</v>
      </c>
      <c r="H87" s="11">
        <f t="shared" ref="H87" si="38">+H86/2</f>
        <v>3.5</v>
      </c>
      <c r="I87" s="11">
        <f t="shared" ref="I87" si="39">+I86/2</f>
        <v>94</v>
      </c>
      <c r="J87" s="11">
        <f t="shared" ref="J87" si="40">+J86/2</f>
        <v>260</v>
      </c>
      <c r="K87" s="11">
        <f t="shared" ref="K87" si="41">+K86/2</f>
        <v>4.5</v>
      </c>
      <c r="L87" s="11">
        <f t="shared" ref="L87" si="42">+L86/2</f>
        <v>2</v>
      </c>
    </row>
    <row r="88" spans="2:16" x14ac:dyDescent="0.2">
      <c r="C88" s="10" t="s">
        <v>117</v>
      </c>
      <c r="E88" s="12">
        <f>SUM(D87:E87)</f>
        <v>279.5</v>
      </c>
      <c r="F88" s="12">
        <f>SUM(D87:F87)</f>
        <v>380</v>
      </c>
      <c r="H88" s="12">
        <f>SUM(G87:H87)</f>
        <v>218</v>
      </c>
      <c r="I88" s="12">
        <f>SUM(G87:I87)</f>
        <v>312</v>
      </c>
      <c r="K88" s="12">
        <f>SUM(J87:K87)</f>
        <v>264.5</v>
      </c>
      <c r="L88" s="12">
        <f>SUM(J87:L87)</f>
        <v>266.5</v>
      </c>
    </row>
    <row r="89" spans="2:16" x14ac:dyDescent="0.2">
      <c r="C89" s="10" t="s">
        <v>120</v>
      </c>
      <c r="D89" s="14">
        <f t="shared" ref="D89:L89" si="43">+D74/D86</f>
        <v>0.96564195298372513</v>
      </c>
      <c r="E89" s="14">
        <f t="shared" si="43"/>
        <v>0.16666666666666666</v>
      </c>
      <c r="F89" s="14">
        <f t="shared" si="43"/>
        <v>0.76119402985074625</v>
      </c>
      <c r="G89" s="14">
        <f t="shared" si="43"/>
        <v>0.93706293706293708</v>
      </c>
      <c r="H89" s="14">
        <f t="shared" si="43"/>
        <v>0.14285714285714285</v>
      </c>
      <c r="I89" s="14">
        <f t="shared" si="43"/>
        <v>0.76595744680851063</v>
      </c>
      <c r="J89" s="14">
        <f t="shared" si="43"/>
        <v>1.1403846153846153</v>
      </c>
      <c r="K89" s="14">
        <f t="shared" si="43"/>
        <v>0.66666666666666663</v>
      </c>
      <c r="L89" s="14">
        <f t="shared" si="43"/>
        <v>1.75</v>
      </c>
    </row>
    <row r="90" spans="2:16" ht="24.75" thickBot="1" x14ac:dyDescent="0.25">
      <c r="C90" s="13" t="s">
        <v>122</v>
      </c>
      <c r="E90" s="14">
        <f>+E76/E88</f>
        <v>0.95706618962432921</v>
      </c>
      <c r="F90" s="14">
        <f>+F76/F88</f>
        <v>0.90526315789473688</v>
      </c>
      <c r="G90" s="14"/>
      <c r="H90" s="14">
        <f>+H76/H88</f>
        <v>0.92431192660550454</v>
      </c>
      <c r="I90" s="14">
        <f>+I76/I88</f>
        <v>0.8766025641025641</v>
      </c>
      <c r="J90" s="14"/>
      <c r="K90" s="14">
        <f>+K76/K88</f>
        <v>1.1323251417769375</v>
      </c>
      <c r="L90" s="14">
        <f>+L76/L88</f>
        <v>1.1369606003752346</v>
      </c>
    </row>
    <row r="91" spans="2:16" x14ac:dyDescent="0.2">
      <c r="C91" s="29"/>
      <c r="E91" s="14"/>
      <c r="F91" s="14"/>
      <c r="G91" s="14"/>
      <c r="H91" s="14"/>
      <c r="I91" s="14"/>
      <c r="J91" s="14"/>
      <c r="K91" s="14"/>
      <c r="L91" s="14"/>
    </row>
    <row r="92" spans="2:16" ht="38.450000000000003" customHeight="1" x14ac:dyDescent="0.2">
      <c r="B92" s="153" t="s">
        <v>123</v>
      </c>
      <c r="C92" s="226" t="s">
        <v>303</v>
      </c>
      <c r="D92" s="226"/>
      <c r="E92" s="226"/>
      <c r="F92" s="226"/>
      <c r="G92" s="226"/>
      <c r="H92" s="226"/>
      <c r="I92" s="226"/>
      <c r="J92" s="226"/>
      <c r="K92" s="226"/>
      <c r="L92" s="226"/>
    </row>
    <row r="93" spans="2:16" ht="24.6" customHeight="1" x14ac:dyDescent="0.2">
      <c r="B93" s="154" t="s">
        <v>124</v>
      </c>
      <c r="C93" s="226" t="s">
        <v>304</v>
      </c>
      <c r="D93" s="226"/>
      <c r="E93" s="226"/>
      <c r="F93" s="226"/>
      <c r="G93" s="226"/>
      <c r="H93" s="226"/>
      <c r="I93" s="226"/>
      <c r="J93" s="226"/>
      <c r="K93" s="226"/>
      <c r="L93" s="226"/>
    </row>
    <row r="94" spans="2:16" ht="18.600000000000001" customHeight="1" x14ac:dyDescent="0.2">
      <c r="B94" s="154" t="s">
        <v>125</v>
      </c>
      <c r="C94" s="226" t="s">
        <v>305</v>
      </c>
      <c r="D94" s="226"/>
      <c r="E94" s="226"/>
      <c r="F94" s="226"/>
      <c r="G94" s="226"/>
      <c r="H94" s="226"/>
      <c r="I94" s="226"/>
      <c r="J94" s="226"/>
      <c r="K94" s="226"/>
      <c r="L94" s="226"/>
      <c r="P94" s="12"/>
    </row>
    <row r="95" spans="2:16" ht="12.75" thickBot="1" x14ac:dyDescent="0.25">
      <c r="P95" s="12"/>
    </row>
    <row r="96" spans="2:16" ht="12" customHeight="1" x14ac:dyDescent="0.2">
      <c r="C96" s="84"/>
      <c r="D96" s="217" t="s">
        <v>1</v>
      </c>
      <c r="E96" s="217" t="s">
        <v>2</v>
      </c>
      <c r="F96" s="217" t="s">
        <v>3</v>
      </c>
    </row>
    <row r="97" spans="1:11" ht="15.75" customHeight="1" thickBot="1" x14ac:dyDescent="0.25">
      <c r="C97" s="84"/>
      <c r="D97" s="253"/>
      <c r="E97" s="253"/>
      <c r="F97" s="253"/>
    </row>
    <row r="98" spans="1:11" ht="25.5" customHeight="1" thickBot="1" x14ac:dyDescent="0.25">
      <c r="C98" s="37" t="s">
        <v>185</v>
      </c>
      <c r="D98" s="38">
        <v>536</v>
      </c>
      <c r="E98" s="38">
        <v>442</v>
      </c>
      <c r="F98" s="38">
        <v>323</v>
      </c>
    </row>
    <row r="99" spans="1:11" ht="36.75" thickBot="1" x14ac:dyDescent="0.25">
      <c r="C99" s="41" t="s">
        <v>173</v>
      </c>
      <c r="D99" s="95">
        <v>436</v>
      </c>
      <c r="E99" s="96">
        <v>377</v>
      </c>
      <c r="F99" s="97">
        <v>343</v>
      </c>
    </row>
    <row r="100" spans="1:11" x14ac:dyDescent="0.2">
      <c r="D100" s="14">
        <f>+D98/D99</f>
        <v>1.2293577981651376</v>
      </c>
      <c r="E100" s="14">
        <f>+E98/E99</f>
        <v>1.1724137931034482</v>
      </c>
      <c r="F100" s="14">
        <f>+F98/F99</f>
        <v>0.94169096209912539</v>
      </c>
    </row>
    <row r="102" spans="1:11" ht="42" customHeight="1" x14ac:dyDescent="0.2">
      <c r="A102" s="153" t="s">
        <v>167</v>
      </c>
      <c r="B102" s="250" t="s">
        <v>306</v>
      </c>
      <c r="C102" s="250"/>
      <c r="D102" s="250"/>
      <c r="E102" s="250"/>
      <c r="F102" s="250"/>
      <c r="G102" s="250"/>
      <c r="H102" s="250"/>
      <c r="I102" s="250"/>
      <c r="J102" s="250"/>
      <c r="K102" s="250"/>
    </row>
    <row r="104" spans="1:11" ht="24" x14ac:dyDescent="0.2">
      <c r="C104" s="18" t="s">
        <v>74</v>
      </c>
      <c r="D104" s="19" t="s">
        <v>75</v>
      </c>
      <c r="E104" s="19" t="s">
        <v>76</v>
      </c>
      <c r="F104" s="20" t="s">
        <v>77</v>
      </c>
    </row>
    <row r="105" spans="1:11" x14ac:dyDescent="0.2">
      <c r="C105" s="21" t="s">
        <v>78</v>
      </c>
      <c r="D105" s="22">
        <v>258</v>
      </c>
      <c r="E105" s="22">
        <v>214</v>
      </c>
      <c r="F105" s="22">
        <v>244</v>
      </c>
    </row>
    <row r="106" spans="1:11" x14ac:dyDescent="0.2">
      <c r="C106" s="21" t="s">
        <v>80</v>
      </c>
      <c r="D106" s="22">
        <v>505</v>
      </c>
      <c r="E106" s="22">
        <v>511</v>
      </c>
      <c r="F106" s="22">
        <v>915</v>
      </c>
    </row>
    <row r="107" spans="1:11" x14ac:dyDescent="0.2">
      <c r="C107" s="21" t="s">
        <v>82</v>
      </c>
      <c r="D107" s="22">
        <v>651</v>
      </c>
      <c r="E107" s="22">
        <v>503</v>
      </c>
      <c r="F107" s="22">
        <v>675</v>
      </c>
    </row>
    <row r="108" spans="1:11" x14ac:dyDescent="0.2">
      <c r="C108" s="21" t="s">
        <v>83</v>
      </c>
      <c r="D108" s="22">
        <v>335</v>
      </c>
      <c r="E108" s="22">
        <v>336</v>
      </c>
      <c r="F108" s="22">
        <v>84</v>
      </c>
    </row>
    <row r="109" spans="1:11" x14ac:dyDescent="0.2">
      <c r="C109" s="21" t="s">
        <v>85</v>
      </c>
      <c r="D109" s="22">
        <v>250</v>
      </c>
      <c r="E109" s="22">
        <v>227</v>
      </c>
      <c r="F109" s="22">
        <v>84</v>
      </c>
    </row>
    <row r="110" spans="1:11" x14ac:dyDescent="0.2">
      <c r="C110" s="21" t="s">
        <v>86</v>
      </c>
      <c r="D110" s="22">
        <v>221</v>
      </c>
      <c r="E110" s="22">
        <v>195</v>
      </c>
      <c r="F110" s="22">
        <v>178</v>
      </c>
    </row>
    <row r="111" spans="1:11" x14ac:dyDescent="0.2">
      <c r="C111" s="21" t="s">
        <v>87</v>
      </c>
      <c r="D111" s="22">
        <v>383</v>
      </c>
      <c r="E111" s="22">
        <v>399</v>
      </c>
      <c r="F111" s="22">
        <v>240</v>
      </c>
    </row>
    <row r="112" spans="1:11" x14ac:dyDescent="0.2">
      <c r="C112" s="21" t="s">
        <v>88</v>
      </c>
      <c r="D112" s="22">
        <v>380</v>
      </c>
      <c r="E112" s="22">
        <v>368</v>
      </c>
      <c r="F112" s="22">
        <v>93</v>
      </c>
    </row>
    <row r="113" spans="3:6" x14ac:dyDescent="0.2">
      <c r="C113" s="21" t="s">
        <v>89</v>
      </c>
      <c r="D113" s="22">
        <v>867</v>
      </c>
      <c r="E113" s="22">
        <v>794</v>
      </c>
      <c r="F113" s="22">
        <v>342</v>
      </c>
    </row>
    <row r="114" spans="3:6" x14ac:dyDescent="0.2">
      <c r="C114" s="21" t="s">
        <v>90</v>
      </c>
      <c r="D114" s="22">
        <v>400</v>
      </c>
      <c r="E114" s="22">
        <v>290</v>
      </c>
      <c r="F114" s="22">
        <v>354</v>
      </c>
    </row>
    <row r="115" spans="3:6" x14ac:dyDescent="0.2">
      <c r="C115" s="21" t="s">
        <v>180</v>
      </c>
      <c r="D115" s="22">
        <v>264</v>
      </c>
      <c r="E115" s="22">
        <v>209</v>
      </c>
      <c r="F115" s="22">
        <v>241</v>
      </c>
    </row>
    <row r="116" spans="3:6" x14ac:dyDescent="0.2">
      <c r="C116" s="21" t="s">
        <v>91</v>
      </c>
      <c r="D116" s="22">
        <v>457</v>
      </c>
      <c r="E116" s="22">
        <v>401</v>
      </c>
      <c r="F116" s="22">
        <v>295</v>
      </c>
    </row>
    <row r="117" spans="3:6" x14ac:dyDescent="0.2">
      <c r="C117" s="21" t="s">
        <v>92</v>
      </c>
      <c r="D117" s="22">
        <v>501</v>
      </c>
      <c r="E117" s="22">
        <v>420</v>
      </c>
      <c r="F117" s="22">
        <v>605</v>
      </c>
    </row>
    <row r="118" spans="3:6" x14ac:dyDescent="0.2">
      <c r="C118" s="21" t="s">
        <v>93</v>
      </c>
      <c r="D118" s="22">
        <v>396</v>
      </c>
      <c r="E118" s="22">
        <v>282</v>
      </c>
      <c r="F118" s="22">
        <v>400</v>
      </c>
    </row>
    <row r="119" spans="3:6" x14ac:dyDescent="0.2">
      <c r="C119" s="21" t="s">
        <v>94</v>
      </c>
      <c r="D119" s="22">
        <v>432</v>
      </c>
      <c r="E119" s="22">
        <v>370</v>
      </c>
      <c r="F119" s="22">
        <v>285</v>
      </c>
    </row>
    <row r="120" spans="3:6" x14ac:dyDescent="0.2">
      <c r="C120" s="21" t="s">
        <v>95</v>
      </c>
      <c r="D120" s="22">
        <v>355</v>
      </c>
      <c r="E120" s="22">
        <v>202</v>
      </c>
      <c r="F120" s="22">
        <v>736</v>
      </c>
    </row>
    <row r="121" spans="3:6" x14ac:dyDescent="0.2">
      <c r="C121" s="21" t="s">
        <v>96</v>
      </c>
      <c r="D121" s="22">
        <v>536</v>
      </c>
      <c r="E121" s="22">
        <v>442</v>
      </c>
      <c r="F121" s="22">
        <v>323</v>
      </c>
    </row>
    <row r="122" spans="3:6" x14ac:dyDescent="0.2">
      <c r="C122" s="21" t="s">
        <v>97</v>
      </c>
      <c r="D122" s="22">
        <v>410</v>
      </c>
      <c r="E122" s="22">
        <v>405</v>
      </c>
      <c r="F122" s="22">
        <v>258</v>
      </c>
    </row>
    <row r="123" spans="3:6" x14ac:dyDescent="0.2">
      <c r="C123" s="21" t="s">
        <v>98</v>
      </c>
      <c r="D123" s="22">
        <v>445</v>
      </c>
      <c r="E123" s="22">
        <v>352</v>
      </c>
      <c r="F123" s="22">
        <v>339</v>
      </c>
    </row>
    <row r="124" spans="3:6" x14ac:dyDescent="0.2">
      <c r="C124" s="21" t="s">
        <v>247</v>
      </c>
      <c r="D124" s="22">
        <v>688</v>
      </c>
      <c r="E124" s="22">
        <v>508</v>
      </c>
      <c r="F124" s="22">
        <v>691</v>
      </c>
    </row>
    <row r="125" spans="3:6" x14ac:dyDescent="0.2">
      <c r="C125" s="21" t="s">
        <v>100</v>
      </c>
      <c r="D125" s="22">
        <v>552</v>
      </c>
      <c r="E125" s="22">
        <v>537</v>
      </c>
      <c r="F125" s="22">
        <v>380</v>
      </c>
    </row>
    <row r="126" spans="3:6" x14ac:dyDescent="0.2">
      <c r="C126" s="21" t="s">
        <v>249</v>
      </c>
      <c r="D126" s="22">
        <v>793</v>
      </c>
      <c r="E126" s="22">
        <v>640</v>
      </c>
      <c r="F126" s="22">
        <v>419</v>
      </c>
    </row>
    <row r="127" spans="3:6" x14ac:dyDescent="0.2">
      <c r="C127" s="21" t="s">
        <v>102</v>
      </c>
      <c r="D127" s="22">
        <v>412</v>
      </c>
      <c r="E127" s="22">
        <v>405</v>
      </c>
      <c r="F127" s="22">
        <v>267</v>
      </c>
    </row>
    <row r="128" spans="3:6" x14ac:dyDescent="0.2">
      <c r="C128" s="21" t="s">
        <v>103</v>
      </c>
      <c r="D128" s="22">
        <v>402</v>
      </c>
      <c r="E128" s="22">
        <v>388</v>
      </c>
      <c r="F128" s="22">
        <v>172</v>
      </c>
    </row>
    <row r="129" spans="3:6" x14ac:dyDescent="0.2">
      <c r="C129" s="21" t="s">
        <v>251</v>
      </c>
      <c r="D129" s="128">
        <v>521</v>
      </c>
      <c r="E129" s="22">
        <v>520</v>
      </c>
      <c r="F129" s="22">
        <v>581</v>
      </c>
    </row>
    <row r="130" spans="3:6" x14ac:dyDescent="0.2">
      <c r="C130" s="21" t="s">
        <v>105</v>
      </c>
      <c r="D130" s="22">
        <v>371</v>
      </c>
      <c r="E130" s="22">
        <v>274</v>
      </c>
      <c r="F130" s="22">
        <v>419</v>
      </c>
    </row>
    <row r="131" spans="3:6" x14ac:dyDescent="0.2">
      <c r="C131" s="21" t="s">
        <v>253</v>
      </c>
      <c r="D131" s="22">
        <v>495</v>
      </c>
      <c r="E131" s="22">
        <v>450</v>
      </c>
      <c r="F131" s="22">
        <v>395</v>
      </c>
    </row>
    <row r="132" spans="3:6" x14ac:dyDescent="0.2">
      <c r="C132" s="21" t="s">
        <v>255</v>
      </c>
      <c r="D132" s="22">
        <v>363</v>
      </c>
      <c r="E132" s="22">
        <v>340</v>
      </c>
      <c r="F132" s="22">
        <v>223</v>
      </c>
    </row>
    <row r="133" spans="3:6" x14ac:dyDescent="0.2">
      <c r="C133" s="127" t="s">
        <v>109</v>
      </c>
      <c r="D133" s="22">
        <v>309</v>
      </c>
      <c r="E133" s="22">
        <v>259</v>
      </c>
      <c r="F133" s="22">
        <v>187</v>
      </c>
    </row>
    <row r="134" spans="3:6" x14ac:dyDescent="0.2">
      <c r="C134" s="21" t="s">
        <v>184</v>
      </c>
      <c r="D134" s="22">
        <v>398</v>
      </c>
      <c r="E134" s="22">
        <v>334</v>
      </c>
      <c r="F134" s="22">
        <v>147</v>
      </c>
    </row>
    <row r="135" spans="3:6" x14ac:dyDescent="0.2">
      <c r="C135" s="21" t="s">
        <v>267</v>
      </c>
      <c r="D135" s="22">
        <v>254</v>
      </c>
      <c r="E135" s="22">
        <v>230</v>
      </c>
      <c r="F135" s="22">
        <v>94</v>
      </c>
    </row>
    <row r="136" spans="3:6" x14ac:dyDescent="0.2">
      <c r="C136" s="21" t="s">
        <v>266</v>
      </c>
      <c r="D136" s="22">
        <v>344</v>
      </c>
      <c r="E136" s="22">
        <v>274</v>
      </c>
      <c r="F136" s="22">
        <v>303</v>
      </c>
    </row>
    <row r="137" spans="3:6" x14ac:dyDescent="0.2">
      <c r="C137" s="1" t="s">
        <v>248</v>
      </c>
      <c r="F137" s="1" t="s">
        <v>268</v>
      </c>
    </row>
    <row r="138" spans="3:6" x14ac:dyDescent="0.2">
      <c r="C138" s="1" t="s">
        <v>250</v>
      </c>
    </row>
    <row r="139" spans="3:6" x14ac:dyDescent="0.2">
      <c r="C139" s="1" t="s">
        <v>252</v>
      </c>
    </row>
    <row r="140" spans="3:6" x14ac:dyDescent="0.2">
      <c r="C140" s="1" t="s">
        <v>254</v>
      </c>
    </row>
    <row r="141" spans="3:6" x14ac:dyDescent="0.2">
      <c r="C141" s="1" t="s">
        <v>256</v>
      </c>
    </row>
  </sheetData>
  <mergeCells count="109">
    <mergeCell ref="C92:L92"/>
    <mergeCell ref="C93:L93"/>
    <mergeCell ref="C94:L94"/>
    <mergeCell ref="J81:L81"/>
    <mergeCell ref="K82:K83"/>
    <mergeCell ref="L82:L83"/>
    <mergeCell ref="B84:B85"/>
    <mergeCell ref="F82:F83"/>
    <mergeCell ref="G82:G83"/>
    <mergeCell ref="E82:E83"/>
    <mergeCell ref="H82:H83"/>
    <mergeCell ref="I82:I83"/>
    <mergeCell ref="J82:J83"/>
    <mergeCell ref="B72:B73"/>
    <mergeCell ref="B81:B83"/>
    <mergeCell ref="C81:C83"/>
    <mergeCell ref="D81:F81"/>
    <mergeCell ref="G81:I81"/>
    <mergeCell ref="D82:D83"/>
    <mergeCell ref="G79:I79"/>
    <mergeCell ref="C64:L64"/>
    <mergeCell ref="C65:L65"/>
    <mergeCell ref="G67:I67"/>
    <mergeCell ref="J69:L69"/>
    <mergeCell ref="D70:D71"/>
    <mergeCell ref="E70:E71"/>
    <mergeCell ref="F70:F71"/>
    <mergeCell ref="G70:G71"/>
    <mergeCell ref="H70:H71"/>
    <mergeCell ref="I70:I71"/>
    <mergeCell ref="J70:J71"/>
    <mergeCell ref="K70:K71"/>
    <mergeCell ref="L70:L71"/>
    <mergeCell ref="B55:B56"/>
    <mergeCell ref="G50:I50"/>
    <mergeCell ref="B69:B71"/>
    <mergeCell ref="C69:C71"/>
    <mergeCell ref="D69:F69"/>
    <mergeCell ref="G69:I69"/>
    <mergeCell ref="C63:L63"/>
    <mergeCell ref="J52:L52"/>
    <mergeCell ref="D53:D54"/>
    <mergeCell ref="E53:E54"/>
    <mergeCell ref="F53:F54"/>
    <mergeCell ref="G53:G54"/>
    <mergeCell ref="H53:H54"/>
    <mergeCell ref="I53:I54"/>
    <mergeCell ref="J53:J54"/>
    <mergeCell ref="K53:K54"/>
    <mergeCell ref="L53:L54"/>
    <mergeCell ref="D52:F52"/>
    <mergeCell ref="G52:I52"/>
    <mergeCell ref="D41:D42"/>
    <mergeCell ref="E41:E42"/>
    <mergeCell ref="F41:F42"/>
    <mergeCell ref="G41:G42"/>
    <mergeCell ref="H41:H42"/>
    <mergeCell ref="I41:I42"/>
    <mergeCell ref="J41:J42"/>
    <mergeCell ref="K41:K42"/>
    <mergeCell ref="L41:L42"/>
    <mergeCell ref="G2:I2"/>
    <mergeCell ref="B40:B42"/>
    <mergeCell ref="C40:C42"/>
    <mergeCell ref="D40:F40"/>
    <mergeCell ref="G40:I40"/>
    <mergeCell ref="I5:I6"/>
    <mergeCell ref="G5:G6"/>
    <mergeCell ref="H5:H6"/>
    <mergeCell ref="C34:L34"/>
    <mergeCell ref="C35:L35"/>
    <mergeCell ref="C36:L36"/>
    <mergeCell ref="J20:L20"/>
    <mergeCell ref="D21:D22"/>
    <mergeCell ref="E21:E22"/>
    <mergeCell ref="F21:F22"/>
    <mergeCell ref="G21:G22"/>
    <mergeCell ref="H21:H22"/>
    <mergeCell ref="I21:I22"/>
    <mergeCell ref="J21:J22"/>
    <mergeCell ref="K21:K22"/>
    <mergeCell ref="L21:L22"/>
    <mergeCell ref="J5:J6"/>
    <mergeCell ref="G38:I38"/>
    <mergeCell ref="J40:L40"/>
    <mergeCell ref="D96:D97"/>
    <mergeCell ref="E96:E97"/>
    <mergeCell ref="B102:K102"/>
    <mergeCell ref="F96:F97"/>
    <mergeCell ref="K5:K6"/>
    <mergeCell ref="L5:L6"/>
    <mergeCell ref="B7:B11"/>
    <mergeCell ref="B20:B22"/>
    <mergeCell ref="C20:C22"/>
    <mergeCell ref="D20:F20"/>
    <mergeCell ref="G20:I20"/>
    <mergeCell ref="B4:B6"/>
    <mergeCell ref="C4:C6"/>
    <mergeCell ref="D4:F4"/>
    <mergeCell ref="G4:I4"/>
    <mergeCell ref="J4:L4"/>
    <mergeCell ref="D5:D6"/>
    <mergeCell ref="E5:E6"/>
    <mergeCell ref="F5:F6"/>
    <mergeCell ref="B23:B27"/>
    <mergeCell ref="G18:I18"/>
    <mergeCell ref="B43:B44"/>
    <mergeCell ref="B52:B54"/>
    <mergeCell ref="C52:C54"/>
  </mergeCells>
  <pageMargins left="0.70866141732283472" right="0.70866141732283472" top="0.74803149606299213" bottom="0.74803149606299213" header="0.31496062992125984" footer="0.31496062992125984"/>
  <pageSetup paperSize="14" scale="75" orientation="landscape"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8"/>
  <sheetViews>
    <sheetView topLeftCell="A124" zoomScale="90" zoomScaleNormal="90" workbookViewId="0">
      <selection activeCell="Q19" sqref="Q19"/>
    </sheetView>
  </sheetViews>
  <sheetFormatPr baseColWidth="10" defaultColWidth="11.5703125" defaultRowHeight="12" x14ac:dyDescent="0.2"/>
  <cols>
    <col min="1" max="2" width="11.5703125" style="1"/>
    <col min="3" max="3" width="19.7109375" style="68" customWidth="1"/>
    <col min="4" max="16384" width="11.5703125" style="1"/>
  </cols>
  <sheetData>
    <row r="2" spans="2:13" x14ac:dyDescent="0.2">
      <c r="G2" s="219">
        <v>2018</v>
      </c>
      <c r="H2" s="219"/>
      <c r="I2" s="219"/>
    </row>
    <row r="3" spans="2:13" ht="12.75" thickBot="1" x14ac:dyDescent="0.25"/>
    <row r="4" spans="2:13" ht="12.75" thickBot="1" x14ac:dyDescent="0.25">
      <c r="B4" s="217" t="s">
        <v>28</v>
      </c>
      <c r="C4" s="220" t="s">
        <v>0</v>
      </c>
      <c r="D4" s="223" t="s">
        <v>1</v>
      </c>
      <c r="E4" s="224"/>
      <c r="F4" s="225"/>
      <c r="G4" s="223" t="s">
        <v>2</v>
      </c>
      <c r="H4" s="224"/>
      <c r="I4" s="225"/>
      <c r="J4" s="223" t="s">
        <v>3</v>
      </c>
      <c r="K4" s="224"/>
      <c r="L4" s="225"/>
      <c r="M4" s="3"/>
    </row>
    <row r="5" spans="2:13" x14ac:dyDescent="0.2">
      <c r="B5" s="231"/>
      <c r="C5" s="221"/>
      <c r="D5" s="227" t="s">
        <v>4</v>
      </c>
      <c r="E5" s="229" t="s">
        <v>5</v>
      </c>
      <c r="F5" s="229" t="s">
        <v>6</v>
      </c>
      <c r="G5" s="229" t="s">
        <v>4</v>
      </c>
      <c r="H5" s="229" t="s">
        <v>5</v>
      </c>
      <c r="I5" s="229" t="s">
        <v>6</v>
      </c>
      <c r="J5" s="229" t="s">
        <v>4</v>
      </c>
      <c r="K5" s="229" t="s">
        <v>5</v>
      </c>
      <c r="L5" s="229" t="s">
        <v>6</v>
      </c>
      <c r="M5" s="3"/>
    </row>
    <row r="6" spans="2:13" ht="12.75" thickBot="1" x14ac:dyDescent="0.25">
      <c r="B6" s="218"/>
      <c r="C6" s="222"/>
      <c r="D6" s="228"/>
      <c r="E6" s="230"/>
      <c r="F6" s="230"/>
      <c r="G6" s="230"/>
      <c r="H6" s="230"/>
      <c r="I6" s="230"/>
      <c r="J6" s="230"/>
      <c r="K6" s="230"/>
      <c r="L6" s="230"/>
      <c r="M6" s="3"/>
    </row>
    <row r="7" spans="2:13" ht="12.75" thickBot="1" x14ac:dyDescent="0.25">
      <c r="B7" s="254" t="s">
        <v>29</v>
      </c>
      <c r="C7" s="51" t="s">
        <v>24</v>
      </c>
      <c r="D7" s="27">
        <v>283</v>
      </c>
      <c r="E7" s="27">
        <v>0</v>
      </c>
      <c r="F7" s="27">
        <v>222</v>
      </c>
      <c r="G7" s="27">
        <v>308</v>
      </c>
      <c r="H7" s="27">
        <v>1</v>
      </c>
      <c r="I7" s="27">
        <v>201</v>
      </c>
      <c r="J7" s="27">
        <v>370</v>
      </c>
      <c r="K7" s="27">
        <v>0</v>
      </c>
      <c r="L7" s="27">
        <v>8</v>
      </c>
      <c r="M7" s="3"/>
    </row>
    <row r="8" spans="2:13" ht="12.75" thickBot="1" x14ac:dyDescent="0.25">
      <c r="B8" s="255"/>
      <c r="C8" s="51" t="s">
        <v>31</v>
      </c>
      <c r="D8" s="27">
        <v>270</v>
      </c>
      <c r="E8" s="27">
        <v>0</v>
      </c>
      <c r="F8" s="27">
        <v>198</v>
      </c>
      <c r="G8" s="27">
        <v>230</v>
      </c>
      <c r="H8" s="27">
        <v>0</v>
      </c>
      <c r="I8" s="27">
        <v>192</v>
      </c>
      <c r="J8" s="27">
        <v>408</v>
      </c>
      <c r="K8" s="27">
        <v>0</v>
      </c>
      <c r="L8" s="27">
        <v>10</v>
      </c>
      <c r="M8" s="3"/>
    </row>
    <row r="9" spans="2:13" ht="12.75" thickBot="1" x14ac:dyDescent="0.25">
      <c r="B9" s="255"/>
      <c r="C9" s="51" t="s">
        <v>34</v>
      </c>
      <c r="D9" s="27">
        <v>291</v>
      </c>
      <c r="E9" s="27">
        <v>0</v>
      </c>
      <c r="F9" s="27">
        <v>210</v>
      </c>
      <c r="G9" s="107">
        <v>411</v>
      </c>
      <c r="H9" s="27">
        <v>1</v>
      </c>
      <c r="I9" s="27">
        <v>204</v>
      </c>
      <c r="J9" s="27">
        <v>482</v>
      </c>
      <c r="K9" s="27">
        <v>4</v>
      </c>
      <c r="L9" s="27">
        <v>10</v>
      </c>
      <c r="M9" s="3"/>
    </row>
    <row r="10" spans="2:13" ht="12.75" thickBot="1" x14ac:dyDescent="0.25">
      <c r="B10" s="256"/>
      <c r="C10" s="51" t="s">
        <v>35</v>
      </c>
      <c r="D10" s="27">
        <v>292</v>
      </c>
      <c r="E10" s="27">
        <v>0</v>
      </c>
      <c r="F10" s="27">
        <v>172</v>
      </c>
      <c r="G10" s="27">
        <v>268</v>
      </c>
      <c r="H10" s="27">
        <v>1</v>
      </c>
      <c r="I10" s="27">
        <v>165</v>
      </c>
      <c r="J10" s="27">
        <v>437</v>
      </c>
      <c r="K10" s="27">
        <v>0</v>
      </c>
      <c r="L10" s="27">
        <v>5</v>
      </c>
      <c r="M10" s="3"/>
    </row>
    <row r="11" spans="2:13" x14ac:dyDescent="0.2">
      <c r="C11" s="70" t="s">
        <v>116</v>
      </c>
      <c r="D11" s="1">
        <f>SUM(D7:D10)</f>
        <v>1136</v>
      </c>
      <c r="E11" s="1">
        <f t="shared" ref="E11:L11" si="0">SUM(E7:E10)</f>
        <v>0</v>
      </c>
      <c r="F11" s="1">
        <f t="shared" si="0"/>
        <v>802</v>
      </c>
      <c r="G11" s="1">
        <f t="shared" si="0"/>
        <v>1217</v>
      </c>
      <c r="H11" s="1">
        <f t="shared" si="0"/>
        <v>3</v>
      </c>
      <c r="I11" s="1">
        <f t="shared" si="0"/>
        <v>762</v>
      </c>
      <c r="J11" s="1">
        <f t="shared" si="0"/>
        <v>1697</v>
      </c>
      <c r="K11" s="1">
        <f t="shared" si="0"/>
        <v>4</v>
      </c>
      <c r="L11" s="1">
        <f t="shared" si="0"/>
        <v>33</v>
      </c>
    </row>
    <row r="12" spans="2:13" x14ac:dyDescent="0.2">
      <c r="C12" s="70" t="s">
        <v>119</v>
      </c>
      <c r="D12" s="11">
        <f>+D11/4</f>
        <v>284</v>
      </c>
      <c r="E12" s="11">
        <f t="shared" ref="E12:L12" si="1">+E11/4</f>
        <v>0</v>
      </c>
      <c r="F12" s="11">
        <f t="shared" si="1"/>
        <v>200.5</v>
      </c>
      <c r="G12" s="11">
        <f t="shared" si="1"/>
        <v>304.25</v>
      </c>
      <c r="H12" s="11">
        <f t="shared" si="1"/>
        <v>0.75</v>
      </c>
      <c r="I12" s="11">
        <f t="shared" si="1"/>
        <v>190.5</v>
      </c>
      <c r="J12" s="11">
        <f t="shared" si="1"/>
        <v>424.25</v>
      </c>
      <c r="K12" s="11">
        <f t="shared" si="1"/>
        <v>1</v>
      </c>
      <c r="L12" s="11">
        <f t="shared" si="1"/>
        <v>8.25</v>
      </c>
    </row>
    <row r="13" spans="2:13" ht="12.75" thickBot="1" x14ac:dyDescent="0.25">
      <c r="C13" s="70" t="s">
        <v>117</v>
      </c>
      <c r="E13" s="11">
        <f>SUM(D12:E12)</f>
        <v>284</v>
      </c>
      <c r="F13" s="11">
        <f t="shared" ref="F13" si="2">SUM(D12:F12)</f>
        <v>484.5</v>
      </c>
      <c r="H13" s="11">
        <f t="shared" ref="H13" si="3">SUM(G12:H12)</f>
        <v>305</v>
      </c>
      <c r="I13" s="11">
        <f t="shared" ref="I13" si="4">SUM(G12:I12)</f>
        <v>495.5</v>
      </c>
      <c r="K13" s="11">
        <f t="shared" ref="K13" si="5">SUM(J12:K12)</f>
        <v>425.25</v>
      </c>
      <c r="L13" s="11">
        <f t="shared" ref="L13" si="6">SUM(J12:L12)</f>
        <v>433.5</v>
      </c>
    </row>
    <row r="14" spans="2:13" ht="12.75" thickBot="1" x14ac:dyDescent="0.25">
      <c r="C14" s="71" t="s">
        <v>121</v>
      </c>
      <c r="D14" s="12"/>
      <c r="E14" s="12"/>
      <c r="F14" s="14">
        <f>+F12/F13</f>
        <v>0.41382868937048506</v>
      </c>
      <c r="G14" s="12"/>
      <c r="H14" s="15" t="s">
        <v>126</v>
      </c>
      <c r="I14" s="16">
        <f>+I13/F13</f>
        <v>1.022703818369453</v>
      </c>
      <c r="J14" s="12"/>
      <c r="K14" s="12"/>
      <c r="L14" s="12"/>
    </row>
    <row r="16" spans="2:13" x14ac:dyDescent="0.2">
      <c r="G16" s="219">
        <v>2017</v>
      </c>
      <c r="H16" s="219"/>
      <c r="I16" s="219"/>
    </row>
    <row r="17" spans="2:13" ht="12.75" thickBot="1" x14ac:dyDescent="0.25"/>
    <row r="18" spans="2:13" ht="12.75" thickBot="1" x14ac:dyDescent="0.25">
      <c r="B18" s="217" t="s">
        <v>28</v>
      </c>
      <c r="C18" s="220" t="s">
        <v>0</v>
      </c>
      <c r="D18" s="223" t="s">
        <v>1</v>
      </c>
      <c r="E18" s="224"/>
      <c r="F18" s="225"/>
      <c r="G18" s="223" t="s">
        <v>2</v>
      </c>
      <c r="H18" s="224"/>
      <c r="I18" s="225"/>
      <c r="J18" s="223" t="s">
        <v>3</v>
      </c>
      <c r="K18" s="224"/>
      <c r="L18" s="225"/>
      <c r="M18" s="3"/>
    </row>
    <row r="19" spans="2:13" x14ac:dyDescent="0.2">
      <c r="B19" s="231"/>
      <c r="C19" s="221"/>
      <c r="D19" s="227" t="s">
        <v>4</v>
      </c>
      <c r="E19" s="229" t="s">
        <v>5</v>
      </c>
      <c r="F19" s="229" t="s">
        <v>6</v>
      </c>
      <c r="G19" s="229" t="s">
        <v>4</v>
      </c>
      <c r="H19" s="229" t="s">
        <v>5</v>
      </c>
      <c r="I19" s="229" t="s">
        <v>6</v>
      </c>
      <c r="J19" s="229" t="s">
        <v>4</v>
      </c>
      <c r="K19" s="229" t="s">
        <v>5</v>
      </c>
      <c r="L19" s="229" t="s">
        <v>6</v>
      </c>
      <c r="M19" s="3"/>
    </row>
    <row r="20" spans="2:13" ht="12.75" thickBot="1" x14ac:dyDescent="0.25">
      <c r="B20" s="218"/>
      <c r="C20" s="222"/>
      <c r="D20" s="228"/>
      <c r="E20" s="230"/>
      <c r="F20" s="230"/>
      <c r="G20" s="230"/>
      <c r="H20" s="230"/>
      <c r="I20" s="230"/>
      <c r="J20" s="230"/>
      <c r="K20" s="230"/>
      <c r="L20" s="230"/>
      <c r="M20" s="3"/>
    </row>
    <row r="21" spans="2:13" ht="12.75" thickBot="1" x14ac:dyDescent="0.25">
      <c r="B21" s="254" t="s">
        <v>29</v>
      </c>
      <c r="C21" s="51" t="s">
        <v>24</v>
      </c>
      <c r="D21" s="38">
        <v>306</v>
      </c>
      <c r="E21" s="38">
        <v>0</v>
      </c>
      <c r="F21" s="38">
        <v>216</v>
      </c>
      <c r="G21" s="38">
        <v>280</v>
      </c>
      <c r="H21" s="38">
        <v>0</v>
      </c>
      <c r="I21" s="38">
        <v>111</v>
      </c>
      <c r="J21" s="38">
        <v>396</v>
      </c>
      <c r="K21" s="38">
        <v>1</v>
      </c>
      <c r="L21" s="38">
        <v>6</v>
      </c>
      <c r="M21" s="3"/>
    </row>
    <row r="22" spans="2:13" ht="12.75" thickBot="1" x14ac:dyDescent="0.25">
      <c r="B22" s="255"/>
      <c r="C22" s="51" t="s">
        <v>31</v>
      </c>
      <c r="D22" s="7">
        <v>303</v>
      </c>
      <c r="E22" s="7">
        <v>0</v>
      </c>
      <c r="F22" s="7">
        <v>188</v>
      </c>
      <c r="G22" s="7">
        <v>391</v>
      </c>
      <c r="H22" s="7">
        <v>1</v>
      </c>
      <c r="I22" s="7">
        <v>172</v>
      </c>
      <c r="J22" s="7">
        <v>374</v>
      </c>
      <c r="K22" s="7">
        <v>0</v>
      </c>
      <c r="L22" s="7">
        <v>8</v>
      </c>
      <c r="M22" s="3"/>
    </row>
    <row r="23" spans="2:13" ht="12.75" thickBot="1" x14ac:dyDescent="0.25">
      <c r="B23" s="255"/>
      <c r="C23" s="51" t="s">
        <v>34</v>
      </c>
      <c r="D23" s="105">
        <v>278</v>
      </c>
      <c r="E23" s="7">
        <v>3</v>
      </c>
      <c r="F23" s="7">
        <v>204</v>
      </c>
      <c r="G23" s="105">
        <v>139</v>
      </c>
      <c r="H23" s="7">
        <v>1</v>
      </c>
      <c r="I23" s="7">
        <v>177</v>
      </c>
      <c r="J23" s="7">
        <v>602</v>
      </c>
      <c r="K23" s="7">
        <v>5</v>
      </c>
      <c r="L23" s="7">
        <v>7</v>
      </c>
      <c r="M23" s="3"/>
    </row>
    <row r="24" spans="2:13" ht="12.75" thickBot="1" x14ac:dyDescent="0.25">
      <c r="B24" s="256"/>
      <c r="C24" s="51" t="s">
        <v>35</v>
      </c>
      <c r="D24" s="7">
        <v>309</v>
      </c>
      <c r="E24" s="7">
        <v>1</v>
      </c>
      <c r="F24" s="7">
        <v>197</v>
      </c>
      <c r="G24" s="7">
        <v>273</v>
      </c>
      <c r="H24" s="7">
        <v>0</v>
      </c>
      <c r="I24" s="7">
        <v>162</v>
      </c>
      <c r="J24" s="7">
        <v>420</v>
      </c>
      <c r="K24" s="7">
        <v>1</v>
      </c>
      <c r="L24" s="7">
        <v>5</v>
      </c>
      <c r="M24" s="3"/>
    </row>
    <row r="25" spans="2:13" x14ac:dyDescent="0.2">
      <c r="C25" s="70" t="s">
        <v>116</v>
      </c>
      <c r="D25" s="1">
        <f>SUM(D21:D24)</f>
        <v>1196</v>
      </c>
      <c r="E25" s="1">
        <f t="shared" ref="E25:L25" si="7">SUM(E21:E24)</f>
        <v>4</v>
      </c>
      <c r="F25" s="1">
        <f t="shared" si="7"/>
        <v>805</v>
      </c>
      <c r="G25" s="1">
        <f t="shared" si="7"/>
        <v>1083</v>
      </c>
      <c r="H25" s="1">
        <f t="shared" si="7"/>
        <v>2</v>
      </c>
      <c r="I25" s="1">
        <f t="shared" si="7"/>
        <v>622</v>
      </c>
      <c r="J25" s="1">
        <f t="shared" si="7"/>
        <v>1792</v>
      </c>
      <c r="K25" s="1">
        <f t="shared" si="7"/>
        <v>7</v>
      </c>
      <c r="L25" s="1">
        <f t="shared" si="7"/>
        <v>26</v>
      </c>
    </row>
    <row r="26" spans="2:13" x14ac:dyDescent="0.2">
      <c r="C26" s="70" t="s">
        <v>119</v>
      </c>
      <c r="D26" s="11">
        <f>+D25/4</f>
        <v>299</v>
      </c>
      <c r="E26" s="11">
        <f t="shared" ref="E26:L26" si="8">+E25/4</f>
        <v>1</v>
      </c>
      <c r="F26" s="11">
        <f t="shared" si="8"/>
        <v>201.25</v>
      </c>
      <c r="G26" s="11">
        <f t="shared" si="8"/>
        <v>270.75</v>
      </c>
      <c r="H26" s="11">
        <f t="shared" si="8"/>
        <v>0.5</v>
      </c>
      <c r="I26" s="11">
        <f t="shared" si="8"/>
        <v>155.5</v>
      </c>
      <c r="J26" s="11">
        <f t="shared" si="8"/>
        <v>448</v>
      </c>
      <c r="K26" s="11">
        <f t="shared" si="8"/>
        <v>1.75</v>
      </c>
      <c r="L26" s="11">
        <f t="shared" si="8"/>
        <v>6.5</v>
      </c>
    </row>
    <row r="27" spans="2:13" x14ac:dyDescent="0.2">
      <c r="C27" s="70" t="s">
        <v>117</v>
      </c>
      <c r="E27" s="12">
        <f>SUM(D26:E26)</f>
        <v>300</v>
      </c>
      <c r="F27" s="12">
        <f>SUM(D26:F26)</f>
        <v>501.25</v>
      </c>
      <c r="H27" s="12">
        <f>SUM(G26:H26)</f>
        <v>271.25</v>
      </c>
      <c r="I27" s="12">
        <f>SUM(G26:I26)</f>
        <v>426.75</v>
      </c>
      <c r="K27" s="12">
        <f>SUM(J26:K26)</f>
        <v>449.75</v>
      </c>
      <c r="L27" s="12">
        <f>SUM(J26:L26)</f>
        <v>456.25</v>
      </c>
    </row>
    <row r="28" spans="2:13" x14ac:dyDescent="0.2">
      <c r="C28" s="70" t="s">
        <v>120</v>
      </c>
      <c r="D28" s="14">
        <f>+D11/D25</f>
        <v>0.94983277591973247</v>
      </c>
      <c r="E28" s="14">
        <f t="shared" ref="E28:L28" si="9">+E11/E25</f>
        <v>0</v>
      </c>
      <c r="F28" s="14">
        <f t="shared" si="9"/>
        <v>0.99627329192546588</v>
      </c>
      <c r="G28" s="14">
        <f t="shared" si="9"/>
        <v>1.1237303785780239</v>
      </c>
      <c r="H28" s="14">
        <f t="shared" si="9"/>
        <v>1.5</v>
      </c>
      <c r="I28" s="14">
        <f>+I11/I25</f>
        <v>1.22508038585209</v>
      </c>
      <c r="J28" s="14">
        <f t="shared" si="9"/>
        <v>0.9469866071428571</v>
      </c>
      <c r="K28" s="14">
        <f t="shared" si="9"/>
        <v>0.5714285714285714</v>
      </c>
      <c r="L28" s="14">
        <f t="shared" si="9"/>
        <v>1.2692307692307692</v>
      </c>
    </row>
    <row r="29" spans="2:13" ht="12.75" thickBot="1" x14ac:dyDescent="0.25">
      <c r="C29" s="71" t="s">
        <v>122</v>
      </c>
      <c r="E29" s="14">
        <f>+E13/E27</f>
        <v>0.94666666666666666</v>
      </c>
      <c r="F29" s="14">
        <f t="shared" ref="F29:L29" si="10">+F13/F27</f>
        <v>0.96658354114713219</v>
      </c>
      <c r="G29" s="14"/>
      <c r="H29" s="14">
        <f t="shared" si="10"/>
        <v>1.1244239631336406</v>
      </c>
      <c r="I29" s="14">
        <f>+I13/I27</f>
        <v>1.1611013473930873</v>
      </c>
      <c r="J29" s="14"/>
      <c r="K29" s="14">
        <f t="shared" si="10"/>
        <v>0.94552529182879375</v>
      </c>
      <c r="L29" s="14">
        <f t="shared" si="10"/>
        <v>0.95013698630136989</v>
      </c>
    </row>
    <row r="30" spans="2:13" x14ac:dyDescent="0.2">
      <c r="C30" s="155"/>
      <c r="E30" s="14"/>
      <c r="F30" s="14"/>
      <c r="G30" s="14"/>
      <c r="H30" s="14"/>
      <c r="I30" s="14"/>
      <c r="J30" s="14"/>
      <c r="K30" s="14"/>
      <c r="L30" s="14"/>
    </row>
    <row r="31" spans="2:13" ht="25.15" customHeight="1" x14ac:dyDescent="0.2">
      <c r="B31" s="34" t="s">
        <v>123</v>
      </c>
      <c r="C31" s="226" t="s">
        <v>307</v>
      </c>
      <c r="D31" s="226"/>
      <c r="E31" s="226"/>
      <c r="F31" s="226"/>
      <c r="G31" s="226"/>
      <c r="H31" s="226"/>
      <c r="I31" s="226"/>
      <c r="J31" s="226"/>
      <c r="K31" s="226"/>
      <c r="L31" s="226"/>
    </row>
    <row r="32" spans="2:13" ht="20.45" customHeight="1" x14ac:dyDescent="0.2">
      <c r="B32" s="35" t="s">
        <v>124</v>
      </c>
      <c r="C32" s="226" t="s">
        <v>308</v>
      </c>
      <c r="D32" s="226"/>
      <c r="E32" s="226"/>
      <c r="F32" s="226"/>
      <c r="G32" s="226"/>
      <c r="H32" s="226"/>
      <c r="I32" s="226"/>
      <c r="J32" s="226"/>
      <c r="K32" s="226"/>
      <c r="L32" s="226"/>
    </row>
    <row r="33" spans="2:13" ht="18.600000000000001" customHeight="1" x14ac:dyDescent="0.2">
      <c r="B33" s="35" t="s">
        <v>125</v>
      </c>
      <c r="C33" s="226" t="s">
        <v>309</v>
      </c>
      <c r="D33" s="226"/>
      <c r="E33" s="226"/>
      <c r="F33" s="226"/>
      <c r="G33" s="226"/>
      <c r="H33" s="226"/>
      <c r="I33" s="226"/>
      <c r="J33" s="226"/>
      <c r="K33" s="226"/>
      <c r="L33" s="226"/>
    </row>
    <row r="35" spans="2:13" x14ac:dyDescent="0.2">
      <c r="G35" s="219">
        <v>2018</v>
      </c>
      <c r="H35" s="219"/>
      <c r="I35" s="219"/>
    </row>
    <row r="36" spans="2:13" ht="12.75" thickBot="1" x14ac:dyDescent="0.25"/>
    <row r="37" spans="2:13" ht="12.75" thickBot="1" x14ac:dyDescent="0.25">
      <c r="B37" s="217" t="s">
        <v>28</v>
      </c>
      <c r="C37" s="220" t="s">
        <v>0</v>
      </c>
      <c r="D37" s="223" t="s">
        <v>1</v>
      </c>
      <c r="E37" s="224"/>
      <c r="F37" s="225"/>
      <c r="G37" s="223" t="s">
        <v>2</v>
      </c>
      <c r="H37" s="224"/>
      <c r="I37" s="225"/>
      <c r="J37" s="223" t="s">
        <v>3</v>
      </c>
      <c r="K37" s="224"/>
      <c r="L37" s="225"/>
      <c r="M37" s="3"/>
    </row>
    <row r="38" spans="2:13" x14ac:dyDescent="0.2">
      <c r="B38" s="231"/>
      <c r="C38" s="221"/>
      <c r="D38" s="227" t="s">
        <v>4</v>
      </c>
      <c r="E38" s="229" t="s">
        <v>5</v>
      </c>
      <c r="F38" s="229" t="s">
        <v>6</v>
      </c>
      <c r="G38" s="229" t="s">
        <v>4</v>
      </c>
      <c r="H38" s="229" t="s">
        <v>5</v>
      </c>
      <c r="I38" s="229" t="s">
        <v>6</v>
      </c>
      <c r="J38" s="229" t="s">
        <v>4</v>
      </c>
      <c r="K38" s="229" t="s">
        <v>5</v>
      </c>
      <c r="L38" s="229" t="s">
        <v>6</v>
      </c>
      <c r="M38" s="3"/>
    </row>
    <row r="39" spans="2:13" ht="12.75" thickBot="1" x14ac:dyDescent="0.25">
      <c r="B39" s="218"/>
      <c r="C39" s="222"/>
      <c r="D39" s="228"/>
      <c r="E39" s="230"/>
      <c r="F39" s="230"/>
      <c r="G39" s="230"/>
      <c r="H39" s="230"/>
      <c r="I39" s="230"/>
      <c r="J39" s="230"/>
      <c r="K39" s="230"/>
      <c r="L39" s="230"/>
      <c r="M39" s="3"/>
    </row>
    <row r="40" spans="2:13" ht="12.75" thickBot="1" x14ac:dyDescent="0.25">
      <c r="B40" s="254" t="s">
        <v>36</v>
      </c>
      <c r="C40" s="51" t="s">
        <v>24</v>
      </c>
      <c r="D40" s="27">
        <v>301</v>
      </c>
      <c r="E40" s="27">
        <v>0</v>
      </c>
      <c r="F40" s="27">
        <v>55</v>
      </c>
      <c r="G40" s="27">
        <v>291</v>
      </c>
      <c r="H40" s="27">
        <v>0</v>
      </c>
      <c r="I40" s="27">
        <v>53</v>
      </c>
      <c r="J40" s="27">
        <v>17</v>
      </c>
      <c r="K40" s="27">
        <v>0</v>
      </c>
      <c r="L40" s="27">
        <v>1</v>
      </c>
      <c r="M40" s="3"/>
    </row>
    <row r="41" spans="2:13" ht="12.75" thickBot="1" x14ac:dyDescent="0.25">
      <c r="B41" s="256"/>
      <c r="C41" s="51" t="s">
        <v>25</v>
      </c>
      <c r="D41" s="27">
        <v>324</v>
      </c>
      <c r="E41" s="27">
        <v>0</v>
      </c>
      <c r="F41" s="27">
        <v>56</v>
      </c>
      <c r="G41" s="27">
        <v>297</v>
      </c>
      <c r="H41" s="27">
        <v>0</v>
      </c>
      <c r="I41" s="27">
        <v>56</v>
      </c>
      <c r="J41" s="27">
        <v>16</v>
      </c>
      <c r="K41" s="27">
        <v>0</v>
      </c>
      <c r="L41" s="27">
        <v>0</v>
      </c>
      <c r="M41" s="3"/>
    </row>
    <row r="42" spans="2:13" x14ac:dyDescent="0.2">
      <c r="C42" s="70" t="s">
        <v>116</v>
      </c>
      <c r="D42" s="1">
        <f t="shared" ref="D42" si="11">SUM(D40:D41)</f>
        <v>625</v>
      </c>
      <c r="E42" s="1">
        <f t="shared" ref="E42" si="12">SUM(E40:E41)</f>
        <v>0</v>
      </c>
      <c r="F42" s="1">
        <f t="shared" ref="F42" si="13">SUM(F40:F41)</f>
        <v>111</v>
      </c>
      <c r="G42" s="1">
        <f t="shared" ref="G42" si="14">SUM(G40:G41)</f>
        <v>588</v>
      </c>
      <c r="H42" s="1">
        <f t="shared" ref="H42" si="15">SUM(H40:H41)</f>
        <v>0</v>
      </c>
      <c r="I42" s="1">
        <f t="shared" ref="I42" si="16">SUM(I40:I41)</f>
        <v>109</v>
      </c>
      <c r="J42" s="1">
        <f t="shared" ref="J42" si="17">SUM(J40:J41)</f>
        <v>33</v>
      </c>
      <c r="K42" s="1">
        <f t="shared" ref="K42:L42" si="18">SUM(K40:K41)</f>
        <v>0</v>
      </c>
      <c r="L42" s="1">
        <f t="shared" si="18"/>
        <v>1</v>
      </c>
    </row>
    <row r="43" spans="2:13" x14ac:dyDescent="0.2">
      <c r="C43" s="70" t="s">
        <v>119</v>
      </c>
      <c r="D43" s="11">
        <f t="shared" ref="D43" si="19">+D42/2</f>
        <v>312.5</v>
      </c>
      <c r="E43" s="11">
        <f t="shared" ref="E43" si="20">+E42/2</f>
        <v>0</v>
      </c>
      <c r="F43" s="11">
        <f t="shared" ref="F43" si="21">+F42/2</f>
        <v>55.5</v>
      </c>
      <c r="G43" s="11">
        <f t="shared" ref="G43" si="22">+G42/2</f>
        <v>294</v>
      </c>
      <c r="H43" s="11">
        <f t="shared" ref="H43" si="23">+H42/2</f>
        <v>0</v>
      </c>
      <c r="I43" s="11">
        <f t="shared" ref="I43" si="24">+I42/2</f>
        <v>54.5</v>
      </c>
      <c r="J43" s="11">
        <f t="shared" ref="J43" si="25">+J42/2</f>
        <v>16.5</v>
      </c>
      <c r="K43" s="11">
        <f t="shared" ref="K43" si="26">+K42/2</f>
        <v>0</v>
      </c>
      <c r="L43" s="11">
        <f t="shared" ref="L43" si="27">+L42/2</f>
        <v>0.5</v>
      </c>
    </row>
    <row r="44" spans="2:13" ht="12.75" thickBot="1" x14ac:dyDescent="0.25">
      <c r="C44" s="70" t="s">
        <v>117</v>
      </c>
      <c r="E44" s="11">
        <f t="shared" ref="E44" si="28">SUM(D43:E43)</f>
        <v>312.5</v>
      </c>
      <c r="F44" s="11">
        <f t="shared" ref="F44" si="29">SUM(D43:F43)</f>
        <v>368</v>
      </c>
      <c r="H44" s="11">
        <f t="shared" ref="H44" si="30">SUM(G43:H43)</f>
        <v>294</v>
      </c>
      <c r="I44" s="11">
        <f t="shared" ref="I44" si="31">SUM(G43:I43)</f>
        <v>348.5</v>
      </c>
      <c r="K44" s="11">
        <f t="shared" ref="K44" si="32">SUM(J43:K43)</f>
        <v>16.5</v>
      </c>
      <c r="L44" s="11">
        <f t="shared" ref="L44" si="33">SUM(J43:L43)</f>
        <v>17</v>
      </c>
    </row>
    <row r="45" spans="2:13" ht="12.75" thickBot="1" x14ac:dyDescent="0.25">
      <c r="C45" s="71" t="s">
        <v>121</v>
      </c>
      <c r="D45" s="12"/>
      <c r="E45" s="12"/>
      <c r="F45" s="14">
        <f>+F43/F44</f>
        <v>0.15081521739130435</v>
      </c>
      <c r="G45" s="12"/>
      <c r="H45" s="15" t="s">
        <v>126</v>
      </c>
      <c r="I45" s="16">
        <f t="shared" ref="I45" si="34">+I44/F44</f>
        <v>0.94701086956521741</v>
      </c>
      <c r="J45" s="12"/>
      <c r="K45" s="12"/>
      <c r="L45" s="12"/>
    </row>
    <row r="46" spans="2:13" x14ac:dyDescent="0.2">
      <c r="C46" s="155"/>
      <c r="D46" s="12"/>
      <c r="E46" s="12"/>
      <c r="F46" s="14"/>
      <c r="K46" s="12"/>
      <c r="L46" s="12"/>
    </row>
    <row r="47" spans="2:13" x14ac:dyDescent="0.2">
      <c r="C47" s="155"/>
      <c r="D47" s="12"/>
      <c r="E47" s="12"/>
      <c r="F47" s="14"/>
      <c r="G47" s="219">
        <v>2017</v>
      </c>
      <c r="H47" s="219"/>
      <c r="I47" s="219"/>
      <c r="K47" s="12"/>
      <c r="L47" s="12"/>
    </row>
    <row r="48" spans="2:13" ht="12.75" thickBot="1" x14ac:dyDescent="0.25"/>
    <row r="49" spans="2:13" ht="12.75" thickBot="1" x14ac:dyDescent="0.25">
      <c r="B49" s="217" t="s">
        <v>28</v>
      </c>
      <c r="C49" s="220" t="s">
        <v>0</v>
      </c>
      <c r="D49" s="223" t="s">
        <v>1</v>
      </c>
      <c r="E49" s="224"/>
      <c r="F49" s="225"/>
      <c r="G49" s="223" t="s">
        <v>2</v>
      </c>
      <c r="H49" s="224"/>
      <c r="I49" s="225"/>
      <c r="J49" s="223" t="s">
        <v>3</v>
      </c>
      <c r="K49" s="224"/>
      <c r="L49" s="225"/>
      <c r="M49" s="3"/>
    </row>
    <row r="50" spans="2:13" x14ac:dyDescent="0.2">
      <c r="B50" s="231"/>
      <c r="C50" s="221"/>
      <c r="D50" s="227" t="s">
        <v>4</v>
      </c>
      <c r="E50" s="229" t="s">
        <v>5</v>
      </c>
      <c r="F50" s="229" t="s">
        <v>6</v>
      </c>
      <c r="G50" s="229" t="s">
        <v>4</v>
      </c>
      <c r="H50" s="229" t="s">
        <v>5</v>
      </c>
      <c r="I50" s="229" t="s">
        <v>6</v>
      </c>
      <c r="J50" s="229" t="s">
        <v>4</v>
      </c>
      <c r="K50" s="229" t="s">
        <v>5</v>
      </c>
      <c r="L50" s="229" t="s">
        <v>6</v>
      </c>
      <c r="M50" s="3"/>
    </row>
    <row r="51" spans="2:13" ht="12.75" thickBot="1" x14ac:dyDescent="0.25">
      <c r="B51" s="218"/>
      <c r="C51" s="222"/>
      <c r="D51" s="228"/>
      <c r="E51" s="230"/>
      <c r="F51" s="230"/>
      <c r="G51" s="230"/>
      <c r="H51" s="230"/>
      <c r="I51" s="230"/>
      <c r="J51" s="230"/>
      <c r="K51" s="230"/>
      <c r="L51" s="230"/>
      <c r="M51" s="3"/>
    </row>
    <row r="52" spans="2:13" ht="12.75" thickBot="1" x14ac:dyDescent="0.25">
      <c r="B52" s="254" t="s">
        <v>36</v>
      </c>
      <c r="C52" s="51" t="s">
        <v>24</v>
      </c>
      <c r="D52" s="38">
        <v>52</v>
      </c>
      <c r="E52" s="38">
        <v>0</v>
      </c>
      <c r="F52" s="38">
        <v>48</v>
      </c>
      <c r="G52" s="38">
        <v>75</v>
      </c>
      <c r="H52" s="38">
        <v>0</v>
      </c>
      <c r="I52" s="38">
        <v>41</v>
      </c>
      <c r="J52" s="38">
        <v>12</v>
      </c>
      <c r="K52" s="38">
        <v>0</v>
      </c>
      <c r="L52" s="38">
        <v>3</v>
      </c>
      <c r="M52" s="3"/>
    </row>
    <row r="53" spans="2:13" ht="12.75" thickBot="1" x14ac:dyDescent="0.25">
      <c r="B53" s="256"/>
      <c r="C53" s="51" t="s">
        <v>25</v>
      </c>
      <c r="D53" s="7">
        <v>28</v>
      </c>
      <c r="E53" s="7">
        <v>0</v>
      </c>
      <c r="F53" s="7">
        <v>35</v>
      </c>
      <c r="G53" s="7">
        <v>47</v>
      </c>
      <c r="H53" s="7">
        <v>0</v>
      </c>
      <c r="I53" s="7">
        <v>32</v>
      </c>
      <c r="J53" s="7">
        <v>49</v>
      </c>
      <c r="K53" s="7">
        <v>0</v>
      </c>
      <c r="L53" s="7">
        <v>1</v>
      </c>
      <c r="M53" s="3"/>
    </row>
    <row r="54" spans="2:13" x14ac:dyDescent="0.2">
      <c r="C54" s="70" t="s">
        <v>116</v>
      </c>
      <c r="D54" s="1">
        <f>SUM(D52:D53)</f>
        <v>80</v>
      </c>
      <c r="E54" s="1">
        <f t="shared" ref="E54" si="35">SUM(E52:E53)</f>
        <v>0</v>
      </c>
      <c r="F54" s="1">
        <f t="shared" ref="F54" si="36">SUM(F52:F53)</f>
        <v>83</v>
      </c>
      <c r="G54" s="1">
        <f t="shared" ref="G54" si="37">SUM(G52:G53)</f>
        <v>122</v>
      </c>
      <c r="H54" s="1">
        <f t="shared" ref="H54" si="38">SUM(H52:H53)</f>
        <v>0</v>
      </c>
      <c r="I54" s="1">
        <f t="shared" ref="I54" si="39">SUM(I52:I53)</f>
        <v>73</v>
      </c>
      <c r="J54" s="1">
        <f t="shared" ref="J54" si="40">SUM(J52:J53)</f>
        <v>61</v>
      </c>
      <c r="K54" s="1">
        <f t="shared" ref="K54" si="41">SUM(K52:K53)</f>
        <v>0</v>
      </c>
      <c r="L54" s="1">
        <f>SUM(L52:L53)</f>
        <v>4</v>
      </c>
    </row>
    <row r="55" spans="2:13" x14ac:dyDescent="0.2">
      <c r="C55" s="70" t="s">
        <v>119</v>
      </c>
      <c r="D55" s="11">
        <f>+D54/2</f>
        <v>40</v>
      </c>
      <c r="E55" s="11">
        <f t="shared" ref="E55" si="42">+E54/2</f>
        <v>0</v>
      </c>
      <c r="F55" s="11">
        <f t="shared" ref="F55" si="43">+F54/2</f>
        <v>41.5</v>
      </c>
      <c r="G55" s="11">
        <f t="shared" ref="G55" si="44">+G54/2</f>
        <v>61</v>
      </c>
      <c r="H55" s="11">
        <f t="shared" ref="H55" si="45">+H54/2</f>
        <v>0</v>
      </c>
      <c r="I55" s="11">
        <f t="shared" ref="I55" si="46">+I54/2</f>
        <v>36.5</v>
      </c>
      <c r="J55" s="11">
        <f t="shared" ref="J55" si="47">+J54/2</f>
        <v>30.5</v>
      </c>
      <c r="K55" s="11">
        <f t="shared" ref="K55" si="48">+K54/2</f>
        <v>0</v>
      </c>
      <c r="L55" s="11">
        <f t="shared" ref="L55" si="49">+L54/2</f>
        <v>2</v>
      </c>
    </row>
    <row r="56" spans="2:13" x14ac:dyDescent="0.2">
      <c r="C56" s="70" t="s">
        <v>117</v>
      </c>
      <c r="E56" s="12">
        <f>SUM(D55:E55)</f>
        <v>40</v>
      </c>
      <c r="F56" s="12">
        <f>SUM(D55:F55)</f>
        <v>81.5</v>
      </c>
      <c r="H56" s="12">
        <f>SUM(G55:H55)</f>
        <v>61</v>
      </c>
      <c r="I56" s="12">
        <f>SUM(G55:I55)</f>
        <v>97.5</v>
      </c>
      <c r="K56" s="12">
        <f>SUM(J55:K55)</f>
        <v>30.5</v>
      </c>
      <c r="L56" s="12">
        <f>SUM(J55:L55)</f>
        <v>32.5</v>
      </c>
    </row>
    <row r="57" spans="2:13" x14ac:dyDescent="0.2">
      <c r="C57" s="70" t="s">
        <v>120</v>
      </c>
      <c r="D57" s="14">
        <f>+D42/D54</f>
        <v>7.8125</v>
      </c>
      <c r="E57" s="14"/>
      <c r="F57" s="14">
        <f>+F42/F54</f>
        <v>1.3373493975903614</v>
      </c>
      <c r="G57" s="14">
        <f>+G42/G54</f>
        <v>4.8196721311475406</v>
      </c>
      <c r="H57" s="14"/>
      <c r="I57" s="14">
        <f t="shared" ref="I57:L57" si="50">+I42/I54</f>
        <v>1.4931506849315068</v>
      </c>
      <c r="J57" s="14">
        <f t="shared" si="50"/>
        <v>0.54098360655737709</v>
      </c>
      <c r="K57" s="14"/>
      <c r="L57" s="14">
        <f t="shared" si="50"/>
        <v>0.25</v>
      </c>
    </row>
    <row r="58" spans="2:13" ht="12.75" thickBot="1" x14ac:dyDescent="0.25">
      <c r="C58" s="71" t="s">
        <v>122</v>
      </c>
      <c r="E58" s="14">
        <f>+E44/E56</f>
        <v>7.8125</v>
      </c>
      <c r="F58" s="14">
        <f t="shared" ref="F58:L58" si="51">+F44/F56</f>
        <v>4.5153374233128831</v>
      </c>
      <c r="G58" s="14"/>
      <c r="H58" s="14">
        <f t="shared" si="51"/>
        <v>4.8196721311475406</v>
      </c>
      <c r="I58" s="14">
        <f t="shared" si="51"/>
        <v>3.5743589743589745</v>
      </c>
      <c r="J58" s="14"/>
      <c r="K58" s="14">
        <f t="shared" si="51"/>
        <v>0.54098360655737709</v>
      </c>
      <c r="L58" s="14">
        <f t="shared" si="51"/>
        <v>0.52307692307692311</v>
      </c>
    </row>
    <row r="59" spans="2:13" x14ac:dyDescent="0.2">
      <c r="C59" s="155"/>
      <c r="E59" s="14"/>
      <c r="F59" s="14"/>
      <c r="G59" s="14"/>
      <c r="H59" s="14"/>
      <c r="I59" s="14"/>
      <c r="J59" s="14"/>
      <c r="K59" s="14"/>
      <c r="L59" s="14"/>
    </row>
    <row r="60" spans="2:13" x14ac:dyDescent="0.2">
      <c r="B60" s="34" t="s">
        <v>123</v>
      </c>
      <c r="C60" s="250" t="s">
        <v>130</v>
      </c>
      <c r="D60" s="250"/>
      <c r="E60" s="250"/>
      <c r="F60" s="250"/>
      <c r="G60" s="250"/>
      <c r="H60" s="250"/>
      <c r="I60" s="250"/>
      <c r="J60" s="250"/>
      <c r="K60" s="250"/>
      <c r="L60" s="250"/>
      <c r="M60" s="79"/>
    </row>
    <row r="61" spans="2:13" x14ac:dyDescent="0.2">
      <c r="B61" s="35" t="s">
        <v>124</v>
      </c>
      <c r="C61" s="250" t="s">
        <v>131</v>
      </c>
      <c r="D61" s="250"/>
      <c r="E61" s="250"/>
      <c r="F61" s="250"/>
      <c r="G61" s="250"/>
      <c r="H61" s="250"/>
      <c r="I61" s="250"/>
      <c r="J61" s="250"/>
      <c r="K61" s="250"/>
      <c r="L61" s="250"/>
      <c r="M61" s="79"/>
    </row>
    <row r="62" spans="2:13" x14ac:dyDescent="0.2">
      <c r="B62" s="35" t="s">
        <v>125</v>
      </c>
      <c r="C62" s="250" t="s">
        <v>132</v>
      </c>
      <c r="D62" s="250"/>
      <c r="E62" s="250"/>
      <c r="F62" s="250"/>
      <c r="G62" s="250"/>
      <c r="H62" s="250"/>
      <c r="I62" s="250"/>
      <c r="J62" s="250"/>
      <c r="K62" s="250"/>
      <c r="L62" s="250"/>
      <c r="M62" s="79"/>
    </row>
    <row r="64" spans="2:13" x14ac:dyDescent="0.2">
      <c r="G64" s="150">
        <v>2018</v>
      </c>
    </row>
    <row r="65" spans="2:12" ht="12.75" thickBot="1" x14ac:dyDescent="0.25"/>
    <row r="66" spans="2:12" ht="12.75" thickBot="1" x14ac:dyDescent="0.25">
      <c r="B66" s="217" t="s">
        <v>28</v>
      </c>
      <c r="C66" s="220" t="s">
        <v>0</v>
      </c>
      <c r="D66" s="223" t="s">
        <v>1</v>
      </c>
      <c r="E66" s="224"/>
      <c r="F66" s="225"/>
      <c r="G66" s="223" t="s">
        <v>2</v>
      </c>
      <c r="H66" s="224"/>
      <c r="I66" s="225"/>
      <c r="J66" s="223" t="s">
        <v>3</v>
      </c>
      <c r="K66" s="224"/>
      <c r="L66" s="225"/>
    </row>
    <row r="67" spans="2:12" x14ac:dyDescent="0.2">
      <c r="B67" s="231"/>
      <c r="C67" s="221"/>
      <c r="D67" s="227" t="s">
        <v>4</v>
      </c>
      <c r="E67" s="229" t="s">
        <v>5</v>
      </c>
      <c r="F67" s="229" t="s">
        <v>6</v>
      </c>
      <c r="G67" s="229" t="s">
        <v>4</v>
      </c>
      <c r="H67" s="229" t="s">
        <v>5</v>
      </c>
      <c r="I67" s="229" t="s">
        <v>6</v>
      </c>
      <c r="J67" s="229" t="s">
        <v>4</v>
      </c>
      <c r="K67" s="229" t="s">
        <v>5</v>
      </c>
      <c r="L67" s="229" t="s">
        <v>6</v>
      </c>
    </row>
    <row r="68" spans="2:12" ht="12.75" thickBot="1" x14ac:dyDescent="0.25">
      <c r="B68" s="218"/>
      <c r="C68" s="222"/>
      <c r="D68" s="228"/>
      <c r="E68" s="230"/>
      <c r="F68" s="230"/>
      <c r="G68" s="230"/>
      <c r="H68" s="230"/>
      <c r="I68" s="230"/>
      <c r="J68" s="230"/>
      <c r="K68" s="230"/>
      <c r="L68" s="230"/>
    </row>
    <row r="69" spans="2:12" ht="12.75" thickBot="1" x14ac:dyDescent="0.25">
      <c r="B69" s="254" t="s">
        <v>113</v>
      </c>
      <c r="C69" s="51" t="s">
        <v>24</v>
      </c>
      <c r="D69" s="123">
        <v>1021</v>
      </c>
      <c r="E69" s="126">
        <v>0</v>
      </c>
      <c r="F69" s="123">
        <v>149</v>
      </c>
      <c r="G69" s="123">
        <v>980</v>
      </c>
      <c r="H69" s="126">
        <v>0</v>
      </c>
      <c r="I69" s="123">
        <v>143</v>
      </c>
      <c r="J69" s="123">
        <v>278</v>
      </c>
      <c r="K69" s="126">
        <v>0</v>
      </c>
      <c r="L69" s="123">
        <v>7</v>
      </c>
    </row>
    <row r="70" spans="2:12" ht="12.75" thickBot="1" x14ac:dyDescent="0.25">
      <c r="B70" s="255"/>
      <c r="C70" s="51" t="s">
        <v>25</v>
      </c>
      <c r="D70" s="123">
        <v>919</v>
      </c>
      <c r="E70" s="123">
        <v>0</v>
      </c>
      <c r="F70" s="123">
        <v>139</v>
      </c>
      <c r="G70" s="123">
        <v>873</v>
      </c>
      <c r="H70" s="123">
        <v>0</v>
      </c>
      <c r="I70" s="123">
        <v>139</v>
      </c>
      <c r="J70" s="123">
        <v>208</v>
      </c>
      <c r="K70" s="123">
        <v>0</v>
      </c>
      <c r="L70" s="123">
        <v>0</v>
      </c>
    </row>
    <row r="71" spans="2:12" ht="12.75" thickBot="1" x14ac:dyDescent="0.25">
      <c r="B71" s="256"/>
      <c r="C71" s="51" t="s">
        <v>26</v>
      </c>
      <c r="D71" s="124">
        <v>899</v>
      </c>
      <c r="E71" s="123">
        <v>0</v>
      </c>
      <c r="F71" s="124">
        <v>149</v>
      </c>
      <c r="G71" s="124">
        <v>830</v>
      </c>
      <c r="H71" s="123">
        <v>0</v>
      </c>
      <c r="I71" s="124">
        <v>126</v>
      </c>
      <c r="J71" s="124">
        <v>83</v>
      </c>
      <c r="K71" s="123">
        <v>0</v>
      </c>
      <c r="L71" s="125">
        <v>7</v>
      </c>
    </row>
    <row r="72" spans="2:12" x14ac:dyDescent="0.2">
      <c r="B72" s="44"/>
      <c r="C72" s="70" t="s">
        <v>116</v>
      </c>
      <c r="D72" s="1">
        <f>SUM(D69:D71)</f>
        <v>2839</v>
      </c>
      <c r="E72" s="1">
        <f t="shared" ref="E72:L72" si="52">SUM(E69:E71)</f>
        <v>0</v>
      </c>
      <c r="F72" s="1">
        <f t="shared" si="52"/>
        <v>437</v>
      </c>
      <c r="G72" s="1">
        <f t="shared" si="52"/>
        <v>2683</v>
      </c>
      <c r="H72" s="1">
        <f t="shared" si="52"/>
        <v>0</v>
      </c>
      <c r="I72" s="1">
        <f t="shared" si="52"/>
        <v>408</v>
      </c>
      <c r="J72" s="1">
        <f t="shared" si="52"/>
        <v>569</v>
      </c>
      <c r="K72" s="1">
        <f t="shared" si="52"/>
        <v>0</v>
      </c>
      <c r="L72" s="1">
        <f t="shared" si="52"/>
        <v>14</v>
      </c>
    </row>
    <row r="73" spans="2:12" x14ac:dyDescent="0.2">
      <c r="B73" s="44"/>
      <c r="C73" s="70" t="s">
        <v>119</v>
      </c>
      <c r="D73" s="11">
        <f>+D72/3</f>
        <v>946.33333333333337</v>
      </c>
      <c r="E73" s="11">
        <f t="shared" ref="E73:L73" si="53">+E72/3</f>
        <v>0</v>
      </c>
      <c r="F73" s="11">
        <f t="shared" si="53"/>
        <v>145.66666666666666</v>
      </c>
      <c r="G73" s="11">
        <f t="shared" si="53"/>
        <v>894.33333333333337</v>
      </c>
      <c r="H73" s="11">
        <f t="shared" si="53"/>
        <v>0</v>
      </c>
      <c r="I73" s="11">
        <f t="shared" si="53"/>
        <v>136</v>
      </c>
      <c r="J73" s="11">
        <f t="shared" si="53"/>
        <v>189.66666666666666</v>
      </c>
      <c r="K73" s="11">
        <f t="shared" si="53"/>
        <v>0</v>
      </c>
      <c r="L73" s="11">
        <f t="shared" si="53"/>
        <v>4.666666666666667</v>
      </c>
    </row>
    <row r="74" spans="2:12" ht="12.75" thickBot="1" x14ac:dyDescent="0.25">
      <c r="B74" s="44"/>
      <c r="C74" s="70" t="s">
        <v>117</v>
      </c>
      <c r="E74" s="11">
        <f>SUM(D73:E73)</f>
        <v>946.33333333333337</v>
      </c>
      <c r="F74" s="11">
        <f>SUM(D73:F73)</f>
        <v>1092</v>
      </c>
      <c r="H74" s="11">
        <f>SUM(G73:H73)</f>
        <v>894.33333333333337</v>
      </c>
      <c r="I74" s="11">
        <f>SUM(G73:I73)</f>
        <v>1030.3333333333335</v>
      </c>
      <c r="K74" s="11">
        <f>SUM(J73:K73)</f>
        <v>189.66666666666666</v>
      </c>
      <c r="L74" s="11">
        <f>SUM(J73:L73)</f>
        <v>194.33333333333331</v>
      </c>
    </row>
    <row r="75" spans="2:12" ht="12.75" thickBot="1" x14ac:dyDescent="0.25">
      <c r="C75" s="71" t="s">
        <v>121</v>
      </c>
      <c r="D75" s="12"/>
      <c r="E75" s="12"/>
      <c r="F75" s="14">
        <f>+F73/F74</f>
        <v>0.13339438339438339</v>
      </c>
      <c r="G75" s="12"/>
      <c r="H75" s="15" t="s">
        <v>126</v>
      </c>
      <c r="I75" s="16">
        <f>+I74/F74</f>
        <v>0.94352869352869362</v>
      </c>
      <c r="J75" s="12"/>
      <c r="K75" s="12"/>
      <c r="L75" s="12"/>
    </row>
    <row r="78" spans="2:12" x14ac:dyDescent="0.2">
      <c r="G78" s="150">
        <v>2017</v>
      </c>
    </row>
    <row r="79" spans="2:12" ht="12.75" thickBot="1" x14ac:dyDescent="0.25"/>
    <row r="80" spans="2:12" ht="12.75" thickBot="1" x14ac:dyDescent="0.25">
      <c r="B80" s="217" t="s">
        <v>28</v>
      </c>
      <c r="C80" s="220" t="s">
        <v>0</v>
      </c>
      <c r="D80" s="223" t="s">
        <v>1</v>
      </c>
      <c r="E80" s="224"/>
      <c r="F80" s="225"/>
      <c r="G80" s="223" t="s">
        <v>2</v>
      </c>
      <c r="H80" s="224"/>
      <c r="I80" s="225"/>
      <c r="J80" s="223" t="s">
        <v>3</v>
      </c>
      <c r="K80" s="224"/>
      <c r="L80" s="225"/>
    </row>
    <row r="81" spans="2:12" x14ac:dyDescent="0.2">
      <c r="B81" s="231"/>
      <c r="C81" s="221"/>
      <c r="D81" s="227" t="s">
        <v>4</v>
      </c>
      <c r="E81" s="229" t="s">
        <v>5</v>
      </c>
      <c r="F81" s="229" t="s">
        <v>6</v>
      </c>
      <c r="G81" s="229" t="s">
        <v>4</v>
      </c>
      <c r="H81" s="229" t="s">
        <v>5</v>
      </c>
      <c r="I81" s="229" t="s">
        <v>6</v>
      </c>
      <c r="J81" s="229" t="s">
        <v>4</v>
      </c>
      <c r="K81" s="229" t="s">
        <v>5</v>
      </c>
      <c r="L81" s="229" t="s">
        <v>6</v>
      </c>
    </row>
    <row r="82" spans="2:12" ht="12.75" thickBot="1" x14ac:dyDescent="0.25">
      <c r="B82" s="218"/>
      <c r="C82" s="222"/>
      <c r="D82" s="228"/>
      <c r="E82" s="230"/>
      <c r="F82" s="230"/>
      <c r="G82" s="230"/>
      <c r="H82" s="230"/>
      <c r="I82" s="230"/>
      <c r="J82" s="230"/>
      <c r="K82" s="230"/>
      <c r="L82" s="230"/>
    </row>
    <row r="83" spans="2:12" ht="12.75" thickBot="1" x14ac:dyDescent="0.25">
      <c r="B83" s="254" t="s">
        <v>113</v>
      </c>
      <c r="C83" s="51" t="s">
        <v>24</v>
      </c>
      <c r="D83" s="38">
        <v>179</v>
      </c>
      <c r="E83" s="38">
        <v>0</v>
      </c>
      <c r="F83" s="38">
        <v>100</v>
      </c>
      <c r="G83" s="38">
        <v>203</v>
      </c>
      <c r="H83" s="38">
        <v>0</v>
      </c>
      <c r="I83" s="38">
        <v>107</v>
      </c>
      <c r="J83" s="38">
        <v>266</v>
      </c>
      <c r="K83" s="38">
        <v>0</v>
      </c>
      <c r="L83" s="38">
        <v>6</v>
      </c>
    </row>
    <row r="84" spans="2:12" ht="12.75" thickBot="1" x14ac:dyDescent="0.25">
      <c r="B84" s="255"/>
      <c r="C84" s="51" t="s">
        <v>25</v>
      </c>
      <c r="D84" s="7">
        <v>230</v>
      </c>
      <c r="E84" s="7">
        <v>0</v>
      </c>
      <c r="F84" s="7">
        <v>88</v>
      </c>
      <c r="G84" s="7">
        <v>290</v>
      </c>
      <c r="H84" s="7">
        <v>0</v>
      </c>
      <c r="I84" s="7">
        <v>87</v>
      </c>
      <c r="J84" s="7">
        <v>185</v>
      </c>
      <c r="K84" s="7">
        <v>0</v>
      </c>
      <c r="L84" s="7">
        <v>3</v>
      </c>
    </row>
    <row r="85" spans="2:12" ht="12.75" thickBot="1" x14ac:dyDescent="0.25">
      <c r="B85" s="256"/>
      <c r="C85" s="51" t="s">
        <v>26</v>
      </c>
      <c r="D85" s="7">
        <v>242</v>
      </c>
      <c r="E85" s="7">
        <v>0</v>
      </c>
      <c r="F85" s="7">
        <v>99</v>
      </c>
      <c r="G85" s="7">
        <v>203</v>
      </c>
      <c r="H85" s="7">
        <v>0</v>
      </c>
      <c r="I85" s="7">
        <v>81</v>
      </c>
      <c r="J85" s="7">
        <v>52</v>
      </c>
      <c r="K85" s="7">
        <v>0</v>
      </c>
      <c r="L85" s="7">
        <v>5</v>
      </c>
    </row>
    <row r="86" spans="2:12" x14ac:dyDescent="0.2">
      <c r="C86" s="70" t="s">
        <v>116</v>
      </c>
      <c r="D86" s="1">
        <f>SUM(D83:D85)</f>
        <v>651</v>
      </c>
      <c r="E86" s="1">
        <f t="shared" ref="E86:L86" si="54">SUM(E83:E85)</f>
        <v>0</v>
      </c>
      <c r="F86" s="1">
        <f t="shared" si="54"/>
        <v>287</v>
      </c>
      <c r="G86" s="1">
        <f t="shared" si="54"/>
        <v>696</v>
      </c>
      <c r="H86" s="1">
        <f t="shared" si="54"/>
        <v>0</v>
      </c>
      <c r="I86" s="1">
        <f t="shared" si="54"/>
        <v>275</v>
      </c>
      <c r="J86" s="1">
        <f t="shared" si="54"/>
        <v>503</v>
      </c>
      <c r="K86" s="1">
        <f t="shared" si="54"/>
        <v>0</v>
      </c>
      <c r="L86" s="1">
        <f t="shared" si="54"/>
        <v>14</v>
      </c>
    </row>
    <row r="87" spans="2:12" x14ac:dyDescent="0.2">
      <c r="C87" s="70" t="s">
        <v>119</v>
      </c>
      <c r="D87" s="11">
        <f>+D86/3</f>
        <v>217</v>
      </c>
      <c r="E87" s="11">
        <f t="shared" ref="E87:L87" si="55">+E86/3</f>
        <v>0</v>
      </c>
      <c r="F87" s="11">
        <f t="shared" si="55"/>
        <v>95.666666666666671</v>
      </c>
      <c r="G87" s="11">
        <f t="shared" si="55"/>
        <v>232</v>
      </c>
      <c r="H87" s="11">
        <f t="shared" si="55"/>
        <v>0</v>
      </c>
      <c r="I87" s="11">
        <f t="shared" si="55"/>
        <v>91.666666666666671</v>
      </c>
      <c r="J87" s="11">
        <f t="shared" si="55"/>
        <v>167.66666666666666</v>
      </c>
      <c r="K87" s="11">
        <f t="shared" si="55"/>
        <v>0</v>
      </c>
      <c r="L87" s="11">
        <f t="shared" si="55"/>
        <v>4.666666666666667</v>
      </c>
    </row>
    <row r="88" spans="2:12" x14ac:dyDescent="0.2">
      <c r="C88" s="70" t="s">
        <v>117</v>
      </c>
      <c r="E88" s="12">
        <f>SUM(D87:E87)</f>
        <v>217</v>
      </c>
      <c r="F88" s="12">
        <f>SUM(D87:F87)</f>
        <v>312.66666666666669</v>
      </c>
      <c r="H88" s="12">
        <f>SUM(G87:H87)</f>
        <v>232</v>
      </c>
      <c r="I88" s="12">
        <f>SUM(G87:I87)</f>
        <v>323.66666666666669</v>
      </c>
      <c r="K88" s="12">
        <f>SUM(J87:K87)</f>
        <v>167.66666666666666</v>
      </c>
      <c r="L88" s="12">
        <f>SUM(J87:L87)</f>
        <v>172.33333333333331</v>
      </c>
    </row>
    <row r="89" spans="2:12" x14ac:dyDescent="0.2">
      <c r="C89" s="70" t="s">
        <v>120</v>
      </c>
      <c r="D89" s="14">
        <f>+D72/D86</f>
        <v>4.3609831029185866</v>
      </c>
      <c r="E89" s="14"/>
      <c r="F89" s="14">
        <f t="shared" ref="F89:L89" si="56">+F72/F86</f>
        <v>1.5226480836236933</v>
      </c>
      <c r="G89" s="14">
        <f t="shared" si="56"/>
        <v>3.8548850574712645</v>
      </c>
      <c r="H89" s="14"/>
      <c r="I89" s="14">
        <f t="shared" si="56"/>
        <v>1.4836363636363636</v>
      </c>
      <c r="J89" s="14">
        <f t="shared" si="56"/>
        <v>1.1312127236580516</v>
      </c>
      <c r="K89" s="14"/>
      <c r="L89" s="14">
        <f t="shared" si="56"/>
        <v>1</v>
      </c>
    </row>
    <row r="90" spans="2:12" ht="12.75" thickBot="1" x14ac:dyDescent="0.25">
      <c r="C90" s="71" t="s">
        <v>122</v>
      </c>
      <c r="E90" s="14">
        <f>+E74/E88</f>
        <v>4.3609831029185866</v>
      </c>
      <c r="F90" s="14">
        <f t="shared" ref="F90:L90" si="57">+F74/F88</f>
        <v>3.4925373134328357</v>
      </c>
      <c r="G90" s="14"/>
      <c r="H90" s="14">
        <f t="shared" si="57"/>
        <v>3.8548850574712645</v>
      </c>
      <c r="I90" s="14">
        <f t="shared" si="57"/>
        <v>3.1833161688980436</v>
      </c>
      <c r="J90" s="14"/>
      <c r="K90" s="14">
        <f>+K74/K88</f>
        <v>1.1312127236580516</v>
      </c>
      <c r="L90" s="14">
        <f t="shared" si="57"/>
        <v>1.1276595744680851</v>
      </c>
    </row>
    <row r="91" spans="2:12" x14ac:dyDescent="0.2">
      <c r="C91" s="155"/>
      <c r="E91" s="14"/>
      <c r="F91" s="14"/>
      <c r="G91" s="14"/>
      <c r="H91" s="14"/>
      <c r="I91" s="14"/>
      <c r="J91" s="14"/>
      <c r="K91" s="14"/>
      <c r="L91" s="14"/>
    </row>
    <row r="92" spans="2:12" x14ac:dyDescent="0.2">
      <c r="B92" s="34" t="s">
        <v>123</v>
      </c>
      <c r="C92" s="226" t="s">
        <v>133</v>
      </c>
      <c r="D92" s="226"/>
      <c r="E92" s="226"/>
      <c r="F92" s="226"/>
      <c r="G92" s="226"/>
      <c r="H92" s="226"/>
      <c r="I92" s="226"/>
      <c r="J92" s="226"/>
      <c r="K92" s="226"/>
      <c r="L92" s="226"/>
    </row>
    <row r="93" spans="2:12" x14ac:dyDescent="0.2">
      <c r="B93" s="35" t="s">
        <v>124</v>
      </c>
      <c r="C93" s="226" t="s">
        <v>134</v>
      </c>
      <c r="D93" s="226"/>
      <c r="E93" s="226"/>
      <c r="F93" s="226"/>
      <c r="G93" s="226"/>
      <c r="H93" s="226"/>
      <c r="I93" s="226"/>
      <c r="J93" s="226"/>
      <c r="K93" s="226"/>
      <c r="L93" s="226"/>
    </row>
    <row r="94" spans="2:12" x14ac:dyDescent="0.2">
      <c r="B94" s="35" t="s">
        <v>125</v>
      </c>
      <c r="C94" s="226" t="s">
        <v>135</v>
      </c>
      <c r="D94" s="226"/>
      <c r="E94" s="226"/>
      <c r="F94" s="226"/>
      <c r="G94" s="226"/>
      <c r="H94" s="226"/>
      <c r="I94" s="226"/>
      <c r="J94" s="226"/>
      <c r="K94" s="226"/>
      <c r="L94" s="226"/>
    </row>
    <row r="96" spans="2:12" x14ac:dyDescent="0.2">
      <c r="G96" s="150">
        <v>2018</v>
      </c>
    </row>
    <row r="97" spans="2:12" ht="12.75" thickBot="1" x14ac:dyDescent="0.25"/>
    <row r="98" spans="2:12" ht="12.75" thickBot="1" x14ac:dyDescent="0.25">
      <c r="B98" s="217" t="s">
        <v>28</v>
      </c>
      <c r="C98" s="220" t="s">
        <v>0</v>
      </c>
      <c r="D98" s="223" t="s">
        <v>1</v>
      </c>
      <c r="E98" s="224"/>
      <c r="F98" s="225"/>
      <c r="G98" s="223" t="s">
        <v>2</v>
      </c>
      <c r="H98" s="224"/>
      <c r="I98" s="225"/>
      <c r="J98" s="223" t="s">
        <v>3</v>
      </c>
      <c r="K98" s="224"/>
      <c r="L98" s="225"/>
    </row>
    <row r="99" spans="2:12" x14ac:dyDescent="0.2">
      <c r="B99" s="231"/>
      <c r="C99" s="221"/>
      <c r="D99" s="227" t="s">
        <v>4</v>
      </c>
      <c r="E99" s="229" t="s">
        <v>5</v>
      </c>
      <c r="F99" s="229" t="s">
        <v>6</v>
      </c>
      <c r="G99" s="229" t="s">
        <v>4</v>
      </c>
      <c r="H99" s="229" t="s">
        <v>5</v>
      </c>
      <c r="I99" s="229" t="s">
        <v>6</v>
      </c>
      <c r="J99" s="229" t="s">
        <v>4</v>
      </c>
      <c r="K99" s="229" t="s">
        <v>5</v>
      </c>
      <c r="L99" s="229" t="s">
        <v>6</v>
      </c>
    </row>
    <row r="100" spans="2:12" ht="12.75" thickBot="1" x14ac:dyDescent="0.25">
      <c r="B100" s="231"/>
      <c r="C100" s="222"/>
      <c r="D100" s="228"/>
      <c r="E100" s="230"/>
      <c r="F100" s="230"/>
      <c r="G100" s="230"/>
      <c r="H100" s="230"/>
      <c r="I100" s="230"/>
      <c r="J100" s="230"/>
      <c r="K100" s="230"/>
      <c r="L100" s="230"/>
    </row>
    <row r="101" spans="2:12" ht="12.75" thickBot="1" x14ac:dyDescent="0.25">
      <c r="B101" s="259" t="s">
        <v>114</v>
      </c>
      <c r="C101" s="51" t="s">
        <v>24</v>
      </c>
      <c r="D101" s="123">
        <v>595</v>
      </c>
      <c r="E101" s="126">
        <v>0</v>
      </c>
      <c r="F101" s="123">
        <v>116</v>
      </c>
      <c r="G101" s="123">
        <v>609</v>
      </c>
      <c r="H101" s="126">
        <v>0</v>
      </c>
      <c r="I101" s="123">
        <v>118</v>
      </c>
      <c r="J101" s="123">
        <v>47</v>
      </c>
      <c r="K101" s="126">
        <v>0</v>
      </c>
      <c r="L101" s="123">
        <v>3</v>
      </c>
    </row>
    <row r="102" spans="2:12" ht="12.75" thickBot="1" x14ac:dyDescent="0.25">
      <c r="B102" s="256"/>
      <c r="C102" s="51" t="s">
        <v>25</v>
      </c>
      <c r="D102" s="123">
        <v>540</v>
      </c>
      <c r="E102" s="123">
        <v>0</v>
      </c>
      <c r="F102" s="126">
        <v>111</v>
      </c>
      <c r="G102" s="126">
        <v>530</v>
      </c>
      <c r="H102" s="123">
        <v>0</v>
      </c>
      <c r="I102" s="126">
        <v>117</v>
      </c>
      <c r="J102" s="126">
        <v>48</v>
      </c>
      <c r="K102" s="123">
        <v>0</v>
      </c>
      <c r="L102" s="126">
        <v>0</v>
      </c>
    </row>
    <row r="103" spans="2:12" x14ac:dyDescent="0.2">
      <c r="B103" s="44"/>
      <c r="C103" s="70" t="s">
        <v>116</v>
      </c>
      <c r="D103" s="1">
        <f>SUM(D101:D102)</f>
        <v>1135</v>
      </c>
      <c r="E103" s="1">
        <f>SUM(E101:E102)</f>
        <v>0</v>
      </c>
      <c r="F103" s="1">
        <f t="shared" ref="F103:K103" si="58">SUM(F101:F102)</f>
        <v>227</v>
      </c>
      <c r="G103" s="1">
        <f t="shared" si="58"/>
        <v>1139</v>
      </c>
      <c r="H103" s="1">
        <f t="shared" si="58"/>
        <v>0</v>
      </c>
      <c r="I103" s="1">
        <f t="shared" si="58"/>
        <v>235</v>
      </c>
      <c r="J103" s="1">
        <f t="shared" si="58"/>
        <v>95</v>
      </c>
      <c r="K103" s="1">
        <f t="shared" si="58"/>
        <v>0</v>
      </c>
      <c r="L103" s="1">
        <f>SUM(L101:L102)</f>
        <v>3</v>
      </c>
    </row>
    <row r="104" spans="2:12" x14ac:dyDescent="0.2">
      <c r="B104" s="44"/>
      <c r="C104" s="70" t="s">
        <v>119</v>
      </c>
      <c r="D104" s="11">
        <f>+D103/2</f>
        <v>567.5</v>
      </c>
      <c r="E104" s="11">
        <f>+E103/2</f>
        <v>0</v>
      </c>
      <c r="F104" s="11">
        <f t="shared" ref="F104:L104" si="59">+F103/2</f>
        <v>113.5</v>
      </c>
      <c r="G104" s="11">
        <f t="shared" si="59"/>
        <v>569.5</v>
      </c>
      <c r="H104" s="11">
        <f t="shared" si="59"/>
        <v>0</v>
      </c>
      <c r="I104" s="11">
        <f t="shared" si="59"/>
        <v>117.5</v>
      </c>
      <c r="J104" s="11">
        <f t="shared" si="59"/>
        <v>47.5</v>
      </c>
      <c r="K104" s="11">
        <f t="shared" si="59"/>
        <v>0</v>
      </c>
      <c r="L104" s="11">
        <f t="shared" si="59"/>
        <v>1.5</v>
      </c>
    </row>
    <row r="105" spans="2:12" ht="12.75" thickBot="1" x14ac:dyDescent="0.25">
      <c r="B105" s="44"/>
      <c r="C105" s="70" t="s">
        <v>117</v>
      </c>
      <c r="E105" s="11">
        <f>SUM(D104:E104)</f>
        <v>567.5</v>
      </c>
      <c r="F105" s="11">
        <f>SUM(D104:F104)</f>
        <v>681</v>
      </c>
      <c r="H105" s="11">
        <f>SUM(G104:H104)</f>
        <v>569.5</v>
      </c>
      <c r="I105" s="11">
        <f>SUM(G104:I104)</f>
        <v>687</v>
      </c>
      <c r="K105" s="11">
        <f>SUM(J104:K104)</f>
        <v>47.5</v>
      </c>
      <c r="L105" s="11">
        <f>SUM(J104:L104)</f>
        <v>49</v>
      </c>
    </row>
    <row r="106" spans="2:12" ht="12.75" thickBot="1" x14ac:dyDescent="0.25">
      <c r="C106" s="71" t="s">
        <v>121</v>
      </c>
      <c r="D106" s="12"/>
      <c r="E106" s="12"/>
      <c r="F106" s="14">
        <f>+F104/F105</f>
        <v>0.16666666666666666</v>
      </c>
      <c r="G106" s="12"/>
      <c r="H106" s="15" t="s">
        <v>126</v>
      </c>
      <c r="I106" s="16">
        <f>+I105/F105</f>
        <v>1.0088105726872247</v>
      </c>
      <c r="J106" s="12"/>
      <c r="K106" s="12"/>
      <c r="L106" s="12"/>
    </row>
    <row r="107" spans="2:12" x14ac:dyDescent="0.2">
      <c r="C107" s="155"/>
      <c r="D107" s="12"/>
      <c r="E107" s="12"/>
      <c r="F107" s="14"/>
      <c r="K107" s="12"/>
      <c r="L107" s="12"/>
    </row>
    <row r="108" spans="2:12" x14ac:dyDescent="0.2">
      <c r="G108" s="150">
        <v>2017</v>
      </c>
    </row>
    <row r="109" spans="2:12" ht="12.75" thickBot="1" x14ac:dyDescent="0.25"/>
    <row r="110" spans="2:12" ht="12.75" thickBot="1" x14ac:dyDescent="0.25">
      <c r="B110" s="217" t="s">
        <v>28</v>
      </c>
      <c r="C110" s="220" t="s">
        <v>0</v>
      </c>
      <c r="D110" s="223" t="s">
        <v>1</v>
      </c>
      <c r="E110" s="224"/>
      <c r="F110" s="225"/>
      <c r="G110" s="223" t="s">
        <v>2</v>
      </c>
      <c r="H110" s="224"/>
      <c r="I110" s="225"/>
      <c r="J110" s="223" t="s">
        <v>3</v>
      </c>
      <c r="K110" s="224"/>
      <c r="L110" s="225"/>
    </row>
    <row r="111" spans="2:12" x14ac:dyDescent="0.2">
      <c r="B111" s="231"/>
      <c r="C111" s="221"/>
      <c r="D111" s="227" t="s">
        <v>4</v>
      </c>
      <c r="E111" s="229" t="s">
        <v>5</v>
      </c>
      <c r="F111" s="229" t="s">
        <v>6</v>
      </c>
      <c r="G111" s="229" t="s">
        <v>4</v>
      </c>
      <c r="H111" s="229" t="s">
        <v>5</v>
      </c>
      <c r="I111" s="229" t="s">
        <v>6</v>
      </c>
      <c r="J111" s="229" t="s">
        <v>4</v>
      </c>
      <c r="K111" s="229" t="s">
        <v>5</v>
      </c>
      <c r="L111" s="229" t="s">
        <v>6</v>
      </c>
    </row>
    <row r="112" spans="2:12" ht="12.75" thickBot="1" x14ac:dyDescent="0.25">
      <c r="B112" s="231"/>
      <c r="C112" s="222"/>
      <c r="D112" s="228"/>
      <c r="E112" s="230"/>
      <c r="F112" s="230"/>
      <c r="G112" s="230"/>
      <c r="H112" s="230"/>
      <c r="I112" s="230"/>
      <c r="J112" s="230"/>
      <c r="K112" s="230"/>
      <c r="L112" s="230"/>
    </row>
    <row r="113" spans="2:15" ht="12.75" thickBot="1" x14ac:dyDescent="0.25">
      <c r="B113" s="259" t="s">
        <v>114</v>
      </c>
      <c r="C113" s="51" t="s">
        <v>24</v>
      </c>
      <c r="D113" s="38">
        <v>124</v>
      </c>
      <c r="E113" s="38">
        <v>0</v>
      </c>
      <c r="F113" s="38">
        <v>117</v>
      </c>
      <c r="G113" s="38">
        <v>152</v>
      </c>
      <c r="H113" s="38">
        <v>0</v>
      </c>
      <c r="I113" s="38">
        <v>91</v>
      </c>
      <c r="J113" s="38">
        <v>32</v>
      </c>
      <c r="K113" s="38">
        <v>0</v>
      </c>
      <c r="L113" s="38">
        <v>9</v>
      </c>
    </row>
    <row r="114" spans="2:15" ht="12.75" thickBot="1" x14ac:dyDescent="0.25">
      <c r="B114" s="256"/>
      <c r="C114" s="51" t="s">
        <v>25</v>
      </c>
      <c r="D114" s="7">
        <v>103</v>
      </c>
      <c r="E114" s="7">
        <v>0</v>
      </c>
      <c r="F114" s="7">
        <v>91</v>
      </c>
      <c r="G114" s="7">
        <v>104</v>
      </c>
      <c r="H114" s="7">
        <v>0</v>
      </c>
      <c r="I114" s="7">
        <v>99</v>
      </c>
      <c r="J114" s="7">
        <v>28</v>
      </c>
      <c r="K114" s="7">
        <v>0</v>
      </c>
      <c r="L114" s="7">
        <v>6</v>
      </c>
    </row>
    <row r="115" spans="2:15" x14ac:dyDescent="0.2">
      <c r="C115" s="70" t="s">
        <v>116</v>
      </c>
      <c r="D115" s="1">
        <f>SUM(D113:D114)</f>
        <v>227</v>
      </c>
      <c r="E115" s="1">
        <f t="shared" ref="E115:K115" si="60">SUM(E113:E114)</f>
        <v>0</v>
      </c>
      <c r="F115" s="1">
        <f t="shared" si="60"/>
        <v>208</v>
      </c>
      <c r="G115" s="1">
        <f t="shared" si="60"/>
        <v>256</v>
      </c>
      <c r="H115" s="1">
        <f t="shared" si="60"/>
        <v>0</v>
      </c>
      <c r="I115" s="1">
        <f t="shared" si="60"/>
        <v>190</v>
      </c>
      <c r="J115" s="1">
        <f t="shared" si="60"/>
        <v>60</v>
      </c>
      <c r="K115" s="1">
        <f t="shared" si="60"/>
        <v>0</v>
      </c>
      <c r="L115" s="1">
        <f>SUM(L113:L114)</f>
        <v>15</v>
      </c>
    </row>
    <row r="116" spans="2:15" x14ac:dyDescent="0.2">
      <c r="C116" s="70" t="s">
        <v>119</v>
      </c>
      <c r="D116" s="11">
        <f>+D115/2</f>
        <v>113.5</v>
      </c>
      <c r="E116" s="11">
        <f>+E115/2</f>
        <v>0</v>
      </c>
      <c r="F116" s="11">
        <f t="shared" ref="F116:L116" si="61">+F115/2</f>
        <v>104</v>
      </c>
      <c r="G116" s="11">
        <f t="shared" si="61"/>
        <v>128</v>
      </c>
      <c r="H116" s="11">
        <f t="shared" si="61"/>
        <v>0</v>
      </c>
      <c r="I116" s="11">
        <f t="shared" si="61"/>
        <v>95</v>
      </c>
      <c r="J116" s="11">
        <f t="shared" si="61"/>
        <v>30</v>
      </c>
      <c r="K116" s="11">
        <f t="shared" si="61"/>
        <v>0</v>
      </c>
      <c r="L116" s="11">
        <f t="shared" si="61"/>
        <v>7.5</v>
      </c>
    </row>
    <row r="117" spans="2:15" x14ac:dyDescent="0.2">
      <c r="C117" s="70" t="s">
        <v>117</v>
      </c>
      <c r="E117" s="12">
        <f>SUM(D116:E116)</f>
        <v>113.5</v>
      </c>
      <c r="F117" s="12">
        <f>SUM(D116:F116)</f>
        <v>217.5</v>
      </c>
      <c r="H117" s="12">
        <f>SUM(G116:H116)</f>
        <v>128</v>
      </c>
      <c r="I117" s="12">
        <f>SUM(G116:I116)</f>
        <v>223</v>
      </c>
      <c r="K117" s="12">
        <f>SUM(J116:K116)</f>
        <v>30</v>
      </c>
      <c r="L117" s="12">
        <f>SUM(J116:L116)</f>
        <v>37.5</v>
      </c>
    </row>
    <row r="118" spans="2:15" x14ac:dyDescent="0.2">
      <c r="C118" s="70" t="s">
        <v>120</v>
      </c>
      <c r="D118" s="14">
        <f>+D103/D115</f>
        <v>5</v>
      </c>
      <c r="E118" s="14"/>
      <c r="F118" s="14">
        <f t="shared" ref="F118:L118" si="62">+F103/F115</f>
        <v>1.0913461538461537</v>
      </c>
      <c r="G118" s="14">
        <f t="shared" si="62"/>
        <v>4.44921875</v>
      </c>
      <c r="H118" s="14"/>
      <c r="I118" s="14">
        <f t="shared" si="62"/>
        <v>1.236842105263158</v>
      </c>
      <c r="J118" s="14">
        <f t="shared" si="62"/>
        <v>1.5833333333333333</v>
      </c>
      <c r="K118" s="14"/>
      <c r="L118" s="14">
        <f t="shared" si="62"/>
        <v>0.2</v>
      </c>
    </row>
    <row r="119" spans="2:15" ht="12.75" thickBot="1" x14ac:dyDescent="0.25">
      <c r="C119" s="71" t="s">
        <v>122</v>
      </c>
      <c r="E119" s="14">
        <f>+E105/E117</f>
        <v>5</v>
      </c>
      <c r="F119" s="14">
        <f t="shared" ref="F119:L119" si="63">+F105/F117</f>
        <v>3.1310344827586207</v>
      </c>
      <c r="G119" s="14"/>
      <c r="H119" s="14">
        <f t="shared" si="63"/>
        <v>4.44921875</v>
      </c>
      <c r="I119" s="14">
        <f t="shared" si="63"/>
        <v>3.0807174887892375</v>
      </c>
      <c r="J119" s="14"/>
      <c r="K119" s="14">
        <f t="shared" si="63"/>
        <v>1.5833333333333333</v>
      </c>
      <c r="L119" s="14">
        <f t="shared" si="63"/>
        <v>1.3066666666666666</v>
      </c>
    </row>
    <row r="120" spans="2:15" x14ac:dyDescent="0.2">
      <c r="C120" s="155"/>
      <c r="E120" s="14"/>
      <c r="F120" s="14"/>
      <c r="G120" s="14"/>
      <c r="H120" s="14"/>
      <c r="I120" s="14"/>
      <c r="J120" s="14"/>
      <c r="K120" s="14"/>
      <c r="L120" s="14"/>
    </row>
    <row r="121" spans="2:15" ht="24" customHeight="1" x14ac:dyDescent="0.2">
      <c r="B121" s="153" t="s">
        <v>123</v>
      </c>
      <c r="C121" s="226" t="s">
        <v>136</v>
      </c>
      <c r="D121" s="226"/>
      <c r="E121" s="226"/>
      <c r="F121" s="226"/>
      <c r="G121" s="226"/>
      <c r="H121" s="226"/>
      <c r="I121" s="226"/>
      <c r="J121" s="226"/>
      <c r="K121" s="226"/>
      <c r="L121" s="226"/>
    </row>
    <row r="122" spans="2:15" ht="17.25" customHeight="1" x14ac:dyDescent="0.2">
      <c r="B122" s="154" t="s">
        <v>124</v>
      </c>
      <c r="C122" s="226" t="s">
        <v>137</v>
      </c>
      <c r="D122" s="226"/>
      <c r="E122" s="226"/>
      <c r="F122" s="226"/>
      <c r="G122" s="226"/>
      <c r="H122" s="226"/>
      <c r="I122" s="226"/>
      <c r="J122" s="226"/>
      <c r="K122" s="226"/>
      <c r="L122" s="226"/>
    </row>
    <row r="123" spans="2:15" ht="14.25" customHeight="1" x14ac:dyDescent="0.2">
      <c r="B123" s="154" t="s">
        <v>125</v>
      </c>
      <c r="C123" s="226" t="s">
        <v>138</v>
      </c>
      <c r="D123" s="226"/>
      <c r="E123" s="226"/>
      <c r="F123" s="226"/>
      <c r="G123" s="226"/>
      <c r="H123" s="226"/>
      <c r="I123" s="226"/>
      <c r="J123" s="226"/>
      <c r="K123" s="226"/>
      <c r="L123" s="226"/>
    </row>
    <row r="126" spans="2:15" ht="12.75" thickBot="1" x14ac:dyDescent="0.25">
      <c r="O126" s="12"/>
    </row>
    <row r="127" spans="2:15" ht="12" customHeight="1" x14ac:dyDescent="0.2">
      <c r="C127" s="149"/>
      <c r="D127" s="217" t="s">
        <v>1</v>
      </c>
      <c r="E127" s="217" t="s">
        <v>2</v>
      </c>
      <c r="F127" s="217" t="s">
        <v>3</v>
      </c>
      <c r="O127" s="12"/>
    </row>
    <row r="128" spans="2:15" ht="12.75" thickBot="1" x14ac:dyDescent="0.25">
      <c r="C128" s="149"/>
      <c r="D128" s="253"/>
      <c r="E128" s="253"/>
      <c r="F128" s="253"/>
      <c r="O128" s="12"/>
    </row>
    <row r="129" spans="1:11" ht="21.75" customHeight="1" thickBot="1" x14ac:dyDescent="0.25">
      <c r="C129" s="156" t="s">
        <v>72</v>
      </c>
      <c r="D129" s="38">
        <v>485</v>
      </c>
      <c r="E129" s="38">
        <v>496</v>
      </c>
      <c r="F129" s="38">
        <v>434</v>
      </c>
    </row>
    <row r="130" spans="1:11" ht="35.25" customHeight="1" thickBot="1" x14ac:dyDescent="0.25">
      <c r="C130" s="157" t="s">
        <v>173</v>
      </c>
      <c r="D130" s="95">
        <v>495</v>
      </c>
      <c r="E130" s="96">
        <v>460</v>
      </c>
      <c r="F130" s="97">
        <v>341</v>
      </c>
    </row>
    <row r="131" spans="1:11" x14ac:dyDescent="0.2">
      <c r="D131" s="14">
        <f>+D129/D130</f>
        <v>0.97979797979797978</v>
      </c>
      <c r="E131" s="14">
        <f>+E129/E130</f>
        <v>1.0782608695652174</v>
      </c>
      <c r="F131" s="14">
        <f>+F129/F130</f>
        <v>1.2727272727272727</v>
      </c>
    </row>
    <row r="133" spans="1:11" ht="24" customHeight="1" x14ac:dyDescent="0.2">
      <c r="A133" s="153" t="s">
        <v>167</v>
      </c>
      <c r="B133" s="250" t="s">
        <v>310</v>
      </c>
      <c r="C133" s="250"/>
      <c r="D133" s="250"/>
      <c r="E133" s="250"/>
      <c r="F133" s="250"/>
      <c r="G133" s="250"/>
      <c r="H133" s="250"/>
      <c r="I133" s="250"/>
      <c r="J133" s="250"/>
      <c r="K133" s="250"/>
    </row>
    <row r="135" spans="1:11" ht="24" x14ac:dyDescent="0.2">
      <c r="C135" s="158" t="s">
        <v>74</v>
      </c>
      <c r="D135" s="19" t="s">
        <v>75</v>
      </c>
      <c r="E135" s="19" t="s">
        <v>76</v>
      </c>
      <c r="F135" s="20" t="s">
        <v>77</v>
      </c>
    </row>
    <row r="136" spans="1:11" x14ac:dyDescent="0.2">
      <c r="C136" s="159" t="s">
        <v>79</v>
      </c>
      <c r="D136" s="22">
        <v>479</v>
      </c>
      <c r="E136" s="22">
        <v>465</v>
      </c>
      <c r="F136" s="22">
        <v>36</v>
      </c>
    </row>
    <row r="137" spans="1:11" x14ac:dyDescent="0.2">
      <c r="C137" s="159" t="s">
        <v>80</v>
      </c>
      <c r="D137" s="22">
        <v>868</v>
      </c>
      <c r="E137" s="22">
        <v>805</v>
      </c>
      <c r="F137" s="22">
        <v>454</v>
      </c>
    </row>
    <row r="138" spans="1:11" x14ac:dyDescent="0.2">
      <c r="C138" s="159" t="s">
        <v>83</v>
      </c>
      <c r="D138" s="22">
        <v>379</v>
      </c>
      <c r="E138" s="22">
        <v>366</v>
      </c>
      <c r="F138" s="22">
        <v>174</v>
      </c>
    </row>
    <row r="139" spans="1:11" x14ac:dyDescent="0.2">
      <c r="C139" s="159" t="s">
        <v>257</v>
      </c>
      <c r="D139" s="22">
        <v>228</v>
      </c>
      <c r="E139" s="22">
        <v>204</v>
      </c>
      <c r="F139" s="22">
        <v>106</v>
      </c>
    </row>
    <row r="140" spans="1:11" x14ac:dyDescent="0.2">
      <c r="C140" s="159" t="s">
        <v>86</v>
      </c>
      <c r="D140" s="22">
        <v>190</v>
      </c>
      <c r="E140" s="22">
        <v>160</v>
      </c>
      <c r="F140" s="22">
        <v>151</v>
      </c>
    </row>
    <row r="141" spans="1:11" x14ac:dyDescent="0.2">
      <c r="C141" s="159" t="s">
        <v>87</v>
      </c>
      <c r="D141" s="22">
        <v>287</v>
      </c>
      <c r="E141" s="22">
        <v>289</v>
      </c>
      <c r="F141" s="22">
        <v>79</v>
      </c>
    </row>
    <row r="142" spans="1:11" x14ac:dyDescent="0.2">
      <c r="C142" s="159" t="s">
        <v>88</v>
      </c>
      <c r="D142" s="22">
        <v>443</v>
      </c>
      <c r="E142" s="22">
        <v>426</v>
      </c>
      <c r="F142" s="22">
        <v>123</v>
      </c>
    </row>
    <row r="143" spans="1:11" x14ac:dyDescent="0.2">
      <c r="C143" s="159" t="s">
        <v>258</v>
      </c>
      <c r="D143" s="22">
        <v>576</v>
      </c>
      <c r="E143" s="22">
        <v>393</v>
      </c>
      <c r="F143" s="22">
        <v>375</v>
      </c>
    </row>
    <row r="144" spans="1:11" x14ac:dyDescent="0.2">
      <c r="C144" s="159" t="s">
        <v>91</v>
      </c>
      <c r="D144" s="22">
        <v>723</v>
      </c>
      <c r="E144" s="22">
        <v>578</v>
      </c>
      <c r="F144" s="22">
        <v>756</v>
      </c>
    </row>
    <row r="145" spans="3:6" x14ac:dyDescent="0.2">
      <c r="C145" s="159" t="s">
        <v>92</v>
      </c>
      <c r="D145" s="22">
        <v>700</v>
      </c>
      <c r="E145" s="22">
        <v>547</v>
      </c>
      <c r="F145" s="22">
        <v>827</v>
      </c>
    </row>
    <row r="146" spans="3:6" x14ac:dyDescent="0.2">
      <c r="C146" s="159" t="s">
        <v>93</v>
      </c>
      <c r="D146" s="22">
        <v>396</v>
      </c>
      <c r="E146" s="22">
        <v>324</v>
      </c>
      <c r="F146" s="22">
        <v>205</v>
      </c>
    </row>
    <row r="147" spans="3:6" x14ac:dyDescent="0.2">
      <c r="C147" s="159" t="s">
        <v>94</v>
      </c>
      <c r="D147" s="22">
        <v>993</v>
      </c>
      <c r="E147" s="22">
        <v>944</v>
      </c>
      <c r="F147" s="22">
        <v>163</v>
      </c>
    </row>
    <row r="148" spans="3:6" x14ac:dyDescent="0.2">
      <c r="C148" s="159" t="s">
        <v>96</v>
      </c>
      <c r="D148" s="22">
        <v>485</v>
      </c>
      <c r="E148" s="22">
        <v>496</v>
      </c>
      <c r="F148" s="22">
        <v>434</v>
      </c>
    </row>
    <row r="149" spans="3:6" x14ac:dyDescent="0.2">
      <c r="C149" s="159" t="s">
        <v>99</v>
      </c>
      <c r="D149" s="22">
        <v>537</v>
      </c>
      <c r="E149" s="22">
        <v>542</v>
      </c>
      <c r="F149" s="22">
        <v>606</v>
      </c>
    </row>
    <row r="150" spans="3:6" x14ac:dyDescent="0.2">
      <c r="C150" s="159" t="s">
        <v>261</v>
      </c>
      <c r="D150" s="22">
        <v>341</v>
      </c>
      <c r="E150" s="22">
        <v>325</v>
      </c>
      <c r="F150" s="22">
        <v>273</v>
      </c>
    </row>
    <row r="151" spans="3:6" x14ac:dyDescent="0.2">
      <c r="C151" s="159" t="s">
        <v>102</v>
      </c>
      <c r="D151" s="22">
        <v>436</v>
      </c>
      <c r="E151" s="22">
        <v>421</v>
      </c>
      <c r="F151" s="22">
        <v>219</v>
      </c>
    </row>
    <row r="152" spans="3:6" x14ac:dyDescent="0.2">
      <c r="C152" s="159" t="s">
        <v>103</v>
      </c>
      <c r="D152" s="22">
        <v>737</v>
      </c>
      <c r="E152" s="22">
        <v>647</v>
      </c>
      <c r="F152" s="22">
        <v>596</v>
      </c>
    </row>
    <row r="153" spans="3:6" x14ac:dyDescent="0.2">
      <c r="C153" s="159" t="s">
        <v>104</v>
      </c>
      <c r="D153" s="22">
        <v>429</v>
      </c>
      <c r="E153" s="22">
        <v>441</v>
      </c>
      <c r="F153" s="22">
        <v>318</v>
      </c>
    </row>
    <row r="154" spans="3:6" x14ac:dyDescent="0.2">
      <c r="C154" s="159" t="s">
        <v>107</v>
      </c>
      <c r="D154" s="22">
        <v>260</v>
      </c>
      <c r="E154" s="22">
        <v>420</v>
      </c>
      <c r="F154" s="22">
        <v>794</v>
      </c>
    </row>
    <row r="155" spans="3:6" x14ac:dyDescent="0.2">
      <c r="C155" s="159" t="s">
        <v>108</v>
      </c>
      <c r="D155" s="22">
        <v>411</v>
      </c>
      <c r="E155" s="22">
        <v>403</v>
      </c>
      <c r="F155" s="22">
        <v>136</v>
      </c>
    </row>
    <row r="156" spans="3:6" x14ac:dyDescent="0.2">
      <c r="C156" s="68" t="s">
        <v>259</v>
      </c>
    </row>
    <row r="157" spans="3:6" x14ac:dyDescent="0.2">
      <c r="C157" s="68" t="s">
        <v>260</v>
      </c>
    </row>
    <row r="158" spans="3:6" x14ac:dyDescent="0.2">
      <c r="C158" s="68" t="s">
        <v>262</v>
      </c>
    </row>
  </sheetData>
  <mergeCells count="140">
    <mergeCell ref="J37:L37"/>
    <mergeCell ref="D38:D39"/>
    <mergeCell ref="E38:E39"/>
    <mergeCell ref="F38:F39"/>
    <mergeCell ref="G38:G39"/>
    <mergeCell ref="H38:H39"/>
    <mergeCell ref="C121:L121"/>
    <mergeCell ref="C122:L122"/>
    <mergeCell ref="C123:L123"/>
    <mergeCell ref="C92:L92"/>
    <mergeCell ref="C93:L93"/>
    <mergeCell ref="C94:L94"/>
    <mergeCell ref="C60:L60"/>
    <mergeCell ref="C61:L61"/>
    <mergeCell ref="C62:L62"/>
    <mergeCell ref="J38:J39"/>
    <mergeCell ref="K38:K39"/>
    <mergeCell ref="L38:L39"/>
    <mergeCell ref="B113:B114"/>
    <mergeCell ref="J110:L110"/>
    <mergeCell ref="D111:D112"/>
    <mergeCell ref="E111:E112"/>
    <mergeCell ref="F111:F112"/>
    <mergeCell ref="G111:G112"/>
    <mergeCell ref="H111:H112"/>
    <mergeCell ref="I111:I112"/>
    <mergeCell ref="J111:J112"/>
    <mergeCell ref="K111:K112"/>
    <mergeCell ref="L111:L112"/>
    <mergeCell ref="B101:B102"/>
    <mergeCell ref="B110:B112"/>
    <mergeCell ref="C110:C112"/>
    <mergeCell ref="D110:F110"/>
    <mergeCell ref="G110:I110"/>
    <mergeCell ref="J98:L98"/>
    <mergeCell ref="D99:D100"/>
    <mergeCell ref="E99:E100"/>
    <mergeCell ref="F99:F100"/>
    <mergeCell ref="G99:G100"/>
    <mergeCell ref="H99:H100"/>
    <mergeCell ref="I99:I100"/>
    <mergeCell ref="J99:J100"/>
    <mergeCell ref="K99:K100"/>
    <mergeCell ref="L99:L100"/>
    <mergeCell ref="B83:B85"/>
    <mergeCell ref="B98:B100"/>
    <mergeCell ref="C98:C100"/>
    <mergeCell ref="D98:F98"/>
    <mergeCell ref="G98:I98"/>
    <mergeCell ref="G80:I80"/>
    <mergeCell ref="J80:L80"/>
    <mergeCell ref="D81:D82"/>
    <mergeCell ref="E81:E82"/>
    <mergeCell ref="F81:F82"/>
    <mergeCell ref="G81:G82"/>
    <mergeCell ref="H81:H82"/>
    <mergeCell ref="I81:I82"/>
    <mergeCell ref="J81:J82"/>
    <mergeCell ref="K81:K82"/>
    <mergeCell ref="L81:L82"/>
    <mergeCell ref="B69:B71"/>
    <mergeCell ref="B80:B82"/>
    <mergeCell ref="C80:C82"/>
    <mergeCell ref="D80:F80"/>
    <mergeCell ref="B66:B68"/>
    <mergeCell ref="C66:C68"/>
    <mergeCell ref="D66:F66"/>
    <mergeCell ref="G66:I66"/>
    <mergeCell ref="J66:L66"/>
    <mergeCell ref="D67:D68"/>
    <mergeCell ref="E67:E68"/>
    <mergeCell ref="F67:F68"/>
    <mergeCell ref="G67:G68"/>
    <mergeCell ref="H67:H68"/>
    <mergeCell ref="I67:I68"/>
    <mergeCell ref="J67:J68"/>
    <mergeCell ref="K67:K68"/>
    <mergeCell ref="L67:L68"/>
    <mergeCell ref="B52:B53"/>
    <mergeCell ref="B40:B41"/>
    <mergeCell ref="J49:L49"/>
    <mergeCell ref="D50:D51"/>
    <mergeCell ref="E50:E51"/>
    <mergeCell ref="F50:F51"/>
    <mergeCell ref="G50:G51"/>
    <mergeCell ref="H50:H51"/>
    <mergeCell ref="B49:B51"/>
    <mergeCell ref="C49:C51"/>
    <mergeCell ref="D49:F49"/>
    <mergeCell ref="G49:I49"/>
    <mergeCell ref="I50:I51"/>
    <mergeCell ref="J50:J51"/>
    <mergeCell ref="K50:K51"/>
    <mergeCell ref="L50:L51"/>
    <mergeCell ref="G47:I47"/>
    <mergeCell ref="G35:I35"/>
    <mergeCell ref="C37:C39"/>
    <mergeCell ref="D37:F37"/>
    <mergeCell ref="G37:I37"/>
    <mergeCell ref="I38:I39"/>
    <mergeCell ref="E127:E128"/>
    <mergeCell ref="F127:F128"/>
    <mergeCell ref="D127:D128"/>
    <mergeCell ref="G2:I2"/>
    <mergeCell ref="D19:D20"/>
    <mergeCell ref="E19:E20"/>
    <mergeCell ref="F19:F20"/>
    <mergeCell ref="G19:G20"/>
    <mergeCell ref="H19:H20"/>
    <mergeCell ref="I19:I20"/>
    <mergeCell ref="I5:I6"/>
    <mergeCell ref="F5:F6"/>
    <mergeCell ref="G5:G6"/>
    <mergeCell ref="H5:H6"/>
    <mergeCell ref="D18:F18"/>
    <mergeCell ref="G18:I18"/>
    <mergeCell ref="B133:K133"/>
    <mergeCell ref="J18:L18"/>
    <mergeCell ref="B4:B6"/>
    <mergeCell ref="C4:C6"/>
    <mergeCell ref="D4:F4"/>
    <mergeCell ref="G4:I4"/>
    <mergeCell ref="J4:L4"/>
    <mergeCell ref="D5:D6"/>
    <mergeCell ref="E5:E6"/>
    <mergeCell ref="J19:J20"/>
    <mergeCell ref="K19:K20"/>
    <mergeCell ref="L19:L20"/>
    <mergeCell ref="J5:J6"/>
    <mergeCell ref="K5:K6"/>
    <mergeCell ref="L5:L6"/>
    <mergeCell ref="B21:B24"/>
    <mergeCell ref="G16:I16"/>
    <mergeCell ref="B7:B10"/>
    <mergeCell ref="B18:B20"/>
    <mergeCell ref="C18:C20"/>
    <mergeCell ref="B37:B39"/>
    <mergeCell ref="C31:L31"/>
    <mergeCell ref="C32:L32"/>
    <mergeCell ref="C33:L3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Discp.</vt:lpstr>
      <vt:lpstr>T-Admv.</vt:lpstr>
      <vt:lpstr>J-Admv.</vt:lpstr>
      <vt:lpstr>T-SCFL</vt:lpstr>
      <vt:lpstr>T-SP</vt:lpstr>
      <vt:lpstr>Espec.</vt:lpstr>
      <vt:lpstr>EPMS</vt:lpstr>
      <vt:lpstr>P-Cto</vt:lpstr>
      <vt:lpstr>P-Mcp</vt:lpstr>
      <vt:lpstr>Gtías</vt:lpstr>
      <vt:lpstr>RPA-Cto</vt:lpstr>
      <vt:lpstr>RPA-Mcp</vt:lpstr>
      <vt:lpstr>C-Cto</vt:lpstr>
      <vt:lpstr>C-Mcp</vt:lpstr>
      <vt:lpstr>Fmla.</vt:lpstr>
      <vt:lpstr>Laboral</vt:lpstr>
      <vt:lpstr>Extinc.</vt:lpstr>
      <vt:lpstr>Prom-Cto.</vt:lpstr>
      <vt:lpstr>PqCCM</vt:lpstr>
      <vt:lpstr>PqCLab</vt:lpstr>
      <vt:lpstr>Prom.-Mcp</vt:lpstr>
      <vt:lpstr>consol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2019-01-16T15:54:14Z</cp:lastPrinted>
  <dcterms:created xsi:type="dcterms:W3CDTF">2018-08-16T19:29:42Z</dcterms:created>
  <dcterms:modified xsi:type="dcterms:W3CDTF">2019-03-11T22:33:14Z</dcterms:modified>
</cp:coreProperties>
</file>