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16.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7.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18.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19.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drawings/drawing20.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drawings/drawing21.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Override PartName="/xl/charts/colors19.xml" ContentType="application/vnd.ms-office.chartcolorstyle+xml"/>
  <Override PartName="/xl/charts/style19.xml" ContentType="application/vnd.ms-office.chartstyle+xml"/>
  <Override PartName="/xl/charts/colors20.xml" ContentType="application/vnd.ms-office.chartcolorstyle+xml"/>
  <Override PartName="/xl/charts/style20.xml" ContentType="application/vnd.ms-office.chartstyle+xml"/>
  <Override PartName="/xl/charts/colors21.xml" ContentType="application/vnd.ms-office.chartcolorstyle+xml"/>
  <Override PartName="/xl/charts/style21.xml" ContentType="application/vnd.ms-office.chartstyle+xml"/>
  <Override PartName="/xl/charts/colors22.xml" ContentType="application/vnd.ms-office.chartcolorstyle+xml"/>
  <Override PartName="/xl/charts/style22.xml" ContentType="application/vnd.ms-office.chartstyle+xml"/>
  <Override PartName="/xl/charts/colors23.xml" ContentType="application/vnd.ms-office.chartcolorstyle+xml"/>
  <Override PartName="/xl/charts/style23.xml" ContentType="application/vnd.ms-office.chartstyle+xml"/>
  <Override PartName="/xl/charts/colors24.xml" ContentType="application/vnd.ms-office.chartcolorstyle+xml"/>
  <Override PartName="/xl/charts/style24.xml" ContentType="application/vnd.ms-office.chartstyle+xml"/>
  <Override PartName="/xl/charts/colors25.xml" ContentType="application/vnd.ms-office.chartcolorstyle+xml"/>
  <Override PartName="/xl/charts/style25.xml" ContentType="application/vnd.ms-office.chartstyle+xml"/>
  <Override PartName="/xl/charts/colors26.xml" ContentType="application/vnd.ms-office.chartcolorstyle+xml"/>
  <Override PartName="/xl/charts/style26.xml" ContentType="application/vnd.ms-office.chartstyle+xml"/>
  <Override PartName="/xl/charts/colors27.xml" ContentType="application/vnd.ms-office.chartcolorstyle+xml"/>
  <Override PartName="/xl/charts/style27.xml" ContentType="application/vnd.ms-office.chartstyle+xml"/>
  <Override PartName="/xl/charts/colors28.xml" ContentType="application/vnd.ms-office.chartcolorstyle+xml"/>
  <Override PartName="/xl/charts/style28.xml" ContentType="application/vnd.ms-office.chartstyle+xml"/>
  <Override PartName="/xl/charts/colors29.xml" ContentType="application/vnd.ms-office.chartcolorstyle+xml"/>
  <Override PartName="/xl/charts/style29.xml" ContentType="application/vnd.ms-office.chartstyle+xml"/>
  <Override PartName="/xl/charts/colors30.xml" ContentType="application/vnd.ms-office.chartcolorstyle+xml"/>
  <Override PartName="/xl/charts/style30.xml" ContentType="application/vnd.ms-office.chartstyle+xml"/>
  <Override PartName="/xl/charts/colors31.xml" ContentType="application/vnd.ms-office.chartcolorstyle+xml"/>
  <Override PartName="/xl/charts/style31.xml" ContentType="application/vnd.ms-office.chartstyle+xml"/>
  <Override PartName="/xl/charts/colors32.xml" ContentType="application/vnd.ms-office.chartcolorstyle+xml"/>
  <Override PartName="/xl/charts/style32.xml" ContentType="application/vnd.ms-office.chartstyle+xml"/>
  <Override PartName="/xl/charts/colors33.xml" ContentType="application/vnd.ms-office.chartcolorstyle+xml"/>
  <Override PartName="/xl/charts/style33.xml" ContentType="application/vnd.ms-office.chartstyle+xml"/>
  <Override PartName="/xl/charts/colors34.xml" ContentType="application/vnd.ms-office.chartcolorstyle+xml"/>
  <Override PartName="/xl/charts/style34.xml" ContentType="application/vnd.ms-office.chartstyle+xml"/>
  <Override PartName="/xl/charts/colors35.xml" ContentType="application/vnd.ms-office.chartcolorstyle+xml"/>
  <Override PartName="/xl/charts/style35.xml" ContentType="application/vnd.ms-office.chartstyle+xml"/>
  <Override PartName="/xl/charts/colors36.xml" ContentType="application/vnd.ms-office.chartcolorstyle+xml"/>
  <Override PartName="/xl/charts/style3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120" yWindow="481995" windowWidth="5715" windowHeight="3915" firstSheet="12" activeTab="19"/>
  </bookViews>
  <sheets>
    <sheet name="Discp." sheetId="22" r:id="rId1"/>
    <sheet name="T-Admv." sheetId="2" r:id="rId2"/>
    <sheet name="J-Admv." sheetId="3" r:id="rId3"/>
    <sheet name="T-SCFL" sheetId="4" r:id="rId4"/>
    <sheet name="T-SP" sheetId="5" r:id="rId5"/>
    <sheet name="EPMS" sheetId="6" r:id="rId6"/>
    <sheet name="Espec." sheetId="7" r:id="rId7"/>
    <sheet name="P-Cto" sheetId="8" r:id="rId8"/>
    <sheet name="P-Mcp" sheetId="10" r:id="rId9"/>
    <sheet name="Gtías" sheetId="11" r:id="rId10"/>
    <sheet name="RPA-Cto" sheetId="12" r:id="rId11"/>
    <sheet name="RPA-Mcp" sheetId="13" r:id="rId12"/>
    <sheet name="C-Cto" sheetId="14" r:id="rId13"/>
    <sheet name="C-Mcp" sheetId="15" r:id="rId14"/>
    <sheet name="Fmla." sheetId="16" r:id="rId15"/>
    <sheet name="Laboral" sheetId="18" r:id="rId16"/>
    <sheet name="Extinc." sheetId="9" r:id="rId17"/>
    <sheet name="Prom-Cto." sheetId="19" r:id="rId18"/>
    <sheet name="PqCCM" sheetId="21" r:id="rId19"/>
    <sheet name="PqCLab" sheetId="24" r:id="rId20"/>
    <sheet name="Prom.-Mcp" sheetId="20" r:id="rId21"/>
    <sheet name="consol" sheetId="25" r:id="rId22"/>
  </sheets>
  <calcPr calcId="145621"/>
</workbook>
</file>

<file path=xl/calcChain.xml><?xml version="1.0" encoding="utf-8"?>
<calcChain xmlns="http://schemas.openxmlformats.org/spreadsheetml/2006/main">
  <c r="D178" i="11" l="1"/>
  <c r="D177" i="11"/>
  <c r="D176" i="11"/>
  <c r="I173" i="10"/>
  <c r="I172" i="10"/>
  <c r="H173" i="10"/>
  <c r="H172" i="10"/>
  <c r="E28" i="8" l="1"/>
  <c r="F28" i="8"/>
  <c r="G28" i="8"/>
  <c r="H28" i="8"/>
  <c r="H29" i="8" s="1"/>
  <c r="I28" i="8"/>
  <c r="J28" i="8"/>
  <c r="K28" i="8"/>
  <c r="K29" i="8" s="1"/>
  <c r="L28" i="8"/>
  <c r="L29" i="8" s="1"/>
  <c r="D28" i="8"/>
  <c r="D29" i="8" s="1"/>
  <c r="D12" i="8"/>
  <c r="D31" i="8" l="1"/>
  <c r="G29" i="8"/>
  <c r="J29" i="8"/>
  <c r="F29" i="8"/>
  <c r="I29" i="8"/>
  <c r="E29" i="8"/>
  <c r="F16" i="8" l="1"/>
  <c r="E12" i="8"/>
  <c r="F12" i="8"/>
  <c r="G12" i="8"/>
  <c r="H12" i="8"/>
  <c r="H31" i="8" s="1"/>
  <c r="I12" i="8"/>
  <c r="J12" i="8"/>
  <c r="J31" i="8" s="1"/>
  <c r="K12" i="8"/>
  <c r="K13" i="8" s="1"/>
  <c r="L12" i="8"/>
  <c r="D13" i="8"/>
  <c r="D16" i="8"/>
  <c r="F17" i="8" s="1"/>
  <c r="I12" i="14"/>
  <c r="I13" i="14" s="1"/>
  <c r="H12" i="14"/>
  <c r="H13" i="14" s="1"/>
  <c r="G12" i="14"/>
  <c r="G13" i="14" s="1"/>
  <c r="F12" i="14"/>
  <c r="F13" i="14" s="1"/>
  <c r="J13" i="8" l="1"/>
  <c r="L13" i="8"/>
  <c r="L31" i="8"/>
  <c r="I13" i="8"/>
  <c r="I31" i="8"/>
  <c r="G13" i="8"/>
  <c r="G31" i="8"/>
  <c r="H13" i="8"/>
  <c r="E13" i="8"/>
  <c r="E14" i="8" s="1"/>
  <c r="E31" i="8"/>
  <c r="F13" i="8"/>
  <c r="F31" i="8"/>
  <c r="F104" i="20"/>
  <c r="E104" i="20"/>
  <c r="D104" i="20"/>
  <c r="O89" i="20"/>
  <c r="O90" i="20" s="1"/>
  <c r="N89" i="20"/>
  <c r="N90" i="20" s="1"/>
  <c r="M89" i="20"/>
  <c r="M90" i="20" s="1"/>
  <c r="K89" i="20"/>
  <c r="K90" i="20" s="1"/>
  <c r="J89" i="20"/>
  <c r="J90" i="20" s="1"/>
  <c r="I89" i="20"/>
  <c r="I90" i="20" s="1"/>
  <c r="G89" i="20"/>
  <c r="G90" i="20" s="1"/>
  <c r="F89" i="20"/>
  <c r="F90" i="20" s="1"/>
  <c r="E89" i="20"/>
  <c r="E90" i="20" s="1"/>
  <c r="P88" i="20"/>
  <c r="L88" i="20"/>
  <c r="H88" i="20"/>
  <c r="P87" i="20"/>
  <c r="L87" i="20"/>
  <c r="H87" i="20"/>
  <c r="P86" i="20"/>
  <c r="L86" i="20"/>
  <c r="H86" i="20"/>
  <c r="P85" i="20"/>
  <c r="L85" i="20"/>
  <c r="H85" i="20"/>
  <c r="P84" i="20"/>
  <c r="L84" i="20"/>
  <c r="H84" i="20"/>
  <c r="P83" i="20"/>
  <c r="L83" i="20"/>
  <c r="H83" i="20"/>
  <c r="P82" i="20"/>
  <c r="L82" i="20"/>
  <c r="H82" i="20"/>
  <c r="P81" i="20"/>
  <c r="L81" i="20"/>
  <c r="H81" i="20"/>
  <c r="P80" i="20"/>
  <c r="L80" i="20"/>
  <c r="H80" i="20"/>
  <c r="P79" i="20"/>
  <c r="L79" i="20"/>
  <c r="H79" i="20"/>
  <c r="P78" i="20"/>
  <c r="L78" i="20"/>
  <c r="H78" i="20"/>
  <c r="P77" i="20"/>
  <c r="L77" i="20"/>
  <c r="H77" i="20"/>
  <c r="P76" i="20"/>
  <c r="L76" i="20"/>
  <c r="H76" i="20"/>
  <c r="P75" i="20"/>
  <c r="L75" i="20"/>
  <c r="H75" i="20"/>
  <c r="P74" i="20"/>
  <c r="L74" i="20"/>
  <c r="H74" i="20"/>
  <c r="P73" i="20"/>
  <c r="L73" i="20"/>
  <c r="H73" i="20"/>
  <c r="P72" i="20"/>
  <c r="L72" i="20"/>
  <c r="H72" i="20"/>
  <c r="O57" i="20"/>
  <c r="O58" i="20" s="1"/>
  <c r="N57" i="20"/>
  <c r="N58" i="20" s="1"/>
  <c r="M57" i="20"/>
  <c r="M58" i="20" s="1"/>
  <c r="K57" i="20"/>
  <c r="K58" i="20" s="1"/>
  <c r="J57" i="20"/>
  <c r="J58" i="20" s="1"/>
  <c r="I57" i="20"/>
  <c r="I58" i="20" s="1"/>
  <c r="G57" i="20"/>
  <c r="G58" i="20" s="1"/>
  <c r="F57" i="20"/>
  <c r="F58" i="20" s="1"/>
  <c r="E57" i="20"/>
  <c r="E58" i="20" s="1"/>
  <c r="P56" i="20"/>
  <c r="L56" i="20"/>
  <c r="H56" i="20"/>
  <c r="P55" i="20"/>
  <c r="L55" i="20"/>
  <c r="H55" i="20"/>
  <c r="P54" i="20"/>
  <c r="L54" i="20"/>
  <c r="H54" i="20"/>
  <c r="P53" i="20"/>
  <c r="L53" i="20"/>
  <c r="H53" i="20"/>
  <c r="P52" i="20"/>
  <c r="L52" i="20"/>
  <c r="H52" i="20"/>
  <c r="P51" i="20"/>
  <c r="L51" i="20"/>
  <c r="H51" i="20"/>
  <c r="P50" i="20"/>
  <c r="L50" i="20"/>
  <c r="H50" i="20"/>
  <c r="P49" i="20"/>
  <c r="L49" i="20"/>
  <c r="H49" i="20"/>
  <c r="O34" i="20"/>
  <c r="O35" i="20" s="1"/>
  <c r="N34" i="20"/>
  <c r="N35" i="20" s="1"/>
  <c r="M34" i="20"/>
  <c r="M35" i="20" s="1"/>
  <c r="K34" i="20"/>
  <c r="K35" i="20" s="1"/>
  <c r="J34" i="20"/>
  <c r="J35" i="20" s="1"/>
  <c r="I34" i="20"/>
  <c r="I35" i="20" s="1"/>
  <c r="G34" i="20"/>
  <c r="G35" i="20" s="1"/>
  <c r="F34" i="20"/>
  <c r="F35" i="20" s="1"/>
  <c r="E34" i="20"/>
  <c r="E35" i="20" s="1"/>
  <c r="P33" i="20"/>
  <c r="L33" i="20"/>
  <c r="H33" i="20"/>
  <c r="P32" i="20"/>
  <c r="L32" i="20"/>
  <c r="H32" i="20"/>
  <c r="P31" i="20"/>
  <c r="L31" i="20"/>
  <c r="H31" i="20"/>
  <c r="P30" i="20"/>
  <c r="L30" i="20"/>
  <c r="H30" i="20"/>
  <c r="O15" i="20"/>
  <c r="O16" i="20" s="1"/>
  <c r="N15" i="20"/>
  <c r="N16" i="20" s="1"/>
  <c r="M15" i="20"/>
  <c r="M16" i="20" s="1"/>
  <c r="K15" i="20"/>
  <c r="K16" i="20" s="1"/>
  <c r="J15" i="20"/>
  <c r="J16" i="20" s="1"/>
  <c r="I15" i="20"/>
  <c r="I16" i="20" s="1"/>
  <c r="G15" i="20"/>
  <c r="G16" i="20" s="1"/>
  <c r="F15" i="20"/>
  <c r="F16" i="20" s="1"/>
  <c r="E15" i="20"/>
  <c r="E16" i="20" s="1"/>
  <c r="P14" i="20"/>
  <c r="L14" i="20"/>
  <c r="H14" i="20"/>
  <c r="P13" i="20"/>
  <c r="L13" i="20"/>
  <c r="H13" i="20"/>
  <c r="P12" i="20"/>
  <c r="L12" i="20"/>
  <c r="H12" i="20"/>
  <c r="P11" i="20"/>
  <c r="L11" i="20"/>
  <c r="H11" i="20"/>
  <c r="P10" i="20"/>
  <c r="L10" i="20"/>
  <c r="H10" i="20"/>
  <c r="P9" i="20"/>
  <c r="L9" i="20"/>
  <c r="H9" i="20"/>
  <c r="P8" i="20"/>
  <c r="L8" i="20"/>
  <c r="H8" i="20"/>
  <c r="P7" i="20"/>
  <c r="L7" i="20"/>
  <c r="H7" i="20"/>
  <c r="P57" i="20" l="1"/>
  <c r="P58" i="20" s="1"/>
  <c r="L57" i="20"/>
  <c r="L58" i="20" s="1"/>
  <c r="P34" i="20"/>
  <c r="P35" i="20" s="1"/>
  <c r="H15" i="20"/>
  <c r="H16" i="20" s="1"/>
  <c r="L15" i="20"/>
  <c r="L16" i="20" s="1"/>
  <c r="H57" i="20"/>
  <c r="H58" i="20" s="1"/>
  <c r="P89" i="20"/>
  <c r="P90" i="20" s="1"/>
  <c r="H34" i="20"/>
  <c r="H35" i="20" s="1"/>
  <c r="L89" i="20"/>
  <c r="L90" i="20" s="1"/>
  <c r="P15" i="20"/>
  <c r="P16" i="20" s="1"/>
  <c r="L34" i="20"/>
  <c r="L35" i="20" s="1"/>
  <c r="H89" i="20"/>
  <c r="H90" i="20" s="1"/>
  <c r="N17" i="20"/>
  <c r="O17" i="20"/>
  <c r="F59" i="20"/>
  <c r="G59" i="20"/>
  <c r="G60" i="20" s="1"/>
  <c r="G91" i="20"/>
  <c r="G92" i="20" s="1"/>
  <c r="F91" i="20"/>
  <c r="K17" i="20"/>
  <c r="J17" i="20"/>
  <c r="N36" i="20"/>
  <c r="O36" i="20"/>
  <c r="F17" i="20"/>
  <c r="G17" i="20"/>
  <c r="G18" i="20" s="1"/>
  <c r="K36" i="20"/>
  <c r="J36" i="20"/>
  <c r="N59" i="20"/>
  <c r="O59" i="20"/>
  <c r="O91" i="20"/>
  <c r="N91" i="20"/>
  <c r="F36" i="20"/>
  <c r="G36" i="20"/>
  <c r="G37" i="20" s="1"/>
  <c r="K59" i="20"/>
  <c r="J60" i="20" s="1"/>
  <c r="J59" i="20"/>
  <c r="J91" i="20"/>
  <c r="K91" i="20"/>
  <c r="J18" i="20" l="1"/>
  <c r="J92" i="20"/>
  <c r="J37" i="20"/>
  <c r="F9" i="12" l="1"/>
  <c r="E74" i="25" l="1"/>
  <c r="E73" i="25"/>
  <c r="C76" i="25"/>
  <c r="G44" i="25"/>
  <c r="G45" i="25"/>
  <c r="G46" i="25"/>
  <c r="G47" i="25"/>
  <c r="G48" i="25"/>
  <c r="G49" i="25"/>
  <c r="G50" i="25"/>
  <c r="G51" i="25"/>
  <c r="G52" i="25"/>
  <c r="G53" i="25"/>
  <c r="G43" i="25"/>
  <c r="G96" i="2" l="1"/>
  <c r="J96" i="2"/>
  <c r="D96" i="2"/>
  <c r="E96" i="2"/>
  <c r="F96" i="2"/>
  <c r="H96" i="2"/>
  <c r="I96" i="2"/>
  <c r="K96" i="2"/>
  <c r="C96" i="2"/>
  <c r="N15" i="15" l="1"/>
  <c r="N12" i="15"/>
  <c r="O13" i="2"/>
  <c r="D135" i="10" l="1"/>
  <c r="E135" i="10"/>
  <c r="E104" i="14" l="1"/>
  <c r="F104" i="14"/>
  <c r="D104" i="14"/>
  <c r="D27" i="14" l="1"/>
  <c r="D122" i="11"/>
  <c r="G122" i="11"/>
  <c r="E158" i="16" l="1"/>
  <c r="E159" i="16" s="1"/>
  <c r="D158" i="16"/>
  <c r="D159" i="16" s="1"/>
  <c r="G149" i="16"/>
  <c r="G147" i="16"/>
  <c r="G141" i="16"/>
  <c r="E160" i="16" l="1"/>
  <c r="E147" i="15"/>
  <c r="F147" i="15"/>
  <c r="D147" i="15"/>
  <c r="F103" i="8" l="1"/>
  <c r="E103" i="8"/>
  <c r="D103" i="8"/>
  <c r="C39" i="22" l="1"/>
  <c r="F35" i="24" l="1"/>
  <c r="E35" i="24"/>
  <c r="D35" i="24"/>
  <c r="F37" i="21"/>
  <c r="E37" i="21"/>
  <c r="D37" i="21"/>
  <c r="F36" i="19"/>
  <c r="E36" i="19"/>
  <c r="D36" i="19"/>
  <c r="F34" i="9"/>
  <c r="E34" i="9"/>
  <c r="D34" i="9"/>
  <c r="F96" i="18"/>
  <c r="E96" i="18"/>
  <c r="D96" i="18"/>
  <c r="F132" i="16"/>
  <c r="E132" i="16"/>
  <c r="D132" i="16"/>
  <c r="E40" i="13"/>
  <c r="D40" i="13"/>
  <c r="F38" i="12"/>
  <c r="E38" i="12"/>
  <c r="D38" i="12"/>
  <c r="F140" i="11"/>
  <c r="E140" i="11"/>
  <c r="D140" i="11"/>
  <c r="F135" i="10"/>
  <c r="E40" i="7"/>
  <c r="D40" i="7"/>
  <c r="C40" i="7"/>
  <c r="E43" i="6"/>
  <c r="D43" i="6"/>
  <c r="C43" i="6"/>
  <c r="E41" i="5"/>
  <c r="D41" i="5"/>
  <c r="C41" i="5"/>
  <c r="C43" i="4"/>
  <c r="E43" i="4"/>
  <c r="D43" i="4"/>
  <c r="E50" i="3"/>
  <c r="D50" i="3"/>
  <c r="C50" i="3"/>
  <c r="E39" i="22"/>
  <c r="D39" i="22"/>
  <c r="E20" i="24" l="1"/>
  <c r="F20" i="24"/>
  <c r="G20" i="24"/>
  <c r="H20" i="24"/>
  <c r="H21" i="24" s="1"/>
  <c r="I20" i="24"/>
  <c r="J20" i="24"/>
  <c r="K20" i="24"/>
  <c r="L20" i="24"/>
  <c r="L21" i="19"/>
  <c r="K21" i="19"/>
  <c r="J21" i="19"/>
  <c r="I21" i="19"/>
  <c r="H21" i="19"/>
  <c r="G21" i="19"/>
  <c r="F21" i="19"/>
  <c r="E21" i="19"/>
  <c r="E24" i="19" s="1"/>
  <c r="D21" i="19"/>
  <c r="L9" i="19"/>
  <c r="K9" i="19"/>
  <c r="J9" i="19"/>
  <c r="I9" i="19"/>
  <c r="H9" i="19"/>
  <c r="G9" i="19"/>
  <c r="F9" i="19"/>
  <c r="E9" i="19"/>
  <c r="D9" i="19"/>
  <c r="E80" i="18"/>
  <c r="F80" i="18"/>
  <c r="G80" i="18"/>
  <c r="H80" i="18"/>
  <c r="I80" i="18"/>
  <c r="J80" i="18"/>
  <c r="K80" i="18"/>
  <c r="L80" i="18"/>
  <c r="E51" i="18"/>
  <c r="F51" i="18"/>
  <c r="G51" i="18"/>
  <c r="H51" i="18"/>
  <c r="I51" i="18"/>
  <c r="J51" i="18"/>
  <c r="K51" i="18"/>
  <c r="L51" i="18"/>
  <c r="D51" i="18"/>
  <c r="I22" i="19" l="1"/>
  <c r="I24" i="19"/>
  <c r="L21" i="24"/>
  <c r="I52" i="18"/>
  <c r="E52" i="18"/>
  <c r="F22" i="19"/>
  <c r="F24" i="19"/>
  <c r="J22" i="19"/>
  <c r="J24" i="19"/>
  <c r="K21" i="24"/>
  <c r="G21" i="24"/>
  <c r="J52" i="18"/>
  <c r="F52" i="18"/>
  <c r="L52" i="18"/>
  <c r="H52" i="18"/>
  <c r="G22" i="19"/>
  <c r="G24" i="19"/>
  <c r="K22" i="19"/>
  <c r="L23" i="19" s="1"/>
  <c r="K24" i="19"/>
  <c r="J21" i="24"/>
  <c r="F21" i="24"/>
  <c r="K52" i="18"/>
  <c r="G52" i="18"/>
  <c r="D22" i="19"/>
  <c r="D24" i="19"/>
  <c r="H22" i="19"/>
  <c r="I23" i="19" s="1"/>
  <c r="H24" i="19"/>
  <c r="L22" i="19"/>
  <c r="L24" i="19"/>
  <c r="I21" i="24"/>
  <c r="E21" i="24"/>
  <c r="E22" i="19"/>
  <c r="G10" i="19"/>
  <c r="H11" i="19" s="1"/>
  <c r="K10" i="19"/>
  <c r="D10" i="19"/>
  <c r="H10" i="19"/>
  <c r="L10" i="19"/>
  <c r="F10" i="19"/>
  <c r="J10" i="19"/>
  <c r="K11" i="19" s="1"/>
  <c r="E23" i="19"/>
  <c r="F23" i="19"/>
  <c r="E10" i="19"/>
  <c r="I10" i="19"/>
  <c r="I26" i="19" l="1"/>
  <c r="I25" i="19"/>
  <c r="F25" i="19"/>
  <c r="I11" i="19"/>
  <c r="F26" i="19"/>
  <c r="K23" i="19"/>
  <c r="K25" i="19" s="1"/>
  <c r="H23" i="19"/>
  <c r="H25" i="19" s="1"/>
  <c r="F11" i="19"/>
  <c r="I12" i="19" s="1"/>
  <c r="E11" i="19"/>
  <c r="E25" i="19" s="1"/>
  <c r="L11" i="19"/>
  <c r="L25" i="19" s="1"/>
  <c r="F16" i="3"/>
  <c r="F17" i="3" s="1"/>
  <c r="D20" i="24"/>
  <c r="L9" i="24"/>
  <c r="K9" i="24"/>
  <c r="J9" i="24"/>
  <c r="I9" i="24"/>
  <c r="H9" i="24"/>
  <c r="H10" i="24" s="1"/>
  <c r="G9" i="24"/>
  <c r="F9" i="24"/>
  <c r="E9" i="24"/>
  <c r="D9" i="24"/>
  <c r="D10" i="24" s="1"/>
  <c r="D21" i="21"/>
  <c r="D9" i="21"/>
  <c r="D10" i="21" s="1"/>
  <c r="L9" i="21"/>
  <c r="L10" i="21" s="1"/>
  <c r="K9" i="21"/>
  <c r="K10" i="21" s="1"/>
  <c r="J9" i="21"/>
  <c r="J10" i="21" s="1"/>
  <c r="I9" i="21"/>
  <c r="I10" i="21" s="1"/>
  <c r="H9" i="21"/>
  <c r="H10" i="21" s="1"/>
  <c r="G9" i="21"/>
  <c r="G10" i="21" s="1"/>
  <c r="F9" i="21"/>
  <c r="F10" i="21" s="1"/>
  <c r="E9" i="21"/>
  <c r="E10" i="21" s="1"/>
  <c r="L21" i="21"/>
  <c r="K21" i="21"/>
  <c r="K22" i="21" s="1"/>
  <c r="J21" i="21"/>
  <c r="I21" i="21"/>
  <c r="H21" i="21"/>
  <c r="H22" i="21" s="1"/>
  <c r="G21" i="21"/>
  <c r="G24" i="21" s="1"/>
  <c r="F21" i="21"/>
  <c r="E21" i="21"/>
  <c r="E22" i="21" s="1"/>
  <c r="L81" i="18"/>
  <c r="J81" i="18"/>
  <c r="I81" i="18"/>
  <c r="H81" i="18"/>
  <c r="F81" i="18"/>
  <c r="E81" i="18"/>
  <c r="D80" i="18"/>
  <c r="L69" i="18"/>
  <c r="K69" i="18"/>
  <c r="J69" i="18"/>
  <c r="I69" i="18"/>
  <c r="H69" i="18"/>
  <c r="G69" i="18"/>
  <c r="F69" i="18"/>
  <c r="E69" i="18"/>
  <c r="E70" i="18" s="1"/>
  <c r="D69" i="18"/>
  <c r="D70" i="18" s="1"/>
  <c r="D52" i="18"/>
  <c r="E53" i="18" s="1"/>
  <c r="E40" i="18"/>
  <c r="F40" i="18"/>
  <c r="G40" i="18"/>
  <c r="G54" i="18" s="1"/>
  <c r="H40" i="18"/>
  <c r="H54" i="18" s="1"/>
  <c r="I40" i="18"/>
  <c r="I54" i="18" s="1"/>
  <c r="J40" i="18"/>
  <c r="K40" i="18"/>
  <c r="L40" i="18"/>
  <c r="D40" i="18"/>
  <c r="D23" i="18"/>
  <c r="D10" i="18"/>
  <c r="D11" i="18" s="1"/>
  <c r="L23" i="18"/>
  <c r="K23" i="18"/>
  <c r="J23" i="18"/>
  <c r="I23" i="18"/>
  <c r="H23" i="18"/>
  <c r="G23" i="18"/>
  <c r="F23" i="18"/>
  <c r="E23" i="18"/>
  <c r="L10" i="18"/>
  <c r="L11" i="18" s="1"/>
  <c r="K10" i="18"/>
  <c r="K11" i="18" s="1"/>
  <c r="J10" i="18"/>
  <c r="J11" i="18" s="1"/>
  <c r="I10" i="18"/>
  <c r="I11" i="18" s="1"/>
  <c r="H10" i="18"/>
  <c r="H11" i="18" s="1"/>
  <c r="G10" i="18"/>
  <c r="G11" i="18" s="1"/>
  <c r="F10" i="18"/>
  <c r="F11" i="18" s="1"/>
  <c r="E10" i="18"/>
  <c r="E11" i="18" s="1"/>
  <c r="L116" i="16"/>
  <c r="L119" i="16" s="1"/>
  <c r="K116" i="16"/>
  <c r="J116" i="16"/>
  <c r="I116" i="16"/>
  <c r="H116" i="16"/>
  <c r="G116" i="16"/>
  <c r="F116" i="16"/>
  <c r="E116" i="16"/>
  <c r="D116" i="16"/>
  <c r="L105" i="16"/>
  <c r="K105" i="16"/>
  <c r="J105" i="16"/>
  <c r="I105" i="16"/>
  <c r="H105" i="16"/>
  <c r="G105" i="16"/>
  <c r="F105" i="16"/>
  <c r="E105" i="16"/>
  <c r="E106" i="16" s="1"/>
  <c r="D105" i="16"/>
  <c r="E88" i="16"/>
  <c r="F88" i="16"/>
  <c r="G88" i="16"/>
  <c r="H88" i="16"/>
  <c r="I88" i="16"/>
  <c r="J88" i="16"/>
  <c r="K88" i="16"/>
  <c r="L88" i="16"/>
  <c r="D88" i="16"/>
  <c r="E76" i="16"/>
  <c r="E77" i="16" s="1"/>
  <c r="F76" i="16"/>
  <c r="F77" i="16" s="1"/>
  <c r="G76" i="16"/>
  <c r="H76" i="16"/>
  <c r="H77" i="16" s="1"/>
  <c r="I76" i="16"/>
  <c r="I77" i="16" s="1"/>
  <c r="J76" i="16"/>
  <c r="J77" i="16" s="1"/>
  <c r="K76" i="16"/>
  <c r="L76" i="16"/>
  <c r="L77" i="16" s="1"/>
  <c r="D76" i="16"/>
  <c r="D77" i="16" s="1"/>
  <c r="E58" i="16"/>
  <c r="F58" i="16"/>
  <c r="G58" i="16"/>
  <c r="H58" i="16"/>
  <c r="I58" i="16"/>
  <c r="J58" i="16"/>
  <c r="K58" i="16"/>
  <c r="L58" i="16"/>
  <c r="D58" i="16"/>
  <c r="E46" i="16"/>
  <c r="E47" i="16" s="1"/>
  <c r="F46" i="16"/>
  <c r="F47" i="16" s="1"/>
  <c r="G46" i="16"/>
  <c r="G47" i="16" s="1"/>
  <c r="H46" i="16"/>
  <c r="I46" i="16"/>
  <c r="I47" i="16" s="1"/>
  <c r="J46" i="16"/>
  <c r="J47" i="16" s="1"/>
  <c r="K46" i="16"/>
  <c r="K47" i="16" s="1"/>
  <c r="L46" i="16"/>
  <c r="D46" i="16"/>
  <c r="D47" i="16" s="1"/>
  <c r="D28" i="16"/>
  <c r="E12" i="16"/>
  <c r="E13" i="16" s="1"/>
  <c r="F12" i="16"/>
  <c r="G12" i="16"/>
  <c r="H12" i="16"/>
  <c r="I12" i="16"/>
  <c r="J12" i="16"/>
  <c r="K12" i="16"/>
  <c r="L12" i="16"/>
  <c r="D12" i="16"/>
  <c r="D13" i="16" s="1"/>
  <c r="L28" i="16"/>
  <c r="L31" i="16" s="1"/>
  <c r="K28" i="16"/>
  <c r="J28" i="16"/>
  <c r="I28" i="16"/>
  <c r="H28" i="16"/>
  <c r="H31" i="16" s="1"/>
  <c r="G28" i="16"/>
  <c r="F28" i="16"/>
  <c r="E28" i="16"/>
  <c r="E131" i="15"/>
  <c r="F131" i="15"/>
  <c r="G131" i="15"/>
  <c r="H131" i="15"/>
  <c r="I131" i="15"/>
  <c r="I134" i="15" s="1"/>
  <c r="J131" i="15"/>
  <c r="K131" i="15"/>
  <c r="L131" i="15"/>
  <c r="D131" i="15"/>
  <c r="E118" i="15"/>
  <c r="E119" i="15" s="1"/>
  <c r="F118" i="15"/>
  <c r="F119" i="15" s="1"/>
  <c r="G118" i="15"/>
  <c r="G119" i="15" s="1"/>
  <c r="H118" i="15"/>
  <c r="H119" i="15" s="1"/>
  <c r="I118" i="15"/>
  <c r="I119" i="15" s="1"/>
  <c r="J118" i="15"/>
  <c r="J119" i="15" s="1"/>
  <c r="K118" i="15"/>
  <c r="K119" i="15" s="1"/>
  <c r="L118" i="15"/>
  <c r="L119" i="15" s="1"/>
  <c r="D118" i="15"/>
  <c r="D119" i="15" s="1"/>
  <c r="E120" i="15" s="1"/>
  <c r="D98" i="15"/>
  <c r="D85" i="15"/>
  <c r="D86" i="15" s="1"/>
  <c r="E37" i="15"/>
  <c r="F37" i="15"/>
  <c r="G37" i="15"/>
  <c r="H37" i="15"/>
  <c r="I37" i="15"/>
  <c r="J37" i="15"/>
  <c r="K37" i="15"/>
  <c r="L37" i="15"/>
  <c r="D37" i="15"/>
  <c r="E17" i="15"/>
  <c r="E18" i="15" s="1"/>
  <c r="F17" i="15"/>
  <c r="F18" i="15" s="1"/>
  <c r="G17" i="15"/>
  <c r="H17" i="15"/>
  <c r="H18" i="15" s="1"/>
  <c r="I17" i="15"/>
  <c r="I18" i="15" s="1"/>
  <c r="J17" i="15"/>
  <c r="J18" i="15" s="1"/>
  <c r="K17" i="15"/>
  <c r="L17" i="15"/>
  <c r="L18" i="15" s="1"/>
  <c r="D17" i="15"/>
  <c r="D18" i="15" s="1"/>
  <c r="L98" i="15"/>
  <c r="K98" i="15"/>
  <c r="J98" i="15"/>
  <c r="J101" i="15" s="1"/>
  <c r="I98" i="15"/>
  <c r="H98" i="15"/>
  <c r="G98" i="15"/>
  <c r="F98" i="15"/>
  <c r="F101" i="15" s="1"/>
  <c r="E98" i="15"/>
  <c r="L67" i="15"/>
  <c r="L68" i="15" s="1"/>
  <c r="K67" i="15"/>
  <c r="J67" i="15"/>
  <c r="J70" i="15" s="1"/>
  <c r="I67" i="15"/>
  <c r="H67" i="15"/>
  <c r="G67" i="15"/>
  <c r="F67" i="15"/>
  <c r="F70" i="15" s="1"/>
  <c r="E67" i="15"/>
  <c r="D67" i="15"/>
  <c r="L85" i="15"/>
  <c r="L86" i="15" s="1"/>
  <c r="K85" i="15"/>
  <c r="K86" i="15" s="1"/>
  <c r="J85" i="15"/>
  <c r="J86" i="15" s="1"/>
  <c r="I85" i="15"/>
  <c r="I86" i="15" s="1"/>
  <c r="H85" i="15"/>
  <c r="H86" i="15" s="1"/>
  <c r="G85" i="15"/>
  <c r="G86" i="15" s="1"/>
  <c r="F85" i="15"/>
  <c r="F86" i="15" s="1"/>
  <c r="E85" i="15"/>
  <c r="E86" i="15" s="1"/>
  <c r="L55" i="15"/>
  <c r="L56" i="15" s="1"/>
  <c r="K55" i="15"/>
  <c r="K56" i="15" s="1"/>
  <c r="J55" i="15"/>
  <c r="J56" i="15" s="1"/>
  <c r="I55" i="15"/>
  <c r="H55" i="15"/>
  <c r="G55" i="15"/>
  <c r="G56" i="15" s="1"/>
  <c r="F55" i="15"/>
  <c r="F56" i="15" s="1"/>
  <c r="E55" i="15"/>
  <c r="E56" i="15" s="1"/>
  <c r="D55" i="15"/>
  <c r="D88" i="14"/>
  <c r="D91" i="14" s="1"/>
  <c r="D76" i="14"/>
  <c r="D77" i="14" s="1"/>
  <c r="D58" i="14"/>
  <c r="D46" i="14"/>
  <c r="D47" i="14" s="1"/>
  <c r="E27" i="14"/>
  <c r="F27" i="14"/>
  <c r="G27" i="14"/>
  <c r="H27" i="14"/>
  <c r="H30" i="14" s="1"/>
  <c r="I27" i="14"/>
  <c r="I30" i="14" s="1"/>
  <c r="J27" i="14"/>
  <c r="K27" i="14"/>
  <c r="L27" i="14"/>
  <c r="E12" i="14"/>
  <c r="E13" i="14" s="1"/>
  <c r="J12" i="14"/>
  <c r="J13" i="14" s="1"/>
  <c r="K12" i="14"/>
  <c r="K13" i="14" s="1"/>
  <c r="L12" i="14"/>
  <c r="L13" i="14" s="1"/>
  <c r="D12" i="14"/>
  <c r="L76" i="14"/>
  <c r="L77" i="14" s="1"/>
  <c r="K76" i="14"/>
  <c r="K77" i="14" s="1"/>
  <c r="J76" i="14"/>
  <c r="J77" i="14" s="1"/>
  <c r="I76" i="14"/>
  <c r="I77" i="14" s="1"/>
  <c r="H76" i="14"/>
  <c r="H77" i="14" s="1"/>
  <c r="G76" i="14"/>
  <c r="G77" i="14" s="1"/>
  <c r="F76" i="14"/>
  <c r="F77" i="14" s="1"/>
  <c r="E76" i="14"/>
  <c r="E77" i="14" s="1"/>
  <c r="L46" i="14"/>
  <c r="L47" i="14" s="1"/>
  <c r="K46" i="14"/>
  <c r="K47" i="14" s="1"/>
  <c r="J46" i="14"/>
  <c r="J47" i="14" s="1"/>
  <c r="I46" i="14"/>
  <c r="I47" i="14" s="1"/>
  <c r="H46" i="14"/>
  <c r="H47" i="14" s="1"/>
  <c r="G46" i="14"/>
  <c r="G47" i="14" s="1"/>
  <c r="F46" i="14"/>
  <c r="F47" i="14" s="1"/>
  <c r="E46" i="14"/>
  <c r="E47" i="14" s="1"/>
  <c r="L88" i="14"/>
  <c r="K88" i="14"/>
  <c r="J88" i="14"/>
  <c r="I88" i="14"/>
  <c r="H88" i="14"/>
  <c r="G88" i="14"/>
  <c r="F88" i="14"/>
  <c r="E88" i="14"/>
  <c r="L58" i="14"/>
  <c r="L61" i="14" s="1"/>
  <c r="K58" i="14"/>
  <c r="J58" i="14"/>
  <c r="I58" i="14"/>
  <c r="H58" i="14"/>
  <c r="G58" i="14"/>
  <c r="F58" i="14"/>
  <c r="E58" i="14"/>
  <c r="E24" i="13"/>
  <c r="E25" i="13" s="1"/>
  <c r="F24" i="13"/>
  <c r="G24" i="13"/>
  <c r="H24" i="13"/>
  <c r="H25" i="13" s="1"/>
  <c r="I24" i="13"/>
  <c r="J24" i="13"/>
  <c r="J25" i="13" s="1"/>
  <c r="K24" i="13"/>
  <c r="K25" i="13" s="1"/>
  <c r="L24" i="13"/>
  <c r="D24" i="13"/>
  <c r="E11" i="13"/>
  <c r="E12" i="13" s="1"/>
  <c r="F11" i="13"/>
  <c r="F12" i="13" s="1"/>
  <c r="G11" i="13"/>
  <c r="G12" i="13" s="1"/>
  <c r="H11" i="13"/>
  <c r="H12" i="13" s="1"/>
  <c r="I11" i="13"/>
  <c r="I12" i="13" s="1"/>
  <c r="J11" i="13"/>
  <c r="J12" i="13" s="1"/>
  <c r="K11" i="13"/>
  <c r="K12" i="13" s="1"/>
  <c r="L11" i="13"/>
  <c r="L12" i="13" s="1"/>
  <c r="D11" i="13"/>
  <c r="D12" i="13" s="1"/>
  <c r="D22" i="12"/>
  <c r="E9" i="12"/>
  <c r="E10" i="12" s="1"/>
  <c r="F10" i="12"/>
  <c r="G9" i="12"/>
  <c r="G10" i="12" s="1"/>
  <c r="H9" i="12"/>
  <c r="H10" i="12" s="1"/>
  <c r="I9" i="12"/>
  <c r="J9" i="12"/>
  <c r="K9" i="12"/>
  <c r="K10" i="12" s="1"/>
  <c r="L9" i="12"/>
  <c r="D9" i="12"/>
  <c r="D10" i="12" s="1"/>
  <c r="L22" i="12"/>
  <c r="K22" i="12"/>
  <c r="K23" i="12" s="1"/>
  <c r="J22" i="12"/>
  <c r="I22" i="12"/>
  <c r="H22" i="12"/>
  <c r="H23" i="12" s="1"/>
  <c r="G22" i="12"/>
  <c r="F22" i="12"/>
  <c r="E22" i="12"/>
  <c r="E23" i="12" s="1"/>
  <c r="D123" i="11"/>
  <c r="L122" i="11"/>
  <c r="K122" i="11"/>
  <c r="K123" i="11" s="1"/>
  <c r="J122" i="11"/>
  <c r="J123" i="11" s="1"/>
  <c r="I122" i="11"/>
  <c r="H122" i="11"/>
  <c r="G123" i="11"/>
  <c r="F122" i="11"/>
  <c r="E122" i="11"/>
  <c r="E123" i="11" s="1"/>
  <c r="E92" i="11"/>
  <c r="E93" i="11" s="1"/>
  <c r="F92" i="11"/>
  <c r="G92" i="11"/>
  <c r="H92" i="11"/>
  <c r="H93" i="11" s="1"/>
  <c r="I92" i="11"/>
  <c r="J92" i="11"/>
  <c r="J93" i="11" s="1"/>
  <c r="K92" i="11"/>
  <c r="K93" i="11" s="1"/>
  <c r="L92" i="11"/>
  <c r="D92" i="11"/>
  <c r="E78" i="11"/>
  <c r="F78" i="11"/>
  <c r="F79" i="11" s="1"/>
  <c r="G78" i="11"/>
  <c r="H78" i="11"/>
  <c r="I78" i="11"/>
  <c r="I79" i="11" s="1"/>
  <c r="J78" i="11"/>
  <c r="J79" i="11" s="1"/>
  <c r="K78" i="11"/>
  <c r="L78" i="11"/>
  <c r="L79" i="11" s="1"/>
  <c r="D78" i="11"/>
  <c r="E59" i="11"/>
  <c r="E60" i="11" s="1"/>
  <c r="F59" i="11"/>
  <c r="G59" i="11"/>
  <c r="H59" i="11"/>
  <c r="H60" i="11" s="1"/>
  <c r="I59" i="11"/>
  <c r="J59" i="11"/>
  <c r="J60" i="11" s="1"/>
  <c r="K59" i="11"/>
  <c r="K60" i="11" s="1"/>
  <c r="L59" i="11"/>
  <c r="L60" i="11" s="1"/>
  <c r="D59" i="11"/>
  <c r="E46" i="11"/>
  <c r="E47" i="11" s="1"/>
  <c r="F46" i="11"/>
  <c r="G46" i="11"/>
  <c r="H46" i="11"/>
  <c r="H47" i="11" s="1"/>
  <c r="I46" i="11"/>
  <c r="I47" i="11" s="1"/>
  <c r="J46" i="11"/>
  <c r="J47" i="11" s="1"/>
  <c r="K46" i="11"/>
  <c r="K47" i="11" s="1"/>
  <c r="L46" i="11"/>
  <c r="L47" i="11" s="1"/>
  <c r="D46" i="11"/>
  <c r="D47" i="11" s="1"/>
  <c r="L110" i="11"/>
  <c r="L111" i="11" s="1"/>
  <c r="K110" i="11"/>
  <c r="K111" i="11" s="1"/>
  <c r="J110" i="11"/>
  <c r="J111" i="11" s="1"/>
  <c r="I110" i="11"/>
  <c r="I111" i="11" s="1"/>
  <c r="H110" i="11"/>
  <c r="H111" i="11" s="1"/>
  <c r="G110" i="11"/>
  <c r="F110" i="11"/>
  <c r="F111" i="11" s="1"/>
  <c r="E110" i="11"/>
  <c r="E111" i="11" s="1"/>
  <c r="D110" i="11"/>
  <c r="E28" i="11"/>
  <c r="E29" i="11" s="1"/>
  <c r="F28" i="11"/>
  <c r="G28" i="11"/>
  <c r="H28" i="11"/>
  <c r="I28" i="11"/>
  <c r="J28" i="11"/>
  <c r="J29" i="11" s="1"/>
  <c r="K28" i="11"/>
  <c r="K29" i="11" s="1"/>
  <c r="L28" i="11"/>
  <c r="D28" i="11"/>
  <c r="E12" i="11"/>
  <c r="F12" i="11"/>
  <c r="G12" i="11"/>
  <c r="H12" i="11"/>
  <c r="H16" i="11" s="1"/>
  <c r="I12" i="11"/>
  <c r="J12" i="11"/>
  <c r="K12" i="11"/>
  <c r="L12" i="11"/>
  <c r="L16" i="11" s="1"/>
  <c r="D12" i="11"/>
  <c r="D118" i="10"/>
  <c r="E106" i="10"/>
  <c r="E107" i="10" s="1"/>
  <c r="D106" i="10"/>
  <c r="D107" i="10" s="1"/>
  <c r="E88" i="10"/>
  <c r="F88" i="10"/>
  <c r="G88" i="10"/>
  <c r="H88" i="10"/>
  <c r="H89" i="10" s="1"/>
  <c r="I88" i="10"/>
  <c r="J88" i="10"/>
  <c r="K88" i="10"/>
  <c r="K89" i="10" s="1"/>
  <c r="L88" i="10"/>
  <c r="E89" i="10"/>
  <c r="F89" i="10"/>
  <c r="D88" i="10"/>
  <c r="E74" i="10"/>
  <c r="E75" i="10" s="1"/>
  <c r="F74" i="10"/>
  <c r="G74" i="10"/>
  <c r="H74" i="10"/>
  <c r="H75" i="10" s="1"/>
  <c r="I74" i="10"/>
  <c r="I75" i="10" s="1"/>
  <c r="J74" i="10"/>
  <c r="K74" i="10"/>
  <c r="K75" i="10" s="1"/>
  <c r="L74" i="10"/>
  <c r="D74" i="10"/>
  <c r="D75" i="10" s="1"/>
  <c r="D55" i="10"/>
  <c r="E25" i="10"/>
  <c r="F25" i="10"/>
  <c r="G25" i="10"/>
  <c r="H25" i="10"/>
  <c r="I25" i="10"/>
  <c r="J25" i="10"/>
  <c r="K25" i="10"/>
  <c r="L25" i="10"/>
  <c r="D25" i="10"/>
  <c r="E11" i="10"/>
  <c r="E12" i="10" s="1"/>
  <c r="F11" i="10"/>
  <c r="F12" i="10" s="1"/>
  <c r="G11" i="10"/>
  <c r="H11" i="10"/>
  <c r="H12" i="10" s="1"/>
  <c r="I11" i="10"/>
  <c r="I12" i="10" s="1"/>
  <c r="J11" i="10"/>
  <c r="J12" i="10" s="1"/>
  <c r="K11" i="10"/>
  <c r="K12" i="10" s="1"/>
  <c r="L11" i="10"/>
  <c r="L12" i="10" s="1"/>
  <c r="D11" i="10"/>
  <c r="L43" i="10"/>
  <c r="L44" i="10" s="1"/>
  <c r="K43" i="10"/>
  <c r="K44" i="10" s="1"/>
  <c r="J43" i="10"/>
  <c r="J44" i="10" s="1"/>
  <c r="I43" i="10"/>
  <c r="I44" i="10" s="1"/>
  <c r="H43" i="10"/>
  <c r="H44" i="10" s="1"/>
  <c r="G43" i="10"/>
  <c r="G44" i="10" s="1"/>
  <c r="F43" i="10"/>
  <c r="F44" i="10" s="1"/>
  <c r="E43" i="10"/>
  <c r="E44" i="10" s="1"/>
  <c r="D43" i="10"/>
  <c r="D44" i="10" s="1"/>
  <c r="L55" i="10"/>
  <c r="L56" i="10" s="1"/>
  <c r="K55" i="10"/>
  <c r="J55" i="10"/>
  <c r="J58" i="10" s="1"/>
  <c r="I55" i="10"/>
  <c r="I58" i="10" s="1"/>
  <c r="H55" i="10"/>
  <c r="H56" i="10" s="1"/>
  <c r="G55" i="10"/>
  <c r="F55" i="10"/>
  <c r="F58" i="10" s="1"/>
  <c r="E55" i="10"/>
  <c r="L118" i="10"/>
  <c r="L121" i="10" s="1"/>
  <c r="K118" i="10"/>
  <c r="K119" i="10" s="1"/>
  <c r="J118" i="10"/>
  <c r="I118" i="10"/>
  <c r="H118" i="10"/>
  <c r="G118" i="10"/>
  <c r="F118" i="10"/>
  <c r="E118" i="10"/>
  <c r="E119" i="10" s="1"/>
  <c r="L106" i="10"/>
  <c r="L107" i="10" s="1"/>
  <c r="K106" i="10"/>
  <c r="K107" i="10" s="1"/>
  <c r="J106" i="10"/>
  <c r="J107" i="10" s="1"/>
  <c r="I106" i="10"/>
  <c r="I107" i="10" s="1"/>
  <c r="H106" i="10"/>
  <c r="H107" i="10" s="1"/>
  <c r="G106" i="10"/>
  <c r="G107" i="10" s="1"/>
  <c r="F106" i="10"/>
  <c r="F107" i="10" s="1"/>
  <c r="D7" i="9"/>
  <c r="D8" i="9" s="1"/>
  <c r="D19" i="9"/>
  <c r="D20" i="9" s="1"/>
  <c r="L19" i="9"/>
  <c r="K19" i="9"/>
  <c r="J19" i="9"/>
  <c r="J20" i="9" s="1"/>
  <c r="I19" i="9"/>
  <c r="H19" i="9"/>
  <c r="G19" i="9"/>
  <c r="G20" i="9" s="1"/>
  <c r="F19" i="9"/>
  <c r="E19" i="9"/>
  <c r="L7" i="9"/>
  <c r="L8" i="9" s="1"/>
  <c r="K7" i="9"/>
  <c r="K8" i="9" s="1"/>
  <c r="J7" i="9"/>
  <c r="J8" i="9" s="1"/>
  <c r="I7" i="9"/>
  <c r="I8" i="9" s="1"/>
  <c r="H7" i="9"/>
  <c r="H8" i="9" s="1"/>
  <c r="G7" i="9"/>
  <c r="G8" i="9" s="1"/>
  <c r="F7" i="9"/>
  <c r="E7" i="9"/>
  <c r="E58" i="8"/>
  <c r="F58" i="8"/>
  <c r="G58" i="8"/>
  <c r="H58" i="8"/>
  <c r="I58" i="8"/>
  <c r="J58" i="8"/>
  <c r="K58" i="8"/>
  <c r="L58" i="8"/>
  <c r="D58" i="8"/>
  <c r="E46" i="8"/>
  <c r="F46" i="8"/>
  <c r="F47" i="8" s="1"/>
  <c r="G46" i="8"/>
  <c r="G47" i="8" s="1"/>
  <c r="H46" i="8"/>
  <c r="H47" i="8" s="1"/>
  <c r="I46" i="8"/>
  <c r="I47" i="8" s="1"/>
  <c r="J46" i="8"/>
  <c r="J47" i="8" s="1"/>
  <c r="K46" i="8"/>
  <c r="K47" i="8" s="1"/>
  <c r="L46" i="8"/>
  <c r="L47" i="8" s="1"/>
  <c r="D46" i="8"/>
  <c r="D47" i="8" s="1"/>
  <c r="L76" i="8"/>
  <c r="L77" i="8" s="1"/>
  <c r="L88" i="8"/>
  <c r="L91" i="8" s="1"/>
  <c r="E88" i="8"/>
  <c r="F88" i="8"/>
  <c r="G88" i="8"/>
  <c r="H88" i="8"/>
  <c r="I88" i="8"/>
  <c r="J88" i="8"/>
  <c r="K88" i="8"/>
  <c r="D88" i="8"/>
  <c r="E76" i="8"/>
  <c r="F76" i="8"/>
  <c r="G76" i="8"/>
  <c r="G77" i="8" s="1"/>
  <c r="H76" i="8"/>
  <c r="H77" i="8" s="1"/>
  <c r="I76" i="8"/>
  <c r="J76" i="8"/>
  <c r="J77" i="8" s="1"/>
  <c r="K76" i="8"/>
  <c r="K77" i="8" s="1"/>
  <c r="D76" i="8"/>
  <c r="D77" i="8" s="1"/>
  <c r="I14" i="8"/>
  <c r="D23" i="7"/>
  <c r="E23" i="7"/>
  <c r="F23" i="7"/>
  <c r="G23" i="7"/>
  <c r="H23" i="7"/>
  <c r="I23" i="7"/>
  <c r="I26" i="7" s="1"/>
  <c r="J23" i="7"/>
  <c r="K23" i="7"/>
  <c r="C23" i="7"/>
  <c r="C10" i="7"/>
  <c r="D10" i="7"/>
  <c r="D11" i="7" s="1"/>
  <c r="E10" i="7"/>
  <c r="E11" i="7" s="1"/>
  <c r="F10" i="7"/>
  <c r="G10" i="7"/>
  <c r="G11" i="7" s="1"/>
  <c r="H10" i="7"/>
  <c r="H11" i="7" s="1"/>
  <c r="I10" i="7"/>
  <c r="I11" i="7" s="1"/>
  <c r="J10" i="7"/>
  <c r="K10" i="7"/>
  <c r="K11" i="7" s="1"/>
  <c r="G27" i="6"/>
  <c r="K27" i="6"/>
  <c r="J27" i="6"/>
  <c r="H27" i="6"/>
  <c r="E27" i="6"/>
  <c r="D27" i="6"/>
  <c r="K11" i="6"/>
  <c r="K12" i="6" s="1"/>
  <c r="J11" i="6"/>
  <c r="H11" i="6"/>
  <c r="H12" i="6" s="1"/>
  <c r="G11" i="6"/>
  <c r="G12" i="6" s="1"/>
  <c r="E11" i="6"/>
  <c r="E12" i="6" s="1"/>
  <c r="D11" i="6"/>
  <c r="D12" i="6" s="1"/>
  <c r="D25" i="5"/>
  <c r="E25" i="5"/>
  <c r="F25" i="5"/>
  <c r="G25" i="5"/>
  <c r="H25" i="5"/>
  <c r="I25" i="5"/>
  <c r="J25" i="5"/>
  <c r="K25" i="5"/>
  <c r="C25" i="5"/>
  <c r="D11" i="5"/>
  <c r="E11" i="5"/>
  <c r="F11" i="5"/>
  <c r="F12" i="5" s="1"/>
  <c r="G11" i="5"/>
  <c r="H11" i="5"/>
  <c r="I11" i="5"/>
  <c r="J11" i="5"/>
  <c r="J12" i="5" s="1"/>
  <c r="K11" i="5"/>
  <c r="C11" i="5"/>
  <c r="D26" i="5" l="1"/>
  <c r="D28" i="5"/>
  <c r="G28" i="6"/>
  <c r="G30" i="6"/>
  <c r="J24" i="7"/>
  <c r="J26" i="7"/>
  <c r="D91" i="8"/>
  <c r="H59" i="8"/>
  <c r="H61" i="8"/>
  <c r="E20" i="9"/>
  <c r="E22" i="9"/>
  <c r="D56" i="10"/>
  <c r="D58" i="10"/>
  <c r="I89" i="10"/>
  <c r="I91" i="10"/>
  <c r="D60" i="11"/>
  <c r="D62" i="11"/>
  <c r="G93" i="11"/>
  <c r="G95" i="11"/>
  <c r="I89" i="14"/>
  <c r="I91" i="14"/>
  <c r="I59" i="16"/>
  <c r="I61" i="16"/>
  <c r="E59" i="16"/>
  <c r="E61" i="16"/>
  <c r="K89" i="16"/>
  <c r="K91" i="16"/>
  <c r="D117" i="16"/>
  <c r="D119" i="16"/>
  <c r="K70" i="18"/>
  <c r="K83" i="18"/>
  <c r="L22" i="21"/>
  <c r="L24" i="21"/>
  <c r="E10" i="24"/>
  <c r="E23" i="24"/>
  <c r="I10" i="24"/>
  <c r="I23" i="24"/>
  <c r="D21" i="24"/>
  <c r="F22" i="24" s="1"/>
  <c r="D23" i="24"/>
  <c r="G26" i="5"/>
  <c r="G28" i="5"/>
  <c r="H28" i="6"/>
  <c r="H30" i="6"/>
  <c r="E24" i="7"/>
  <c r="E26" i="7"/>
  <c r="K91" i="8"/>
  <c r="G89" i="8"/>
  <c r="G91" i="8"/>
  <c r="K59" i="8"/>
  <c r="K61" i="8"/>
  <c r="G59" i="8"/>
  <c r="G61" i="8"/>
  <c r="F20" i="9"/>
  <c r="F22" i="9"/>
  <c r="I119" i="10"/>
  <c r="I121" i="10"/>
  <c r="K26" i="10"/>
  <c r="K28" i="10"/>
  <c r="G26" i="10"/>
  <c r="G28" i="10"/>
  <c r="L89" i="10"/>
  <c r="L91" i="10"/>
  <c r="D29" i="11"/>
  <c r="D31" i="11"/>
  <c r="I29" i="11"/>
  <c r="I31" i="11"/>
  <c r="G111" i="11"/>
  <c r="G125" i="11"/>
  <c r="F93" i="11"/>
  <c r="F95" i="11"/>
  <c r="F23" i="12"/>
  <c r="F25" i="12"/>
  <c r="J23" i="12"/>
  <c r="J25" i="12"/>
  <c r="D23" i="12"/>
  <c r="D25" i="12"/>
  <c r="G27" i="13"/>
  <c r="F89" i="14"/>
  <c r="F91" i="14"/>
  <c r="J89" i="14"/>
  <c r="J91" i="14"/>
  <c r="G68" i="15"/>
  <c r="G70" i="15"/>
  <c r="K68" i="15"/>
  <c r="K70" i="15"/>
  <c r="G99" i="15"/>
  <c r="G101" i="15"/>
  <c r="K101" i="15"/>
  <c r="L134" i="15"/>
  <c r="H134" i="15"/>
  <c r="E29" i="16"/>
  <c r="E31" i="16"/>
  <c r="I29" i="16"/>
  <c r="I31" i="16"/>
  <c r="L59" i="16"/>
  <c r="L61" i="16"/>
  <c r="H59" i="16"/>
  <c r="H61" i="16"/>
  <c r="J89" i="16"/>
  <c r="J91" i="16"/>
  <c r="F89" i="16"/>
  <c r="F91" i="16"/>
  <c r="E119" i="16"/>
  <c r="I119" i="16"/>
  <c r="E24" i="18"/>
  <c r="E26" i="18"/>
  <c r="I24" i="18"/>
  <c r="I26" i="18"/>
  <c r="K41" i="18"/>
  <c r="K54" i="18"/>
  <c r="H70" i="18"/>
  <c r="H83" i="18"/>
  <c r="L70" i="18"/>
  <c r="L83" i="18"/>
  <c r="I22" i="21"/>
  <c r="I24" i="21"/>
  <c r="F10" i="24"/>
  <c r="F23" i="24"/>
  <c r="J10" i="24"/>
  <c r="J23" i="24"/>
  <c r="C26" i="5"/>
  <c r="D27" i="5" s="1"/>
  <c r="C28" i="5"/>
  <c r="F24" i="7"/>
  <c r="F26" i="7"/>
  <c r="L59" i="8"/>
  <c r="L61" i="8"/>
  <c r="I22" i="9"/>
  <c r="H26" i="10"/>
  <c r="H28" i="10"/>
  <c r="F29" i="11"/>
  <c r="F31" i="11"/>
  <c r="I23" i="12"/>
  <c r="I25" i="12"/>
  <c r="E89" i="14"/>
  <c r="E91" i="14"/>
  <c r="D132" i="15"/>
  <c r="D134" i="15"/>
  <c r="D59" i="16"/>
  <c r="D61" i="16"/>
  <c r="G89" i="16"/>
  <c r="G91" i="16"/>
  <c r="H117" i="16"/>
  <c r="H119" i="16"/>
  <c r="K26" i="5"/>
  <c r="K28" i="5"/>
  <c r="J26" i="5"/>
  <c r="J28" i="5"/>
  <c r="F26" i="5"/>
  <c r="F28" i="5"/>
  <c r="J28" i="6"/>
  <c r="J30" i="6"/>
  <c r="C24" i="7"/>
  <c r="C26" i="7"/>
  <c r="H26" i="7"/>
  <c r="D26" i="7"/>
  <c r="J89" i="8"/>
  <c r="J91" i="8"/>
  <c r="F89" i="8"/>
  <c r="F91" i="8"/>
  <c r="J59" i="8"/>
  <c r="J61" i="8"/>
  <c r="F59" i="8"/>
  <c r="F61" i="8"/>
  <c r="K20" i="9"/>
  <c r="K22" i="9"/>
  <c r="F121" i="10"/>
  <c r="J121" i="10"/>
  <c r="J28" i="10"/>
  <c r="F26" i="10"/>
  <c r="F28" i="10"/>
  <c r="D89" i="10"/>
  <c r="D91" i="10"/>
  <c r="G89" i="10"/>
  <c r="G91" i="10"/>
  <c r="L29" i="11"/>
  <c r="L31" i="11"/>
  <c r="H29" i="11"/>
  <c r="H31" i="11"/>
  <c r="D111" i="11"/>
  <c r="D125" i="11"/>
  <c r="G60" i="11"/>
  <c r="G62" i="11"/>
  <c r="D93" i="11"/>
  <c r="D95" i="11"/>
  <c r="I93" i="11"/>
  <c r="I95" i="11"/>
  <c r="L123" i="11"/>
  <c r="L125" i="11"/>
  <c r="G23" i="12"/>
  <c r="G25" i="12"/>
  <c r="F25" i="13"/>
  <c r="F27" i="13"/>
  <c r="G89" i="14"/>
  <c r="G91" i="14"/>
  <c r="K89" i="14"/>
  <c r="K91" i="14"/>
  <c r="D61" i="14"/>
  <c r="D68" i="15"/>
  <c r="D70" i="15"/>
  <c r="H68" i="15"/>
  <c r="H70" i="15"/>
  <c r="H99" i="15"/>
  <c r="H101" i="15"/>
  <c r="L99" i="15"/>
  <c r="L101" i="15"/>
  <c r="D101" i="15"/>
  <c r="K132" i="15"/>
  <c r="K134" i="15"/>
  <c r="G132" i="15"/>
  <c r="G134" i="15"/>
  <c r="F29" i="16"/>
  <c r="F31" i="16"/>
  <c r="J29" i="16"/>
  <c r="J31" i="16"/>
  <c r="D31" i="16"/>
  <c r="K59" i="16"/>
  <c r="K61" i="16"/>
  <c r="G59" i="16"/>
  <c r="G61" i="16"/>
  <c r="D89" i="16"/>
  <c r="D91" i="16"/>
  <c r="I89" i="16"/>
  <c r="I91" i="16"/>
  <c r="E89" i="16"/>
  <c r="E91" i="16"/>
  <c r="F119" i="16"/>
  <c r="J117" i="16"/>
  <c r="J119" i="16"/>
  <c r="F26" i="18"/>
  <c r="J24" i="18"/>
  <c r="J26" i="18"/>
  <c r="D24" i="18"/>
  <c r="D26" i="18"/>
  <c r="J41" i="18"/>
  <c r="J54" i="18"/>
  <c r="F41" i="18"/>
  <c r="F54" i="18"/>
  <c r="I70" i="18"/>
  <c r="I83" i="18"/>
  <c r="D83" i="18"/>
  <c r="F22" i="21"/>
  <c r="F24" i="21"/>
  <c r="J22" i="21"/>
  <c r="J24" i="21"/>
  <c r="D22" i="21"/>
  <c r="D24" i="21"/>
  <c r="G10" i="24"/>
  <c r="G23" i="24"/>
  <c r="K10" i="24"/>
  <c r="K23" i="24"/>
  <c r="F12" i="19"/>
  <c r="H26" i="5"/>
  <c r="H28" i="5"/>
  <c r="E28" i="6"/>
  <c r="E30" i="6"/>
  <c r="H91" i="8"/>
  <c r="L26" i="10"/>
  <c r="L28" i="10"/>
  <c r="I60" i="11"/>
  <c r="I62" i="11"/>
  <c r="F125" i="11"/>
  <c r="L25" i="13"/>
  <c r="L27" i="13"/>
  <c r="E132" i="15"/>
  <c r="E134" i="15"/>
  <c r="H24" i="18"/>
  <c r="H26" i="18"/>
  <c r="L24" i="18"/>
  <c r="L26" i="18"/>
  <c r="L41" i="18"/>
  <c r="L54" i="18"/>
  <c r="G70" i="18"/>
  <c r="G83" i="18"/>
  <c r="I26" i="5"/>
  <c r="I28" i="5"/>
  <c r="E26" i="5"/>
  <c r="E28" i="5"/>
  <c r="D30" i="6"/>
  <c r="K28" i="6"/>
  <c r="K30" i="6"/>
  <c r="K24" i="7"/>
  <c r="K26" i="7"/>
  <c r="G26" i="7"/>
  <c r="I91" i="8"/>
  <c r="E89" i="8"/>
  <c r="E91" i="8"/>
  <c r="D59" i="8"/>
  <c r="D61" i="8"/>
  <c r="I59" i="8"/>
  <c r="I61" i="8"/>
  <c r="E59" i="8"/>
  <c r="E61" i="8"/>
  <c r="H22" i="9"/>
  <c r="L22" i="9"/>
  <c r="G119" i="10"/>
  <c r="G121" i="10"/>
  <c r="G58" i="10"/>
  <c r="D26" i="10"/>
  <c r="D28" i="10"/>
  <c r="I28" i="10"/>
  <c r="E28" i="10"/>
  <c r="J89" i="10"/>
  <c r="J91" i="10"/>
  <c r="F91" i="10"/>
  <c r="D119" i="10"/>
  <c r="D121" i="10"/>
  <c r="G29" i="11"/>
  <c r="G31" i="11"/>
  <c r="F60" i="11"/>
  <c r="F62" i="11"/>
  <c r="L95" i="11"/>
  <c r="I125" i="11"/>
  <c r="L23" i="12"/>
  <c r="L25" i="12"/>
  <c r="D25" i="13"/>
  <c r="D27" i="13"/>
  <c r="I25" i="13"/>
  <c r="I27" i="13"/>
  <c r="H89" i="14"/>
  <c r="H91" i="14"/>
  <c r="L89" i="14"/>
  <c r="L91" i="14"/>
  <c r="E68" i="15"/>
  <c r="E70" i="15"/>
  <c r="I68" i="15"/>
  <c r="I70" i="15"/>
  <c r="E99" i="15"/>
  <c r="E101" i="15"/>
  <c r="I99" i="15"/>
  <c r="I101" i="15"/>
  <c r="J132" i="15"/>
  <c r="J134" i="15"/>
  <c r="F134" i="15"/>
  <c r="G29" i="16"/>
  <c r="G31" i="16"/>
  <c r="K29" i="16"/>
  <c r="K31" i="16"/>
  <c r="J59" i="16"/>
  <c r="J61" i="16"/>
  <c r="F59" i="16"/>
  <c r="F61" i="16"/>
  <c r="L89" i="16"/>
  <c r="L91" i="16"/>
  <c r="H89" i="16"/>
  <c r="H91" i="16"/>
  <c r="G117" i="16"/>
  <c r="G119" i="16"/>
  <c r="K117" i="16"/>
  <c r="K119" i="16"/>
  <c r="G24" i="18"/>
  <c r="G26" i="18"/>
  <c r="K24" i="18"/>
  <c r="K26" i="18"/>
  <c r="D41" i="18"/>
  <c r="D54" i="18"/>
  <c r="E41" i="18"/>
  <c r="E54" i="18"/>
  <c r="F70" i="18"/>
  <c r="F83" i="18"/>
  <c r="J70" i="18"/>
  <c r="J83" i="18"/>
  <c r="L10" i="24"/>
  <c r="L23" i="24"/>
  <c r="G38" i="15"/>
  <c r="G40" i="15"/>
  <c r="D38" i="15"/>
  <c r="D40" i="15"/>
  <c r="I38" i="15"/>
  <c r="I40" i="15"/>
  <c r="E40" i="15"/>
  <c r="K38" i="15"/>
  <c r="K40" i="15"/>
  <c r="J38" i="15"/>
  <c r="J40" i="15"/>
  <c r="F38" i="15"/>
  <c r="F40" i="15"/>
  <c r="L40" i="15"/>
  <c r="H38" i="15"/>
  <c r="H40" i="15"/>
  <c r="K59" i="14"/>
  <c r="K61" i="14"/>
  <c r="E59" i="14"/>
  <c r="E61" i="14"/>
  <c r="I59" i="14"/>
  <c r="I61" i="14"/>
  <c r="D13" i="14"/>
  <c r="F14" i="14" s="1"/>
  <c r="F15" i="14" s="1"/>
  <c r="D30" i="14"/>
  <c r="E28" i="14"/>
  <c r="E30" i="14"/>
  <c r="G59" i="14"/>
  <c r="G61" i="14"/>
  <c r="K28" i="14"/>
  <c r="K30" i="14"/>
  <c r="G28" i="14"/>
  <c r="G30" i="14"/>
  <c r="H59" i="14"/>
  <c r="H61" i="14"/>
  <c r="J28" i="14"/>
  <c r="J30" i="14"/>
  <c r="F28" i="14"/>
  <c r="F30" i="14"/>
  <c r="F59" i="14"/>
  <c r="F61" i="14"/>
  <c r="J59" i="14"/>
  <c r="J61" i="14"/>
  <c r="L30" i="14"/>
  <c r="K13" i="11"/>
  <c r="K16" i="11"/>
  <c r="F13" i="11"/>
  <c r="F16" i="11"/>
  <c r="D13" i="11"/>
  <c r="D16" i="11"/>
  <c r="I13" i="11"/>
  <c r="I16" i="11"/>
  <c r="E13" i="11"/>
  <c r="E16" i="11"/>
  <c r="G13" i="11"/>
  <c r="G16" i="11"/>
  <c r="J13" i="11"/>
  <c r="K14" i="11" s="1"/>
  <c r="J16" i="11"/>
  <c r="F8" i="9"/>
  <c r="J75" i="10"/>
  <c r="K76" i="10" s="1"/>
  <c r="H20" i="9"/>
  <c r="D12" i="10"/>
  <c r="E13" i="10" s="1"/>
  <c r="F75" i="10"/>
  <c r="F76" i="10" s="1"/>
  <c r="L20" i="9"/>
  <c r="L21" i="9" s="1"/>
  <c r="E108" i="10"/>
  <c r="E21" i="9"/>
  <c r="E23" i="9" s="1"/>
  <c r="G25" i="13"/>
  <c r="I26" i="13" s="1"/>
  <c r="I20" i="9"/>
  <c r="E8" i="9"/>
  <c r="E9" i="9" s="1"/>
  <c r="G12" i="10"/>
  <c r="I13" i="10" s="1"/>
  <c r="L75" i="10"/>
  <c r="E120" i="10"/>
  <c r="E122" i="10" s="1"/>
  <c r="G75" i="10"/>
  <c r="I76" i="10" s="1"/>
  <c r="G41" i="18"/>
  <c r="I71" i="18"/>
  <c r="E24" i="12"/>
  <c r="L10" i="12"/>
  <c r="J10" i="12"/>
  <c r="I10" i="12"/>
  <c r="I11" i="12" s="1"/>
  <c r="F77" i="8"/>
  <c r="F14" i="8"/>
  <c r="F15" i="8" s="1"/>
  <c r="I77" i="8"/>
  <c r="I78" i="8" s="1"/>
  <c r="H78" i="8"/>
  <c r="E47" i="8"/>
  <c r="E48" i="8" s="1"/>
  <c r="K89" i="8"/>
  <c r="K90" i="8" s="1"/>
  <c r="E77" i="8"/>
  <c r="C11" i="7"/>
  <c r="D12" i="7" s="1"/>
  <c r="J11" i="7"/>
  <c r="J12" i="7" s="1"/>
  <c r="F11" i="7"/>
  <c r="G47" i="11"/>
  <c r="I48" i="11" s="1"/>
  <c r="F47" i="11"/>
  <c r="F48" i="11" s="1"/>
  <c r="I41" i="18"/>
  <c r="H41" i="18"/>
  <c r="I56" i="15"/>
  <c r="D56" i="15"/>
  <c r="F57" i="15" s="1"/>
  <c r="F58" i="15" s="1"/>
  <c r="H56" i="15"/>
  <c r="H57" i="15" s="1"/>
  <c r="L14" i="14"/>
  <c r="D28" i="14"/>
  <c r="F29" i="14" s="1"/>
  <c r="K118" i="16"/>
  <c r="I106" i="16"/>
  <c r="F106" i="16"/>
  <c r="J106" i="16"/>
  <c r="G106" i="16"/>
  <c r="H107" i="16" s="1"/>
  <c r="K106" i="16"/>
  <c r="D106" i="16"/>
  <c r="E107" i="16" s="1"/>
  <c r="H106" i="16"/>
  <c r="L106" i="16"/>
  <c r="G81" i="18"/>
  <c r="K81" i="18"/>
  <c r="L82" i="18" s="1"/>
  <c r="I132" i="15"/>
  <c r="L132" i="15"/>
  <c r="H132" i="15"/>
  <c r="F132" i="15"/>
  <c r="D99" i="15"/>
  <c r="E100" i="15" s="1"/>
  <c r="J68" i="15"/>
  <c r="L69" i="15" s="1"/>
  <c r="F68" i="15"/>
  <c r="D89" i="14"/>
  <c r="E90" i="14" s="1"/>
  <c r="I28" i="14"/>
  <c r="L28" i="14"/>
  <c r="L29" i="14" s="1"/>
  <c r="L31" i="14" s="1"/>
  <c r="H28" i="14"/>
  <c r="L93" i="11"/>
  <c r="L94" i="11" s="1"/>
  <c r="D79" i="11"/>
  <c r="G79" i="11"/>
  <c r="I123" i="11"/>
  <c r="E79" i="11"/>
  <c r="H79" i="11"/>
  <c r="K79" i="11"/>
  <c r="K80" i="11" s="1"/>
  <c r="F90" i="10"/>
  <c r="F93" i="10" s="1"/>
  <c r="E90" i="10"/>
  <c r="J26" i="10"/>
  <c r="I26" i="10"/>
  <c r="E26" i="10"/>
  <c r="E27" i="10" s="1"/>
  <c r="E29" i="10" s="1"/>
  <c r="D89" i="8"/>
  <c r="E90" i="8" s="1"/>
  <c r="H89" i="8"/>
  <c r="H90" i="8" s="1"/>
  <c r="H92" i="8" s="1"/>
  <c r="L60" i="8"/>
  <c r="L30" i="8"/>
  <c r="I24" i="7"/>
  <c r="H24" i="7"/>
  <c r="D24" i="7"/>
  <c r="D25" i="7" s="1"/>
  <c r="D27" i="7" s="1"/>
  <c r="G24" i="7"/>
  <c r="G25" i="7" s="1"/>
  <c r="E22" i="24"/>
  <c r="K22" i="24"/>
  <c r="K24" i="24" s="1"/>
  <c r="L22" i="24"/>
  <c r="L24" i="24" s="1"/>
  <c r="L11" i="24"/>
  <c r="K11" i="24"/>
  <c r="I11" i="24"/>
  <c r="F11" i="24"/>
  <c r="F12" i="24" s="1"/>
  <c r="E11" i="24"/>
  <c r="H11" i="24"/>
  <c r="G22" i="21"/>
  <c r="I23" i="21" s="1"/>
  <c r="H11" i="21"/>
  <c r="L11" i="21"/>
  <c r="F11" i="21"/>
  <c r="E11" i="21"/>
  <c r="I11" i="21"/>
  <c r="K11" i="21"/>
  <c r="L23" i="21"/>
  <c r="L25" i="21" s="1"/>
  <c r="K23" i="21"/>
  <c r="K25" i="21" s="1"/>
  <c r="F23" i="21"/>
  <c r="F25" i="21" s="1"/>
  <c r="E23" i="21"/>
  <c r="D81" i="18"/>
  <c r="L71" i="18"/>
  <c r="K71" i="18"/>
  <c r="E71" i="18"/>
  <c r="F71" i="18"/>
  <c r="F72" i="18" s="1"/>
  <c r="H71" i="18"/>
  <c r="E12" i="18"/>
  <c r="I53" i="18"/>
  <c r="L42" i="18"/>
  <c r="K42" i="18"/>
  <c r="F42" i="18"/>
  <c r="E42" i="18"/>
  <c r="E55" i="18" s="1"/>
  <c r="L53" i="18"/>
  <c r="L55" i="18" s="1"/>
  <c r="K53" i="18"/>
  <c r="F53" i="18"/>
  <c r="F56" i="18" s="1"/>
  <c r="H53" i="18"/>
  <c r="L25" i="18"/>
  <c r="K25" i="18"/>
  <c r="K27" i="18" s="1"/>
  <c r="I25" i="18"/>
  <c r="H25" i="18"/>
  <c r="E25" i="18"/>
  <c r="F24" i="18"/>
  <c r="L12" i="18"/>
  <c r="K12" i="18"/>
  <c r="I12" i="18"/>
  <c r="H12" i="18"/>
  <c r="F12" i="18"/>
  <c r="F13" i="18" s="1"/>
  <c r="F117" i="16"/>
  <c r="E117" i="16"/>
  <c r="E118" i="16" s="1"/>
  <c r="E120" i="16" s="1"/>
  <c r="I117" i="16"/>
  <c r="I118" i="16" s="1"/>
  <c r="H118" i="16"/>
  <c r="H120" i="16" s="1"/>
  <c r="L117" i="16"/>
  <c r="L118" i="16" s="1"/>
  <c r="I13" i="16"/>
  <c r="L47" i="16"/>
  <c r="L48" i="16" s="1"/>
  <c r="H47" i="16"/>
  <c r="H48" i="16" s="1"/>
  <c r="K77" i="16"/>
  <c r="K78" i="16" s="1"/>
  <c r="G77" i="16"/>
  <c r="H78" i="16" s="1"/>
  <c r="L13" i="16"/>
  <c r="H13" i="16"/>
  <c r="K13" i="16"/>
  <c r="G13" i="16"/>
  <c r="J13" i="16"/>
  <c r="F13" i="16"/>
  <c r="D29" i="16"/>
  <c r="E14" i="16"/>
  <c r="K60" i="16"/>
  <c r="K62" i="16" s="1"/>
  <c r="H60" i="16"/>
  <c r="H62" i="16" s="1"/>
  <c r="L60" i="16"/>
  <c r="F78" i="16"/>
  <c r="E78" i="16"/>
  <c r="F48" i="16"/>
  <c r="E48" i="16"/>
  <c r="K48" i="16"/>
  <c r="K30" i="16"/>
  <c r="H29" i="16"/>
  <c r="H30" i="16" s="1"/>
  <c r="L29" i="16"/>
  <c r="L30" i="16" s="1"/>
  <c r="H120" i="15"/>
  <c r="F99" i="15"/>
  <c r="E133" i="15"/>
  <c r="E135" i="15" s="1"/>
  <c r="I120" i="15"/>
  <c r="F120" i="15"/>
  <c r="F121" i="15" s="1"/>
  <c r="L38" i="15"/>
  <c r="E69" i="15"/>
  <c r="K18" i="15"/>
  <c r="K19" i="15" s="1"/>
  <c r="G18" i="15"/>
  <c r="I19" i="15" s="1"/>
  <c r="E38" i="15"/>
  <c r="J99" i="15"/>
  <c r="K133" i="15"/>
  <c r="I100" i="15"/>
  <c r="H100" i="15"/>
  <c r="K99" i="15"/>
  <c r="L120" i="15"/>
  <c r="K120" i="15"/>
  <c r="I87" i="15"/>
  <c r="H87" i="15"/>
  <c r="F87" i="15"/>
  <c r="F88" i="15" s="1"/>
  <c r="E87" i="15"/>
  <c r="L87" i="15"/>
  <c r="K87" i="15"/>
  <c r="L57" i="15"/>
  <c r="K57" i="15"/>
  <c r="E19" i="15"/>
  <c r="F19" i="15"/>
  <c r="F78" i="14"/>
  <c r="F79" i="14" s="1"/>
  <c r="E78" i="14"/>
  <c r="I78" i="14"/>
  <c r="H78" i="14"/>
  <c r="K78" i="14"/>
  <c r="L78" i="14"/>
  <c r="I48" i="14"/>
  <c r="H48" i="14"/>
  <c r="F48" i="14"/>
  <c r="F49" i="14" s="1"/>
  <c r="E48" i="14"/>
  <c r="L48" i="14"/>
  <c r="K48" i="14"/>
  <c r="E14" i="14"/>
  <c r="I14" i="14"/>
  <c r="H14" i="14"/>
  <c r="I90" i="14"/>
  <c r="H90" i="14"/>
  <c r="K90" i="14"/>
  <c r="K92" i="14" s="1"/>
  <c r="L90" i="14"/>
  <c r="L92" i="14" s="1"/>
  <c r="H60" i="14"/>
  <c r="H62" i="14" s="1"/>
  <c r="K60" i="14"/>
  <c r="D59" i="14"/>
  <c r="L59" i="14"/>
  <c r="L60" i="14" s="1"/>
  <c r="K29" i="14"/>
  <c r="L26" i="13"/>
  <c r="K26" i="13"/>
  <c r="F26" i="13"/>
  <c r="F28" i="13" s="1"/>
  <c r="E26" i="13"/>
  <c r="E28" i="13" s="1"/>
  <c r="F13" i="13"/>
  <c r="E13" i="13"/>
  <c r="I13" i="13"/>
  <c r="L13" i="13"/>
  <c r="K13" i="13"/>
  <c r="H13" i="13"/>
  <c r="F24" i="12"/>
  <c r="I24" i="12"/>
  <c r="H24" i="12"/>
  <c r="H26" i="12" s="1"/>
  <c r="K24" i="12"/>
  <c r="L24" i="12"/>
  <c r="F11" i="12"/>
  <c r="E11" i="12"/>
  <c r="H11" i="12"/>
  <c r="H123" i="11"/>
  <c r="L124" i="11"/>
  <c r="K124" i="11"/>
  <c r="E124" i="11"/>
  <c r="F123" i="11"/>
  <c r="L13" i="11"/>
  <c r="H13" i="11"/>
  <c r="E61" i="11"/>
  <c r="I112" i="11"/>
  <c r="L112" i="11"/>
  <c r="K112" i="11"/>
  <c r="F112" i="11"/>
  <c r="F113" i="11" s="1"/>
  <c r="E112" i="11"/>
  <c r="H112" i="11"/>
  <c r="F94" i="11"/>
  <c r="E94" i="11"/>
  <c r="H94" i="11"/>
  <c r="I94" i="11"/>
  <c r="K94" i="11"/>
  <c r="K61" i="11"/>
  <c r="I61" i="11"/>
  <c r="F61" i="11"/>
  <c r="F63" i="11" s="1"/>
  <c r="H61" i="11"/>
  <c r="L61" i="11"/>
  <c r="L48" i="11"/>
  <c r="K48" i="11"/>
  <c r="E48" i="11"/>
  <c r="E30" i="11"/>
  <c r="F30" i="11"/>
  <c r="I30" i="11"/>
  <c r="H30" i="11"/>
  <c r="K30" i="11"/>
  <c r="L30" i="11"/>
  <c r="H90" i="10"/>
  <c r="J119" i="10"/>
  <c r="K120" i="10" s="1"/>
  <c r="E76" i="10"/>
  <c r="H27" i="10"/>
  <c r="I56" i="10"/>
  <c r="L13" i="10"/>
  <c r="K13" i="10"/>
  <c r="L119" i="10"/>
  <c r="F119" i="10"/>
  <c r="J56" i="10"/>
  <c r="F56" i="10"/>
  <c r="H119" i="10"/>
  <c r="H120" i="10" s="1"/>
  <c r="E56" i="10"/>
  <c r="E57" i="10" s="1"/>
  <c r="E59" i="10" s="1"/>
  <c r="F45" i="10"/>
  <c r="F46" i="10" s="1"/>
  <c r="E45" i="10"/>
  <c r="L45" i="10"/>
  <c r="K45" i="10"/>
  <c r="I45" i="10"/>
  <c r="H45" i="10"/>
  <c r="G56" i="10"/>
  <c r="K56" i="10"/>
  <c r="K90" i="10"/>
  <c r="K92" i="10" s="1"/>
  <c r="L90" i="10"/>
  <c r="I108" i="10"/>
  <c r="F108" i="10"/>
  <c r="F109" i="10" s="1"/>
  <c r="L108" i="10"/>
  <c r="K108" i="10"/>
  <c r="H108" i="10"/>
  <c r="K21" i="9"/>
  <c r="K23" i="9" s="1"/>
  <c r="H21" i="9"/>
  <c r="H23" i="9" s="1"/>
  <c r="F21" i="9"/>
  <c r="I9" i="9"/>
  <c r="L9" i="9"/>
  <c r="K9" i="9"/>
  <c r="H9" i="9"/>
  <c r="L89" i="8"/>
  <c r="I89" i="8"/>
  <c r="L78" i="8"/>
  <c r="K78" i="8"/>
  <c r="H14" i="8"/>
  <c r="E30" i="8"/>
  <c r="F30" i="8"/>
  <c r="F33" i="8" s="1"/>
  <c r="I30" i="8"/>
  <c r="L14" i="8"/>
  <c r="H30" i="8"/>
  <c r="F60" i="8"/>
  <c r="I60" i="8"/>
  <c r="H60" i="8"/>
  <c r="L48" i="8"/>
  <c r="L62" i="8" s="1"/>
  <c r="K48" i="8"/>
  <c r="I48" i="8"/>
  <c r="I62" i="8" s="1"/>
  <c r="H48" i="8"/>
  <c r="H62" i="8" s="1"/>
  <c r="K30" i="8"/>
  <c r="H13" i="6"/>
  <c r="D28" i="6"/>
  <c r="D29" i="6" s="1"/>
  <c r="J12" i="6"/>
  <c r="K13" i="6" s="1"/>
  <c r="J27" i="5"/>
  <c r="E27" i="5"/>
  <c r="G27" i="5"/>
  <c r="H29" i="6"/>
  <c r="G29" i="6"/>
  <c r="G31" i="6" s="1"/>
  <c r="K29" i="6"/>
  <c r="J29" i="6"/>
  <c r="E13" i="6"/>
  <c r="D13" i="6"/>
  <c r="G13" i="6"/>
  <c r="I12" i="5"/>
  <c r="E12" i="5"/>
  <c r="C12" i="5"/>
  <c r="H12" i="5"/>
  <c r="D12" i="5"/>
  <c r="K12" i="5"/>
  <c r="G12" i="5"/>
  <c r="G13" i="5" s="1"/>
  <c r="K27" i="5"/>
  <c r="H27" i="5"/>
  <c r="C35" i="3"/>
  <c r="E28" i="4"/>
  <c r="D28" i="4"/>
  <c r="F28" i="4"/>
  <c r="G28" i="4"/>
  <c r="H28" i="4"/>
  <c r="I28" i="4"/>
  <c r="J28" i="4"/>
  <c r="K28" i="4"/>
  <c r="C28" i="4"/>
  <c r="D12" i="4"/>
  <c r="D14" i="4" s="1"/>
  <c r="E12" i="4"/>
  <c r="E14" i="4" s="1"/>
  <c r="F12" i="4"/>
  <c r="F14" i="4" s="1"/>
  <c r="G12" i="4"/>
  <c r="H12" i="4"/>
  <c r="H14" i="4" s="1"/>
  <c r="I12" i="4"/>
  <c r="I14" i="4" s="1"/>
  <c r="J12" i="4"/>
  <c r="J14" i="4" s="1"/>
  <c r="K12" i="4"/>
  <c r="K14" i="4" s="1"/>
  <c r="C12" i="4"/>
  <c r="C14" i="4" s="1"/>
  <c r="D35" i="3"/>
  <c r="D16" i="3"/>
  <c r="D17" i="3" s="1"/>
  <c r="H29" i="4" l="1"/>
  <c r="H31" i="4"/>
  <c r="F120" i="10"/>
  <c r="F122" i="10" s="1"/>
  <c r="I33" i="11"/>
  <c r="I97" i="11"/>
  <c r="L126" i="11"/>
  <c r="I27" i="12"/>
  <c r="I26" i="12"/>
  <c r="I92" i="14"/>
  <c r="F14" i="16"/>
  <c r="F15" i="16" s="1"/>
  <c r="I27" i="18"/>
  <c r="F43" i="18"/>
  <c r="F55" i="18"/>
  <c r="L71" i="15"/>
  <c r="I28" i="13"/>
  <c r="I29" i="13"/>
  <c r="F64" i="11"/>
  <c r="F63" i="8"/>
  <c r="F27" i="12"/>
  <c r="G29" i="4"/>
  <c r="G31" i="4"/>
  <c r="H122" i="10"/>
  <c r="I63" i="11"/>
  <c r="I64" i="11"/>
  <c r="F124" i="11"/>
  <c r="F126" i="11" s="1"/>
  <c r="F26" i="12"/>
  <c r="H102" i="15"/>
  <c r="F25" i="18"/>
  <c r="F27" i="18" s="1"/>
  <c r="F28" i="18"/>
  <c r="I25" i="21"/>
  <c r="I26" i="21"/>
  <c r="I80" i="11"/>
  <c r="I96" i="11" s="1"/>
  <c r="E102" i="15"/>
  <c r="F26" i="21"/>
  <c r="F33" i="11"/>
  <c r="F24" i="24"/>
  <c r="C29" i="4"/>
  <c r="C31" i="4"/>
  <c r="E29" i="4"/>
  <c r="E31" i="4"/>
  <c r="K31" i="4"/>
  <c r="H31" i="6"/>
  <c r="D38" i="3"/>
  <c r="J29" i="4"/>
  <c r="J31" i="4"/>
  <c r="F29" i="4"/>
  <c r="F31" i="4"/>
  <c r="H30" i="5"/>
  <c r="G29" i="5"/>
  <c r="D31" i="6"/>
  <c r="I63" i="8"/>
  <c r="I33" i="8"/>
  <c r="E96" i="11"/>
  <c r="E63" i="11"/>
  <c r="E126" i="11"/>
  <c r="I102" i="15"/>
  <c r="E27" i="18"/>
  <c r="L27" i="18"/>
  <c r="E24" i="24"/>
  <c r="E92" i="10"/>
  <c r="E80" i="11"/>
  <c r="E92" i="14"/>
  <c r="L84" i="18"/>
  <c r="K92" i="8"/>
  <c r="K39" i="15"/>
  <c r="K41" i="15" s="1"/>
  <c r="E30" i="5"/>
  <c r="F97" i="11"/>
  <c r="F24" i="9"/>
  <c r="I29" i="4"/>
  <c r="I31" i="4"/>
  <c r="D29" i="4"/>
  <c r="D31" i="4"/>
  <c r="K31" i="6"/>
  <c r="K122" i="10"/>
  <c r="L28" i="13"/>
  <c r="K62" i="14"/>
  <c r="H92" i="14"/>
  <c r="K135" i="15"/>
  <c r="L62" i="16"/>
  <c r="H27" i="18"/>
  <c r="I56" i="18"/>
  <c r="E25" i="21"/>
  <c r="F92" i="10"/>
  <c r="F69" i="15"/>
  <c r="F71" i="15" s="1"/>
  <c r="E26" i="12"/>
  <c r="L23" i="9"/>
  <c r="I60" i="14"/>
  <c r="E60" i="8"/>
  <c r="E62" i="8" s="1"/>
  <c r="F29" i="13"/>
  <c r="F39" i="15"/>
  <c r="F41" i="15" s="1"/>
  <c r="I62" i="14"/>
  <c r="L62" i="14"/>
  <c r="F31" i="14"/>
  <c r="F32" i="14"/>
  <c r="I78" i="16"/>
  <c r="H26" i="13"/>
  <c r="H28" i="13" s="1"/>
  <c r="K107" i="16"/>
  <c r="K120" i="16" s="1"/>
  <c r="L78" i="16"/>
  <c r="H76" i="10"/>
  <c r="H92" i="10" s="1"/>
  <c r="F9" i="9"/>
  <c r="I10" i="9" s="1"/>
  <c r="F14" i="11"/>
  <c r="F32" i="11" s="1"/>
  <c r="E14" i="11"/>
  <c r="E32" i="11" s="1"/>
  <c r="L14" i="11"/>
  <c r="L32" i="11" s="1"/>
  <c r="I14" i="11"/>
  <c r="I32" i="11" s="1"/>
  <c r="F13" i="10"/>
  <c r="F14" i="10" s="1"/>
  <c r="L76" i="10"/>
  <c r="L92" i="10" s="1"/>
  <c r="H13" i="10"/>
  <c r="H29" i="10" s="1"/>
  <c r="I124" i="11"/>
  <c r="I21" i="9"/>
  <c r="H48" i="11"/>
  <c r="H63" i="11" s="1"/>
  <c r="H23" i="21"/>
  <c r="H25" i="21" s="1"/>
  <c r="F57" i="10"/>
  <c r="F59" i="10" s="1"/>
  <c r="I72" i="18"/>
  <c r="I42" i="18"/>
  <c r="I55" i="18" s="1"/>
  <c r="H42" i="18"/>
  <c r="H55" i="18" s="1"/>
  <c r="I57" i="15"/>
  <c r="I58" i="15" s="1"/>
  <c r="E29" i="14"/>
  <c r="E31" i="14" s="1"/>
  <c r="F90" i="14"/>
  <c r="F92" i="14" s="1"/>
  <c r="I29" i="14"/>
  <c r="L11" i="12"/>
  <c r="L26" i="12" s="1"/>
  <c r="K11" i="12"/>
  <c r="K26" i="12" s="1"/>
  <c r="F12" i="12"/>
  <c r="F78" i="8"/>
  <c r="F79" i="8" s="1"/>
  <c r="L90" i="8"/>
  <c r="L92" i="8" s="1"/>
  <c r="I90" i="8"/>
  <c r="F32" i="8"/>
  <c r="F48" i="8"/>
  <c r="F62" i="8" s="1"/>
  <c r="E78" i="8"/>
  <c r="E92" i="8" s="1"/>
  <c r="E32" i="8"/>
  <c r="F90" i="8"/>
  <c r="F92" i="8" s="1"/>
  <c r="E29" i="6"/>
  <c r="E31" i="6" s="1"/>
  <c r="H14" i="6"/>
  <c r="E12" i="7"/>
  <c r="E13" i="7" s="1"/>
  <c r="K12" i="7"/>
  <c r="H25" i="7"/>
  <c r="H27" i="7" s="1"/>
  <c r="G12" i="7"/>
  <c r="G27" i="7" s="1"/>
  <c r="H12" i="7"/>
  <c r="H13" i="7" s="1"/>
  <c r="G14" i="4"/>
  <c r="E30" i="4"/>
  <c r="F80" i="11"/>
  <c r="I81" i="11" s="1"/>
  <c r="F49" i="11"/>
  <c r="K55" i="18"/>
  <c r="L19" i="15"/>
  <c r="E57" i="15"/>
  <c r="E71" i="15" s="1"/>
  <c r="F100" i="15"/>
  <c r="F102" i="15" s="1"/>
  <c r="K69" i="15"/>
  <c r="K71" i="15" s="1"/>
  <c r="K100" i="15"/>
  <c r="K102" i="15" s="1"/>
  <c r="K14" i="14"/>
  <c r="K31" i="14" s="1"/>
  <c r="F107" i="16"/>
  <c r="F108" i="16" s="1"/>
  <c r="L107" i="16"/>
  <c r="L120" i="16" s="1"/>
  <c r="I107" i="16"/>
  <c r="I120" i="16" s="1"/>
  <c r="I82" i="18"/>
  <c r="H82" i="18"/>
  <c r="H84" i="18" s="1"/>
  <c r="K82" i="18"/>
  <c r="K84" i="18" s="1"/>
  <c r="I133" i="15"/>
  <c r="H133" i="15"/>
  <c r="H135" i="15" s="1"/>
  <c r="E39" i="15"/>
  <c r="E41" i="15" s="1"/>
  <c r="H29" i="14"/>
  <c r="H31" i="14" s="1"/>
  <c r="I113" i="11"/>
  <c r="L80" i="11"/>
  <c r="L96" i="11" s="1"/>
  <c r="H80" i="11"/>
  <c r="H96" i="11" s="1"/>
  <c r="H14" i="11"/>
  <c r="H32" i="11" s="1"/>
  <c r="L120" i="10"/>
  <c r="L122" i="10" s="1"/>
  <c r="L57" i="10"/>
  <c r="L59" i="10" s="1"/>
  <c r="F27" i="10"/>
  <c r="F29" i="10" s="1"/>
  <c r="L32" i="8"/>
  <c r="I32" i="8"/>
  <c r="E25" i="7"/>
  <c r="E27" i="7" s="1"/>
  <c r="E28" i="7" s="1"/>
  <c r="J25" i="7"/>
  <c r="J27" i="7" s="1"/>
  <c r="K25" i="7"/>
  <c r="K27" i="7" s="1"/>
  <c r="I12" i="24"/>
  <c r="I22" i="24"/>
  <c r="I24" i="24" s="1"/>
  <c r="H22" i="24"/>
  <c r="H24" i="24" s="1"/>
  <c r="F12" i="21"/>
  <c r="I12" i="21"/>
  <c r="F82" i="18"/>
  <c r="E82" i="18"/>
  <c r="E84" i="18" s="1"/>
  <c r="I13" i="18"/>
  <c r="I30" i="16"/>
  <c r="I48" i="16"/>
  <c r="I49" i="16" s="1"/>
  <c r="I14" i="16"/>
  <c r="F118" i="16"/>
  <c r="F120" i="16" s="1"/>
  <c r="L14" i="16"/>
  <c r="L32" i="16" s="1"/>
  <c r="H14" i="16"/>
  <c r="H32" i="16" s="1"/>
  <c r="F49" i="16"/>
  <c r="K14" i="16"/>
  <c r="K32" i="16" s="1"/>
  <c r="I79" i="16"/>
  <c r="F79" i="16"/>
  <c r="L90" i="16"/>
  <c r="L92" i="16" s="1"/>
  <c r="K90" i="16"/>
  <c r="K92" i="16" s="1"/>
  <c r="H90" i="16"/>
  <c r="H92" i="16" s="1"/>
  <c r="F60" i="16"/>
  <c r="F62" i="16" s="1"/>
  <c r="E60" i="16"/>
  <c r="E62" i="16" s="1"/>
  <c r="I60" i="16"/>
  <c r="F30" i="16"/>
  <c r="F32" i="16" s="1"/>
  <c r="E30" i="16"/>
  <c r="E32" i="16" s="1"/>
  <c r="F133" i="15"/>
  <c r="F135" i="15" s="1"/>
  <c r="H19" i="15"/>
  <c r="L133" i="15"/>
  <c r="L135" i="15" s="1"/>
  <c r="F20" i="15"/>
  <c r="I121" i="15"/>
  <c r="L39" i="15"/>
  <c r="I20" i="15"/>
  <c r="L100" i="15"/>
  <c r="L102" i="15" s="1"/>
  <c r="I69" i="15"/>
  <c r="H69" i="15"/>
  <c r="H71" i="15" s="1"/>
  <c r="I88" i="15"/>
  <c r="I39" i="15"/>
  <c r="H39" i="15"/>
  <c r="I79" i="14"/>
  <c r="I49" i="14"/>
  <c r="I15" i="14"/>
  <c r="E60" i="14"/>
  <c r="E62" i="14" s="1"/>
  <c r="F60" i="14"/>
  <c r="F62" i="14" s="1"/>
  <c r="I14" i="13"/>
  <c r="F14" i="13"/>
  <c r="I12" i="12"/>
  <c r="H124" i="11"/>
  <c r="H126" i="11" s="1"/>
  <c r="I49" i="11"/>
  <c r="I120" i="10"/>
  <c r="I77" i="10"/>
  <c r="F77" i="10"/>
  <c r="I90" i="10"/>
  <c r="I27" i="10"/>
  <c r="K57" i="10"/>
  <c r="K59" i="10" s="1"/>
  <c r="K27" i="10"/>
  <c r="K29" i="10" s="1"/>
  <c r="L27" i="10"/>
  <c r="L29" i="10" s="1"/>
  <c r="I109" i="10"/>
  <c r="I46" i="10"/>
  <c r="I57" i="10"/>
  <c r="H57" i="10"/>
  <c r="H59" i="10" s="1"/>
  <c r="F10" i="9"/>
  <c r="K14" i="8"/>
  <c r="K32" i="8" s="1"/>
  <c r="H32" i="8"/>
  <c r="I15" i="8"/>
  <c r="K60" i="8"/>
  <c r="K62" i="8" s="1"/>
  <c r="J13" i="6"/>
  <c r="J31" i="6" s="1"/>
  <c r="H13" i="5"/>
  <c r="H29" i="5" s="1"/>
  <c r="E13" i="5"/>
  <c r="E14" i="5" s="1"/>
  <c r="D13" i="5"/>
  <c r="D29" i="5" s="1"/>
  <c r="E14" i="6"/>
  <c r="K13" i="5"/>
  <c r="K29" i="5" s="1"/>
  <c r="J13" i="5"/>
  <c r="J29" i="5" s="1"/>
  <c r="G30" i="4"/>
  <c r="D13" i="4"/>
  <c r="D15" i="4" s="1"/>
  <c r="K29" i="4"/>
  <c r="K30" i="4" s="1"/>
  <c r="D30" i="4"/>
  <c r="D32" i="4" s="1"/>
  <c r="E13" i="4"/>
  <c r="E15" i="4" s="1"/>
  <c r="K13" i="4"/>
  <c r="K15" i="4" s="1"/>
  <c r="J30" i="4"/>
  <c r="H30" i="4"/>
  <c r="H32" i="4" s="1"/>
  <c r="G13" i="4"/>
  <c r="G15" i="4" s="1"/>
  <c r="H13" i="4"/>
  <c r="H15" i="4" s="1"/>
  <c r="J13" i="4"/>
  <c r="J15" i="4" s="1"/>
  <c r="D36" i="3"/>
  <c r="E35" i="3"/>
  <c r="F35" i="3"/>
  <c r="G35" i="3"/>
  <c r="H35" i="3"/>
  <c r="I35" i="3"/>
  <c r="J35" i="3"/>
  <c r="K35" i="3"/>
  <c r="C36" i="3"/>
  <c r="E16" i="3"/>
  <c r="E17" i="3" s="1"/>
  <c r="G16" i="3"/>
  <c r="H16" i="3"/>
  <c r="H17" i="3" s="1"/>
  <c r="I16" i="3"/>
  <c r="I17" i="3" s="1"/>
  <c r="J16" i="3"/>
  <c r="J17" i="3" s="1"/>
  <c r="K16" i="3"/>
  <c r="C16" i="3"/>
  <c r="C17" i="3" s="1"/>
  <c r="I36" i="3" l="1"/>
  <c r="I38" i="3"/>
  <c r="E36" i="3"/>
  <c r="E38" i="3"/>
  <c r="G32" i="4"/>
  <c r="I29" i="10"/>
  <c r="I30" i="10"/>
  <c r="I123" i="10"/>
  <c r="I122" i="10"/>
  <c r="F84" i="18"/>
  <c r="F85" i="18"/>
  <c r="I84" i="18"/>
  <c r="I85" i="18"/>
  <c r="I126" i="11"/>
  <c r="I127" i="11"/>
  <c r="F136" i="15"/>
  <c r="F60" i="10"/>
  <c r="H32" i="6"/>
  <c r="H36" i="3"/>
  <c r="H38" i="3"/>
  <c r="I92" i="10"/>
  <c r="I93" i="10"/>
  <c r="I32" i="16"/>
  <c r="I33" i="16"/>
  <c r="I135" i="15"/>
  <c r="I136" i="15"/>
  <c r="E32" i="4"/>
  <c r="H33" i="4" s="1"/>
  <c r="H28" i="7"/>
  <c r="F63" i="14"/>
  <c r="F33" i="16"/>
  <c r="F30" i="10"/>
  <c r="F103" i="15"/>
  <c r="F127" i="11"/>
  <c r="F93" i="8"/>
  <c r="I93" i="14"/>
  <c r="K36" i="3"/>
  <c r="K38" i="3"/>
  <c r="G38" i="3"/>
  <c r="J32" i="4"/>
  <c r="K32" i="4"/>
  <c r="I60" i="10"/>
  <c r="I59" i="10"/>
  <c r="I63" i="16"/>
  <c r="I62" i="16"/>
  <c r="F121" i="16"/>
  <c r="F96" i="11"/>
  <c r="C38" i="3"/>
  <c r="I103" i="15"/>
  <c r="F23" i="9"/>
  <c r="I121" i="16"/>
  <c r="J36" i="3"/>
  <c r="J38" i="3"/>
  <c r="F36" i="3"/>
  <c r="F38" i="3"/>
  <c r="I71" i="15"/>
  <c r="I72" i="15"/>
  <c r="I92" i="8"/>
  <c r="I93" i="8"/>
  <c r="I24" i="9"/>
  <c r="I23" i="9"/>
  <c r="F72" i="15"/>
  <c r="E29" i="5"/>
  <c r="E33" i="4"/>
  <c r="F93" i="14"/>
  <c r="F63" i="16"/>
  <c r="E32" i="6"/>
  <c r="I28" i="18"/>
  <c r="F123" i="10"/>
  <c r="I42" i="15"/>
  <c r="I41" i="15"/>
  <c r="L41" i="15"/>
  <c r="H41" i="15"/>
  <c r="F42" i="15"/>
  <c r="I63" i="14"/>
  <c r="I32" i="14"/>
  <c r="I31" i="14"/>
  <c r="I15" i="11"/>
  <c r="F15" i="11"/>
  <c r="I14" i="10"/>
  <c r="F81" i="11"/>
  <c r="I108" i="16"/>
  <c r="I43" i="18"/>
  <c r="I79" i="8"/>
  <c r="I49" i="8"/>
  <c r="F49" i="8"/>
  <c r="H14" i="5"/>
  <c r="D18" i="3"/>
  <c r="E18" i="3"/>
  <c r="E19" i="3" s="1"/>
  <c r="J18" i="3"/>
  <c r="G36" i="3"/>
  <c r="H37" i="3" s="1"/>
  <c r="G17" i="3"/>
  <c r="K17" i="3"/>
  <c r="K18" i="3" s="1"/>
  <c r="I15" i="16"/>
  <c r="E90" i="16"/>
  <c r="E92" i="16" s="1"/>
  <c r="F90" i="16"/>
  <c r="I90" i="16"/>
  <c r="H16" i="4"/>
  <c r="E16" i="4"/>
  <c r="E37" i="3"/>
  <c r="E39" i="3" s="1"/>
  <c r="D37" i="3"/>
  <c r="D39" i="3" s="1"/>
  <c r="J37" i="3"/>
  <c r="J39" i="3" s="1"/>
  <c r="K37" i="3"/>
  <c r="K39" i="3" s="1"/>
  <c r="F92" i="16" l="1"/>
  <c r="F93" i="16"/>
  <c r="H40" i="3"/>
  <c r="E40" i="3"/>
  <c r="I92" i="16"/>
  <c r="I93" i="16"/>
  <c r="G37" i="3"/>
  <c r="G39" i="3" s="1"/>
  <c r="G18" i="3"/>
  <c r="H18" i="3"/>
  <c r="H39" i="3" s="1"/>
  <c r="H19" i="3" l="1"/>
  <c r="D23" i="22"/>
  <c r="D24" i="22" s="1"/>
  <c r="E23" i="22"/>
  <c r="E24" i="22" s="1"/>
  <c r="F23" i="22"/>
  <c r="F24" i="22" s="1"/>
  <c r="G23" i="22"/>
  <c r="G24" i="22" s="1"/>
  <c r="H23" i="22"/>
  <c r="H24" i="22" s="1"/>
  <c r="I23" i="22"/>
  <c r="I24" i="22" s="1"/>
  <c r="J23" i="22"/>
  <c r="J24" i="22" s="1"/>
  <c r="K23" i="22"/>
  <c r="K24" i="22" s="1"/>
  <c r="C23" i="22"/>
  <c r="C24" i="22" s="1"/>
  <c r="K11" i="22"/>
  <c r="K12" i="22" s="1"/>
  <c r="D11" i="22"/>
  <c r="D12" i="22" s="1"/>
  <c r="E11" i="22"/>
  <c r="E12" i="22" s="1"/>
  <c r="F11" i="22"/>
  <c r="F12" i="22" s="1"/>
  <c r="G11" i="22"/>
  <c r="G12" i="22" s="1"/>
  <c r="H11" i="22"/>
  <c r="H12" i="22" s="1"/>
  <c r="I11" i="22"/>
  <c r="I12" i="22" s="1"/>
  <c r="J11" i="22"/>
  <c r="J12" i="22" s="1"/>
  <c r="C11" i="22"/>
  <c r="E15" i="2"/>
  <c r="C31" i="2"/>
  <c r="H26" i="22" l="1"/>
  <c r="D26" i="22"/>
  <c r="C32" i="2"/>
  <c r="K26" i="22"/>
  <c r="G26" i="22"/>
  <c r="E26" i="22"/>
  <c r="D25" i="22"/>
  <c r="E25" i="22"/>
  <c r="E28" i="22" s="1"/>
  <c r="J26" i="22"/>
  <c r="H13" i="22"/>
  <c r="G13" i="22"/>
  <c r="K13" i="22"/>
  <c r="J13" i="22"/>
  <c r="H25" i="22"/>
  <c r="K25" i="22"/>
  <c r="C12" i="22"/>
  <c r="J25" i="22"/>
  <c r="E16" i="2"/>
  <c r="H27" i="22" l="1"/>
  <c r="H28" i="22"/>
  <c r="J27" i="22"/>
  <c r="K27" i="22"/>
  <c r="D13" i="22"/>
  <c r="D27" i="22" s="1"/>
  <c r="E13" i="22"/>
  <c r="E14" i="22" s="1"/>
  <c r="G25" i="22"/>
  <c r="G27" i="22" s="1"/>
  <c r="H14" i="22" l="1"/>
  <c r="E27" i="22"/>
  <c r="D31" i="2" l="1"/>
  <c r="E31" i="2"/>
  <c r="E34" i="2" s="1"/>
  <c r="F31" i="2"/>
  <c r="G31" i="2"/>
  <c r="H31" i="2"/>
  <c r="I31" i="2"/>
  <c r="J31" i="2"/>
  <c r="K31" i="2"/>
  <c r="C15" i="2"/>
  <c r="C34" i="2" s="1"/>
  <c r="D15" i="2"/>
  <c r="F15" i="2"/>
  <c r="G15" i="2"/>
  <c r="H15" i="2"/>
  <c r="I15" i="2"/>
  <c r="J15" i="2"/>
  <c r="K15" i="2"/>
  <c r="K32" i="2" l="1"/>
  <c r="K34" i="2"/>
  <c r="G32" i="2"/>
  <c r="G34" i="2"/>
  <c r="J32" i="2"/>
  <c r="J34" i="2"/>
  <c r="F32" i="2"/>
  <c r="F34" i="2"/>
  <c r="I32" i="2"/>
  <c r="I34" i="2"/>
  <c r="H32" i="2"/>
  <c r="H34" i="2"/>
  <c r="D32" i="2"/>
  <c r="D34" i="2"/>
  <c r="D33" i="2"/>
  <c r="E32" i="2"/>
  <c r="K33" i="2"/>
  <c r="J33" i="2"/>
  <c r="H33" i="2"/>
  <c r="G33" i="2"/>
  <c r="D16" i="2"/>
  <c r="H16" i="2"/>
  <c r="K16" i="2"/>
  <c r="G16" i="2"/>
  <c r="I16" i="2"/>
  <c r="C16" i="2"/>
  <c r="J16" i="2"/>
  <c r="F16" i="2"/>
  <c r="E33" i="2" l="1"/>
  <c r="E36" i="2"/>
  <c r="H35" i="2"/>
  <c r="H36" i="2"/>
  <c r="K17" i="2"/>
  <c r="K35" i="2" s="1"/>
  <c r="J17" i="2"/>
  <c r="J35" i="2" s="1"/>
  <c r="H17" i="2"/>
  <c r="G17" i="2"/>
  <c r="G35" i="2" s="1"/>
  <c r="E17" i="2"/>
  <c r="E18" i="2" s="1"/>
  <c r="D17" i="2"/>
  <c r="D35" i="2" s="1"/>
  <c r="E35" i="2" l="1"/>
  <c r="H18" i="2"/>
</calcChain>
</file>

<file path=xl/sharedStrings.xml><?xml version="1.0" encoding="utf-8"?>
<sst xmlns="http://schemas.openxmlformats.org/spreadsheetml/2006/main" count="3014" uniqueCount="401">
  <si>
    <t>DESPACHO JUDICIAL</t>
  </si>
  <si>
    <t>INGRESO EFECTIVO</t>
  </si>
  <si>
    <t>EGRESO EFECTIVO</t>
  </si>
  <si>
    <t>INVENTARIO FINAL</t>
  </si>
  <si>
    <t>Oral</t>
  </si>
  <si>
    <t>Escrito</t>
  </si>
  <si>
    <t>Tutela</t>
  </si>
  <si>
    <t>Sala de Decisión 001</t>
  </si>
  <si>
    <t>Sala de Decisión 002</t>
  </si>
  <si>
    <t>Sala de Decisión 003</t>
  </si>
  <si>
    <t>Sala de Decisión 004</t>
  </si>
  <si>
    <t>Sala de Decisión 005</t>
  </si>
  <si>
    <t>Sala de Decisión 006</t>
  </si>
  <si>
    <t>Juzgado 01</t>
  </si>
  <si>
    <t>Juzgado 02</t>
  </si>
  <si>
    <t>Juzgado 03</t>
  </si>
  <si>
    <t>Juzgado 04</t>
  </si>
  <si>
    <t>Juzgado 05</t>
  </si>
  <si>
    <t>Juzgado 06</t>
  </si>
  <si>
    <t>Juzgado 07</t>
  </si>
  <si>
    <t>Juzgado 08</t>
  </si>
  <si>
    <t>Juzgado 09</t>
  </si>
  <si>
    <t xml:space="preserve">Escrito </t>
  </si>
  <si>
    <t xml:space="preserve">Oral </t>
  </si>
  <si>
    <t xml:space="preserve">Juzgado 001 </t>
  </si>
  <si>
    <t>Juzgado 002</t>
  </si>
  <si>
    <t>Juzgado 003</t>
  </si>
  <si>
    <t>Juzgado 004</t>
  </si>
  <si>
    <t>CIRCUITO JUDICIAL</t>
  </si>
  <si>
    <t>NEIVA</t>
  </si>
  <si>
    <t>Juzgado 001</t>
  </si>
  <si>
    <t>Juzgado 005</t>
  </si>
  <si>
    <t>GARZON</t>
  </si>
  <si>
    <t>PITALITO</t>
  </si>
  <si>
    <t>Juzgado 006</t>
  </si>
  <si>
    <t>Juzgado 009</t>
  </si>
  <si>
    <t>LA PLATA</t>
  </si>
  <si>
    <t>R</t>
  </si>
  <si>
    <t>Juzgado 007</t>
  </si>
  <si>
    <t>Juzgado 008</t>
  </si>
  <si>
    <t>Juzgado 010</t>
  </si>
  <si>
    <t>GIGANTE</t>
  </si>
  <si>
    <t>GUADALUPE</t>
  </si>
  <si>
    <t>EL PITAL</t>
  </si>
  <si>
    <t>SUAZA</t>
  </si>
  <si>
    <t>TARQUI</t>
  </si>
  <si>
    <t>LA ARGENTINA</t>
  </si>
  <si>
    <t>NATAGA</t>
  </si>
  <si>
    <t>PAICOL</t>
  </si>
  <si>
    <t>TESALIA</t>
  </si>
  <si>
    <t>ACEVEDO</t>
  </si>
  <si>
    <t>ELIAS</t>
  </si>
  <si>
    <t>ISNOS</t>
  </si>
  <si>
    <t>OPORAPA</t>
  </si>
  <si>
    <t>PALESTINA</t>
  </si>
  <si>
    <t>SALADOBLANCO</t>
  </si>
  <si>
    <t>SAN AGUSTIN</t>
  </si>
  <si>
    <t xml:space="preserve">TIMANA </t>
  </si>
  <si>
    <t>AIPE</t>
  </si>
  <si>
    <t>ALGECIRAS</t>
  </si>
  <si>
    <t>BARAYA</t>
  </si>
  <si>
    <t>CAMPOALEGRE</t>
  </si>
  <si>
    <t>COLOMBIA</t>
  </si>
  <si>
    <t>HOBO</t>
  </si>
  <si>
    <t>IQUIRA</t>
  </si>
  <si>
    <t>PALERMO</t>
  </si>
  <si>
    <t>RIVERA</t>
  </si>
  <si>
    <t>SANTA MARIA</t>
  </si>
  <si>
    <t>TELLO</t>
  </si>
  <si>
    <t>TERUEL</t>
  </si>
  <si>
    <t>VILLAVIEJA</t>
  </si>
  <si>
    <t>YAGUARA</t>
  </si>
  <si>
    <t>Distrito Judicial del Huila</t>
  </si>
  <si>
    <t>Total juzgados circuitos pais 313</t>
  </si>
  <si>
    <t>DISTRITO</t>
  </si>
  <si>
    <t>INGRESOS EFECTIVOS</t>
  </si>
  <si>
    <t>EGRESOS EFECTIVOS</t>
  </si>
  <si>
    <t>INVENTARIO</t>
  </si>
  <si>
    <t>Arauca</t>
  </si>
  <si>
    <t>Leticia</t>
  </si>
  <si>
    <t>Barranquilla</t>
  </si>
  <si>
    <t>Barrancabermeja</t>
  </si>
  <si>
    <t>Cartagena</t>
  </si>
  <si>
    <t>Cartago</t>
  </si>
  <si>
    <t>Sogamoso</t>
  </si>
  <si>
    <t>Tunja</t>
  </si>
  <si>
    <t>Buenaventura</t>
  </si>
  <si>
    <t>Buga</t>
  </si>
  <si>
    <t>Manizales</t>
  </si>
  <si>
    <t>Florencia</t>
  </si>
  <si>
    <t>Girardot</t>
  </si>
  <si>
    <t>Popayán</t>
  </si>
  <si>
    <t>Valledupar</t>
  </si>
  <si>
    <t>Quibdó</t>
  </si>
  <si>
    <t>Montería</t>
  </si>
  <si>
    <t>Riohacha</t>
  </si>
  <si>
    <t>Neiva</t>
  </si>
  <si>
    <t>Pamplona</t>
  </si>
  <si>
    <t>S. Marta</t>
  </si>
  <si>
    <t>Villavicencio</t>
  </si>
  <si>
    <t>Pasto</t>
  </si>
  <si>
    <t>Cúcuta</t>
  </si>
  <si>
    <t>Armenia</t>
  </si>
  <si>
    <t>Pereira</t>
  </si>
  <si>
    <t>Bucaramanga</t>
  </si>
  <si>
    <t>Sincelejo</t>
  </si>
  <si>
    <t>S. Gil</t>
  </si>
  <si>
    <t>Ibagué</t>
  </si>
  <si>
    <t>Cali</t>
  </si>
  <si>
    <t>Mocoa</t>
  </si>
  <si>
    <t>Zipaquirá</t>
  </si>
  <si>
    <t>AGRADO</t>
  </si>
  <si>
    <t>ALTAMIRA</t>
  </si>
  <si>
    <t xml:space="preserve">PITALITO </t>
  </si>
  <si>
    <t xml:space="preserve">GARZON </t>
  </si>
  <si>
    <t xml:space="preserve">LA PLATA </t>
  </si>
  <si>
    <t>Suma</t>
  </si>
  <si>
    <t>Total por sistemas</t>
  </si>
  <si>
    <t>Sistemas/despacho</t>
  </si>
  <si>
    <t>Prom. por despacho</t>
  </si>
  <si>
    <t>Variación</t>
  </si>
  <si>
    <t>Participación tutelas</t>
  </si>
  <si>
    <t>Variación por sistemas</t>
  </si>
  <si>
    <t>Demanda</t>
  </si>
  <si>
    <t>Oferta</t>
  </si>
  <si>
    <t>Inventario</t>
  </si>
  <si>
    <t>Evacuación</t>
  </si>
  <si>
    <t>Total sistemas</t>
  </si>
  <si>
    <t>Variación sistemas</t>
  </si>
  <si>
    <t>INVENTARIO FI0L</t>
  </si>
  <si>
    <t xml:space="preserve">El ingreso promedio por despacho es de 69 procesos, de los cuales 39 procesos (56%) corresponden a acciones de tutela. La demanda agregada disminuyó considerablemente (39%). </t>
  </si>
  <si>
    <t>Los egresos disminuyeron 35%, pasando de 110 procesos a 71 procesos, incluyendo las acciones de tutela, con un índice de evacuación del 104%.</t>
  </si>
  <si>
    <t>El inventario total se redujo 47%, con un promedio cercano a 26 procesos por despacho.</t>
  </si>
  <si>
    <t xml:space="preserve">El ingreso promedio por despacho es de 310 procesos, de los cuales 106 procesos (34%) corresponden a acciones de tutela. La demanda agregada aumentó (30%). </t>
  </si>
  <si>
    <t>Los egresos aumentaron 16%, pasando de 233 procesos a 270 procesos, incluyendo las acciones de tutela, con un índice de evacuación del 87%.</t>
  </si>
  <si>
    <t>El inventario total se redujo 4%, con un promedio cercano a 188 procesos por despacho.</t>
  </si>
  <si>
    <t xml:space="preserve">El ingreso promedio por despacho es de 178 procesos, de los cuales 81 procesos (46%) corresponden a acciones de tutela. La demanda agregada se mantuvo casi igual. </t>
  </si>
  <si>
    <t>Los egresos se mantuvieron casi iguales, pasando de 163 procesos a 159 procesos, incluyendo las acciones de tutela, con un índice de evacuación del 90%.</t>
  </si>
  <si>
    <t>El inventario total se mantuvo constante, con un promedio cercano a 54 procesos por despacho.</t>
  </si>
  <si>
    <t>Por las particularidades de la especialidad, estos despachos no reportan inventario.</t>
  </si>
  <si>
    <t xml:space="preserve">El ingreso promedio por despacho es de 156 procesos, de los cuales 74 procesos (47%) corresponden a acciones de tutela. La demanda agregada se mantuvo casi igual. </t>
  </si>
  <si>
    <t>Los egresos disminuyeron 17%, pasando de 153 procesos a 127 procesos, incluyendo las acciones de tutela, con un índice de evacuación del 81%.</t>
  </si>
  <si>
    <t>El inventario total se mantuvo igual, con un promedio cercano a 115 procesos por despacho.</t>
  </si>
  <si>
    <t xml:space="preserve">El ingreso promedio por despacho es de 153 procesos, de los cuales 61 procesos (40%) corresponden a acciones de tutela. La demanda agregada disminuyó 14%. </t>
  </si>
  <si>
    <t>Los egresos se redujeron 11%, aun cuando en la especialidad aumentaron 20%, pasando de 134 procesos a 119 procesos en el global, incluyendo las acciones de tutela, con un índice de evacuación del 78%.</t>
  </si>
  <si>
    <t>El inventario total se mantuvo igual, con un promedio cercano a 61 procesos por despacho.</t>
  </si>
  <si>
    <t xml:space="preserve">El ingreso de este despacho fue de 602 procesos, de los cuales 41 procesos (7%) corresponden a acciones de tutela. La demanda agregada se redujo 17%. </t>
  </si>
  <si>
    <t>Los egresos disminuyeron 10%, pasando de 575 procesos a 519 procesos, incluyendo las acciones de tutela, con un índice de evacuación del 86%.</t>
  </si>
  <si>
    <t>El inventario total se redujo 9%, para un total de 765 procesos en trámite en este despacho.</t>
  </si>
  <si>
    <t xml:space="preserve">El ingreso promedio por despacho es de 421 procesos, de los cuales 84 procesos (20%) corresponden a acciones de tutela. La demanda agregada se mantuvo casi igual (97%). </t>
  </si>
  <si>
    <t>Los egresos disminuyeron levemente (7%), pasando de 389 procesos a 362 procesos, incluyendo las acciones de tutela, con un índice de evacuación del 86%.</t>
  </si>
  <si>
    <t>El inventario total se redujo 10%, con un promedio cercano a 349 procesos por despacho.</t>
  </si>
  <si>
    <t xml:space="preserve">El ingreso promedio por despacho es de 488 procesos, de los cuales 116 procesos (24%) corresponden a acciones de tutela. La demanda agregada disminuyó 13%. </t>
  </si>
  <si>
    <t>Los egresos disminuyeron 16%, pasando de 469 procesos a 393 procesos, incluyendo las acciones de tutela, con un índice de evacuación del 81%.</t>
  </si>
  <si>
    <t>El inventario total aumentó 11%, con un promedio cercano a 505 procesos por despacho.</t>
  </si>
  <si>
    <t xml:space="preserve">El ingreso promedio por despacho es de 184 procesos, de los cuales 26 procesos (14%) corresponden a acciones de tutela. La demanda agregada aumentó 14%. </t>
  </si>
  <si>
    <t>Los egresos disminuyeron 12%, pasando de 160 procesos a 141 procesos, incluyendo las acciones de tutela, con un índice de evacuación del 77%.</t>
  </si>
  <si>
    <t>El inventario total creció 12%, con un promedio cercano a 90 procesos por despacho.</t>
  </si>
  <si>
    <t xml:space="preserve">El ingreso promedio por despacho es de 180 procesos, de los cuales 29 procesos (16%) corresponden a acciones de tutela. La demanda agregada se redujo 17%. </t>
  </si>
  <si>
    <t>Los egresos disminuyeron 22%, pasando de 164 procesos a 128 procesos, incluyendo las acciones de tutela, con un índice de evacuación del 71%.</t>
  </si>
  <si>
    <t>El inventario total aumentó 12%, con un promedio cercano a 115 procesos por despacho.</t>
  </si>
  <si>
    <t xml:space="preserve">El ingreso promedio por despacho es de 79 procesos, de los cuales 22 procesos (27%) corresponden a acciones de tutela. La demanda agregada se redujó levemente (4%). </t>
  </si>
  <si>
    <t>Los egresos aumentaron 21%, pasando de 57 procesos a 69 procesos, incluyendo las acciones de tutela, con un índice de evacuación del 87%.</t>
  </si>
  <si>
    <t>El inventario total aumentó 65%, con un promedio cercano a 47 procesos por despacho.</t>
  </si>
  <si>
    <t>El promedio de ingresos es de 240 procesos, con una distribución uniforme en casi todos los municipios, siendo el de menores ingresos el juzgado de Iquira, que recibe el 60% en comparación con los otros despachos.</t>
  </si>
  <si>
    <t>El inventario promedio es de 152 procesos, aun cuando las cifras varian mucho. Sin embargo, preocupa el alto inventario del juzgado 002 de Campoalegre y el del juzgado de Aipe.</t>
  </si>
  <si>
    <t>1. Sala Jurisdiccional Disciplinaria</t>
  </si>
  <si>
    <t>Diagnóstico</t>
  </si>
  <si>
    <t>MUNICIPIO</t>
  </si>
  <si>
    <t xml:space="preserve">El ingreso promedio por despacho es de 598 procesos, de los cuales 106 procesos (18%) corresponden a acciones de tutela. La demanda agregada tuvo una ligera disminución (6%). </t>
  </si>
  <si>
    <t>Los egresos aumentaron 42%, pasando de 418 procesos a 592 procesos, incluyendo las acciones de tutela, con un índice de evacuación del 99%.</t>
  </si>
  <si>
    <t>2. Tribunal Administrativo</t>
  </si>
  <si>
    <t>* Los datos del Juzgado 002 se obtuvieron directamente de los formularios del SIERJU.</t>
  </si>
  <si>
    <t>Promedio Nacional SIN Cundinamarca y Antioquia</t>
  </si>
  <si>
    <t>La Sala Penal del Tribunal Superior muestra una carga laboral y un rendimiento similar al de los demás Distritos Judiciales.</t>
  </si>
  <si>
    <t>Circuito de Neiva</t>
  </si>
  <si>
    <t>Los juzgados de Neiva tienen una carga laboral y un rendimiento similar al promedio nacional, aun cuando se incrementaron las acciones de tutela por las razones dadas.</t>
  </si>
  <si>
    <t>Los juzgados de Neiva tienen una carga laboral muy alta, superior un 60% a la media nacional. Su rendimiento también está muy por encima del promedio (62%). Se requieren medidas de apoyo para la subespecialidad, como el reforzamiento del centro de servicios, mediante la creación del cargo de coordinador (secretario o profesional universitario grado 16) , además de un técnico en sistemas, tres escribientes y un citador, o la integración de este centro con el de los juzgados especializados.</t>
  </si>
  <si>
    <t>Promedio Nacional CON Cundinamarca y Antioquia</t>
  </si>
  <si>
    <t>Juzgado de San Agustín</t>
  </si>
  <si>
    <t>Yopal</t>
  </si>
  <si>
    <t>El egreso está alrededor del promedio nacional, aun cuando su inventario es muy inferior. Por presentar una desviación significativa, no se toman en cuenta los datos de  los Jueces de Valledupar y Quibdó. Se insiste en la necesidad de integrar el centro de servicios de los juzgados especializados con el centro de servicios de los juzgados del sistema penal acusatorio, el cual tiene una carga laboral muy alta.</t>
  </si>
  <si>
    <t>Acacías</t>
  </si>
  <si>
    <t>Palmira</t>
  </si>
  <si>
    <t>Tulúa</t>
  </si>
  <si>
    <t xml:space="preserve">Yopal </t>
  </si>
  <si>
    <t>Distrito Judicial de Neiva</t>
  </si>
  <si>
    <t>La Plata</t>
  </si>
  <si>
    <t>Sabanalarga</t>
  </si>
  <si>
    <t>La diferencia enlos ingresos de los juzgados del Circuito Judicial de Neiva en relación con los demás juzgados del país, se debe a las medidas adoptadas por el Consejo Seccional de la Judicatura del Huila, mediante las cuales se ha logrado descongestionar en una gran magnitud estos despachos. Aún asi, el inventario sigue siendo considerablemente alto, por lo que es necesario mantenerlas. Los egresos se aproximan a la media nacional.</t>
  </si>
  <si>
    <t>Disciplinario</t>
  </si>
  <si>
    <t>Trib. Admin.</t>
  </si>
  <si>
    <t>Tri. Sup. CFL</t>
  </si>
  <si>
    <t>Tri. Sup. Penal</t>
  </si>
  <si>
    <t>Juzg. Admin.</t>
  </si>
  <si>
    <t>Juzg. Ej. Penas MS</t>
  </si>
  <si>
    <t>Juzg. Penal Espec.</t>
  </si>
  <si>
    <t>Juzg. Penal Circuito</t>
  </si>
  <si>
    <t>J. Penal Mcp. Conoc.</t>
  </si>
  <si>
    <r>
      <t>J. P</t>
    </r>
    <r>
      <rPr>
        <sz val="11"/>
        <rFont val="Calibri"/>
        <family val="2"/>
        <scheme val="minor"/>
      </rPr>
      <t>enal Mcp. Gtías.</t>
    </r>
  </si>
  <si>
    <t>J. R. P. Adoles. Cto.</t>
  </si>
  <si>
    <t>J. R. P. Adoles. Mcp.</t>
  </si>
  <si>
    <t>Juzg. Civil Cto.</t>
  </si>
  <si>
    <t>Juzg. Civil Mcp.</t>
  </si>
  <si>
    <t>Juzg. Familia</t>
  </si>
  <si>
    <t>Juzg. Laborales</t>
  </si>
  <si>
    <t>Juzg. Extinc. Dom.</t>
  </si>
  <si>
    <t xml:space="preserve">El ingreso promedio por despacho es de248 procesos, de los cuales 39 procesos (16%) corresponden a acciones de tutela. La demanda agregada disminuyó 13%. </t>
  </si>
  <si>
    <t>Los egresos disminuyeron, pasando de 277 procesos a 215 procesos, incluyendo las acciones de tutela, con un índice de evacuación del 87%.</t>
  </si>
  <si>
    <t>Los egresos permanecieron casi iguales, con un índice de evacuación del 106%.</t>
  </si>
  <si>
    <t xml:space="preserve">El ingreso promedio por despacho es de 399 procesos, de los cuales 81 procesos (20%) corresponden a acciones de tutela. La demanda agregada disminuyó levemente (7%). </t>
  </si>
  <si>
    <t xml:space="preserve">El ingreso promedio por despacho es de 1640 procesos, de los cuales 165 procesos (10%) corresponden a acciones de tutela. La demanda agregada disminuyó 10%. </t>
  </si>
  <si>
    <t>Los egresos disminuyeron 20%, pasando de 1741 procesos a 1389 procesos, incluyendo las acciones de tutela, con un índice de evacuación del 85%.</t>
  </si>
  <si>
    <t xml:space="preserve">El ingreso promedio por despacho es de 456 procesos, de los cuales 263 procesos (58%) corresponden a acciones de tutela. La demanda agregada permaneció constante, aun cuando las acciones de tutela aumentaron 30%, debido a una medida del Consejo Seccional de la Judicatura, que permitió redistribuir las cargas de estas acciones entre los despachos de categoría municipal en el Circuito, especialmente los de control de garantías. </t>
  </si>
  <si>
    <t>ENRIQUE DUSSAN C.</t>
  </si>
  <si>
    <t>BEATRIZ T. GALVIS</t>
  </si>
  <si>
    <t>RAMIRO APONTE P.</t>
  </si>
  <si>
    <t>GERARDO I. MUÑOZ</t>
  </si>
  <si>
    <t>JORGE A. CORTES</t>
  </si>
  <si>
    <t>MILLER E. LUGO</t>
  </si>
  <si>
    <t>ENASHEILLA  POLANIA  G</t>
  </si>
  <si>
    <t>ANA LIGIA CAMACHO  N</t>
  </si>
  <si>
    <t>JULIAN SOSA  R</t>
  </si>
  <si>
    <t>GILMA LETICIA PARADA  P</t>
  </si>
  <si>
    <t>EDGAR ROBLES R</t>
  </si>
  <si>
    <t>ALVARO  ARCE  T</t>
  </si>
  <si>
    <t>JAVIER IVAN CHAVARRO R</t>
  </si>
  <si>
    <t>JOSE CABALLERO  Q</t>
  </si>
  <si>
    <t>HERNANDO  QUINTERO  D</t>
  </si>
  <si>
    <t xml:space="preserve">El ingreso promedio por despacho es de 425 procesos, de los cuales, 69 procesos (16%) corresponden a acciones de tutela. La demanda agregada disminuyó el 8%, principalmente en las acciones de tutela, que se redujeron 31%. </t>
  </si>
  <si>
    <t>El inventario total aumentó 7%. Es de señalar que, a pesar de las medidas adoptadas por este Consejo Seccional, no se logró una disminución significativa en el inventario del sistema escrito.</t>
  </si>
  <si>
    <t xml:space="preserve">Los egresos también se mantuvieron constantes, con un promedio de 402 procesos, incluyendo las acciones de tutela y un índice de evacuación del 89%. </t>
  </si>
  <si>
    <t>El inventario total permaneció casi constante, con un promedio de 443 procesos por despacho. Es de señalar que el inventario del sistema escrito disminuyó 26%.</t>
  </si>
  <si>
    <t>Los egresos disminuyeron 15%, pasando de 417 procesos a 354 procesos, incluyendo las acciones de tutela, con un índice de evacuación del 78%. En la especialidad la reducción fue del 19%.</t>
  </si>
  <si>
    <t>El inventario total creció 24%, con un promedio de 368 procesos por despacho. Es de señalar que el inventario del sistema escrito disminuyó 26%.</t>
  </si>
  <si>
    <t xml:space="preserve">El ingreso promedio por despacho es de 450 procesos, de los cuales, 118 procesos (26%) corresponden a acciones de tutela. La demanda agregada tuvo una leve disminución (4%). </t>
  </si>
  <si>
    <t xml:space="preserve">El ingreso promedio por despacho es de 272 procesos, de los cuales, 166 procesos (61%) corresponden a acciones de tutela. La demanda agregada disminuyó 29%, como resultado de una reducción de los ingresos de la especialidad del 24% y del 32% en las acciones de tutelas. </t>
  </si>
  <si>
    <t xml:space="preserve">Los egresos disminuyeron 15%, pasando de 316 procesos a 270 procesos, incluyendo las acciones de tutela, con un índice de evacuación del 99%. </t>
  </si>
  <si>
    <t>El inventario total disminuyó 22%, con un promedio de 43 procesos por despacho.</t>
  </si>
  <si>
    <t>Barranquilla*</t>
  </si>
  <si>
    <t>*Solo se toman datos de dos despachos, que reportaron periodo completo.</t>
  </si>
  <si>
    <t>Cartagena*</t>
  </si>
  <si>
    <t>*Sólo se toma un (1) despacho, que reportó todo el periodo.</t>
  </si>
  <si>
    <t>Villavicencio*</t>
  </si>
  <si>
    <t>*No se incluye el juzgado 005.</t>
  </si>
  <si>
    <t>Cúcuta**</t>
  </si>
  <si>
    <t>**No se incluye juzgado 007.</t>
  </si>
  <si>
    <t>Bucaramanga***</t>
  </si>
  <si>
    <t>***No se incluye juzgado 003.</t>
  </si>
  <si>
    <t>Ibagué****</t>
  </si>
  <si>
    <t>****No se incluye juzgado 007.</t>
  </si>
  <si>
    <t>Cali*****</t>
  </si>
  <si>
    <t>*****No se incluye juzgado 021.</t>
  </si>
  <si>
    <t>Tunja*</t>
  </si>
  <si>
    <t>Florencia**</t>
  </si>
  <si>
    <t>*Información sólo juzgados 001, 002 Y 003.</t>
  </si>
  <si>
    <t>**Información sólo juzgados 004, 005 Y 006.</t>
  </si>
  <si>
    <t>Pasto***</t>
  </si>
  <si>
    <t>***Se excluyen juzgado 008 y 009.</t>
  </si>
  <si>
    <t>Neiva*</t>
  </si>
  <si>
    <t>Pitalito</t>
  </si>
  <si>
    <t>Garzón</t>
  </si>
  <si>
    <t xml:space="preserve"> </t>
  </si>
  <si>
    <t>*No se inluye Juzgado 001 por ser promiscuo.</t>
  </si>
  <si>
    <t>Sincelejo*</t>
  </si>
  <si>
    <t>Saravena</t>
  </si>
  <si>
    <t>S. Vicente</t>
  </si>
  <si>
    <t>Mompós</t>
  </si>
  <si>
    <t>Turbaco</t>
  </si>
  <si>
    <t>*Juzgado 001 no reportó información.</t>
  </si>
  <si>
    <t xml:space="preserve">Cali </t>
  </si>
  <si>
    <t>*Se excluye esta información por presentar desviación significativa.</t>
  </si>
  <si>
    <t>Circuito Judical de Neiva</t>
  </si>
  <si>
    <t>Se comparan solo los egresos porque en los ingresos no hay tratamiento uniforme</t>
  </si>
  <si>
    <t>J. Pq. Causas Laboral</t>
  </si>
  <si>
    <t>J. Pq. C. Comp. Mult.</t>
  </si>
  <si>
    <t>Prom. Nal</t>
  </si>
  <si>
    <t xml:space="preserve">Los egresos tuvieron un significativo aumento (28%), pasando de 281 procesos a 361 procesos, incluyendo las acciones de tutela, con un índice de evacuación del 85%, situándose en el promedio nacional (102%). </t>
  </si>
  <si>
    <t xml:space="preserve">El Tribunal Superior en la Sala Civil - Familia - Laboral tiene una carga laboral y un rendimiento ligeramente superior al promedio nacional. A pesar de ello, el inventario está creciendo y es considerablemente superior al promedio nacional, por lo que se requiere la creación de otro despacho, con el fin de que se puedan conformar dos salas para trabajar simultáneamente. </t>
  </si>
  <si>
    <t xml:space="preserve">El ingreso promedio por despacho es de 200 procesos, de los cuales, 103 procesos (51%) corresponden a acciones de tutela. La demanda agregada permaneció casi igual, con un considerable aumento en la especialidad como resultado de una medida de descongestión adoptada mediante Acuerdo PCSJA18-10910 del 16 de marzo de 2018, que trasladó 216 procesos de los Juzgados de Puerto Asís a estos despachos. </t>
  </si>
  <si>
    <t>Los egresos aumentaron 23%, pasando de 161 procesos a 199 procesos, incluyendo las acciones de tutela, con un índice de evacuación del 99%.</t>
  </si>
  <si>
    <t xml:space="preserve">El inventario total disminuyó 17%, con un promedio cercano a 29 procesos por despacho. </t>
  </si>
  <si>
    <t>El ingreso promedio por despacho es de 894 procesos, de los cuales, 108 procesos (12%) corresponden a acciones de tutela. La demanda agregada permaneció casi igual.</t>
  </si>
  <si>
    <t xml:space="preserve">Los egresos aumentaron considerablemente, pasando de 585 procesos a 1141 procesos por despacho, incluyendo las acciones de tutela, con un índice de evacuación del 128%. </t>
  </si>
  <si>
    <t>El inventario total disminuyó 14%, con un promedio cercano a 2665 procesos por despacho.</t>
  </si>
  <si>
    <t>Estos despachos tienen una alta carga laboral, con ingresos superiores al 37% en comparación con el resto del país. Su rendimiento también es muy superior al promedio nacional (170%). Mediante Acuerdo PCSJA18-11031, fueron creado dos cargos de descongestión el año pasado, pero es necesario que se creen de manera permanente estos cargos.</t>
  </si>
  <si>
    <t xml:space="preserve">El ingreso promedio por despacho es de 454 procesos, de los cuales, 176 procesos (39%) corresponden a acciones de tutela. La demanda agregada disminuyó 11%, como resultado de una disminución del 22% en las acciones de tutelas. </t>
  </si>
  <si>
    <t>El rendimiento de la Corporación está mejorando en comparación con el año anterior. El rendimiento de la Sala conformada por los despachos 002, 005 y 006 es inferior debido a que fueron los únicos que recibieron procesos del sistema oral durante 6 meses, los cuales demoran en iniciar por los términos de notificación . El rendimiento es igual alpromedio del resto del país, sin contar los Distritos Judiciales de Cundinamarca y Antioquia.</t>
  </si>
  <si>
    <t xml:space="preserve">El desempeño de estos despachos sigue siendo sobresaliente como en años anteriores, estando 31% por encima del promedio nacional, únicamente superado por los Distritos Judiciales de Caquetá y Norte de Santander. </t>
  </si>
  <si>
    <t xml:space="preserve">El ingreso promedio por despacho es de 536 procesos y de 577 procesos, sin incluir al Juzgado 005, que asume los procesos de Ley 600  de 2000.  El 37% de los procesos corresponden a acciones de tutela. La demanda agregada se mantuvo casi igual, aun cuando hubo un ligero aumento en los ingresos del sistema oral (15%). </t>
  </si>
  <si>
    <t>Los egresos se mantuvieron casi constantes, con un índice de evacuación del 82%.</t>
  </si>
  <si>
    <t>El inventario total aumentó 27%, con un promedio cercano a 324 procesos por despacho, sin incluir al Juzgado 005.</t>
  </si>
  <si>
    <t xml:space="preserve">El ingreso promedio por despacho es de 254 procesos, de los cuales, 93 procesos (37%) corresponden a acciones de tutela. La demanda agregada se redujo 9%. </t>
  </si>
  <si>
    <t>Los egresos disminuyeron 8%, pasando de 249 procesos a 230 procesos, incluyendo las acciones de tutela, con un índice de evacuación del 91%.</t>
  </si>
  <si>
    <t>El inventario total aumentó levemente (5%), con un promedio cercano a 94 procesos por despacho.</t>
  </si>
  <si>
    <t xml:space="preserve">El ingreso promedio por despacho es de 344 procesos, de los cuales, 77 procesos (22%) corresponden a acciones de tutela. La demanda agregada disminuyó 9%. </t>
  </si>
  <si>
    <t>Los egresos se redujeron 12%, pasando de 312 procesos a 274 procesos, incluyendo las acciones de tutela, con un índice de evacuación del 80%.</t>
  </si>
  <si>
    <t>El inventario total aumentó 14%, con un promedio de 303 procesos por despacho.</t>
  </si>
  <si>
    <t>Los Juzgados del Circuito de Neiva están por encima del resto del país, tanto en ingresos como en egresos. Se insiste en la necesidad de integrar el centro de servicios de los juzgados especializados con el centro de servicios de los juzgados del sistema penal acusatorio, el cual tiene una carga laboral muy alta.</t>
  </si>
  <si>
    <t xml:space="preserve">El ingreso promedio por despacho es de 485 procesos, de los cuales, 201 procesos (41%) corresponden a acciones de tutela. La demanda agregada se mantuvo casi igual (97%). </t>
  </si>
  <si>
    <t>Los egresos aumentaron 16%, pasando de 427 procesos a 496 procesos, incluyendo las acciones de tutela, con un índice de evacuación del 102%.</t>
  </si>
  <si>
    <t>El inventario total se redujo 5%, con un promedio cercano a 434 procesos por despacho.</t>
  </si>
  <si>
    <t>El egreso es ligeramente superior al promedio nacional (8%). El inventario es considerablemente más alto que el promedio nacional, pero si continúan con la tendencia de rendimiento en pocos años pueden equilibrar su carga con el promedio nacional.</t>
  </si>
  <si>
    <t>Los juzgados del Circuito Judicial de Neiva son iguales al promedio nacional (19%), al igual que los egresos, presentando un alto inventario, en comparación con sus pares en el resto del país.</t>
  </si>
  <si>
    <t>Los egresos aumentaron levemente (7%), pasando de 406 procesos a 436 procesos, incluyendo las acciones de tutela, con un índice de evacuación del 95%.</t>
  </si>
  <si>
    <t>Los Jueces del Circuito de Neiva tienen ingresos similares al promedio y sus egresos son ligeramente superiores a los de sus pares en el resto del país (12%). Su inventario tambiés es menor que el promedio nacional (16%).</t>
  </si>
  <si>
    <t>Los juzgados del Distrito Judicial del Huila tienen una carga laboral ligeramente superior al promedio nacional (11%), al igual que su rendimiento (8%). El inventario es menor al promedio del país en 18%.</t>
  </si>
  <si>
    <t xml:space="preserve">El ingreso promedio por despacho es de 954 procesos, de los cuales, 207 procesos (22%) corresponden a acciones de tutela. La demanda agregada creció 16%, principalmente en la especialidad, pasando de 597 procesos a 746 procesos, lo que equivale a  un aumento del 25%. </t>
  </si>
  <si>
    <t>Los egresos aumentaron 21%, pasando de 573 procesos a 695 procesos, incluyendo las acciones de tutela, con un índice de evacuación del 73%.</t>
  </si>
  <si>
    <t>El inventario total creció 12%, con un promedio cercano a 525 procesos por despacho.</t>
  </si>
  <si>
    <t xml:space="preserve">El ingreso promedio por despacho es de 525 procesos, de los cuales, 112 procesos (21%) corresponden a acciones de tutela. La demanda agregada disminuyó levemente (8%). </t>
  </si>
  <si>
    <t>Los egresos disminuyeron 17%, pasando de 459 procesos a 399 procesos, incluyendo las acciones de tutela, con un índice de evacuación del 76%.</t>
  </si>
  <si>
    <t>El inventario total se redujo 32%, con un promedio cercano a 260 procesos por despacho.</t>
  </si>
  <si>
    <t>Los juzgados del Distrito Judicial del Huila tienen una carga laboral ligeramente inferior al promedio nacional y un rendimiento también inferior a la media  (8%), cifras que al relacionarlas con el índice de rendimiento, permite afirmar que tienen un margen para mejorar.</t>
  </si>
  <si>
    <t>Los juzgados del Distrito Judicial del Huila tienen una carga laboral por encima del promedio nacional y un rendimiento considerablemente superior a la media, realizando una buena gestión en el periodo analizado.</t>
  </si>
  <si>
    <t xml:space="preserve">El ingreso promedio por despacho es de 323 procesos, de los cuales, 42 procesos (13%) corresponden a acciones de tutela. La demanda agregada aumentó 19%, principalmente dedibo a la expecialidad (28%), mientras que las acciones de tutela disminuyeron (21% ). </t>
  </si>
  <si>
    <t xml:space="preserve">El ingreso promedio por despacho es de 678 procesos, de los cuales 148 procesos (22%) corresponden a acciones de tutela. La demanda agregada se mantuvo casi igual (94%). </t>
  </si>
  <si>
    <t>Los egresos se conservaron constantes (93%)%, pasando de 477 procesos a 580 procesos, incluyendo las acciones de tutela, con un índice de evacuación del 85%.</t>
  </si>
  <si>
    <t>El inventario total disminuyó 7%, con un promedio cercano a 380 procesos por despacho.</t>
  </si>
  <si>
    <t xml:space="preserve">El ingreso promedio por despacho es de 129 procesos, de los cuales 34 procesos (26%) corresponden a acciones de tutela. La demanda agregada disminuyó levemente (9%). </t>
  </si>
  <si>
    <t>Los egresos disminuyeron 16%, pasando de 132 procesos a 111 procesos, incluyendo las acciones de tutela, con un índice de evacuación del 86%.</t>
  </si>
  <si>
    <t>El inventario total disminuyó 42%, con un promedio cercano a 54 procesos por despacho.</t>
  </si>
  <si>
    <t>Los egresos disminuyeron levemente (10%), pasando de 269 procesos a 241 procesos, incluyendo las acciones de tutela, con un índice de evacuación del 75%.</t>
  </si>
  <si>
    <t>El inventario total se redujo levemente (9%), con un promedio cercano a 91 procesos por despacho.</t>
  </si>
  <si>
    <t>El juzgado del Distrito Judicial del Huila tienen ingresos superiores al promedio nacional (44%) y un rendimiento considerablemente superior a la media  (205%), debido a que este despacho conoce de acciones de tutela, a diferencia de otros juzgados de la misma especialidad.</t>
  </si>
  <si>
    <t xml:space="preserve">El ingreso del despacho fue de 191 procesos, de los cuales, 107 procesos (56%) corresponden a acciones de tutela. La demanda agregada tuvo un ligero crecimiento (10)%. </t>
  </si>
  <si>
    <t>Los egresos aumentaron 13%, pasando de 175 procesos a 197 procesos, incluyendo las acciones de tutela, con un índice de evacuación del 103%.</t>
  </si>
  <si>
    <t>El inventario total se redujo significativamente en 78%, con un saldo de 73 procesos en el inventario.</t>
  </si>
  <si>
    <t>El ingreso promedio por despacho es de 149 procesos, de los cuales 14 procesos (11%) corresponden a acciones de tutela. La demanda agregada disminuyó 94%, debido a las medidas de descongestión adoptadas por el Consejo Seccional de la Judicatura, que dividió territorialmente la ciudad, asignándole a cada juzgado competencia territorial sobre una comuna. Las demandas que corresponden a otras comunas son repartidas entre los diez juzgados civiles municipales.</t>
  </si>
  <si>
    <t>Los egresos aumentaron 17%, pasando de 676 procesos a 789 procesos, incluyendo las acciones de tutela, con un índice de evacuación de 472%, lo cual demuestra la efectividad de la medida de descongestión.</t>
  </si>
  <si>
    <t>El inventario total se redujo 44%, con un promedio cercano a 1259 procesos por despacho.</t>
  </si>
  <si>
    <t xml:space="preserve">A pesar de que el rendimiento del juzgado es superior a la media nacional (26%), este despacho está congestionado, pues tienen ingresos por encima de la media nacional (43%), con un inventario también superior (56%). </t>
  </si>
  <si>
    <t xml:space="preserve">El ingreso fue de 926 procesos, de los cuales 217 procesos (23%) corresponden a acciones de tutela. La demanda se mantuvo igual. </t>
  </si>
  <si>
    <t>Los egresos aumentaron 12%, pasando de 585 procesos a 653 procesos, incluyendo las acciones de tutela, con un índice de evacuación del 71%.</t>
  </si>
  <si>
    <t>El inventario total aumentó 36%, pasando de 570 procesos a 773 procesos, lo cual refleja la tendencia a congestionarse.</t>
  </si>
  <si>
    <t>CAQUETÁ</t>
  </si>
  <si>
    <t>CAUCA</t>
  </si>
  <si>
    <t>META</t>
  </si>
  <si>
    <t>QUINDÍO</t>
  </si>
  <si>
    <t>TOLIMA</t>
  </si>
  <si>
    <t>BOYACÁ</t>
  </si>
  <si>
    <t>CALDAS</t>
  </si>
  <si>
    <t>CÓRDOBA</t>
  </si>
  <si>
    <t>SUCRE</t>
  </si>
  <si>
    <t>NARIÑO</t>
  </si>
  <si>
    <t>HUILA</t>
  </si>
  <si>
    <t>Asesor</t>
  </si>
  <si>
    <t>Auxiliar</t>
  </si>
  <si>
    <t>Profesional</t>
  </si>
  <si>
    <t>x</t>
  </si>
  <si>
    <t>Prom.</t>
  </si>
  <si>
    <t>Prom. Ajustado sin Córdoba</t>
  </si>
  <si>
    <t>Diferencia</t>
  </si>
  <si>
    <t>PLANTA DE PERSONAL</t>
  </si>
  <si>
    <t xml:space="preserve">Ingresos </t>
  </si>
  <si>
    <t>Egresos</t>
  </si>
  <si>
    <t>Inventario Final</t>
  </si>
  <si>
    <t>IEP</t>
  </si>
  <si>
    <t>Los datos hasta 2015 son tomados del Informe Anual al Congreso - 2015.</t>
  </si>
  <si>
    <t>Los datos de 2016-2017-2018 fueron suministrados por la UDAE.</t>
  </si>
  <si>
    <t>Jueces</t>
  </si>
  <si>
    <t>Respuesta</t>
  </si>
  <si>
    <t>Congestión</t>
  </si>
  <si>
    <t>Nacional</t>
  </si>
  <si>
    <t>Huila - Neiva</t>
  </si>
  <si>
    <t>El ingreso promedio por despacho es de 368 procesos, de los cuales, 174 procesos (47%) corresponden a acciones de tutela. La demanda agregada disminuyó levemente (8%).</t>
  </si>
  <si>
    <t>Los egresos aumentaron 6%, pasando de 328 procesos a 347 procesos, incluyendo las acciones de tutela, con un índice de evacuación del 94%.</t>
  </si>
  <si>
    <t>El inventario total aumentó 10%, con un promedio cercano a 206 procesos por despacho.</t>
  </si>
  <si>
    <t>La demanda creció un 16%, pero en la especialidad aumentó 23%. Las acciones de tutela representan el 36% de los ingresos.</t>
  </si>
  <si>
    <t>La oferta judicial creció 25%, con un índice de evacuación del 86%.</t>
  </si>
  <si>
    <t>El inventario final promedio es de 93 procesos, creciendo 19% en este periodo.</t>
  </si>
  <si>
    <t>El juzgado del Distrito Judicial del Huila tienen una carga laboral equivalente al promedio nacional y un rendimiento ligeramente superior a la media.</t>
  </si>
  <si>
    <t xml:space="preserve">El promedio por despacho es de 236 procesos, de los cuales 37 procesos son acciones de tutela (16%). Los despachos del Agrado (56%) y Altamira (48%) tienen una baja carga laboral. </t>
  </si>
  <si>
    <t>El egreso promedio es de 214 procesos, con un índice de evacuación del 91%. El Juzgado de Altamira presenta un índice de evacuación muy bajo, apenas el 30% del promedio. También tiene un bajo rendimiento, aun cuando no tan bajo como Altamira, los juzgados de El Pital (75%) y Agrado (76%).</t>
  </si>
  <si>
    <t xml:space="preserve">El inventario promedio es de 121 procesos. Se observa que los menores inventarios son Altamira con 32 procesos y Agrado con 74 procesos, lo cual explica también el bajo rendimiento. No ocurre lo mismo con el juzgado de El Pital, que además de tener un rendimiento bajo, tiene el mayor inventario del Circuito. </t>
  </si>
  <si>
    <t xml:space="preserve">El promedio por despacho es de 121 procesos, de los cuales 31 procesos son acciones de tutela (26%). </t>
  </si>
  <si>
    <t xml:space="preserve">El egreso promedio es de 163 procesos, con un índice de evacuación del 135%.. Sin embargo, el juzgado de Nátaga presenta un índice de evacuación bajo, apenas el 60% del promedio. </t>
  </si>
  <si>
    <t xml:space="preserve">El inventario promedio es de 127 procesos. Se observa que los menores inventarios están en el juzgado de Nátaga con 47 procesos y Paicol con 85 procesos, lo cual explica también el bajo rendimiento del primero. </t>
  </si>
  <si>
    <t>El promedio por despacho es de 285 procesos, de los cuales 27 procesos son acciones de tutela (9%). Preocupa la carga del juzgado de San Agustín, que ha recibido 482 procesos, 70% por encima del promedio del Circuito, por lo que se insiste en la necesidad de crear otro despacho en este municipio.</t>
  </si>
  <si>
    <t xml:space="preserve">El egreso promedio es de 248 procesos, con un índice de evacuación del 87%. El juzgado de Palestina presenta el índice de evacuación más bajo, apenas el 55% del promedio, seguido del juzgado de Elías, con salidas equivalentes al 63% del promedio. En contraste, se destaca el juzgado de Timana por su rendimiento. </t>
  </si>
  <si>
    <t xml:space="preserve">El inventario promedio es de 284 procesos. Se observa que los menores inventarios están en el juzgado de Elías con 32 procesos y Timana con 97 procesos, lo cual demuestra que, a pesar de que tiene altos ingresos, su buen rendimiento permite tener una baja carga en inventario. </t>
  </si>
  <si>
    <t>La oferta promedio es de 226 procesos, para un índice de evacuación del 94%, preocupa el rendimiento de los juzgados de Santa María, que solo alcanza el 61% de evacuación, a pesar de que sus ingreso es de los más bajos del Circuito. También preocupa el rendimiento del Juzgado 001 de Campoalegre, que solo alcanza el 70% del grupo. En contraste, el Juzgado 002 de Campoalegre tiene el mayor rendimiento del Circuito, seguido del juzgado de Aipe.</t>
  </si>
  <si>
    <t>Se considera crítica la situación del juzgado de San Agustín, que tiene ingresos por encima del doble del promedio nacional (125%), lo cual conlleva a que también acumule un inventario altísimo. Debe recordarse que este despacho asumió los procesos de otro despacho que fue trasladado a Pitalito. Sin embargo, las condicioens particulares de este municipio, tanto en materia de seguridad, como por sus actividades económicas, hacen necesario que se cree otro despacho para atender la demanda.</t>
  </si>
  <si>
    <t>Circuito Judicial de Neiva SIN Juzgado 005</t>
  </si>
  <si>
    <t>Los egresos permanecieron constantes, incluyendo las acciones de tutela, con un índice de evacuación del 89%.</t>
  </si>
  <si>
    <t>El inventario total se redujo 36%, con un promedio cercano a 157procesos por despacho.</t>
  </si>
  <si>
    <t>El ingreso promedio por despacho es de 524 procesos, de los cuales, 287 procesos (55%) corresponden a acciones de tutela. La demanda agregada se mantuvo igual.</t>
  </si>
  <si>
    <t>El ingreso promedio por despacho es de 387 procesos. La demanda tuvo una ligera disminución, principalmente por las acciones de tutela.</t>
  </si>
  <si>
    <t xml:space="preserve">Los egresos aumentaron 35%, pasando de 252 procesos a 339 procesos en 2017, incluyendo las acciones de tutela. En la especialidad el aumento de los egresos fue del 42%, con un índice de evacuación del 87%. </t>
  </si>
  <si>
    <t>El inventario total se mantuvo casi constante.</t>
  </si>
  <si>
    <t>NA</t>
  </si>
  <si>
    <t>Rionegro</t>
  </si>
  <si>
    <t>Calarcá</t>
  </si>
  <si>
    <t>Soledad</t>
  </si>
  <si>
    <t>Yumbo</t>
  </si>
  <si>
    <t>N. Santander</t>
  </si>
  <si>
    <t>Cundinamarca</t>
  </si>
  <si>
    <t>Tolima</t>
  </si>
  <si>
    <t>Medellín</t>
  </si>
  <si>
    <t>S. Andrés</t>
  </si>
  <si>
    <t>Chiquinquirá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</si>
</sst>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font>
    <font>
      <sz val="9"/>
      <color theme="1"/>
      <name val="Arial"/>
      <family val="2"/>
    </font>
    <font>
      <sz val="9"/>
      <color rgb="FF000000"/>
      <name val="Calibri"/>
      <family val="2"/>
    </font>
    <font>
      <b/>
      <sz val="9"/>
      <color theme="0"/>
      <name val="Calibri"/>
      <family val="2"/>
      <scheme val="minor"/>
    </font>
    <font>
      <sz val="9"/>
      <color theme="1"/>
      <name val="Calibri"/>
      <family val="2"/>
    </font>
    <font>
      <b/>
      <sz val="9"/>
      <color theme="1"/>
      <name val="Calibri"/>
      <family val="2"/>
    </font>
    <font>
      <sz val="9"/>
      <color rgb="FFFF0000"/>
      <name val="Calibri"/>
      <family val="2"/>
    </font>
    <font>
      <sz val="9"/>
      <color rgb="FFFF0000"/>
      <name val="Calibri"/>
      <family val="2"/>
      <scheme val="minor"/>
    </font>
    <font>
      <b/>
      <sz val="11"/>
      <color theme="1"/>
      <name val="Calibri"/>
      <family val="2"/>
      <scheme val="minor"/>
    </font>
    <font>
      <sz val="11"/>
      <name val="Calibri"/>
      <family val="2"/>
      <scheme val="minor"/>
    </font>
    <font>
      <sz val="10"/>
      <color rgb="FF000000"/>
      <name val="Calibri"/>
      <family val="2"/>
    </font>
    <font>
      <sz val="11"/>
      <name val="Calibri"/>
      <family val="2"/>
      <scheme val="minor"/>
    </font>
    <font>
      <b/>
      <sz val="9"/>
      <color rgb="FF000000"/>
      <name val="Calibri"/>
      <family val="2"/>
      <scheme val="minor"/>
    </font>
    <font>
      <sz val="9"/>
      <color rgb="FF000000"/>
      <name val="Calibri"/>
      <family val="2"/>
      <scheme val="minor"/>
    </font>
    <font>
      <b/>
      <sz val="10"/>
      <color theme="0"/>
      <name val="Calibri"/>
      <family val="2"/>
      <scheme val="minor"/>
    </font>
  </fonts>
  <fills count="11">
    <fill>
      <patternFill patternType="none"/>
    </fill>
    <fill>
      <patternFill patternType="gray125"/>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rgb="FFDBDBDB"/>
        <bgColor indexed="64"/>
      </patternFill>
    </fill>
    <fill>
      <patternFill patternType="solid">
        <fgColor theme="0" tint="-4.9989318521683403E-2"/>
        <bgColor indexed="64"/>
      </patternFill>
    </fill>
  </fills>
  <borders count="57">
    <border>
      <left/>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rgb="FF000000"/>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medium">
        <color indexed="64"/>
      </right>
      <top/>
      <bottom/>
      <diagonal/>
    </border>
    <border>
      <left style="medium">
        <color indexed="64"/>
      </left>
      <right style="medium">
        <color indexed="64"/>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style="thin">
        <color auto="1"/>
      </top>
      <bottom style="thin">
        <color auto="1"/>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s>
  <cellStyleXfs count="2">
    <xf numFmtId="0" fontId="0" fillId="0" borderId="0"/>
    <xf numFmtId="9" fontId="1" fillId="0" borderId="0" applyFont="0" applyFill="0" applyBorder="0" applyAlignment="0" applyProtection="0"/>
  </cellStyleXfs>
  <cellXfs count="269">
    <xf numFmtId="0" fontId="0" fillId="0" borderId="0" xfId="0"/>
    <xf numFmtId="0" fontId="2" fillId="0" borderId="0" xfId="0" applyFont="1"/>
    <xf numFmtId="0" fontId="5" fillId="0" borderId="0" xfId="0" applyFont="1" applyAlignment="1">
      <alignment vertical="center" wrapText="1"/>
    </xf>
    <xf numFmtId="0" fontId="6" fillId="0" borderId="22" xfId="0" applyFont="1" applyBorder="1" applyAlignment="1">
      <alignment horizontal="left" vertical="center" wrapText="1"/>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Fill="1" applyBorder="1" applyAlignment="1">
      <alignment horizontal="justify" vertical="center" wrapText="1"/>
    </xf>
    <xf numFmtId="164" fontId="2" fillId="0" borderId="0" xfId="0" applyNumberFormat="1" applyFont="1"/>
    <xf numFmtId="1" fontId="2" fillId="0" borderId="0" xfId="0" applyNumberFormat="1" applyFont="1"/>
    <xf numFmtId="0" fontId="6" fillId="0" borderId="6" xfId="0" applyFont="1" applyFill="1" applyBorder="1" applyAlignment="1">
      <alignment horizontal="justify" vertical="center" wrapText="1"/>
    </xf>
    <xf numFmtId="9" fontId="2" fillId="0" borderId="0" xfId="1" applyFont="1"/>
    <xf numFmtId="1" fontId="2" fillId="5" borderId="17" xfId="0" applyNumberFormat="1" applyFont="1" applyFill="1" applyBorder="1"/>
    <xf numFmtId="9" fontId="2" fillId="5" borderId="14" xfId="1" applyFont="1" applyFill="1" applyBorder="1"/>
    <xf numFmtId="0" fontId="6" fillId="0" borderId="22" xfId="0" applyFont="1" applyBorder="1" applyAlignment="1">
      <alignment horizontal="justify" vertical="center" wrapText="1"/>
    </xf>
    <xf numFmtId="0" fontId="7" fillId="2" borderId="29" xfId="0" applyFont="1" applyFill="1" applyBorder="1" applyAlignment="1">
      <alignment horizontal="center" vertical="center"/>
    </xf>
    <xf numFmtId="0" fontId="7" fillId="2"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3" fillId="4" borderId="30" xfId="0" applyFont="1" applyFill="1" applyBorder="1" applyAlignment="1"/>
    <xf numFmtId="1" fontId="2" fillId="0" borderId="30" xfId="0" applyNumberFormat="1" applyFont="1" applyBorder="1"/>
    <xf numFmtId="0" fontId="6" fillId="0" borderId="6" xfId="0" applyFont="1" applyBorder="1" applyAlignment="1">
      <alignment horizontal="justify" vertical="center" wrapText="1"/>
    </xf>
    <xf numFmtId="0" fontId="8" fillId="0" borderId="7" xfId="0" applyFont="1" applyBorder="1" applyAlignment="1">
      <alignment horizontal="center" vertical="center"/>
    </xf>
    <xf numFmtId="0" fontId="6" fillId="0" borderId="0" xfId="0" applyFont="1" applyFill="1" applyBorder="1" applyAlignment="1">
      <alignment horizontal="justify" vertical="center" wrapText="1"/>
    </xf>
    <xf numFmtId="1" fontId="2" fillId="0" borderId="0" xfId="0" applyNumberFormat="1" applyFont="1" applyBorder="1"/>
    <xf numFmtId="9" fontId="2" fillId="0" borderId="0" xfId="1" applyFont="1" applyBorder="1"/>
    <xf numFmtId="0" fontId="6" fillId="0" borderId="15" xfId="0" applyFont="1" applyBorder="1" applyAlignment="1">
      <alignment horizontal="justify" vertical="center" wrapText="1"/>
    </xf>
    <xf numFmtId="0" fontId="3" fillId="0" borderId="0" xfId="0" applyFont="1" applyAlignment="1">
      <alignment horizontal="left" vertical="center"/>
    </xf>
    <xf numFmtId="0" fontId="3" fillId="0" borderId="0" xfId="0" applyFont="1" applyAlignment="1">
      <alignment vertical="center"/>
    </xf>
    <xf numFmtId="0" fontId="4" fillId="0" borderId="27" xfId="0" applyFont="1" applyBorder="1" applyAlignment="1">
      <alignment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4" fillId="0" borderId="15" xfId="0" applyFont="1" applyBorder="1" applyAlignment="1">
      <alignment vertical="center" wrapText="1"/>
    </xf>
    <xf numFmtId="0" fontId="2" fillId="0" borderId="32" xfId="0" applyFont="1" applyBorder="1"/>
    <xf numFmtId="0" fontId="6" fillId="0" borderId="7"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15" xfId="0" applyFont="1" applyBorder="1" applyAlignment="1">
      <alignment horizontal="center" vertical="center"/>
    </xf>
    <xf numFmtId="0" fontId="8" fillId="0" borderId="14" xfId="0" applyFont="1" applyBorder="1" applyAlignment="1">
      <alignment horizontal="center" vertical="center"/>
    </xf>
    <xf numFmtId="0" fontId="6" fillId="0" borderId="7" xfId="0" applyFont="1" applyBorder="1" applyAlignment="1">
      <alignment horizontal="left" vertical="center" wrapText="1"/>
    </xf>
    <xf numFmtId="0" fontId="6" fillId="0" borderId="4"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7" xfId="0" applyFont="1" applyBorder="1" applyAlignment="1">
      <alignment horizontal="justify"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justify" vertical="center"/>
    </xf>
    <xf numFmtId="0" fontId="6"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6" fillId="5" borderId="17" xfId="0" applyFont="1" applyFill="1" applyBorder="1" applyAlignment="1">
      <alignment horizontal="justify" vertical="center" wrapText="1"/>
    </xf>
    <xf numFmtId="0" fontId="4" fillId="0" borderId="27" xfId="0" applyFont="1" applyBorder="1" applyAlignment="1">
      <alignment horizontal="center" vertical="center" wrapText="1"/>
    </xf>
    <xf numFmtId="0" fontId="10" fillId="0" borderId="0" xfId="0" applyFont="1" applyBorder="1" applyAlignment="1">
      <alignment horizontal="center" vertical="center"/>
    </xf>
    <xf numFmtId="0" fontId="11" fillId="0" borderId="0" xfId="0" applyFont="1"/>
    <xf numFmtId="0" fontId="2" fillId="0" borderId="0" xfId="0" applyFont="1" applyAlignment="1">
      <alignment horizontal="left"/>
    </xf>
    <xf numFmtId="0" fontId="6" fillId="0" borderId="26"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11" fillId="0" borderId="0" xfId="0" applyFont="1" applyAlignment="1">
      <alignment horizontal="center"/>
    </xf>
    <xf numFmtId="0" fontId="6" fillId="0" borderId="15" xfId="0" applyFont="1" applyBorder="1" applyAlignment="1">
      <alignment horizontal="left" vertical="center" wrapText="1"/>
    </xf>
    <xf numFmtId="0" fontId="6" fillId="0" borderId="33" xfId="0" applyFont="1" applyBorder="1" applyAlignment="1">
      <alignment horizontal="left" vertical="center" wrapText="1"/>
    </xf>
    <xf numFmtId="0" fontId="6" fillId="0" borderId="27" xfId="0" applyFont="1" applyBorder="1" applyAlignment="1">
      <alignment horizontal="left" vertical="center" wrapText="1"/>
    </xf>
    <xf numFmtId="0" fontId="2" fillId="0" borderId="0" xfId="0" applyFont="1" applyFill="1"/>
    <xf numFmtId="0" fontId="6" fillId="0" borderId="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28"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left" vertical="top" wrapText="1"/>
    </xf>
    <xf numFmtId="9" fontId="11" fillId="0" borderId="0" xfId="1" applyFont="1"/>
    <xf numFmtId="0" fontId="3" fillId="0" borderId="0" xfId="0" applyFont="1"/>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1" fontId="2" fillId="0" borderId="17" xfId="0" applyNumberFormat="1" applyFont="1" applyBorder="1" applyAlignment="1">
      <alignment horizontal="center" vertical="center"/>
    </xf>
    <xf numFmtId="1" fontId="2" fillId="0" borderId="27"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6" fillId="0" borderId="7" xfId="0" applyFont="1" applyBorder="1" applyAlignment="1">
      <alignment horizontal="left" vertical="top" wrapText="1"/>
    </xf>
    <xf numFmtId="0" fontId="4" fillId="0" borderId="7" xfId="0" applyFont="1" applyBorder="1" applyAlignment="1">
      <alignment horizontal="center" vertical="center" wrapText="1"/>
    </xf>
    <xf numFmtId="0" fontId="0" fillId="0" borderId="44" xfId="0" applyBorder="1"/>
    <xf numFmtId="0" fontId="0" fillId="6" borderId="11" xfId="0" applyFill="1" applyBorder="1"/>
    <xf numFmtId="0" fontId="0" fillId="6" borderId="13" xfId="0" applyFill="1" applyBorder="1"/>
    <xf numFmtId="0" fontId="0" fillId="6" borderId="15" xfId="0" applyFill="1" applyBorder="1"/>
    <xf numFmtId="0" fontId="12" fillId="7" borderId="27" xfId="0" applyFont="1" applyFill="1" applyBorder="1" applyAlignment="1">
      <alignment horizontal="center"/>
    </xf>
    <xf numFmtId="0" fontId="6" fillId="5" borderId="7" xfId="0" applyFont="1" applyFill="1" applyBorder="1" applyAlignment="1">
      <alignment horizontal="center" vertical="center"/>
    </xf>
    <xf numFmtId="0" fontId="6" fillId="0" borderId="7" xfId="0" applyFont="1" applyFill="1" applyBorder="1" applyAlignment="1">
      <alignment horizontal="left" vertical="center" wrapText="1"/>
    </xf>
    <xf numFmtId="0" fontId="5" fillId="0" borderId="0" xfId="0" applyFont="1" applyFill="1" applyAlignment="1">
      <alignment vertical="center" wrapText="1"/>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3" fillId="4" borderId="31" xfId="0" applyFont="1" applyFill="1" applyBorder="1" applyAlignment="1"/>
    <xf numFmtId="1" fontId="2" fillId="0" borderId="30" xfId="0" applyNumberFormat="1" applyFont="1" applyBorder="1" applyAlignment="1">
      <alignment horizontal="right"/>
    </xf>
    <xf numFmtId="1" fontId="6" fillId="0" borderId="14" xfId="0" applyNumberFormat="1" applyFont="1" applyBorder="1" applyAlignment="1">
      <alignment horizontal="center" vertical="center"/>
    </xf>
    <xf numFmtId="0" fontId="2" fillId="0" borderId="30" xfId="0" applyFont="1" applyBorder="1"/>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3" fillId="0" borderId="39" xfId="0" applyFont="1" applyBorder="1"/>
    <xf numFmtId="1" fontId="2" fillId="0" borderId="40" xfId="0" applyNumberFormat="1" applyFont="1" applyBorder="1"/>
    <xf numFmtId="0" fontId="3" fillId="0" borderId="41" xfId="0" applyFont="1" applyBorder="1"/>
    <xf numFmtId="1" fontId="2" fillId="0" borderId="42" xfId="0" applyNumberFormat="1" applyFont="1" applyBorder="1"/>
    <xf numFmtId="1" fontId="2" fillId="0" borderId="43" xfId="0" applyNumberFormat="1" applyFont="1" applyBorder="1"/>
    <xf numFmtId="9" fontId="0" fillId="0" borderId="46" xfId="1" applyFont="1" applyBorder="1"/>
    <xf numFmtId="9" fontId="0" fillId="0" borderId="47" xfId="1" applyFont="1" applyBorder="1"/>
    <xf numFmtId="9" fontId="0" fillId="0" borderId="47" xfId="0" applyNumberFormat="1" applyBorder="1"/>
    <xf numFmtId="9" fontId="0" fillId="0" borderId="48" xfId="0" applyNumberFormat="1" applyBorder="1"/>
    <xf numFmtId="9" fontId="0" fillId="0" borderId="49" xfId="0" applyNumberFormat="1" applyBorder="1"/>
    <xf numFmtId="9" fontId="0" fillId="0" borderId="50" xfId="0" applyNumberFormat="1" applyBorder="1"/>
    <xf numFmtId="9" fontId="0" fillId="0" borderId="45" xfId="0" applyNumberFormat="1" applyBorder="1"/>
    <xf numFmtId="9" fontId="0" fillId="0" borderId="49" xfId="0" applyNumberFormat="1" applyFill="1" applyBorder="1"/>
    <xf numFmtId="9" fontId="0" fillId="0" borderId="47" xfId="1" applyFont="1" applyFill="1" applyBorder="1"/>
    <xf numFmtId="9" fontId="15" fillId="0" borderId="49" xfId="0" applyNumberFormat="1" applyFont="1" applyBorder="1"/>
    <xf numFmtId="0" fontId="2" fillId="0" borderId="0" xfId="0" applyFont="1" applyAlignment="1">
      <alignment horizontal="left" vertical="top" wrapText="1"/>
    </xf>
    <xf numFmtId="0" fontId="6" fillId="0" borderId="15" xfId="0" applyFont="1" applyBorder="1" applyAlignment="1">
      <alignment horizontal="center" vertical="center"/>
    </xf>
    <xf numFmtId="9" fontId="0" fillId="0" borderId="50" xfId="1" applyFont="1" applyBorder="1"/>
    <xf numFmtId="0" fontId="3" fillId="0" borderId="0" xfId="0" applyFont="1" applyAlignment="1">
      <alignment horizontal="left" vertical="top"/>
    </xf>
    <xf numFmtId="0" fontId="3" fillId="0" borderId="0" xfId="0" applyFont="1" applyAlignment="1">
      <alignment vertical="top"/>
    </xf>
    <xf numFmtId="0" fontId="6" fillId="0" borderId="0"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7" fillId="2" borderId="29" xfId="0" applyFont="1" applyFill="1" applyBorder="1" applyAlignment="1">
      <alignment horizontal="left" vertical="center"/>
    </xf>
    <xf numFmtId="0" fontId="3" fillId="4" borderId="30" xfId="0" applyFont="1" applyFill="1" applyBorder="1" applyAlignment="1">
      <alignment horizontal="left"/>
    </xf>
    <xf numFmtId="0" fontId="2" fillId="0" borderId="0" xfId="1" applyNumberFormat="1" applyFont="1"/>
    <xf numFmtId="1" fontId="4" fillId="0" borderId="27" xfId="0" applyNumberFormat="1" applyFont="1" applyBorder="1" applyAlignment="1">
      <alignment horizontal="left" vertical="center"/>
    </xf>
    <xf numFmtId="0" fontId="6" fillId="8" borderId="7" xfId="0" applyFont="1" applyFill="1" applyBorder="1" applyAlignment="1">
      <alignment horizontal="center" vertical="center"/>
    </xf>
    <xf numFmtId="0" fontId="16" fillId="9" borderId="6" xfId="0" applyFont="1" applyFill="1" applyBorder="1" applyAlignment="1">
      <alignment vertical="center" wrapText="1"/>
    </xf>
    <xf numFmtId="0" fontId="17" fillId="0" borderId="7" xfId="0" applyFont="1" applyBorder="1" applyAlignment="1">
      <alignment horizontal="center" vertic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42" xfId="0" applyFont="1" applyBorder="1" applyAlignment="1">
      <alignment horizontal="center"/>
    </xf>
    <xf numFmtId="0" fontId="2" fillId="0" borderId="43" xfId="0" applyFont="1" applyBorder="1"/>
    <xf numFmtId="0" fontId="2" fillId="0" borderId="51" xfId="0" applyFont="1" applyBorder="1" applyAlignment="1">
      <alignment horizontal="center"/>
    </xf>
    <xf numFmtId="0" fontId="2" fillId="0" borderId="52" xfId="0" applyFont="1" applyBorder="1"/>
    <xf numFmtId="0" fontId="3" fillId="0" borderId="48" xfId="0" applyFont="1" applyBorder="1"/>
    <xf numFmtId="0" fontId="2" fillId="0" borderId="50" xfId="0" applyFont="1" applyBorder="1"/>
    <xf numFmtId="9" fontId="2" fillId="0" borderId="52" xfId="1" applyFont="1" applyBorder="1" applyAlignment="1">
      <alignment horizontal="center"/>
    </xf>
    <xf numFmtId="9" fontId="2" fillId="5" borderId="52" xfId="1" applyFont="1" applyFill="1" applyBorder="1" applyAlignment="1">
      <alignment horizontal="center"/>
    </xf>
    <xf numFmtId="9" fontId="2" fillId="0" borderId="27" xfId="1" applyFont="1" applyBorder="1" applyAlignment="1">
      <alignment horizontal="center"/>
    </xf>
    <xf numFmtId="9" fontId="2" fillId="0" borderId="5" xfId="1" applyFont="1" applyBorder="1" applyAlignment="1">
      <alignment horizontal="center"/>
    </xf>
    <xf numFmtId="0" fontId="3" fillId="0" borderId="17" xfId="0" applyFont="1" applyBorder="1"/>
    <xf numFmtId="0" fontId="3" fillId="0" borderId="0" xfId="0" applyFont="1" applyAlignment="1">
      <alignment horizontal="center"/>
    </xf>
    <xf numFmtId="0" fontId="2" fillId="0" borderId="0" xfId="0" applyFont="1" applyAlignment="1">
      <alignment horizontal="left" vertical="top" wrapText="1"/>
    </xf>
    <xf numFmtId="1" fontId="3" fillId="0" borderId="0" xfId="0" applyNumberFormat="1" applyFont="1" applyAlignment="1">
      <alignment horizontal="center"/>
    </xf>
    <xf numFmtId="0" fontId="6" fillId="0" borderId="15" xfId="0" applyFont="1" applyBorder="1" applyAlignment="1">
      <alignment horizontal="center" vertical="center"/>
    </xf>
    <xf numFmtId="0" fontId="12" fillId="0" borderId="48"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3" fontId="0" fillId="0" borderId="48" xfId="0" applyNumberFormat="1" applyBorder="1"/>
    <xf numFmtId="3" fontId="0" fillId="0" borderId="49" xfId="0" applyNumberFormat="1" applyBorder="1"/>
    <xf numFmtId="3" fontId="0" fillId="0" borderId="50" xfId="0" applyNumberFormat="1" applyBorder="1"/>
    <xf numFmtId="3" fontId="0" fillId="0" borderId="54" xfId="0" applyNumberFormat="1" applyBorder="1"/>
    <xf numFmtId="3" fontId="0" fillId="0" borderId="55" xfId="0" applyNumberFormat="1" applyBorder="1"/>
    <xf numFmtId="3" fontId="0" fillId="0" borderId="56" xfId="0" applyNumberFormat="1" applyBorder="1"/>
    <xf numFmtId="9" fontId="0" fillId="0" borderId="45" xfId="1" applyFont="1" applyBorder="1"/>
    <xf numFmtId="0" fontId="12" fillId="10" borderId="17"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0" borderId="27" xfId="0" applyFont="1" applyBorder="1" applyAlignment="1">
      <alignment horizontal="center"/>
    </xf>
    <xf numFmtId="0" fontId="12" fillId="0" borderId="14" xfId="0" applyFont="1" applyBorder="1" applyAlignment="1">
      <alignment horizontal="center"/>
    </xf>
    <xf numFmtId="0" fontId="0" fillId="0" borderId="0" xfId="0" applyBorder="1"/>
    <xf numFmtId="0" fontId="12" fillId="0" borderId="48" xfId="0" applyFont="1" applyBorder="1"/>
    <xf numFmtId="0" fontId="12" fillId="0" borderId="49" xfId="0" applyFont="1" applyBorder="1"/>
    <xf numFmtId="0" fontId="12" fillId="0" borderId="50" xfId="0" applyFont="1" applyBorder="1"/>
    <xf numFmtId="37" fontId="0" fillId="0" borderId="51" xfId="0" applyNumberFormat="1" applyBorder="1" applyAlignment="1">
      <alignment horizontal="right"/>
    </xf>
    <xf numFmtId="0" fontId="0" fillId="0" borderId="38" xfId="0" applyBorder="1" applyAlignment="1">
      <alignment horizontal="right"/>
    </xf>
    <xf numFmtId="37" fontId="0" fillId="0" borderId="53" xfId="0" applyNumberFormat="1" applyBorder="1" applyAlignment="1">
      <alignment horizontal="right"/>
    </xf>
    <xf numFmtId="37" fontId="0" fillId="0" borderId="40" xfId="0" applyNumberFormat="1" applyBorder="1" applyAlignment="1">
      <alignment horizontal="right"/>
    </xf>
    <xf numFmtId="37" fontId="0" fillId="0" borderId="52" xfId="0" applyNumberFormat="1" applyBorder="1" applyAlignment="1">
      <alignment horizontal="right"/>
    </xf>
    <xf numFmtId="37" fontId="0" fillId="0" borderId="43" xfId="0" applyNumberFormat="1" applyBorder="1" applyAlignment="1">
      <alignment horizontal="right"/>
    </xf>
    <xf numFmtId="165" fontId="0" fillId="0" borderId="0" xfId="1" applyNumberFormat="1" applyFont="1"/>
    <xf numFmtId="1" fontId="2" fillId="0" borderId="30" xfId="0" applyNumberFormat="1" applyFont="1" applyBorder="1" applyAlignment="1">
      <alignment horizontal="center"/>
    </xf>
    <xf numFmtId="0" fontId="4" fillId="0" borderId="12" xfId="0" applyFont="1" applyBorder="1" applyAlignment="1">
      <alignment horizontal="center" vertical="center" wrapText="1"/>
    </xf>
    <xf numFmtId="0" fontId="3" fillId="0" borderId="0" xfId="0" applyFont="1" applyAlignment="1">
      <alignment horizontal="center"/>
    </xf>
    <xf numFmtId="0" fontId="4" fillId="0" borderId="3" xfId="0" applyFont="1" applyBorder="1" applyAlignment="1">
      <alignment horizontal="center" vertical="center" wrapText="1"/>
    </xf>
    <xf numFmtId="0" fontId="2" fillId="0" borderId="0" xfId="0" applyFont="1" applyAlignment="1">
      <alignment horizontal="lef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horizontal="center" vertical="top" wrapText="1"/>
    </xf>
    <xf numFmtId="1" fontId="3" fillId="0" borderId="0" xfId="0" applyNumberFormat="1" applyFont="1" applyAlignment="1">
      <alignment horizont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10" fillId="5" borderId="14" xfId="0" applyFont="1" applyFill="1" applyBorder="1" applyAlignment="1">
      <alignment horizontal="center" vertical="center"/>
    </xf>
    <xf numFmtId="0" fontId="6" fillId="0" borderId="32" xfId="0" applyFont="1" applyBorder="1" applyAlignment="1">
      <alignment horizontal="center" vertical="center"/>
    </xf>
    <xf numFmtId="0" fontId="6" fillId="5" borderId="14" xfId="0" applyFont="1" applyFill="1" applyBorder="1" applyAlignment="1">
      <alignment horizontal="center" vertical="center"/>
    </xf>
    <xf numFmtId="0" fontId="10" fillId="0" borderId="27" xfId="0" applyFont="1" applyBorder="1" applyAlignment="1">
      <alignment horizontal="center" vertical="center"/>
    </xf>
    <xf numFmtId="0" fontId="6" fillId="0" borderId="15" xfId="0" applyFont="1" applyBorder="1" applyAlignment="1">
      <alignment horizontal="center" vertical="center"/>
    </xf>
    <xf numFmtId="0" fontId="18" fillId="2" borderId="29" xfId="0" applyFont="1" applyFill="1" applyBorder="1" applyAlignment="1">
      <alignment horizontal="center" vertical="center" wrapText="1"/>
    </xf>
    <xf numFmtId="0" fontId="12" fillId="4" borderId="30" xfId="0" applyFont="1" applyFill="1" applyBorder="1"/>
    <xf numFmtId="3" fontId="12" fillId="4" borderId="30" xfId="0" applyNumberFormat="1" applyFont="1" applyFill="1" applyBorder="1"/>
    <xf numFmtId="0" fontId="2" fillId="0" borderId="0" xfId="0" applyFont="1" applyAlignment="1">
      <alignment horizontal="left" vertical="top"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16" fillId="9" borderId="8"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12"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Fill="1" applyAlignment="1">
      <alignment horizontal="left" vertical="top" wrapText="1"/>
    </xf>
    <xf numFmtId="0" fontId="4" fillId="0" borderId="34" xfId="0" applyFont="1" applyBorder="1" applyAlignment="1">
      <alignment horizontal="center" vertical="center" wrapText="1"/>
    </xf>
    <xf numFmtId="0" fontId="3" fillId="0" borderId="0" xfId="0" applyFont="1" applyAlignment="1">
      <alignment horizontal="center" wrapText="1"/>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horizontal="center" vertical="top"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1" fontId="3" fillId="0" borderId="0" xfId="0" applyNumberFormat="1" applyFont="1" applyAlignment="1">
      <alignment horizontal="center"/>
    </xf>
    <xf numFmtId="0" fontId="4" fillId="0" borderId="11" xfId="0" applyFont="1" applyBorder="1" applyAlignment="1">
      <alignment horizontal="justify" vertical="center"/>
    </xf>
    <xf numFmtId="0" fontId="4" fillId="0" borderId="12" xfId="0" applyFont="1" applyBorder="1" applyAlignment="1">
      <alignment horizontal="justify"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1.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2.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3.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5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Discp.!$C$44</c:f>
              <c:strCache>
                <c:ptCount val="1"/>
                <c:pt idx="0">
                  <c:v>INGRESOS EFECTIVOS</c:v>
                </c:pt>
              </c:strCache>
            </c:strRef>
          </c:tx>
          <c:invertIfNegative val="0"/>
          <c:dPt>
            <c:idx val="10"/>
            <c:invertIfNegative val="0"/>
            <c:bubble3D val="0"/>
            <c:spPr>
              <a:solidFill>
                <a:srgbClr val="FFC000"/>
              </a:solidFill>
            </c:spPr>
          </c:dPt>
          <c:dLbls>
            <c:dLbl>
              <c:idx val="5"/>
              <c:layout>
                <c:manualLayout>
                  <c:x val="-8.3194664640996677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3463463168057202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5.0195194752087032E-3"/>
                  <c:y val="0"/>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3463463168057202E-3"/>
                  <c:y val="0"/>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01951947520858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chemeClr val="tx2">
                        <a:lumMod val="60000"/>
                        <a:lumOff val="4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Discp.!$B$45:$B$65</c:f>
              <c:strCache>
                <c:ptCount val="21"/>
                <c:pt idx="0">
                  <c:v>Barranquilla</c:v>
                </c:pt>
                <c:pt idx="1">
                  <c:v>Cartagena</c:v>
                </c:pt>
                <c:pt idx="2">
                  <c:v>Tunja</c:v>
                </c:pt>
                <c:pt idx="3">
                  <c:v>Manizales</c:v>
                </c:pt>
                <c:pt idx="4">
                  <c:v>Florencia</c:v>
                </c:pt>
                <c:pt idx="5">
                  <c:v>Popayán</c:v>
                </c:pt>
                <c:pt idx="6">
                  <c:v>Valledupar</c:v>
                </c:pt>
                <c:pt idx="7">
                  <c:v>Quibdó</c:v>
                </c:pt>
                <c:pt idx="8">
                  <c:v>Montería</c:v>
                </c:pt>
                <c:pt idx="9">
                  <c:v>Riohacha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 </c:v>
                </c:pt>
              </c:strCache>
            </c:strRef>
          </c:cat>
          <c:val>
            <c:numRef>
              <c:f>Discp.!$C$45:$C$65</c:f>
              <c:numCache>
                <c:formatCode>0</c:formatCode>
                <c:ptCount val="21"/>
              </c:numCache>
            </c:numRef>
          </c:val>
        </c:ser>
        <c:ser>
          <c:idx val="1"/>
          <c:order val="1"/>
          <c:tx>
            <c:strRef>
              <c:f>Discp.!$D$44</c:f>
              <c:strCache>
                <c:ptCount val="1"/>
                <c:pt idx="0">
                  <c:v>EGRESOS EFECTIVOS</c:v>
                </c:pt>
              </c:strCache>
            </c:strRef>
          </c:tx>
          <c:invertIfNegative val="0"/>
          <c:dPt>
            <c:idx val="10"/>
            <c:invertIfNegative val="0"/>
            <c:bubble3D val="0"/>
            <c:spPr>
              <a:solidFill>
                <a:srgbClr val="92D050"/>
              </a:solidFill>
            </c:spPr>
          </c:dPt>
          <c:dLbls>
            <c:dLbl>
              <c:idx val="0"/>
              <c:layout>
                <c:manualLayout>
                  <c:x val="5.4495905011778126E-3"/>
                  <c:y val="0"/>
                </c:manualLayout>
              </c:layout>
              <c:spPr>
                <a:noFill/>
                <a:ln>
                  <a:noFill/>
                </a:ln>
                <a:effectLst/>
              </c:spPr>
              <c:txPr>
                <a:bodyPr wrap="square" lIns="38100" tIns="19050" rIns="38100" bIns="19050" anchor="ctr">
                  <a:noAutofit/>
                </a:bodyPr>
                <a:lstStyle/>
                <a:p>
                  <a:pPr>
                    <a:defRPr>
                      <a:solidFill>
                        <a:srgbClr val="FF0000"/>
                      </a:solidFill>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8528604843327131E-2"/>
                      <c:h val="3.8838111743209135E-2"/>
                    </c:manualLayout>
                  </c15:layout>
                </c:ext>
              </c:extLst>
            </c:dLbl>
            <c:dLbl>
              <c:idx val="1"/>
              <c:layout>
                <c:manualLayout>
                  <c:x val="3.3463463168057045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01951947520858E-3"/>
                  <c:y val="2.6041661326759078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6926926336114403E-3"/>
                  <c:y val="1.041666453070363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6.6648752518931372E-3"/>
                  <c:y val="7.8124044177560262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6833483979000354E-3"/>
                  <c:y val="2.3902501734950074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3463463168056586E-3"/>
                  <c:y val="0"/>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6926926336114403E-3"/>
                  <c:y val="-9.5484988480714973E-1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6.6926926336114403E-3"/>
                  <c:y val="0"/>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266120668237017E-3"/>
                  <c:y val="0"/>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5.01951947520858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6.6926926336114403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5.1628590339756917E-3"/>
                  <c:y val="5.4681337212651353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5.4495905011778126E-3"/>
                  <c:y val="2.6666666666666666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1.6731731584028601E-3"/>
                  <c:y val="5.2083322653517202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3463463168057202E-3"/>
                  <c:y val="5.2083322653517202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7.2661206682370829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1.6731731584027373E-3"/>
                  <c:y val="7.8124983980276284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6.6926926336114403E-3"/>
                  <c:y val="5.2083322653517202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495905011778126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Discp.!$B$45:$B$65</c:f>
              <c:strCache>
                <c:ptCount val="21"/>
                <c:pt idx="0">
                  <c:v>Barranquilla</c:v>
                </c:pt>
                <c:pt idx="1">
                  <c:v>Cartagena</c:v>
                </c:pt>
                <c:pt idx="2">
                  <c:v>Tunja</c:v>
                </c:pt>
                <c:pt idx="3">
                  <c:v>Manizales</c:v>
                </c:pt>
                <c:pt idx="4">
                  <c:v>Florencia</c:v>
                </c:pt>
                <c:pt idx="5">
                  <c:v>Popayán</c:v>
                </c:pt>
                <c:pt idx="6">
                  <c:v>Valledupar</c:v>
                </c:pt>
                <c:pt idx="7">
                  <c:v>Quibdó</c:v>
                </c:pt>
                <c:pt idx="8">
                  <c:v>Montería</c:v>
                </c:pt>
                <c:pt idx="9">
                  <c:v>Riohacha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 </c:v>
                </c:pt>
              </c:strCache>
            </c:strRef>
          </c:cat>
          <c:val>
            <c:numRef>
              <c:f>Discp.!$D$45:$D$65</c:f>
              <c:numCache>
                <c:formatCode>0</c:formatCode>
                <c:ptCount val="21"/>
              </c:numCache>
            </c:numRef>
          </c:val>
        </c:ser>
        <c:dLbls>
          <c:showLegendKey val="0"/>
          <c:showVal val="1"/>
          <c:showCatName val="0"/>
          <c:showSerName val="0"/>
          <c:showPercent val="0"/>
          <c:showBubbleSize val="0"/>
        </c:dLbls>
        <c:gapWidth val="75"/>
        <c:axId val="108551680"/>
        <c:axId val="146926976"/>
      </c:barChart>
      <c:catAx>
        <c:axId val="108551680"/>
        <c:scaling>
          <c:orientation val="minMax"/>
        </c:scaling>
        <c:delete val="0"/>
        <c:axPos val="b"/>
        <c:numFmt formatCode="General" sourceLinked="0"/>
        <c:majorTickMark val="none"/>
        <c:minorTickMark val="none"/>
        <c:tickLblPos val="nextTo"/>
        <c:crossAx val="146926976"/>
        <c:crosses val="autoZero"/>
        <c:auto val="1"/>
        <c:lblAlgn val="ctr"/>
        <c:lblOffset val="100"/>
        <c:noMultiLvlLbl val="0"/>
      </c:catAx>
      <c:valAx>
        <c:axId val="146926976"/>
        <c:scaling>
          <c:orientation val="minMax"/>
        </c:scaling>
        <c:delete val="0"/>
        <c:axPos val="l"/>
        <c:numFmt formatCode="0" sourceLinked="1"/>
        <c:majorTickMark val="none"/>
        <c:minorTickMark val="none"/>
        <c:tickLblPos val="nextTo"/>
        <c:crossAx val="10855168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('T-SP'!$E$13,'T-SP'!$H$13)</c:f>
              <c:numCache>
                <c:formatCode>0.0</c:formatCode>
                <c:ptCount val="2"/>
                <c:pt idx="0">
                  <c:v>380.75</c:v>
                </c:pt>
                <c:pt idx="1">
                  <c:v>315.5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('T-SP'!$E$27,'T-SP'!$H$27)</c:f>
              <c:numCache>
                <c:formatCode>0</c:formatCode>
                <c:ptCount val="2"/>
                <c:pt idx="0">
                  <c:v>382.75</c:v>
                </c:pt>
                <c:pt idx="1">
                  <c:v>316</c:v>
                </c:pt>
              </c:numCache>
            </c:numRef>
          </c:val>
        </c:ser>
        <c:dLbls>
          <c:dLblPos val="outEnd"/>
          <c:showLegendKey val="0"/>
          <c:showVal val="1"/>
          <c:showCatName val="0"/>
          <c:showSerName val="0"/>
          <c:showPercent val="0"/>
          <c:showBubbleSize val="0"/>
        </c:dLbls>
        <c:gapWidth val="444"/>
        <c:overlap val="-90"/>
        <c:axId val="149170176"/>
        <c:axId val="149247616"/>
      </c:barChart>
      <c:catAx>
        <c:axId val="149170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49247616"/>
        <c:crosses val="autoZero"/>
        <c:auto val="1"/>
        <c:lblAlgn val="ctr"/>
        <c:lblOffset val="100"/>
        <c:noMultiLvlLbl val="0"/>
      </c:catAx>
      <c:valAx>
        <c:axId val="149247616"/>
        <c:scaling>
          <c:orientation val="minMax"/>
        </c:scaling>
        <c:delete val="1"/>
        <c:axPos val="l"/>
        <c:numFmt formatCode="0.0" sourceLinked="1"/>
        <c:majorTickMark val="none"/>
        <c:minorTickMark val="none"/>
        <c:tickLblPos val="nextTo"/>
        <c:crossAx val="1491701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06723506228054E-2"/>
          <c:y val="3.7871013158781774E-2"/>
          <c:w val="0.92965692621521512"/>
          <c:h val="0.67281090519300912"/>
        </c:manualLayout>
      </c:layout>
      <c:barChart>
        <c:barDir val="col"/>
        <c:grouping val="clustered"/>
        <c:varyColors val="0"/>
        <c:ser>
          <c:idx val="0"/>
          <c:order val="0"/>
          <c:tx>
            <c:strRef>
              <c:f>EPMS!$C$47</c:f>
              <c:strCache>
                <c:ptCount val="1"/>
                <c:pt idx="0">
                  <c:v>INGRESOS EFECTIVOS</c:v>
                </c:pt>
              </c:strCache>
            </c:strRef>
          </c:tx>
          <c:invertIfNegative val="0"/>
          <c:dPt>
            <c:idx val="14"/>
            <c:invertIfNegative val="0"/>
            <c:bubble3D val="0"/>
            <c:spPr>
              <a:solidFill>
                <a:srgbClr val="FFC000"/>
              </a:solidFill>
            </c:spPr>
          </c:dPt>
          <c:dLbls>
            <c:dLbl>
              <c:idx val="1"/>
              <c:layout>
                <c:manualLayout>
                  <c:x val="-1.4975999979794685E-17"/>
                  <c:y val="1.364411475345111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2675286510162336E-3"/>
                  <c:y val="6.8220573767255573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995199995958937E-17"/>
                  <c:y val="1.7055143441813893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1.3644114753451115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5.9903999919178739E-17"/>
                  <c:y val="6.8220573767254948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9012929765243508E-3"/>
                  <c:y val="1.7055143441813893E-2"/>
                </c:manualLayout>
              </c:layout>
              <c:showLegendKey val="0"/>
              <c:showVal val="1"/>
              <c:showCatName val="0"/>
              <c:showSerName val="0"/>
              <c:showPercent val="0"/>
              <c:showBubbleSize val="0"/>
              <c:extLst>
                <c:ext xmlns:c15="http://schemas.microsoft.com/office/drawing/2012/chart" uri="{CE6537A1-D6FC-4f65-9D91-7224C49458BB}"/>
              </c:extLst>
            </c:dLbl>
            <c:dLbl>
              <c:idx val="25"/>
              <c:layout>
                <c:manualLayout>
                  <c:x val="6.5350573020324671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EPMS!$B$48:$B$75</c:f>
              <c:strCache>
                <c:ptCount val="28"/>
                <c:pt idx="0">
                  <c:v>Arauca</c:v>
                </c:pt>
                <c:pt idx="1">
                  <c:v>Barranquilla</c:v>
                </c:pt>
                <c:pt idx="2">
                  <c:v>Tunja</c:v>
                </c:pt>
                <c:pt idx="3">
                  <c:v>Buga</c:v>
                </c:pt>
                <c:pt idx="4">
                  <c:v>Manizales</c:v>
                </c:pt>
                <c:pt idx="5">
                  <c:v>Florencia</c:v>
                </c:pt>
                <c:pt idx="6">
                  <c:v>Yopal</c:v>
                </c:pt>
                <c:pt idx="7">
                  <c:v>Popayán</c:v>
                </c:pt>
                <c:pt idx="8">
                  <c:v>Valledupar</c:v>
                </c:pt>
                <c:pt idx="9">
                  <c:v>Quibdó</c:v>
                </c:pt>
                <c:pt idx="10">
                  <c:v>Montería</c:v>
                </c:pt>
                <c:pt idx="11">
                  <c:v>Riohacha</c:v>
                </c:pt>
                <c:pt idx="12">
                  <c:v>Neiva</c:v>
                </c:pt>
                <c:pt idx="13">
                  <c:v>Pamplona</c:v>
                </c:pt>
                <c:pt idx="14">
                  <c:v>S. Marta</c:v>
                </c:pt>
                <c:pt idx="15">
                  <c:v>Villavicencio</c:v>
                </c:pt>
                <c:pt idx="16">
                  <c:v>Pasto</c:v>
                </c:pt>
                <c:pt idx="17">
                  <c:v>Cúcuta</c:v>
                </c:pt>
                <c:pt idx="18">
                  <c:v>Armenia</c:v>
                </c:pt>
                <c:pt idx="19">
                  <c:v>Pereira</c:v>
                </c:pt>
                <c:pt idx="20">
                  <c:v>Bucaramanga</c:v>
                </c:pt>
                <c:pt idx="21">
                  <c:v>Sincelejo</c:v>
                </c:pt>
                <c:pt idx="22">
                  <c:v>S. Gil</c:v>
                </c:pt>
                <c:pt idx="23">
                  <c:v>Ibagué</c:v>
                </c:pt>
                <c:pt idx="24">
                  <c:v>Cali</c:v>
                </c:pt>
                <c:pt idx="25">
                  <c:v>Mocoa</c:v>
                </c:pt>
                <c:pt idx="26">
                  <c:v>Acacías</c:v>
                </c:pt>
                <c:pt idx="27">
                  <c:v>Zipaquirá</c:v>
                </c:pt>
              </c:strCache>
            </c:strRef>
          </c:cat>
          <c:val>
            <c:numRef>
              <c:f>EPMS!$C$48:$C$75</c:f>
              <c:numCache>
                <c:formatCode>0</c:formatCode>
                <c:ptCount val="28"/>
              </c:numCache>
            </c:numRef>
          </c:val>
        </c:ser>
        <c:ser>
          <c:idx val="1"/>
          <c:order val="1"/>
          <c:tx>
            <c:strRef>
              <c:f>EPMS!$D$47</c:f>
              <c:strCache>
                <c:ptCount val="1"/>
                <c:pt idx="0">
                  <c:v>EGRESOS EFECTIVOS</c:v>
                </c:pt>
              </c:strCache>
            </c:strRef>
          </c:tx>
          <c:invertIfNegative val="0"/>
          <c:dPt>
            <c:idx val="14"/>
            <c:invertIfNegative val="0"/>
            <c:bubble3D val="0"/>
            <c:spPr>
              <a:solidFill>
                <a:srgbClr val="00B050"/>
              </a:solidFill>
            </c:spPr>
          </c:dPt>
          <c:dLbls>
            <c:dLbl>
              <c:idx val="0"/>
              <c:layout>
                <c:manualLayout>
                  <c:x val="4.9012929765243508E-3"/>
                  <c:y val="3.4110286883627786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8.1688216275405835E-3"/>
                  <c:y val="0"/>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2675286510162036E-3"/>
                  <c:y val="6.8220573767254948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9012929765243508E-3"/>
                  <c:y val="1.364411475345111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5350573020324671E-3"/>
                  <c:y val="-6.2534803545930744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2675286510162036E-3"/>
                  <c:y val="-6.2534803545930744E-1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2675286510161737E-3"/>
                  <c:y val="3.4110286883627786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9012929765243508E-3"/>
                  <c:y val="6.8220573767254948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3.2675286510161737E-3"/>
                  <c:y val="3.4110286883627162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6.5350573020324671E-3"/>
                  <c:y val="1.0233086065088336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2675286510162336E-3"/>
                  <c:y val="6.8220573767255573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2675286510162336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4.9012929765243508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2675286510162336E-3"/>
                  <c:y val="0"/>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2675286510161139E-3"/>
                  <c:y val="3.4110286883627786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1.6337643255081168E-3"/>
                  <c:y val="6.8220573767255573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3.2675286510162336E-3"/>
                  <c:y val="3.4110286883627786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6.5350573020324671E-3"/>
                  <c:y val="1.0233086065088336E-2"/>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4.9012929765243508E-3"/>
                  <c:y val="6.2534803545930744E-17"/>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1.6337643255079971E-3"/>
                  <c:y val="1.0233086065088274E-2"/>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3.2675286510162336E-3"/>
                  <c:y val="6.8220573767255573E-3"/>
                </c:manualLayout>
              </c:layout>
              <c:showLegendKey val="0"/>
              <c:showVal val="1"/>
              <c:showCatName val="0"/>
              <c:showSerName val="0"/>
              <c:showPercent val="0"/>
              <c:showBubbleSize val="0"/>
              <c:extLst>
                <c:ext xmlns:c15="http://schemas.microsoft.com/office/drawing/2012/chart" uri="{CE6537A1-D6FC-4f65-9D91-7224C49458BB}"/>
              </c:extLst>
            </c:dLbl>
            <c:dLbl>
              <c:idx val="24"/>
              <c:layout>
                <c:manualLayout>
                  <c:x val="3.2675286510162336E-3"/>
                  <c:y val="6.8220573767254948E-3"/>
                </c:manualLayout>
              </c:layout>
              <c:showLegendKey val="0"/>
              <c:showVal val="1"/>
              <c:showCatName val="0"/>
              <c:showSerName val="0"/>
              <c:showPercent val="0"/>
              <c:showBubbleSize val="0"/>
              <c:extLst>
                <c:ext xmlns:c15="http://schemas.microsoft.com/office/drawing/2012/chart" uri="{CE6537A1-D6FC-4f65-9D91-7224C49458BB}"/>
              </c:extLst>
            </c:dLbl>
            <c:dLbl>
              <c:idx val="25"/>
              <c:layout>
                <c:manualLayout>
                  <c:x val="4.9012929765243508E-3"/>
                  <c:y val="1.0233086065088336E-2"/>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4.9012929765243508E-3"/>
                  <c:y val="-3.4110286883627786E-3"/>
                </c:manualLayout>
              </c:layout>
              <c:showLegendKey val="0"/>
              <c:showVal val="1"/>
              <c:showCatName val="0"/>
              <c:showSerName val="0"/>
              <c:showPercent val="0"/>
              <c:showBubbleSize val="0"/>
              <c:extLst>
                <c:ext xmlns:c15="http://schemas.microsoft.com/office/drawing/2012/chart" uri="{CE6537A1-D6FC-4f65-9D91-7224C49458BB}"/>
              </c:extLst>
            </c:dLbl>
            <c:dLbl>
              <c:idx val="27"/>
              <c:layout>
                <c:manualLayout>
                  <c:x val="4.9012929765243508E-3"/>
                  <c:y val="-6.2534803545930744E-1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EPMS!$B$48:$B$75</c:f>
              <c:strCache>
                <c:ptCount val="28"/>
                <c:pt idx="0">
                  <c:v>Arauca</c:v>
                </c:pt>
                <c:pt idx="1">
                  <c:v>Barranquilla</c:v>
                </c:pt>
                <c:pt idx="2">
                  <c:v>Tunja</c:v>
                </c:pt>
                <c:pt idx="3">
                  <c:v>Buga</c:v>
                </c:pt>
                <c:pt idx="4">
                  <c:v>Manizales</c:v>
                </c:pt>
                <c:pt idx="5">
                  <c:v>Florencia</c:v>
                </c:pt>
                <c:pt idx="6">
                  <c:v>Yopal</c:v>
                </c:pt>
                <c:pt idx="7">
                  <c:v>Popayán</c:v>
                </c:pt>
                <c:pt idx="8">
                  <c:v>Valledupar</c:v>
                </c:pt>
                <c:pt idx="9">
                  <c:v>Quibdó</c:v>
                </c:pt>
                <c:pt idx="10">
                  <c:v>Montería</c:v>
                </c:pt>
                <c:pt idx="11">
                  <c:v>Riohacha</c:v>
                </c:pt>
                <c:pt idx="12">
                  <c:v>Neiva</c:v>
                </c:pt>
                <c:pt idx="13">
                  <c:v>Pamplona</c:v>
                </c:pt>
                <c:pt idx="14">
                  <c:v>S. Marta</c:v>
                </c:pt>
                <c:pt idx="15">
                  <c:v>Villavicencio</c:v>
                </c:pt>
                <c:pt idx="16">
                  <c:v>Pasto</c:v>
                </c:pt>
                <c:pt idx="17">
                  <c:v>Cúcuta</c:v>
                </c:pt>
                <c:pt idx="18">
                  <c:v>Armenia</c:v>
                </c:pt>
                <c:pt idx="19">
                  <c:v>Pereira</c:v>
                </c:pt>
                <c:pt idx="20">
                  <c:v>Bucaramanga</c:v>
                </c:pt>
                <c:pt idx="21">
                  <c:v>Sincelejo</c:v>
                </c:pt>
                <c:pt idx="22">
                  <c:v>S. Gil</c:v>
                </c:pt>
                <c:pt idx="23">
                  <c:v>Ibagué</c:v>
                </c:pt>
                <c:pt idx="24">
                  <c:v>Cali</c:v>
                </c:pt>
                <c:pt idx="25">
                  <c:v>Mocoa</c:v>
                </c:pt>
                <c:pt idx="26">
                  <c:v>Acacías</c:v>
                </c:pt>
                <c:pt idx="27">
                  <c:v>Zipaquirá</c:v>
                </c:pt>
              </c:strCache>
            </c:strRef>
          </c:cat>
          <c:val>
            <c:numRef>
              <c:f>EPMS!$D$48:$D$75</c:f>
              <c:numCache>
                <c:formatCode>0</c:formatCode>
                <c:ptCount val="28"/>
              </c:numCache>
            </c:numRef>
          </c:val>
        </c:ser>
        <c:dLbls>
          <c:showLegendKey val="0"/>
          <c:showVal val="1"/>
          <c:showCatName val="0"/>
          <c:showSerName val="0"/>
          <c:showPercent val="0"/>
          <c:showBubbleSize val="0"/>
        </c:dLbls>
        <c:gapWidth val="75"/>
        <c:axId val="149171200"/>
        <c:axId val="149249344"/>
      </c:barChart>
      <c:catAx>
        <c:axId val="149171200"/>
        <c:scaling>
          <c:orientation val="minMax"/>
        </c:scaling>
        <c:delete val="0"/>
        <c:axPos val="b"/>
        <c:numFmt formatCode="General" sourceLinked="0"/>
        <c:majorTickMark val="none"/>
        <c:minorTickMark val="none"/>
        <c:tickLblPos val="nextTo"/>
        <c:crossAx val="149249344"/>
        <c:crosses val="autoZero"/>
        <c:auto val="1"/>
        <c:lblAlgn val="ctr"/>
        <c:lblOffset val="100"/>
        <c:noMultiLvlLbl val="0"/>
      </c:catAx>
      <c:valAx>
        <c:axId val="149249344"/>
        <c:scaling>
          <c:orientation val="minMax"/>
        </c:scaling>
        <c:delete val="0"/>
        <c:axPos val="l"/>
        <c:numFmt formatCode="0" sourceLinked="1"/>
        <c:majorTickMark val="none"/>
        <c:minorTickMark val="none"/>
        <c:tickLblPos val="nextTo"/>
        <c:crossAx val="14917120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(EPMS!$E$13,EPMS!$H$13)</c:f>
              <c:numCache>
                <c:formatCode>0.0</c:formatCode>
                <c:ptCount val="2"/>
                <c:pt idx="0">
                  <c:v>1461.75</c:v>
                </c:pt>
                <c:pt idx="1">
                  <c:v>411.25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(EPMS!$E$29,EPMS!$H$29)</c:f>
              <c:numCache>
                <c:formatCode>0</c:formatCode>
                <c:ptCount val="2"/>
                <c:pt idx="0">
                  <c:v>887.5</c:v>
                </c:pt>
                <c:pt idx="1">
                  <c:v>585</c:v>
                </c:pt>
              </c:numCache>
            </c:numRef>
          </c:val>
        </c:ser>
        <c:dLbls>
          <c:dLblPos val="outEnd"/>
          <c:showLegendKey val="0"/>
          <c:showVal val="1"/>
          <c:showCatName val="0"/>
          <c:showSerName val="0"/>
          <c:showPercent val="0"/>
          <c:showBubbleSize val="0"/>
        </c:dLbls>
        <c:gapWidth val="444"/>
        <c:overlap val="-90"/>
        <c:axId val="150822400"/>
        <c:axId val="150734528"/>
      </c:barChart>
      <c:catAx>
        <c:axId val="150822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0734528"/>
        <c:crosses val="autoZero"/>
        <c:auto val="1"/>
        <c:lblAlgn val="ctr"/>
        <c:lblOffset val="100"/>
        <c:noMultiLvlLbl val="0"/>
      </c:catAx>
      <c:valAx>
        <c:axId val="150734528"/>
        <c:scaling>
          <c:orientation val="minMax"/>
        </c:scaling>
        <c:delete val="1"/>
        <c:axPos val="l"/>
        <c:numFmt formatCode="0.0" sourceLinked="1"/>
        <c:majorTickMark val="none"/>
        <c:minorTickMark val="none"/>
        <c:tickLblPos val="nextTo"/>
        <c:crossAx val="150822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Espec.!$C$44</c:f>
              <c:strCache>
                <c:ptCount val="1"/>
                <c:pt idx="0">
                  <c:v>INGRESOS EFECTIVOS</c:v>
                </c:pt>
              </c:strCache>
            </c:strRef>
          </c:tx>
          <c:spPr>
            <a:solidFill>
              <a:schemeClr val="accent1"/>
            </a:solidFill>
          </c:spPr>
          <c:invertIfNegative val="0"/>
          <c:dPt>
            <c:idx val="10"/>
            <c:invertIfNegative val="0"/>
            <c:bubble3D val="0"/>
            <c:spPr>
              <a:solidFill>
                <a:srgbClr val="FFC000"/>
              </a:solidFill>
            </c:spPr>
          </c:dPt>
          <c:dLbls>
            <c:dLbl>
              <c:idx val="3"/>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6478987863160863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2957975726321124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6.0422257495180779E-17"/>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8.2394939315802804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2957975726322329E-3"/>
                  <c:y val="6.8288509812977575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3.2957975726322329E-3"/>
                  <c:y val="6.8288509812977575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1.6478987863160562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1.6478987863160562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0"/>
                  <c:y val="1.0243276471946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Espec.!$B$45:$B$64</c:f>
              <c:strCache>
                <c:ptCount val="20"/>
                <c:pt idx="0">
                  <c:v>Arauca</c:v>
                </c:pt>
                <c:pt idx="1">
                  <c:v>Barranquilla</c:v>
                </c:pt>
                <c:pt idx="2">
                  <c:v>Cartagena*</c:v>
                </c:pt>
                <c:pt idx="3">
                  <c:v>Tunja</c:v>
                </c:pt>
                <c:pt idx="4">
                  <c:v>Buga</c:v>
                </c:pt>
                <c:pt idx="5">
                  <c:v>Manizales</c:v>
                </c:pt>
                <c:pt idx="6">
                  <c:v>Florencia</c:v>
                </c:pt>
                <c:pt idx="7">
                  <c:v>Popayán</c:v>
                </c:pt>
                <c:pt idx="8">
                  <c:v>Montería</c:v>
                </c:pt>
                <c:pt idx="9">
                  <c:v>Neiva</c:v>
                </c:pt>
                <c:pt idx="10">
                  <c:v>Villavicencio</c:v>
                </c:pt>
                <c:pt idx="11">
                  <c:v>Pasto</c:v>
                </c:pt>
                <c:pt idx="12">
                  <c:v>Cúcuta</c:v>
                </c:pt>
                <c:pt idx="13">
                  <c:v>Armenia</c:v>
                </c:pt>
                <c:pt idx="14">
                  <c:v>Pereira</c:v>
                </c:pt>
                <c:pt idx="15">
                  <c:v>Bucaramanga</c:v>
                </c:pt>
                <c:pt idx="16">
                  <c:v>Sincelejo</c:v>
                </c:pt>
                <c:pt idx="17">
                  <c:v>Ibagué</c:v>
                </c:pt>
                <c:pt idx="18">
                  <c:v>Cali</c:v>
                </c:pt>
                <c:pt idx="19">
                  <c:v>Mocoa</c:v>
                </c:pt>
              </c:strCache>
            </c:strRef>
          </c:cat>
          <c:val>
            <c:numRef>
              <c:f>Espec.!$C$45:$C$64</c:f>
              <c:numCache>
                <c:formatCode>0</c:formatCode>
                <c:ptCount val="20"/>
              </c:numCache>
            </c:numRef>
          </c:val>
        </c:ser>
        <c:ser>
          <c:idx val="1"/>
          <c:order val="1"/>
          <c:tx>
            <c:strRef>
              <c:f>Espec.!$D$44</c:f>
              <c:strCache>
                <c:ptCount val="1"/>
                <c:pt idx="0">
                  <c:v>EGRESOS EFECTIVOS</c:v>
                </c:pt>
              </c:strCache>
            </c:strRef>
          </c:tx>
          <c:spPr>
            <a:solidFill>
              <a:schemeClr val="accent2"/>
            </a:solidFill>
          </c:spPr>
          <c:invertIfNegative val="0"/>
          <c:dPt>
            <c:idx val="10"/>
            <c:invertIfNegative val="0"/>
            <c:bubble3D val="0"/>
            <c:spPr>
              <a:solidFill>
                <a:srgbClr val="00B050"/>
              </a:solidFill>
            </c:spPr>
          </c:dPt>
          <c:dLbls>
            <c:dLbl>
              <c:idx val="2"/>
              <c:layout>
                <c:manualLayout>
                  <c:x val="6.5915951452642247E-3"/>
                  <c:y val="3.4144254906489104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9436963589481681E-3"/>
                  <c:y val="-6.2597077535115384E-17"/>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2957975726321124E-3"/>
                  <c:y val="-6.2597077535115384E-17"/>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9436963589481681E-3"/>
                  <c:y val="-6.2597077535115384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2957975726320516E-3"/>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9436963589481681E-3"/>
                  <c:y val="3.4144254906489104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591595145264164E-3"/>
                  <c:y val="-6.2597077535115384E-1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0"/>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2957975726321726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4.9436963589480475E-3"/>
                  <c:y val="6.8288509812978833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4.9436963589480475E-3"/>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3.2957975726319914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4.9436963589480475E-3"/>
                  <c:y val="-6.2597077535115384E-17"/>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2957975726319914E-3"/>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1.6478987863160562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9436963589480475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8.239493931580159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Espec.!$B$45:$B$64</c:f>
              <c:strCache>
                <c:ptCount val="20"/>
                <c:pt idx="0">
                  <c:v>Arauca</c:v>
                </c:pt>
                <c:pt idx="1">
                  <c:v>Barranquilla</c:v>
                </c:pt>
                <c:pt idx="2">
                  <c:v>Cartagena*</c:v>
                </c:pt>
                <c:pt idx="3">
                  <c:v>Tunja</c:v>
                </c:pt>
                <c:pt idx="4">
                  <c:v>Buga</c:v>
                </c:pt>
                <c:pt idx="5">
                  <c:v>Manizales</c:v>
                </c:pt>
                <c:pt idx="6">
                  <c:v>Florencia</c:v>
                </c:pt>
                <c:pt idx="7">
                  <c:v>Popayán</c:v>
                </c:pt>
                <c:pt idx="8">
                  <c:v>Montería</c:v>
                </c:pt>
                <c:pt idx="9">
                  <c:v>Neiva</c:v>
                </c:pt>
                <c:pt idx="10">
                  <c:v>Villavicencio</c:v>
                </c:pt>
                <c:pt idx="11">
                  <c:v>Pasto</c:v>
                </c:pt>
                <c:pt idx="12">
                  <c:v>Cúcuta</c:v>
                </c:pt>
                <c:pt idx="13">
                  <c:v>Armenia</c:v>
                </c:pt>
                <c:pt idx="14">
                  <c:v>Pereira</c:v>
                </c:pt>
                <c:pt idx="15">
                  <c:v>Bucaramanga</c:v>
                </c:pt>
                <c:pt idx="16">
                  <c:v>Sincelejo</c:v>
                </c:pt>
                <c:pt idx="17">
                  <c:v>Ibagué</c:v>
                </c:pt>
                <c:pt idx="18">
                  <c:v>Cali</c:v>
                </c:pt>
                <c:pt idx="19">
                  <c:v>Mocoa</c:v>
                </c:pt>
              </c:strCache>
            </c:strRef>
          </c:cat>
          <c:val>
            <c:numRef>
              <c:f>Espec.!$D$45:$D$64</c:f>
              <c:numCache>
                <c:formatCode>0</c:formatCode>
                <c:ptCount val="20"/>
              </c:numCache>
            </c:numRef>
          </c:val>
        </c:ser>
        <c:dLbls>
          <c:showLegendKey val="0"/>
          <c:showVal val="1"/>
          <c:showCatName val="0"/>
          <c:showSerName val="0"/>
          <c:showPercent val="0"/>
          <c:showBubbleSize val="0"/>
        </c:dLbls>
        <c:gapWidth val="75"/>
        <c:axId val="149169152"/>
        <c:axId val="150736256"/>
      </c:barChart>
      <c:catAx>
        <c:axId val="149169152"/>
        <c:scaling>
          <c:orientation val="minMax"/>
        </c:scaling>
        <c:delete val="0"/>
        <c:axPos val="b"/>
        <c:numFmt formatCode="General" sourceLinked="0"/>
        <c:majorTickMark val="none"/>
        <c:minorTickMark val="none"/>
        <c:tickLblPos val="nextTo"/>
        <c:crossAx val="150736256"/>
        <c:crosses val="autoZero"/>
        <c:auto val="1"/>
        <c:lblAlgn val="ctr"/>
        <c:lblOffset val="100"/>
        <c:noMultiLvlLbl val="0"/>
      </c:catAx>
      <c:valAx>
        <c:axId val="150736256"/>
        <c:scaling>
          <c:orientation val="minMax"/>
        </c:scaling>
        <c:delete val="0"/>
        <c:axPos val="l"/>
        <c:numFmt formatCode="0" sourceLinked="1"/>
        <c:majorTickMark val="none"/>
        <c:minorTickMark val="none"/>
        <c:tickLblPos val="nextTo"/>
        <c:crossAx val="14916915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(Espec.!$E$12,Espec.!$H$12)</c:f>
              <c:numCache>
                <c:formatCode>0.0</c:formatCode>
                <c:ptCount val="2"/>
                <c:pt idx="0">
                  <c:v>188.33333333333334</c:v>
                </c:pt>
                <c:pt idx="1">
                  <c:v>165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(Espec.!$E$25,Espec.!$H$25)</c:f>
              <c:numCache>
                <c:formatCode>0</c:formatCode>
                <c:ptCount val="2"/>
                <c:pt idx="0">
                  <c:v>194.66666666666666</c:v>
                </c:pt>
                <c:pt idx="1">
                  <c:v>161.33333333333331</c:v>
                </c:pt>
              </c:numCache>
            </c:numRef>
          </c:val>
        </c:ser>
        <c:dLbls>
          <c:dLblPos val="outEnd"/>
          <c:showLegendKey val="0"/>
          <c:showVal val="1"/>
          <c:showCatName val="0"/>
          <c:showSerName val="0"/>
          <c:showPercent val="0"/>
          <c:showBubbleSize val="0"/>
        </c:dLbls>
        <c:gapWidth val="444"/>
        <c:overlap val="-90"/>
        <c:axId val="152061440"/>
        <c:axId val="150738560"/>
      </c:barChart>
      <c:catAx>
        <c:axId val="1520614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0738560"/>
        <c:crosses val="autoZero"/>
        <c:auto val="1"/>
        <c:lblAlgn val="ctr"/>
        <c:lblOffset val="100"/>
        <c:noMultiLvlLbl val="0"/>
      </c:catAx>
      <c:valAx>
        <c:axId val="150738560"/>
        <c:scaling>
          <c:orientation val="minMax"/>
        </c:scaling>
        <c:delete val="1"/>
        <c:axPos val="l"/>
        <c:numFmt formatCode="0.0" sourceLinked="1"/>
        <c:majorTickMark val="none"/>
        <c:minorTickMark val="none"/>
        <c:tickLblPos val="nextTo"/>
        <c:crossAx val="1520614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'P-Cto'!$D$107</c:f>
              <c:strCache>
                <c:ptCount val="1"/>
                <c:pt idx="0">
                  <c:v>INGRESOS EFECTIVOS</c:v>
                </c:pt>
              </c:strCache>
            </c:strRef>
          </c:tx>
          <c:invertIfNegative val="0"/>
          <c:dPt>
            <c:idx val="16"/>
            <c:invertIfNegative val="0"/>
            <c:bubble3D val="0"/>
            <c:spPr>
              <a:solidFill>
                <a:srgbClr val="00B050"/>
              </a:solidFill>
            </c:spPr>
          </c:dPt>
          <c:dLbls>
            <c:dLbl>
              <c:idx val="1"/>
              <c:layout>
                <c:manualLayout>
                  <c:x val="-7.1073205401563609E-3"/>
                  <c:y val="5.3067987822777154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6858564321251017E-3"/>
                  <c:y val="7.9601981734165241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8429282160625444E-3"/>
                  <c:y val="1.592039634683314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839228887790209E-3"/>
                  <c:y val="-1.0497312047838973E-16"/>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4214641080312722E-3"/>
                  <c:y val="1.0613597564555479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2.8429282160625964E-3"/>
                  <c:y val="-4.8645093551940632E-17"/>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4.2643923240938165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5.6747690136396923E-3"/>
                  <c:y val="7.9600902163094421E-3"/>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7.0980722194755232E-3"/>
                  <c:y val="0"/>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0"/>
                  <c:y val="1.0613597564555382E-2"/>
                </c:manualLayout>
              </c:layout>
              <c:showLegendKey val="0"/>
              <c:showVal val="1"/>
              <c:showCatName val="0"/>
              <c:showSerName val="0"/>
              <c:showPercent val="0"/>
              <c:showBubbleSize val="0"/>
              <c:extLst>
                <c:ext xmlns:c15="http://schemas.microsoft.com/office/drawing/2012/chart" uri="{CE6537A1-D6FC-4f65-9D91-7224C49458BB}"/>
              </c:extLst>
            </c:dLbl>
            <c:dLbl>
              <c:idx val="24"/>
              <c:layout>
                <c:manualLayout>
                  <c:x val="-2.8392288877903131E-3"/>
                  <c:y val="2.8629363582772715E-3"/>
                </c:manualLayout>
              </c:layout>
              <c:showLegendKey val="0"/>
              <c:showVal val="1"/>
              <c:showCatName val="0"/>
              <c:showSerName val="0"/>
              <c:showPercent val="0"/>
              <c:showBubbleSize val="0"/>
              <c:extLst>
                <c:ext xmlns:c15="http://schemas.microsoft.com/office/drawing/2012/chart" uri="{CE6537A1-D6FC-4f65-9D91-7224C49458BB}"/>
              </c:extLst>
            </c:dLbl>
            <c:dLbl>
              <c:idx val="28"/>
              <c:layout>
                <c:manualLayout>
                  <c:x val="2.8429282160624403E-3"/>
                  <c:y val="5.3067987822776183E-3"/>
                </c:manualLayout>
              </c:layout>
              <c:showLegendKey val="0"/>
              <c:showVal val="1"/>
              <c:showCatName val="0"/>
              <c:showSerName val="0"/>
              <c:showPercent val="0"/>
              <c:showBubbleSize val="0"/>
              <c:extLst>
                <c:ext xmlns:c15="http://schemas.microsoft.com/office/drawing/2012/chart" uri="{CE6537A1-D6FC-4f65-9D91-7224C49458BB}"/>
              </c:extLst>
            </c:dLbl>
            <c:dLbl>
              <c:idx val="29"/>
              <c:layout>
                <c:manualLayout>
                  <c:x val="-4.2643923240938165E-3"/>
                  <c:y val="2.6533993911389063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'P-Cto'!$C$108:$C$137</c:f>
              <c:strCache>
                <c:ptCount val="30"/>
                <c:pt idx="0">
                  <c:v>Arauca</c:v>
                </c:pt>
                <c:pt idx="1">
                  <c:v>Barranquilla</c:v>
                </c:pt>
                <c:pt idx="2">
                  <c:v>Cartagena</c:v>
                </c:pt>
                <c:pt idx="3">
                  <c:v>Cartago</c:v>
                </c:pt>
                <c:pt idx="4">
                  <c:v>Tunja</c:v>
                </c:pt>
                <c:pt idx="5">
                  <c:v>Buenaventura</c:v>
                </c:pt>
                <c:pt idx="6">
                  <c:v>Buga</c:v>
                </c:pt>
                <c:pt idx="7">
                  <c:v>Manizales</c:v>
                </c:pt>
                <c:pt idx="8">
                  <c:v>Florencia</c:v>
                </c:pt>
                <c:pt idx="9">
                  <c:v>Girardot</c:v>
                </c:pt>
                <c:pt idx="10">
                  <c:v>Yopal</c:v>
                </c:pt>
                <c:pt idx="11">
                  <c:v>Popayán</c:v>
                </c:pt>
                <c:pt idx="12">
                  <c:v>Valledupar</c:v>
                </c:pt>
                <c:pt idx="13">
                  <c:v>Quibdó</c:v>
                </c:pt>
                <c:pt idx="14">
                  <c:v>Montería</c:v>
                </c:pt>
                <c:pt idx="15">
                  <c:v>Riohacha</c:v>
                </c:pt>
                <c:pt idx="16">
                  <c:v>Neiva</c:v>
                </c:pt>
                <c:pt idx="17">
                  <c:v>Pamplona</c:v>
                </c:pt>
                <c:pt idx="18">
                  <c:v>S. Marta</c:v>
                </c:pt>
                <c:pt idx="19">
                  <c:v>Villavicencio*</c:v>
                </c:pt>
                <c:pt idx="20">
                  <c:v>Pasto</c:v>
                </c:pt>
                <c:pt idx="21">
                  <c:v>Cúcuta**</c:v>
                </c:pt>
                <c:pt idx="22">
                  <c:v>Armenia</c:v>
                </c:pt>
                <c:pt idx="23">
                  <c:v>Pereira</c:v>
                </c:pt>
                <c:pt idx="24">
                  <c:v>Bucaramanga***</c:v>
                </c:pt>
                <c:pt idx="25">
                  <c:v>Sincelejo</c:v>
                </c:pt>
                <c:pt idx="26">
                  <c:v>Ibagué****</c:v>
                </c:pt>
                <c:pt idx="27">
                  <c:v>Cali*****</c:v>
                </c:pt>
                <c:pt idx="28">
                  <c:v>Mocoa</c:v>
                </c:pt>
                <c:pt idx="29">
                  <c:v>Tulúa</c:v>
                </c:pt>
              </c:strCache>
            </c:strRef>
          </c:cat>
          <c:val>
            <c:numRef>
              <c:f>'P-Cto'!$D$108:$D$137</c:f>
              <c:numCache>
                <c:formatCode>0</c:formatCode>
                <c:ptCount val="30"/>
              </c:numCache>
            </c:numRef>
          </c:val>
        </c:ser>
        <c:ser>
          <c:idx val="1"/>
          <c:order val="1"/>
          <c:tx>
            <c:strRef>
              <c:f>'P-Cto'!$E$107</c:f>
              <c:strCache>
                <c:ptCount val="1"/>
                <c:pt idx="0">
                  <c:v>EGRESOS EFECTIVOS</c:v>
                </c:pt>
              </c:strCache>
            </c:strRef>
          </c:tx>
          <c:invertIfNegative val="0"/>
          <c:dPt>
            <c:idx val="16"/>
            <c:invertIfNegative val="0"/>
            <c:bubble3D val="0"/>
            <c:spPr>
              <a:solidFill>
                <a:srgbClr val="FFC000"/>
              </a:solidFill>
            </c:spPr>
          </c:dPt>
          <c:dLbls>
            <c:dLbl>
              <c:idx val="0"/>
              <c:layout>
                <c:manualLayout>
                  <c:x val="4.2643923240938105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2643923240937905E-3"/>
                  <c:y val="7.9601981734165241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6858564321250887E-3"/>
                  <c:y val="0"/>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2643923240938165E-3"/>
                  <c:y val="2.6533993911388577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2643923240938165E-3"/>
                  <c:y val="5.3067987822777154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7.1073205401563089E-3"/>
                  <c:y val="-5.306798782277764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2643923240938165E-3"/>
                  <c:y val="1.3266996955694289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5.6858564321250887E-3"/>
                  <c:y val="5.3067987822777154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7.1072086138486423E-3"/>
                  <c:y val="2.6533993911388577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2.8429282160625444E-3"/>
                  <c:y val="2.6533993911388091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5.678457775580314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2643923240938165E-3"/>
                  <c:y val="1.3266788026608373E-2"/>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2.8429282160626484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4.2643923240937125E-3"/>
                  <c:y val="1.0613597564555431E-2"/>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2.839228887790105E-3"/>
                  <c:y val="0"/>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2.8429282160625444E-3"/>
                  <c:y val="1.3266996955694338E-2"/>
                </c:manualLayout>
              </c:layout>
              <c:showLegendKey val="0"/>
              <c:showVal val="1"/>
              <c:showCatName val="0"/>
              <c:showSerName val="0"/>
              <c:showPercent val="0"/>
              <c:showBubbleSize val="0"/>
              <c:extLst>
                <c:ext xmlns:c15="http://schemas.microsoft.com/office/drawing/2012/chart" uri="{CE6537A1-D6FC-4f65-9D91-7224C49458BB}"/>
              </c:extLst>
            </c:dLbl>
            <c:dLbl>
              <c:idx val="24"/>
              <c:layout>
                <c:manualLayout>
                  <c:x val="5.6784577755805222E-3"/>
                  <c:y val="5.725872716554648E-3"/>
                </c:manualLayout>
              </c:layout>
              <c:showLegendKey val="0"/>
              <c:showVal val="1"/>
              <c:showCatName val="0"/>
              <c:showSerName val="0"/>
              <c:showPercent val="0"/>
              <c:showBubbleSize val="0"/>
              <c:extLst>
                <c:ext xmlns:c15="http://schemas.microsoft.com/office/drawing/2012/chart" uri="{CE6537A1-D6FC-4f65-9D91-7224C49458BB}"/>
              </c:extLst>
            </c:dLbl>
            <c:dLbl>
              <c:idx val="28"/>
              <c:layout>
                <c:manualLayout>
                  <c:x val="1.4214641080312722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29"/>
              <c:layout>
                <c:manualLayout>
                  <c:x val="2.8429282160625444E-3"/>
                  <c:y val="1.5920187417747183E-2"/>
                </c:manualLayout>
              </c:layout>
              <c:showLegendKey val="0"/>
              <c:showVal val="1"/>
              <c:showCatName val="0"/>
              <c:showSerName val="0"/>
              <c:showPercent val="0"/>
              <c:showBubbleSize val="0"/>
              <c:extLst>
                <c:ext xmlns:c15="http://schemas.microsoft.com/office/drawing/2012/chart" uri="{CE6537A1-D6FC-4f65-9D91-7224C49458BB}"/>
              </c:extLst>
            </c:dLbl>
            <c:dLbl>
              <c:idx val="30"/>
              <c:layout>
                <c:manualLayout>
                  <c:x val="4.2643923240938165E-3"/>
                  <c:y val="2.653399391138857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'P-Cto'!$C$108:$C$137</c:f>
              <c:strCache>
                <c:ptCount val="30"/>
                <c:pt idx="0">
                  <c:v>Arauca</c:v>
                </c:pt>
                <c:pt idx="1">
                  <c:v>Barranquilla</c:v>
                </c:pt>
                <c:pt idx="2">
                  <c:v>Cartagena</c:v>
                </c:pt>
                <c:pt idx="3">
                  <c:v>Cartago</c:v>
                </c:pt>
                <c:pt idx="4">
                  <c:v>Tunja</c:v>
                </c:pt>
                <c:pt idx="5">
                  <c:v>Buenaventura</c:v>
                </c:pt>
                <c:pt idx="6">
                  <c:v>Buga</c:v>
                </c:pt>
                <c:pt idx="7">
                  <c:v>Manizales</c:v>
                </c:pt>
                <c:pt idx="8">
                  <c:v>Florencia</c:v>
                </c:pt>
                <c:pt idx="9">
                  <c:v>Girardot</c:v>
                </c:pt>
                <c:pt idx="10">
                  <c:v>Yopal</c:v>
                </c:pt>
                <c:pt idx="11">
                  <c:v>Popayán</c:v>
                </c:pt>
                <c:pt idx="12">
                  <c:v>Valledupar</c:v>
                </c:pt>
                <c:pt idx="13">
                  <c:v>Quibdó</c:v>
                </c:pt>
                <c:pt idx="14">
                  <c:v>Montería</c:v>
                </c:pt>
                <c:pt idx="15">
                  <c:v>Riohacha</c:v>
                </c:pt>
                <c:pt idx="16">
                  <c:v>Neiva</c:v>
                </c:pt>
                <c:pt idx="17">
                  <c:v>Pamplona</c:v>
                </c:pt>
                <c:pt idx="18">
                  <c:v>S. Marta</c:v>
                </c:pt>
                <c:pt idx="19">
                  <c:v>Villavicencio*</c:v>
                </c:pt>
                <c:pt idx="20">
                  <c:v>Pasto</c:v>
                </c:pt>
                <c:pt idx="21">
                  <c:v>Cúcuta**</c:v>
                </c:pt>
                <c:pt idx="22">
                  <c:v>Armenia</c:v>
                </c:pt>
                <c:pt idx="23">
                  <c:v>Pereira</c:v>
                </c:pt>
                <c:pt idx="24">
                  <c:v>Bucaramanga***</c:v>
                </c:pt>
                <c:pt idx="25">
                  <c:v>Sincelejo</c:v>
                </c:pt>
                <c:pt idx="26">
                  <c:v>Ibagué****</c:v>
                </c:pt>
                <c:pt idx="27">
                  <c:v>Cali*****</c:v>
                </c:pt>
                <c:pt idx="28">
                  <c:v>Mocoa</c:v>
                </c:pt>
                <c:pt idx="29">
                  <c:v>Tulúa</c:v>
                </c:pt>
              </c:strCache>
            </c:strRef>
          </c:cat>
          <c:val>
            <c:numRef>
              <c:f>'P-Cto'!$E$108:$E$137</c:f>
              <c:numCache>
                <c:formatCode>0</c:formatCode>
                <c:ptCount val="30"/>
              </c:numCache>
            </c:numRef>
          </c:val>
        </c:ser>
        <c:dLbls>
          <c:showLegendKey val="0"/>
          <c:showVal val="1"/>
          <c:showCatName val="0"/>
          <c:showSerName val="0"/>
          <c:showPercent val="0"/>
          <c:showBubbleSize val="0"/>
        </c:dLbls>
        <c:gapWidth val="75"/>
        <c:axId val="152392192"/>
        <c:axId val="150740288"/>
      </c:barChart>
      <c:catAx>
        <c:axId val="152392192"/>
        <c:scaling>
          <c:orientation val="minMax"/>
        </c:scaling>
        <c:delete val="0"/>
        <c:axPos val="b"/>
        <c:numFmt formatCode="General" sourceLinked="0"/>
        <c:majorTickMark val="none"/>
        <c:minorTickMark val="none"/>
        <c:tickLblPos val="nextTo"/>
        <c:crossAx val="150740288"/>
        <c:crosses val="autoZero"/>
        <c:auto val="1"/>
        <c:lblAlgn val="ctr"/>
        <c:lblOffset val="100"/>
        <c:noMultiLvlLbl val="0"/>
      </c:catAx>
      <c:valAx>
        <c:axId val="150740288"/>
        <c:scaling>
          <c:orientation val="minMax"/>
        </c:scaling>
        <c:delete val="0"/>
        <c:axPos val="l"/>
        <c:numFmt formatCode="0" sourceLinked="1"/>
        <c:majorTickMark val="none"/>
        <c:minorTickMark val="none"/>
        <c:tickLblPos val="nextTo"/>
        <c:crossAx val="1523921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('P-Cto'!$F$14,'P-Cto'!$I$14)</c:f>
              <c:numCache>
                <c:formatCode>0.0</c:formatCode>
                <c:ptCount val="2"/>
                <c:pt idx="0">
                  <c:v>530.25</c:v>
                </c:pt>
                <c:pt idx="1">
                  <c:v>430</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('P-Cto'!$F$30,'P-Cto'!$I$30)</c:f>
              <c:numCache>
                <c:formatCode>0</c:formatCode>
                <c:ptCount val="2"/>
                <c:pt idx="0">
                  <c:v>562</c:v>
                </c:pt>
                <c:pt idx="1">
                  <c:v>484.5</c:v>
                </c:pt>
              </c:numCache>
            </c:numRef>
          </c:val>
        </c:ser>
        <c:dLbls>
          <c:dLblPos val="outEnd"/>
          <c:showLegendKey val="0"/>
          <c:showVal val="1"/>
          <c:showCatName val="0"/>
          <c:showSerName val="0"/>
          <c:showPercent val="0"/>
          <c:showBubbleSize val="0"/>
        </c:dLbls>
        <c:gapWidth val="444"/>
        <c:overlap val="-90"/>
        <c:axId val="152392704"/>
        <c:axId val="152291008"/>
      </c:barChart>
      <c:catAx>
        <c:axId val="152392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2291008"/>
        <c:crosses val="autoZero"/>
        <c:auto val="1"/>
        <c:lblAlgn val="ctr"/>
        <c:lblOffset val="100"/>
        <c:noMultiLvlLbl val="0"/>
      </c:catAx>
      <c:valAx>
        <c:axId val="152291008"/>
        <c:scaling>
          <c:orientation val="minMax"/>
        </c:scaling>
        <c:delete val="1"/>
        <c:axPos val="l"/>
        <c:numFmt formatCode="0.0" sourceLinked="1"/>
        <c:majorTickMark val="none"/>
        <c:minorTickMark val="none"/>
        <c:tickLblPos val="nextTo"/>
        <c:crossAx val="152392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('P-Cto'!$F$48,'P-Cto'!$I$48)</c:f>
              <c:numCache>
                <c:formatCode>0.0</c:formatCode>
                <c:ptCount val="2"/>
                <c:pt idx="0">
                  <c:v>174</c:v>
                </c:pt>
                <c:pt idx="1">
                  <c:v>133</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('P-Cto'!$F$60,'P-Cto'!$I$60)</c:f>
              <c:numCache>
                <c:formatCode>0</c:formatCode>
                <c:ptCount val="2"/>
                <c:pt idx="0">
                  <c:v>279</c:v>
                </c:pt>
                <c:pt idx="1">
                  <c:v>249</c:v>
                </c:pt>
              </c:numCache>
            </c:numRef>
          </c:val>
        </c:ser>
        <c:dLbls>
          <c:dLblPos val="outEnd"/>
          <c:showLegendKey val="0"/>
          <c:showVal val="1"/>
          <c:showCatName val="0"/>
          <c:showSerName val="0"/>
          <c:showPercent val="0"/>
          <c:showBubbleSize val="0"/>
        </c:dLbls>
        <c:gapWidth val="444"/>
        <c:overlap val="-90"/>
        <c:axId val="152538112"/>
        <c:axId val="152292736"/>
      </c:barChart>
      <c:catAx>
        <c:axId val="152538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2292736"/>
        <c:crosses val="autoZero"/>
        <c:auto val="1"/>
        <c:lblAlgn val="ctr"/>
        <c:lblOffset val="100"/>
        <c:noMultiLvlLbl val="0"/>
      </c:catAx>
      <c:valAx>
        <c:axId val="152292736"/>
        <c:scaling>
          <c:orientation val="minMax"/>
        </c:scaling>
        <c:delete val="1"/>
        <c:axPos val="l"/>
        <c:numFmt formatCode="0.0" sourceLinked="1"/>
        <c:majorTickMark val="none"/>
        <c:minorTickMark val="none"/>
        <c:tickLblPos val="nextTo"/>
        <c:crossAx val="1525381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412546517809677E-2"/>
          <c:y val="1.664399904557385E-2"/>
          <c:w val="0.92558054226475284"/>
          <c:h val="0.7262020997375328"/>
        </c:manualLayout>
      </c:layout>
      <c:barChart>
        <c:barDir val="col"/>
        <c:grouping val="clustered"/>
        <c:varyColors val="0"/>
        <c:ser>
          <c:idx val="0"/>
          <c:order val="0"/>
          <c:tx>
            <c:strRef>
              <c:f>'P-Mcp'!$D$139</c:f>
              <c:strCache>
                <c:ptCount val="1"/>
                <c:pt idx="0">
                  <c:v>INGRESOS EFECTIVOS</c:v>
                </c:pt>
              </c:strCache>
            </c:strRef>
          </c:tx>
          <c:spPr>
            <a:solidFill>
              <a:schemeClr val="accent1"/>
            </a:solidFill>
            <a:ln>
              <a:solidFill>
                <a:schemeClr val="tx2">
                  <a:lumMod val="60000"/>
                  <a:lumOff val="40000"/>
                </a:schemeClr>
              </a:solidFill>
            </a:ln>
            <a:effectLst>
              <a:glow>
                <a:schemeClr val="accent1">
                  <a:alpha val="40000"/>
                </a:schemeClr>
              </a:glow>
              <a:softEdge rad="0"/>
            </a:effectLst>
          </c:spPr>
          <c:invertIfNegative val="0"/>
          <c:dPt>
            <c:idx val="12"/>
            <c:invertIfNegative val="0"/>
            <c:bubble3D val="0"/>
            <c:spPr>
              <a:solidFill>
                <a:srgbClr val="FFC000"/>
              </a:solidFill>
              <a:ln>
                <a:solidFill>
                  <a:schemeClr val="tx2">
                    <a:lumMod val="60000"/>
                    <a:lumOff val="40000"/>
                  </a:schemeClr>
                </a:solidFill>
              </a:ln>
              <a:effectLst>
                <a:glow>
                  <a:schemeClr val="accent1">
                    <a:alpha val="40000"/>
                  </a:schemeClr>
                </a:glow>
                <a:softEdge rad="0"/>
              </a:effectLst>
            </c:spPr>
          </c:dPt>
          <c:dLbls>
            <c:dLbl>
              <c:idx val="2"/>
              <c:layout>
                <c:manualLayout>
                  <c:x val="-6.2827222540824401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4.7120416905618301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141361127041335E-3"/>
                  <c:y val="9.5238095238095247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3.1413611270412201E-3"/>
                  <c:y val="-5.8200385865234258E-17"/>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6.2827222540824401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141361127041335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7120416905619454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7120416905618301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'P-Mcp'!$C$140:$C$159</c:f>
              <c:strCache>
                <c:ptCount val="20"/>
                <c:pt idx="0">
                  <c:v>Leticia</c:v>
                </c:pt>
                <c:pt idx="1">
                  <c:v>Barranquilla</c:v>
                </c:pt>
                <c:pt idx="2">
                  <c:v>Cartago</c:v>
                </c:pt>
                <c:pt idx="3">
                  <c:v>Tunja*</c:v>
                </c:pt>
                <c:pt idx="4">
                  <c:v>Buenaventura</c:v>
                </c:pt>
                <c:pt idx="5">
                  <c:v>Buga</c:v>
                </c:pt>
                <c:pt idx="6">
                  <c:v>Manizales</c:v>
                </c:pt>
                <c:pt idx="7">
                  <c:v>Florencia**</c:v>
                </c:pt>
                <c:pt idx="8">
                  <c:v>Popayán</c:v>
                </c:pt>
                <c:pt idx="9">
                  <c:v>Valledupar</c:v>
                </c:pt>
                <c:pt idx="10">
                  <c:v>Quibdó</c:v>
                </c:pt>
                <c:pt idx="11">
                  <c:v>Montería</c:v>
                </c:pt>
                <c:pt idx="12">
                  <c:v>Neiva</c:v>
                </c:pt>
                <c:pt idx="13">
                  <c:v>Villavicencio</c:v>
                </c:pt>
                <c:pt idx="14">
                  <c:v>Pasto***</c:v>
                </c:pt>
                <c:pt idx="15">
                  <c:v>Armenia</c:v>
                </c:pt>
                <c:pt idx="16">
                  <c:v>Pereira</c:v>
                </c:pt>
                <c:pt idx="17">
                  <c:v>Bucaramanga</c:v>
                </c:pt>
                <c:pt idx="18">
                  <c:v>Ibagué</c:v>
                </c:pt>
                <c:pt idx="19">
                  <c:v>Cali</c:v>
                </c:pt>
              </c:strCache>
            </c:strRef>
          </c:cat>
          <c:val>
            <c:numRef>
              <c:f>'P-Mcp'!$D$140:$D$159</c:f>
              <c:numCache>
                <c:formatCode>0</c:formatCode>
                <c:ptCount val="20"/>
              </c:numCache>
            </c:numRef>
          </c:val>
        </c:ser>
        <c:ser>
          <c:idx val="1"/>
          <c:order val="1"/>
          <c:tx>
            <c:strRef>
              <c:f>'P-Mcp'!$E$139</c:f>
              <c:strCache>
                <c:ptCount val="1"/>
                <c:pt idx="0">
                  <c:v>EGRESOS EFECTIVOS</c:v>
                </c:pt>
              </c:strCache>
            </c:strRef>
          </c:tx>
          <c:spPr>
            <a:solidFill>
              <a:schemeClr val="accent2"/>
            </a:solidFill>
            <a:ln w="31750">
              <a:noFill/>
            </a:ln>
            <a:effectLst>
              <a:outerShdw dist="50800" dir="5400000" algn="ctr" rotWithShape="0">
                <a:srgbClr val="C00000"/>
              </a:outerShdw>
            </a:effectLst>
          </c:spPr>
          <c:invertIfNegative val="0"/>
          <c:dPt>
            <c:idx val="12"/>
            <c:invertIfNegative val="0"/>
            <c:bubble3D val="0"/>
            <c:spPr>
              <a:solidFill>
                <a:srgbClr val="92D050"/>
              </a:solidFill>
              <a:ln w="31750">
                <a:noFill/>
              </a:ln>
              <a:effectLst>
                <a:outerShdw dist="50800" dir="5400000" algn="ctr" rotWithShape="0">
                  <a:srgbClr val="C00000"/>
                </a:outerShdw>
              </a:effectLst>
            </c:spPr>
          </c:dPt>
          <c:dLbls>
            <c:dLbl>
              <c:idx val="0"/>
              <c:layout>
                <c:manualLayout>
                  <c:x val="6.2827222540824401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7120416905618301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5706805635205812E-3"/>
                  <c:y val="9.5238095238094067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7.8534028176030501E-3"/>
                  <c:y val="-1.1640077173046852E-16"/>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1413611270411624E-3"/>
                  <c:y val="1.2698412698412698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7120416905618301E-3"/>
                  <c:y val="-5.8200385865234258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1413611270412201E-3"/>
                  <c:y val="3.1746031746031165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3.1413611270412201E-3"/>
                  <c:y val="0"/>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1413611270412201E-3"/>
                  <c:y val="3.1746031746030584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4.7120416905618301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1413611270412201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4.7120416905618301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0"/>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1413611270412201E-3"/>
                  <c:y val="6.3492063492062911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7.8534028176029339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7.8534028176029339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3.1413611270411047E-3"/>
                  <c:y val="9.523809523809465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'P-Mcp'!$C$140:$C$159</c:f>
              <c:strCache>
                <c:ptCount val="20"/>
                <c:pt idx="0">
                  <c:v>Leticia</c:v>
                </c:pt>
                <c:pt idx="1">
                  <c:v>Barranquilla</c:v>
                </c:pt>
                <c:pt idx="2">
                  <c:v>Cartago</c:v>
                </c:pt>
                <c:pt idx="3">
                  <c:v>Tunja*</c:v>
                </c:pt>
                <c:pt idx="4">
                  <c:v>Buenaventura</c:v>
                </c:pt>
                <c:pt idx="5">
                  <c:v>Buga</c:v>
                </c:pt>
                <c:pt idx="6">
                  <c:v>Manizales</c:v>
                </c:pt>
                <c:pt idx="7">
                  <c:v>Florencia**</c:v>
                </c:pt>
                <c:pt idx="8">
                  <c:v>Popayán</c:v>
                </c:pt>
                <c:pt idx="9">
                  <c:v>Valledupar</c:v>
                </c:pt>
                <c:pt idx="10">
                  <c:v>Quibdó</c:v>
                </c:pt>
                <c:pt idx="11">
                  <c:v>Montería</c:v>
                </c:pt>
                <c:pt idx="12">
                  <c:v>Neiva</c:v>
                </c:pt>
                <c:pt idx="13">
                  <c:v>Villavicencio</c:v>
                </c:pt>
                <c:pt idx="14">
                  <c:v>Pasto***</c:v>
                </c:pt>
                <c:pt idx="15">
                  <c:v>Armenia</c:v>
                </c:pt>
                <c:pt idx="16">
                  <c:v>Pereira</c:v>
                </c:pt>
                <c:pt idx="17">
                  <c:v>Bucaramanga</c:v>
                </c:pt>
                <c:pt idx="18">
                  <c:v>Ibagué</c:v>
                </c:pt>
                <c:pt idx="19">
                  <c:v>Cali</c:v>
                </c:pt>
              </c:strCache>
            </c:strRef>
          </c:cat>
          <c:val>
            <c:numRef>
              <c:f>'P-Mcp'!$E$140:$E$159</c:f>
              <c:numCache>
                <c:formatCode>0</c:formatCode>
                <c:ptCount val="20"/>
              </c:numCache>
            </c:numRef>
          </c:val>
        </c:ser>
        <c:dLbls>
          <c:showLegendKey val="0"/>
          <c:showVal val="0"/>
          <c:showCatName val="0"/>
          <c:showSerName val="0"/>
          <c:showPercent val="0"/>
          <c:showBubbleSize val="0"/>
        </c:dLbls>
        <c:gapWidth val="40"/>
        <c:overlap val="-25"/>
        <c:axId val="153718784"/>
        <c:axId val="152294464"/>
      </c:barChart>
      <c:catAx>
        <c:axId val="15371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2294464"/>
        <c:crosses val="autoZero"/>
        <c:auto val="1"/>
        <c:lblAlgn val="ctr"/>
        <c:lblOffset val="100"/>
        <c:noMultiLvlLbl val="0"/>
      </c:catAx>
      <c:valAx>
        <c:axId val="152294464"/>
        <c:scaling>
          <c:orientation val="minMax"/>
        </c:scaling>
        <c:delete val="0"/>
        <c:axPos val="l"/>
        <c:majorGridlines>
          <c:spPr>
            <a:ln w="6350"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371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('P-Mcp'!$F$13,'P-Mcp'!$I$13)</c:f>
              <c:numCache>
                <c:formatCode>0.0</c:formatCode>
                <c:ptCount val="2"/>
                <c:pt idx="0">
                  <c:v>423.25</c:v>
                </c:pt>
                <c:pt idx="1">
                  <c:v>329</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('P-Mcp'!$F$27,'P-Mcp'!$I$27)</c:f>
              <c:numCache>
                <c:formatCode>0</c:formatCode>
                <c:ptCount val="2"/>
                <c:pt idx="0">
                  <c:v>501.25</c:v>
                </c:pt>
                <c:pt idx="1">
                  <c:v>426.75</c:v>
                </c:pt>
              </c:numCache>
            </c:numRef>
          </c:val>
        </c:ser>
        <c:dLbls>
          <c:dLblPos val="outEnd"/>
          <c:showLegendKey val="0"/>
          <c:showVal val="1"/>
          <c:showCatName val="0"/>
          <c:showSerName val="0"/>
          <c:showPercent val="0"/>
          <c:showBubbleSize val="0"/>
        </c:dLbls>
        <c:gapWidth val="444"/>
        <c:overlap val="-90"/>
        <c:axId val="153719296"/>
        <c:axId val="152296768"/>
      </c:barChart>
      <c:catAx>
        <c:axId val="153719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2296768"/>
        <c:crosses val="autoZero"/>
        <c:auto val="1"/>
        <c:lblAlgn val="ctr"/>
        <c:lblOffset val="100"/>
        <c:noMultiLvlLbl val="0"/>
      </c:catAx>
      <c:valAx>
        <c:axId val="152296768"/>
        <c:scaling>
          <c:orientation val="minMax"/>
        </c:scaling>
        <c:delete val="1"/>
        <c:axPos val="l"/>
        <c:numFmt formatCode="0.0" sourceLinked="1"/>
        <c:majorTickMark val="none"/>
        <c:minorTickMark val="none"/>
        <c:tickLblPos val="nextTo"/>
        <c:crossAx val="1537192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(Discp.!$E$13,Discp.!$H$13)</c:f>
              <c:numCache>
                <c:formatCode>0.0</c:formatCode>
                <c:ptCount val="2"/>
                <c:pt idx="0">
                  <c:v>406</c:v>
                </c:pt>
                <c:pt idx="1">
                  <c:v>251.5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(Discp.!$E$25,Discp.!$H$25)</c:f>
              <c:numCache>
                <c:formatCode>0</c:formatCode>
                <c:ptCount val="2"/>
                <c:pt idx="0">
                  <c:v>386.5</c:v>
                </c:pt>
                <c:pt idx="1">
                  <c:v>339</c:v>
                </c:pt>
              </c:numCache>
            </c:numRef>
          </c:val>
        </c:ser>
        <c:dLbls>
          <c:dLblPos val="outEnd"/>
          <c:showLegendKey val="0"/>
          <c:showVal val="1"/>
          <c:showCatName val="0"/>
          <c:showSerName val="0"/>
          <c:showPercent val="0"/>
          <c:showBubbleSize val="0"/>
        </c:dLbls>
        <c:gapWidth val="444"/>
        <c:overlap val="-90"/>
        <c:axId val="108828672"/>
        <c:axId val="146929280"/>
      </c:barChart>
      <c:catAx>
        <c:axId val="108828672"/>
        <c:scaling>
          <c:orientation val="minMax"/>
        </c:scaling>
        <c:delete val="0"/>
        <c:axPos val="b"/>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46929280"/>
        <c:crosses val="autoZero"/>
        <c:auto val="1"/>
        <c:lblAlgn val="ctr"/>
        <c:lblOffset val="100"/>
        <c:noMultiLvlLbl val="0"/>
      </c:catAx>
      <c:valAx>
        <c:axId val="146929280"/>
        <c:scaling>
          <c:orientation val="minMax"/>
        </c:scaling>
        <c:delete val="1"/>
        <c:axPos val="l"/>
        <c:numFmt formatCode="0.0" sourceLinked="1"/>
        <c:majorTickMark val="none"/>
        <c:minorTickMark val="none"/>
        <c:tickLblPos val="nextTo"/>
        <c:crossAx val="108828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('P-Mcp'!$F$45,'P-Mcp'!$I$45)</c:f>
              <c:numCache>
                <c:formatCode>0.0</c:formatCode>
                <c:ptCount val="2"/>
                <c:pt idx="0">
                  <c:v>90.5</c:v>
                </c:pt>
                <c:pt idx="1">
                  <c:v>76.5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('P-Mcp'!$F$57,'P-Mcp'!$I$57)</c:f>
              <c:numCache>
                <c:formatCode>0</c:formatCode>
                <c:ptCount val="2"/>
                <c:pt idx="0">
                  <c:v>81.5</c:v>
                </c:pt>
                <c:pt idx="1">
                  <c:v>97.5</c:v>
                </c:pt>
              </c:numCache>
            </c:numRef>
          </c:val>
        </c:ser>
        <c:dLbls>
          <c:dLblPos val="outEnd"/>
          <c:showLegendKey val="0"/>
          <c:showVal val="1"/>
          <c:showCatName val="0"/>
          <c:showSerName val="0"/>
          <c:showPercent val="0"/>
          <c:showBubbleSize val="0"/>
        </c:dLbls>
        <c:gapWidth val="444"/>
        <c:overlap val="-90"/>
        <c:axId val="153719808"/>
        <c:axId val="153781376"/>
      </c:barChart>
      <c:catAx>
        <c:axId val="153719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3781376"/>
        <c:crosses val="autoZero"/>
        <c:auto val="1"/>
        <c:lblAlgn val="ctr"/>
        <c:lblOffset val="100"/>
        <c:noMultiLvlLbl val="0"/>
      </c:catAx>
      <c:valAx>
        <c:axId val="153781376"/>
        <c:scaling>
          <c:orientation val="minMax"/>
        </c:scaling>
        <c:delete val="1"/>
        <c:axPos val="l"/>
        <c:numFmt formatCode="0.0" sourceLinked="1"/>
        <c:majorTickMark val="none"/>
        <c:minorTickMark val="none"/>
        <c:tickLblPos val="nextTo"/>
        <c:crossAx val="153719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('P-Mcp'!$F$76,'P-Mcp'!$I$76)</c:f>
              <c:numCache>
                <c:formatCode>0.0</c:formatCode>
                <c:ptCount val="2"/>
                <c:pt idx="0">
                  <c:v>384.33333333333337</c:v>
                </c:pt>
                <c:pt idx="1">
                  <c:v>333</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('P-Mcp'!$F$90,'P-Mcp'!$I$90)</c:f>
              <c:numCache>
                <c:formatCode>0</c:formatCode>
                <c:ptCount val="2"/>
                <c:pt idx="0">
                  <c:v>312.66666666666669</c:v>
                </c:pt>
                <c:pt idx="1">
                  <c:v>323.66666666666669</c:v>
                </c:pt>
              </c:numCache>
            </c:numRef>
          </c:val>
        </c:ser>
        <c:dLbls>
          <c:dLblPos val="outEnd"/>
          <c:showLegendKey val="0"/>
          <c:showVal val="1"/>
          <c:showCatName val="0"/>
          <c:showSerName val="0"/>
          <c:showPercent val="0"/>
          <c:showBubbleSize val="0"/>
        </c:dLbls>
        <c:gapWidth val="444"/>
        <c:overlap val="-90"/>
        <c:axId val="154103296"/>
        <c:axId val="153783104"/>
      </c:barChart>
      <c:catAx>
        <c:axId val="154103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3783104"/>
        <c:crosses val="autoZero"/>
        <c:auto val="1"/>
        <c:lblAlgn val="ctr"/>
        <c:lblOffset val="100"/>
        <c:noMultiLvlLbl val="0"/>
      </c:catAx>
      <c:valAx>
        <c:axId val="153783104"/>
        <c:scaling>
          <c:orientation val="minMax"/>
        </c:scaling>
        <c:delete val="1"/>
        <c:axPos val="l"/>
        <c:numFmt formatCode="0.0" sourceLinked="1"/>
        <c:majorTickMark val="none"/>
        <c:minorTickMark val="none"/>
        <c:tickLblPos val="nextTo"/>
        <c:crossAx val="1541032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Gtías!$D$144</c:f>
              <c:strCache>
                <c:ptCount val="1"/>
                <c:pt idx="0">
                  <c:v>INGRESOS EFECTIVOS</c:v>
                </c:pt>
              </c:strCache>
            </c:strRef>
          </c:tx>
          <c:spPr>
            <a:solidFill>
              <a:schemeClr val="accent1"/>
            </a:solidFill>
            <a:ln>
              <a:noFill/>
            </a:ln>
            <a:effectLst/>
          </c:spPr>
          <c:invertIfNegative val="0"/>
          <c:dPt>
            <c:idx val="13"/>
            <c:invertIfNegative val="0"/>
            <c:bubble3D val="0"/>
            <c:spPr>
              <a:solidFill>
                <a:srgbClr val="92D050"/>
              </a:solidFill>
              <a:ln>
                <a:noFill/>
              </a:ln>
              <a:effectLst/>
            </c:spPr>
          </c:dPt>
          <c:dLbls>
            <c:dLbl>
              <c:idx val="4"/>
              <c:layout>
                <c:manualLayout>
                  <c:x val="-2.5477707006369191E-3"/>
                  <c:y val="-6.1953674344275438E-1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2.5477707006369425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5477707006369425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9.3417179860121218E-17"/>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5.0955414012737923E-3"/>
                  <c:y val="6.758660731462709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Gtías!$C$145:$C$168</c:f>
              <c:strCache>
                <c:ptCount val="24"/>
                <c:pt idx="0">
                  <c:v>Barranquilla</c:v>
                </c:pt>
                <c:pt idx="1">
                  <c:v>Cartagena</c:v>
                </c:pt>
                <c:pt idx="2">
                  <c:v>Cartago</c:v>
                </c:pt>
                <c:pt idx="3">
                  <c:v>Sogamoso</c:v>
                </c:pt>
                <c:pt idx="4">
                  <c:v>Tunja</c:v>
                </c:pt>
                <c:pt idx="5">
                  <c:v>Buenaventura</c:v>
                </c:pt>
                <c:pt idx="6">
                  <c:v>Buga</c:v>
                </c:pt>
                <c:pt idx="7">
                  <c:v>Manizales</c:v>
                </c:pt>
                <c:pt idx="8">
                  <c:v>Popayán</c:v>
                </c:pt>
                <c:pt idx="9">
                  <c:v>Valledupar</c:v>
                </c:pt>
                <c:pt idx="10">
                  <c:v>Quibdó</c:v>
                </c:pt>
                <c:pt idx="11">
                  <c:v>Montería</c:v>
                </c:pt>
                <c:pt idx="12">
                  <c:v>Riohacha</c:v>
                </c:pt>
                <c:pt idx="13">
                  <c:v>Neiva</c:v>
                </c:pt>
                <c:pt idx="14">
                  <c:v>S. Marta</c:v>
                </c:pt>
                <c:pt idx="15">
                  <c:v>Villavicencio</c:v>
                </c:pt>
                <c:pt idx="16">
                  <c:v>Pasto</c:v>
                </c:pt>
                <c:pt idx="17">
                  <c:v>Cúcuta</c:v>
                </c:pt>
                <c:pt idx="18">
                  <c:v>Armenia</c:v>
                </c:pt>
                <c:pt idx="19">
                  <c:v>Pereira</c:v>
                </c:pt>
                <c:pt idx="20">
                  <c:v>Bucaramanga</c:v>
                </c:pt>
                <c:pt idx="21">
                  <c:v>Sincelejo</c:v>
                </c:pt>
                <c:pt idx="22">
                  <c:v>Cali</c:v>
                </c:pt>
                <c:pt idx="23">
                  <c:v>Zipaquirá</c:v>
                </c:pt>
              </c:strCache>
            </c:strRef>
          </c:cat>
          <c:val>
            <c:numRef>
              <c:f>Gtías!$D$145:$D$168</c:f>
              <c:numCache>
                <c:formatCode>0</c:formatCode>
                <c:ptCount val="24"/>
              </c:numCache>
            </c:numRef>
          </c:val>
        </c:ser>
        <c:ser>
          <c:idx val="1"/>
          <c:order val="1"/>
          <c:tx>
            <c:strRef>
              <c:f>Gtías!$E$144</c:f>
              <c:strCache>
                <c:ptCount val="1"/>
                <c:pt idx="0">
                  <c:v>EGRESOS EFECTIVOS</c:v>
                </c:pt>
              </c:strCache>
            </c:strRef>
          </c:tx>
          <c:spPr>
            <a:solidFill>
              <a:schemeClr val="accent2"/>
            </a:solidFill>
            <a:ln>
              <a:noFill/>
            </a:ln>
            <a:effectLst/>
          </c:spPr>
          <c:invertIfNegative val="0"/>
          <c:dPt>
            <c:idx val="13"/>
            <c:invertIfNegative val="0"/>
            <c:bubble3D val="0"/>
            <c:spPr>
              <a:solidFill>
                <a:srgbClr val="FFC000"/>
              </a:solidFill>
              <a:ln>
                <a:noFill/>
              </a:ln>
              <a:effectLst/>
            </c:spPr>
          </c:dPt>
          <c:dLbls>
            <c:dLbl>
              <c:idx val="0"/>
              <c:layout>
                <c:manualLayout>
                  <c:x val="2.5477707006369425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8216560509554023E-3"/>
                  <c:y val="1.3517321462925419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5477707006369191E-3"/>
                  <c:y val="1.013799109719400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821656050955414E-3"/>
                  <c:y val="1.3517321462925358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5477707006368961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5477707006369425E-3"/>
                  <c:y val="6.7586607314627095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2.5477707006369425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821656050955414E-3"/>
                  <c:y val="-6.1953674344275438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8216560509553672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0191082802547817E-2"/>
                  <c:y val="1.689665182865677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821656050955414E-3"/>
                  <c:y val="1.0137991097194004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369426751592357E-3"/>
                  <c:y val="1.6896651828656774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2738853503184713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821656050955414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5477707006369425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2.5477707006369425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5.0955414012738851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1.2738853503183778E-3"/>
                  <c:y val="1.0137991097194033E-2"/>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6.3694267515921697E-3"/>
                  <c:y val="0"/>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0955414012736986E-3"/>
                  <c:y val="3.3793303657312932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3.821656050955414E-3"/>
                  <c:y val="1.0137991097194004E-2"/>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2.5477707006369425E-3"/>
                  <c:y val="3.379330365731231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Gtías!$C$145:$C$168</c:f>
              <c:strCache>
                <c:ptCount val="24"/>
                <c:pt idx="0">
                  <c:v>Barranquilla</c:v>
                </c:pt>
                <c:pt idx="1">
                  <c:v>Cartagena</c:v>
                </c:pt>
                <c:pt idx="2">
                  <c:v>Cartago</c:v>
                </c:pt>
                <c:pt idx="3">
                  <c:v>Sogamoso</c:v>
                </c:pt>
                <c:pt idx="4">
                  <c:v>Tunja</c:v>
                </c:pt>
                <c:pt idx="5">
                  <c:v>Buenaventura</c:v>
                </c:pt>
                <c:pt idx="6">
                  <c:v>Buga</c:v>
                </c:pt>
                <c:pt idx="7">
                  <c:v>Manizales</c:v>
                </c:pt>
                <c:pt idx="8">
                  <c:v>Popayán</c:v>
                </c:pt>
                <c:pt idx="9">
                  <c:v>Valledupar</c:v>
                </c:pt>
                <c:pt idx="10">
                  <c:v>Quibdó</c:v>
                </c:pt>
                <c:pt idx="11">
                  <c:v>Montería</c:v>
                </c:pt>
                <c:pt idx="12">
                  <c:v>Riohacha</c:v>
                </c:pt>
                <c:pt idx="13">
                  <c:v>Neiva</c:v>
                </c:pt>
                <c:pt idx="14">
                  <c:v>S. Marta</c:v>
                </c:pt>
                <c:pt idx="15">
                  <c:v>Villavicencio</c:v>
                </c:pt>
                <c:pt idx="16">
                  <c:v>Pasto</c:v>
                </c:pt>
                <c:pt idx="17">
                  <c:v>Cúcuta</c:v>
                </c:pt>
                <c:pt idx="18">
                  <c:v>Armenia</c:v>
                </c:pt>
                <c:pt idx="19">
                  <c:v>Pereira</c:v>
                </c:pt>
                <c:pt idx="20">
                  <c:v>Bucaramanga</c:v>
                </c:pt>
                <c:pt idx="21">
                  <c:v>Sincelejo</c:v>
                </c:pt>
                <c:pt idx="22">
                  <c:v>Cali</c:v>
                </c:pt>
                <c:pt idx="23">
                  <c:v>Zipaquirá</c:v>
                </c:pt>
              </c:strCache>
            </c:strRef>
          </c:cat>
          <c:val>
            <c:numRef>
              <c:f>Gtías!$E$145:$E$168</c:f>
              <c:numCache>
                <c:formatCode>0</c:formatCode>
                <c:ptCount val="24"/>
              </c:numCache>
            </c:numRef>
          </c:val>
        </c:ser>
        <c:dLbls>
          <c:showLegendKey val="0"/>
          <c:showVal val="0"/>
          <c:showCatName val="0"/>
          <c:showSerName val="0"/>
          <c:showPercent val="0"/>
          <c:showBubbleSize val="0"/>
        </c:dLbls>
        <c:gapWidth val="150"/>
        <c:overlap val="-20"/>
        <c:axId val="153720832"/>
        <c:axId val="153785984"/>
      </c:barChart>
      <c:catAx>
        <c:axId val="15372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3785984"/>
        <c:crosses val="autoZero"/>
        <c:auto val="1"/>
        <c:lblAlgn val="ctr"/>
        <c:lblOffset val="100"/>
        <c:noMultiLvlLbl val="0"/>
      </c:catAx>
      <c:valAx>
        <c:axId val="15378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372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(Gtías!$F$14,Gtías!$I$14)</c:f>
              <c:numCache>
                <c:formatCode>0.0</c:formatCode>
                <c:ptCount val="2"/>
                <c:pt idx="0">
                  <c:v>1735</c:v>
                </c:pt>
                <c:pt idx="1">
                  <c:v>1359.1999999999998</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(Gtías!$F$30,Gtías!$I$30)</c:f>
              <c:numCache>
                <c:formatCode>0</c:formatCode>
                <c:ptCount val="2"/>
                <c:pt idx="0">
                  <c:v>1827.3999999999999</c:v>
                </c:pt>
                <c:pt idx="1">
                  <c:v>1740.8</c:v>
                </c:pt>
              </c:numCache>
            </c:numRef>
          </c:val>
        </c:ser>
        <c:dLbls>
          <c:dLblPos val="outEnd"/>
          <c:showLegendKey val="0"/>
          <c:showVal val="1"/>
          <c:showCatName val="0"/>
          <c:showSerName val="0"/>
          <c:showPercent val="0"/>
          <c:showBubbleSize val="0"/>
        </c:dLbls>
        <c:gapWidth val="444"/>
        <c:overlap val="-90"/>
        <c:axId val="153721856"/>
        <c:axId val="153787712"/>
      </c:barChart>
      <c:catAx>
        <c:axId val="1537218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3787712"/>
        <c:crosses val="autoZero"/>
        <c:auto val="1"/>
        <c:lblAlgn val="ctr"/>
        <c:lblOffset val="100"/>
        <c:noMultiLvlLbl val="0"/>
      </c:catAx>
      <c:valAx>
        <c:axId val="153787712"/>
        <c:scaling>
          <c:orientation val="minMax"/>
        </c:scaling>
        <c:delete val="1"/>
        <c:axPos val="l"/>
        <c:numFmt formatCode="0.0" sourceLinked="1"/>
        <c:majorTickMark val="none"/>
        <c:minorTickMark val="none"/>
        <c:tickLblPos val="nextTo"/>
        <c:crossAx val="153721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(Gtías!$F$48,Gtías!$I$48)</c:f>
              <c:numCache>
                <c:formatCode>0.0</c:formatCode>
                <c:ptCount val="2"/>
                <c:pt idx="0">
                  <c:v>301.5</c:v>
                </c:pt>
                <c:pt idx="1">
                  <c:v>292.5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(Gtías!$F$61,Gtías!$I$61)</c:f>
              <c:numCache>
                <c:formatCode>0</c:formatCode>
                <c:ptCount val="2"/>
                <c:pt idx="0">
                  <c:v>283</c:v>
                </c:pt>
                <c:pt idx="1">
                  <c:v>276.5</c:v>
                </c:pt>
              </c:numCache>
            </c:numRef>
          </c:val>
        </c:ser>
        <c:dLbls>
          <c:dLblPos val="outEnd"/>
          <c:showLegendKey val="0"/>
          <c:showVal val="1"/>
          <c:showCatName val="0"/>
          <c:showSerName val="0"/>
          <c:showPercent val="0"/>
          <c:showBubbleSize val="0"/>
        </c:dLbls>
        <c:gapWidth val="444"/>
        <c:overlap val="-90"/>
        <c:axId val="153722368"/>
        <c:axId val="73089600"/>
      </c:barChart>
      <c:catAx>
        <c:axId val="153722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73089600"/>
        <c:crosses val="autoZero"/>
        <c:auto val="1"/>
        <c:lblAlgn val="ctr"/>
        <c:lblOffset val="100"/>
        <c:noMultiLvlLbl val="0"/>
      </c:catAx>
      <c:valAx>
        <c:axId val="73089600"/>
        <c:scaling>
          <c:orientation val="minMax"/>
        </c:scaling>
        <c:delete val="1"/>
        <c:axPos val="l"/>
        <c:numFmt formatCode="0.0" sourceLinked="1"/>
        <c:majorTickMark val="none"/>
        <c:minorTickMark val="none"/>
        <c:tickLblPos val="nextTo"/>
        <c:crossAx val="153722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(Gtías!$F$80,Gtías!$I$80)</c:f>
              <c:numCache>
                <c:formatCode>0.0</c:formatCode>
                <c:ptCount val="2"/>
                <c:pt idx="0">
                  <c:v>1032.6666666666665</c:v>
                </c:pt>
                <c:pt idx="1">
                  <c:v>743.66666666666663</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(Gtías!$F$94,Gtías!$I$94)</c:f>
              <c:numCache>
                <c:formatCode>0</c:formatCode>
                <c:ptCount val="2"/>
                <c:pt idx="0">
                  <c:v>850.33333333333326</c:v>
                </c:pt>
                <c:pt idx="1">
                  <c:v>797.66666666666663</c:v>
                </c:pt>
              </c:numCache>
            </c:numRef>
          </c:val>
        </c:ser>
        <c:dLbls>
          <c:dLblPos val="outEnd"/>
          <c:showLegendKey val="0"/>
          <c:showVal val="1"/>
          <c:showCatName val="0"/>
          <c:showSerName val="0"/>
          <c:showPercent val="0"/>
          <c:showBubbleSize val="0"/>
        </c:dLbls>
        <c:gapWidth val="444"/>
        <c:overlap val="-90"/>
        <c:axId val="154386432"/>
        <c:axId val="73091328"/>
      </c:barChart>
      <c:catAx>
        <c:axId val="154386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73091328"/>
        <c:crosses val="autoZero"/>
        <c:auto val="1"/>
        <c:lblAlgn val="ctr"/>
        <c:lblOffset val="100"/>
        <c:noMultiLvlLbl val="0"/>
      </c:catAx>
      <c:valAx>
        <c:axId val="73091328"/>
        <c:scaling>
          <c:orientation val="minMax"/>
        </c:scaling>
        <c:delete val="1"/>
        <c:axPos val="l"/>
        <c:numFmt formatCode="0.0" sourceLinked="1"/>
        <c:majorTickMark val="none"/>
        <c:minorTickMark val="none"/>
        <c:tickLblPos val="nextTo"/>
        <c:crossAx val="1543864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(Gtías!$F$112,Gtías!$I$112)</c:f>
              <c:numCache>
                <c:formatCode>0.0</c:formatCode>
                <c:ptCount val="2"/>
                <c:pt idx="0">
                  <c:v>557</c:v>
                </c:pt>
                <c:pt idx="1">
                  <c:v>480</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(Gtías!$F$124,Gtías!$I$124)</c:f>
              <c:numCache>
                <c:formatCode>0</c:formatCode>
                <c:ptCount val="2"/>
                <c:pt idx="0">
                  <c:v>450.5</c:v>
                </c:pt>
                <c:pt idx="1">
                  <c:v>432.5</c:v>
                </c:pt>
              </c:numCache>
            </c:numRef>
          </c:val>
        </c:ser>
        <c:dLbls>
          <c:dLblPos val="outEnd"/>
          <c:showLegendKey val="0"/>
          <c:showVal val="1"/>
          <c:showCatName val="0"/>
          <c:showSerName val="0"/>
          <c:showPercent val="0"/>
          <c:showBubbleSize val="0"/>
        </c:dLbls>
        <c:gapWidth val="444"/>
        <c:overlap val="-90"/>
        <c:axId val="154386944"/>
        <c:axId val="73093056"/>
      </c:barChart>
      <c:catAx>
        <c:axId val="1543869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73093056"/>
        <c:crosses val="autoZero"/>
        <c:auto val="1"/>
        <c:lblAlgn val="ctr"/>
        <c:lblOffset val="100"/>
        <c:noMultiLvlLbl val="0"/>
      </c:catAx>
      <c:valAx>
        <c:axId val="73093056"/>
        <c:scaling>
          <c:orientation val="minMax"/>
        </c:scaling>
        <c:delete val="1"/>
        <c:axPos val="l"/>
        <c:numFmt formatCode="0.0" sourceLinked="1"/>
        <c:majorTickMark val="none"/>
        <c:minorTickMark val="none"/>
        <c:tickLblPos val="nextTo"/>
        <c:crossAx val="154386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'RPA-Cto'!$D$42</c:f>
              <c:strCache>
                <c:ptCount val="1"/>
                <c:pt idx="0">
                  <c:v>INGRESOS EFECTIVOS</c:v>
                </c:pt>
              </c:strCache>
            </c:strRef>
          </c:tx>
          <c:invertIfNegative val="0"/>
          <c:dPt>
            <c:idx val="11"/>
            <c:invertIfNegative val="0"/>
            <c:bubble3D val="0"/>
            <c:spPr>
              <a:solidFill>
                <a:srgbClr val="92D050"/>
              </a:solidFill>
            </c:spPr>
          </c:dPt>
          <c:dLbls>
            <c:dLbl>
              <c:idx val="3"/>
              <c:layout>
                <c:manualLayout>
                  <c:x val="-3.0234315948601664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234315948602219E-3"/>
                  <c:y val="1.2713543101789153E-2"/>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3.0234315948601664E-3"/>
                  <c:y val="-9.535157326341886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'RPA-Cto'!$C$43:$C$65</c:f>
              <c:strCache>
                <c:ptCount val="23"/>
                <c:pt idx="0">
                  <c:v>Arauca</c:v>
                </c:pt>
                <c:pt idx="1">
                  <c:v>Barranquilla</c:v>
                </c:pt>
                <c:pt idx="2">
                  <c:v>Cartagena</c:v>
                </c:pt>
                <c:pt idx="3">
                  <c:v>Tunja</c:v>
                </c:pt>
                <c:pt idx="4">
                  <c:v>Florencia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Mocoa</c:v>
                </c:pt>
                <c:pt idx="22">
                  <c:v>Cali</c:v>
                </c:pt>
              </c:strCache>
            </c:strRef>
          </c:cat>
          <c:val>
            <c:numRef>
              <c:f>'RPA-Cto'!$D$43:$D$65</c:f>
              <c:numCache>
                <c:formatCode>0</c:formatCode>
                <c:ptCount val="23"/>
              </c:numCache>
            </c:numRef>
          </c:val>
        </c:ser>
        <c:ser>
          <c:idx val="1"/>
          <c:order val="1"/>
          <c:tx>
            <c:strRef>
              <c:f>'RPA-Cto'!$E$42</c:f>
              <c:strCache>
                <c:ptCount val="1"/>
                <c:pt idx="0">
                  <c:v>EGRESOS EFECTIVOS</c:v>
                </c:pt>
              </c:strCache>
            </c:strRef>
          </c:tx>
          <c:invertIfNegative val="0"/>
          <c:dPt>
            <c:idx val="11"/>
            <c:invertIfNegative val="0"/>
            <c:bubble3D val="0"/>
            <c:spPr>
              <a:solidFill>
                <a:srgbClr val="FFC000"/>
              </a:solidFill>
            </c:spPr>
          </c:dPt>
          <c:dLbls>
            <c:dLbl>
              <c:idx val="1"/>
              <c:layout>
                <c:manualLayout>
                  <c:x val="9.0702947845804991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5351473922902496E-3"/>
                  <c:y val="-3.1783857754473536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5351473922902218E-3"/>
                  <c:y val="9.535157326341827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5351479314420596E-3"/>
                  <c:y val="1.0296006122475452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0468631897203327E-3"/>
                  <c:y val="-5.826973274627538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9.0721979905685375E-3"/>
                  <c:y val="1.3474526437765642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234315948601664E-3"/>
                  <c:y val="-2.913486637313769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0234315948600553E-3"/>
                  <c:y val="6.3567715508944739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7.5509713749993606E-3"/>
                  <c:y val="1.2967292750314555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0468631897203327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0196276989259991E-3"/>
                  <c:y val="6.864004081650301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0196276989258885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9.0702947845806101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6.0506681639580645E-3"/>
                  <c:y val="3.4320020408250876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1.5117157974299724E-3"/>
                  <c:y val="9.5351573263418275E-3"/>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3.0234315948601664E-3"/>
                  <c:y val="9.535157326341886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'RPA-Cto'!$C$43:$C$65</c:f>
              <c:strCache>
                <c:ptCount val="23"/>
                <c:pt idx="0">
                  <c:v>Arauca</c:v>
                </c:pt>
                <c:pt idx="1">
                  <c:v>Barranquilla</c:v>
                </c:pt>
                <c:pt idx="2">
                  <c:v>Cartagena</c:v>
                </c:pt>
                <c:pt idx="3">
                  <c:v>Tunja</c:v>
                </c:pt>
                <c:pt idx="4">
                  <c:v>Florencia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Mocoa</c:v>
                </c:pt>
                <c:pt idx="22">
                  <c:v>Cali</c:v>
                </c:pt>
              </c:strCache>
            </c:strRef>
          </c:cat>
          <c:val>
            <c:numRef>
              <c:f>'RPA-Cto'!$E$43:$E$65</c:f>
              <c:numCache>
                <c:formatCode>0</c:formatCode>
                <c:ptCount val="23"/>
              </c:numCache>
            </c:numRef>
          </c:val>
        </c:ser>
        <c:dLbls>
          <c:showLegendKey val="0"/>
          <c:showVal val="1"/>
          <c:showCatName val="0"/>
          <c:showSerName val="0"/>
          <c:showPercent val="0"/>
          <c:showBubbleSize val="0"/>
        </c:dLbls>
        <c:gapWidth val="75"/>
        <c:axId val="154102784"/>
        <c:axId val="73095936"/>
      </c:barChart>
      <c:catAx>
        <c:axId val="154102784"/>
        <c:scaling>
          <c:orientation val="minMax"/>
        </c:scaling>
        <c:delete val="0"/>
        <c:axPos val="b"/>
        <c:numFmt formatCode="General" sourceLinked="0"/>
        <c:majorTickMark val="none"/>
        <c:minorTickMark val="none"/>
        <c:tickLblPos val="nextTo"/>
        <c:crossAx val="73095936"/>
        <c:crosses val="autoZero"/>
        <c:auto val="1"/>
        <c:lblAlgn val="ctr"/>
        <c:lblOffset val="100"/>
        <c:noMultiLvlLbl val="0"/>
      </c:catAx>
      <c:valAx>
        <c:axId val="73095936"/>
        <c:scaling>
          <c:orientation val="minMax"/>
        </c:scaling>
        <c:delete val="0"/>
        <c:axPos val="l"/>
        <c:numFmt formatCode="0" sourceLinked="1"/>
        <c:majorTickMark val="none"/>
        <c:minorTickMark val="none"/>
        <c:tickLblPos val="nextTo"/>
        <c:crossAx val="1541027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43438223219354E-2"/>
          <c:y val="2.1458184028376258E-2"/>
          <c:w val="0.93105775571157057"/>
          <c:h val="0.70699982177487686"/>
        </c:manualLayout>
      </c:layout>
      <c:barChart>
        <c:barDir val="col"/>
        <c:grouping val="clustered"/>
        <c:varyColors val="0"/>
        <c:ser>
          <c:idx val="0"/>
          <c:order val="0"/>
          <c:tx>
            <c:strRef>
              <c:f>'RPA-Mcp'!$D$44</c:f>
              <c:strCache>
                <c:ptCount val="1"/>
                <c:pt idx="0">
                  <c:v>INGRESOS EFECTIVOS</c:v>
                </c:pt>
              </c:strCache>
            </c:strRef>
          </c:tx>
          <c:invertIfNegative val="0"/>
          <c:dPt>
            <c:idx val="11"/>
            <c:invertIfNegative val="0"/>
            <c:bubble3D val="0"/>
            <c:spPr>
              <a:solidFill>
                <a:srgbClr val="00B050"/>
              </a:solidFill>
            </c:spPr>
          </c:dPt>
          <c:dLbls>
            <c:dLbl>
              <c:idx val="8"/>
              <c:layout>
                <c:manualLayout>
                  <c:x val="-3.2840722495894909E-3"/>
                  <c:y val="-1.1653949465849345E-16"/>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4.9261083743842365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9193764554770515E-3"/>
                  <c:y val="1.316691527426969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'RPA-Mcp'!$C$45:$C$67</c:f>
              <c:strCache>
                <c:ptCount val="23"/>
                <c:pt idx="0">
                  <c:v>Arauca</c:v>
                </c:pt>
                <c:pt idx="1">
                  <c:v>Barranquilla</c:v>
                </c:pt>
                <c:pt idx="2">
                  <c:v>Cartagena</c:v>
                </c:pt>
                <c:pt idx="3">
                  <c:v>Tunja</c:v>
                </c:pt>
                <c:pt idx="4">
                  <c:v>Buga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Palmira</c:v>
                </c:pt>
                <c:pt idx="22">
                  <c:v>Cali</c:v>
                </c:pt>
              </c:strCache>
            </c:strRef>
          </c:cat>
          <c:val>
            <c:numRef>
              <c:f>'RPA-Mcp'!$D$45:$D$67</c:f>
              <c:numCache>
                <c:formatCode>0</c:formatCode>
                <c:ptCount val="23"/>
              </c:numCache>
            </c:numRef>
          </c:val>
        </c:ser>
        <c:ser>
          <c:idx val="1"/>
          <c:order val="1"/>
          <c:tx>
            <c:strRef>
              <c:f>'RPA-Mcp'!$E$44</c:f>
              <c:strCache>
                <c:ptCount val="1"/>
                <c:pt idx="0">
                  <c:v>EGRESOS EFECTIVOS</c:v>
                </c:pt>
              </c:strCache>
            </c:strRef>
          </c:tx>
          <c:invertIfNegative val="0"/>
          <c:dPt>
            <c:idx val="11"/>
            <c:invertIfNegative val="0"/>
            <c:bubble3D val="0"/>
            <c:spPr>
              <a:solidFill>
                <a:srgbClr val="FFC000"/>
              </a:solidFill>
            </c:spPr>
          </c:dPt>
          <c:dLbls>
            <c:dLbl>
              <c:idx val="0"/>
              <c:layout>
                <c:manualLayout>
                  <c:x val="9.852216748768473E-3"/>
                  <c:y val="6.3567731417825696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6.568144499178967E-3"/>
                  <c:y val="6.3567731417825696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9261083743842365E-3"/>
                  <c:y val="6.3567731417825696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9261083743842365E-3"/>
                  <c:y val="1.271354628356513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9261083743842365E-3"/>
                  <c:y val="1.5891932854456423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9193764554768711E-3"/>
                  <c:y val="0"/>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2840722495894306E-3"/>
                  <c:y val="6.3567731417826278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9261083743841767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9261083743842365E-3"/>
                  <c:y val="-2.5026665918356774E-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4.9193764554768711E-3"/>
                  <c:y val="3.2917288185674242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1.1494252873563218E-2"/>
                  <c:y val="3.7136246973354191E-4"/>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2840722495894909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8.2101806239737278E-3"/>
                  <c:y val="3.1783865708912263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2840722495894909E-3"/>
                  <c:y val="9.5351597126738831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2840722495893707E-3"/>
                  <c:y val="1.2713546283565139E-2"/>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8.2101806239736064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8.2101806239737278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0"/>
                  <c:y val="1.5891932854456364E-2"/>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6.5681444991791023E-3"/>
                  <c:y val="1.5891932854456423E-2"/>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1.6397921518256438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'RPA-Mcp'!$C$45:$C$67</c:f>
              <c:strCache>
                <c:ptCount val="23"/>
                <c:pt idx="0">
                  <c:v>Arauca</c:v>
                </c:pt>
                <c:pt idx="1">
                  <c:v>Barranquilla</c:v>
                </c:pt>
                <c:pt idx="2">
                  <c:v>Cartagena</c:v>
                </c:pt>
                <c:pt idx="3">
                  <c:v>Tunja</c:v>
                </c:pt>
                <c:pt idx="4">
                  <c:v>Buga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Palmira</c:v>
                </c:pt>
                <c:pt idx="22">
                  <c:v>Cali</c:v>
                </c:pt>
              </c:strCache>
            </c:strRef>
          </c:cat>
          <c:val>
            <c:numRef>
              <c:f>'RPA-Mcp'!$E$45:$E$67</c:f>
              <c:numCache>
                <c:formatCode>0</c:formatCode>
                <c:ptCount val="23"/>
              </c:numCache>
            </c:numRef>
          </c:val>
        </c:ser>
        <c:dLbls>
          <c:showLegendKey val="0"/>
          <c:showVal val="1"/>
          <c:showCatName val="0"/>
          <c:showSerName val="0"/>
          <c:showPercent val="0"/>
          <c:showBubbleSize val="0"/>
        </c:dLbls>
        <c:gapWidth val="75"/>
        <c:axId val="154760192"/>
        <c:axId val="155034752"/>
      </c:barChart>
      <c:catAx>
        <c:axId val="154760192"/>
        <c:scaling>
          <c:orientation val="minMax"/>
        </c:scaling>
        <c:delete val="0"/>
        <c:axPos val="b"/>
        <c:numFmt formatCode="General" sourceLinked="0"/>
        <c:majorTickMark val="none"/>
        <c:minorTickMark val="none"/>
        <c:tickLblPos val="nextTo"/>
        <c:crossAx val="155034752"/>
        <c:crosses val="autoZero"/>
        <c:auto val="1"/>
        <c:lblAlgn val="ctr"/>
        <c:lblOffset val="100"/>
        <c:noMultiLvlLbl val="0"/>
      </c:catAx>
      <c:valAx>
        <c:axId val="155034752"/>
        <c:scaling>
          <c:orientation val="minMax"/>
        </c:scaling>
        <c:delete val="0"/>
        <c:axPos val="l"/>
        <c:numFmt formatCode="0" sourceLinked="1"/>
        <c:majorTickMark val="none"/>
        <c:minorTickMark val="none"/>
        <c:tickLblPos val="nextTo"/>
        <c:crossAx val="1547601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('RPA-Mcp'!$F$13,'RPA-Mcp'!$I$13)</c:f>
              <c:numCache>
                <c:formatCode>0.0</c:formatCode>
                <c:ptCount val="2"/>
                <c:pt idx="0">
                  <c:v>391.66666666666663</c:v>
                </c:pt>
                <c:pt idx="1">
                  <c:v>349.66666666666663</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('RPA-Mcp'!$F$26,'RPA-Mcp'!$I$26)</c:f>
              <c:numCache>
                <c:formatCode>0</c:formatCode>
                <c:ptCount val="2"/>
                <c:pt idx="0">
                  <c:v>451.33333333333331</c:v>
                </c:pt>
                <c:pt idx="1">
                  <c:v>406</c:v>
                </c:pt>
              </c:numCache>
            </c:numRef>
          </c:val>
        </c:ser>
        <c:dLbls>
          <c:dLblPos val="outEnd"/>
          <c:showLegendKey val="0"/>
          <c:showVal val="1"/>
          <c:showCatName val="0"/>
          <c:showSerName val="0"/>
          <c:showPercent val="0"/>
          <c:showBubbleSize val="0"/>
        </c:dLbls>
        <c:gapWidth val="444"/>
        <c:overlap val="-90"/>
        <c:axId val="154761728"/>
        <c:axId val="155035904"/>
      </c:barChart>
      <c:catAx>
        <c:axId val="154761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5035904"/>
        <c:crosses val="autoZero"/>
        <c:auto val="1"/>
        <c:lblAlgn val="ctr"/>
        <c:lblOffset val="100"/>
        <c:noMultiLvlLbl val="0"/>
      </c:catAx>
      <c:valAx>
        <c:axId val="155035904"/>
        <c:scaling>
          <c:orientation val="minMax"/>
        </c:scaling>
        <c:delete val="1"/>
        <c:axPos val="l"/>
        <c:numFmt formatCode="0.0" sourceLinked="1"/>
        <c:majorTickMark val="none"/>
        <c:minorTickMark val="none"/>
        <c:tickLblPos val="nextTo"/>
        <c:crossAx val="1547617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'T-Admv.'!$C$51</c:f>
              <c:strCache>
                <c:ptCount val="1"/>
                <c:pt idx="0">
                  <c:v>INGRESOS EFECTIVOS</c:v>
                </c:pt>
              </c:strCache>
            </c:strRef>
          </c:tx>
          <c:invertIfNegative val="0"/>
          <c:dPt>
            <c:idx val="11"/>
            <c:invertIfNegative val="0"/>
            <c:bubble3D val="0"/>
            <c:spPr>
              <a:solidFill>
                <a:srgbClr val="00B050"/>
              </a:solidFill>
            </c:spPr>
          </c:dPt>
          <c:dLbls>
            <c:dLbl>
              <c:idx val="0"/>
              <c:layout>
                <c:manualLayout>
                  <c:x val="3.6479708162334618E-3"/>
                  <c:y val="6.1322825079780027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1.823985408116735E-3"/>
                  <c:y val="3.0661412539890014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9.1199270405836752E-3"/>
                  <c:y val="3.1414669288902046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5.4719562243502051E-3"/>
                  <c:y val="3.0658998255438056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7.2959416324668066E-3"/>
                  <c:y val="-2.4142844519598435E-7"/>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1.823985408116735E-3"/>
                  <c:y val="6.1322825079779463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1.3375738475183795E-16"/>
                  <c:y val="3.0661412539890014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tx2">
                        <a:lumMod val="60000"/>
                        <a:lumOff val="4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'T-Admv.'!$B$52:$B$73</c:f>
              <c:strCache>
                <c:ptCount val="22"/>
                <c:pt idx="0">
                  <c:v>Yopal</c:v>
                </c:pt>
                <c:pt idx="1">
                  <c:v>Barranquilla</c:v>
                </c:pt>
                <c:pt idx="2">
                  <c:v>Cartagena</c:v>
                </c:pt>
                <c:pt idx="3">
                  <c:v>Tunja</c:v>
                </c:pt>
                <c:pt idx="4">
                  <c:v>Manizales</c:v>
                </c:pt>
                <c:pt idx="5">
                  <c:v>Florencia</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Cali</c:v>
                </c:pt>
              </c:strCache>
            </c:strRef>
          </c:cat>
          <c:val>
            <c:numRef>
              <c:f>'T-Admv.'!$C$52:$C$73</c:f>
              <c:numCache>
                <c:formatCode>0</c:formatCode>
                <c:ptCount val="22"/>
              </c:numCache>
            </c:numRef>
          </c:val>
        </c:ser>
        <c:ser>
          <c:idx val="1"/>
          <c:order val="1"/>
          <c:tx>
            <c:strRef>
              <c:f>'T-Admv.'!$D$51</c:f>
              <c:strCache>
                <c:ptCount val="1"/>
                <c:pt idx="0">
                  <c:v>EGRESOS EFECTIVOS</c:v>
                </c:pt>
              </c:strCache>
            </c:strRef>
          </c:tx>
          <c:invertIfNegative val="0"/>
          <c:dPt>
            <c:idx val="11"/>
            <c:invertIfNegative val="0"/>
            <c:bubble3D val="0"/>
            <c:spPr>
              <a:solidFill>
                <a:srgbClr val="FFC000"/>
              </a:solidFill>
            </c:spPr>
          </c:dPt>
          <c:dLbls>
            <c:dLbl>
              <c:idx val="0"/>
              <c:layout>
                <c:manualLayout>
                  <c:x val="5.4719562243502138E-3"/>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4719562243501886E-3"/>
                  <c:y val="9.424159358225249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4719562243501722E-3"/>
                  <c:y val="-6.2827214770628144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4719562243502051E-3"/>
                  <c:y val="3.0658998255438056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5.4719562243502051E-3"/>
                  <c:y val="0"/>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5.4718126034519286E-3"/>
                  <c:y val="6.1322825079780027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5.4719562243502051E-3"/>
                  <c:y val="-1.1518189648838889E-16"/>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4719562243502051E-3"/>
                  <c:y val="0"/>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5.4719562243502051E-3"/>
                  <c:y val="3.0661412539890014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7.2959416324669402E-3"/>
                  <c:y val="9.1984237619670041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5.4719562243502051E-3"/>
                  <c:y val="6.2826924293351016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7.2959416324668734E-3"/>
                  <c:y val="-3.1413607385314363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5.4719562243502051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5.4719562243502051E-3"/>
                  <c:y val="6.1320410795327506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7.2959416324669402E-3"/>
                  <c:y val="1.2565442954125745E-2"/>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6479708162334701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1.823985408116735E-3"/>
                  <c:y val="9.1984237619670041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5.4719562243500715E-3"/>
                  <c:y val="-6.2827214770628725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5.4719562243502051E-3"/>
                  <c:y val="3.0661412539889454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718126034519286E-3"/>
                  <c:y val="6.1322825079780591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7.2957980115687972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'T-Admv.'!$B$52:$B$73</c:f>
              <c:strCache>
                <c:ptCount val="22"/>
                <c:pt idx="0">
                  <c:v>Yopal</c:v>
                </c:pt>
                <c:pt idx="1">
                  <c:v>Barranquilla</c:v>
                </c:pt>
                <c:pt idx="2">
                  <c:v>Cartagena</c:v>
                </c:pt>
                <c:pt idx="3">
                  <c:v>Tunja</c:v>
                </c:pt>
                <c:pt idx="4">
                  <c:v>Manizales</c:v>
                </c:pt>
                <c:pt idx="5">
                  <c:v>Florencia</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Cali</c:v>
                </c:pt>
              </c:strCache>
            </c:strRef>
          </c:cat>
          <c:val>
            <c:numRef>
              <c:f>'T-Admv.'!$D$52:$D$73</c:f>
              <c:numCache>
                <c:formatCode>0</c:formatCode>
                <c:ptCount val="22"/>
              </c:numCache>
            </c:numRef>
          </c:val>
        </c:ser>
        <c:dLbls>
          <c:showLegendKey val="0"/>
          <c:showVal val="1"/>
          <c:showCatName val="0"/>
          <c:showSerName val="0"/>
          <c:showPercent val="0"/>
          <c:showBubbleSize val="0"/>
        </c:dLbls>
        <c:gapWidth val="75"/>
        <c:axId val="110121984"/>
        <c:axId val="148668992"/>
      </c:barChart>
      <c:catAx>
        <c:axId val="110121984"/>
        <c:scaling>
          <c:orientation val="minMax"/>
        </c:scaling>
        <c:delete val="0"/>
        <c:axPos val="b"/>
        <c:numFmt formatCode="General" sourceLinked="0"/>
        <c:majorTickMark val="none"/>
        <c:minorTickMark val="none"/>
        <c:tickLblPos val="nextTo"/>
        <c:crossAx val="148668992"/>
        <c:crosses val="autoZero"/>
        <c:auto val="1"/>
        <c:lblAlgn val="ctr"/>
        <c:lblOffset val="100"/>
        <c:noMultiLvlLbl val="0"/>
      </c:catAx>
      <c:valAx>
        <c:axId val="148668992"/>
        <c:scaling>
          <c:orientation val="minMax"/>
        </c:scaling>
        <c:delete val="0"/>
        <c:axPos val="l"/>
        <c:numFmt formatCode="0" sourceLinked="1"/>
        <c:majorTickMark val="none"/>
        <c:minorTickMark val="none"/>
        <c:tickLblPos val="nextTo"/>
        <c:crossAx val="1101219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'C-Cto'!$D$108</c:f>
              <c:strCache>
                <c:ptCount val="1"/>
                <c:pt idx="0">
                  <c:v>INGRESOS EFECTIVOS</c:v>
                </c:pt>
              </c:strCache>
            </c:strRef>
          </c:tx>
          <c:invertIfNegative val="0"/>
          <c:dPt>
            <c:idx val="15"/>
            <c:invertIfNegative val="0"/>
            <c:bubble3D val="0"/>
            <c:spPr>
              <a:solidFill>
                <a:srgbClr val="00B050"/>
              </a:solidFill>
            </c:spPr>
          </c:dPt>
          <c:dLbls>
            <c:dLbl>
              <c:idx val="8"/>
              <c:layout>
                <c:manualLayout>
                  <c:x val="-4.0858018386108275E-3"/>
                  <c:y val="4.7619047619047623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'C-Cto'!$C$109:$C$136</c:f>
              <c:strCache>
                <c:ptCount val="28"/>
                <c:pt idx="0">
                  <c:v>Arauca</c:v>
                </c:pt>
                <c:pt idx="1">
                  <c:v>Barrancabermeja</c:v>
                </c:pt>
                <c:pt idx="2">
                  <c:v>Cartagena</c:v>
                </c:pt>
                <c:pt idx="3">
                  <c:v>Cartago</c:v>
                </c:pt>
                <c:pt idx="4">
                  <c:v>Tunja</c:v>
                </c:pt>
                <c:pt idx="5">
                  <c:v>Buenaventura</c:v>
                </c:pt>
                <c:pt idx="6">
                  <c:v>Buga</c:v>
                </c:pt>
                <c:pt idx="7">
                  <c:v>Manizales</c:v>
                </c:pt>
                <c:pt idx="8">
                  <c:v>Florencia</c:v>
                </c:pt>
                <c:pt idx="9">
                  <c:v>Yopal </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Palmira</c:v>
                </c:pt>
              </c:strCache>
            </c:strRef>
          </c:cat>
          <c:val>
            <c:numRef>
              <c:f>'C-Cto'!$D$109:$D$136</c:f>
              <c:numCache>
                <c:formatCode>0</c:formatCode>
                <c:ptCount val="28"/>
              </c:numCache>
            </c:numRef>
          </c:val>
        </c:ser>
        <c:ser>
          <c:idx val="1"/>
          <c:order val="1"/>
          <c:tx>
            <c:strRef>
              <c:f>'C-Cto'!$E$108</c:f>
              <c:strCache>
                <c:ptCount val="1"/>
                <c:pt idx="0">
                  <c:v>EGRESOS EFECTIVOS</c:v>
                </c:pt>
              </c:strCache>
            </c:strRef>
          </c:tx>
          <c:invertIfNegative val="0"/>
          <c:dPt>
            <c:idx val="15"/>
            <c:invertIfNegative val="0"/>
            <c:bubble3D val="0"/>
            <c:spPr>
              <a:solidFill>
                <a:srgbClr val="FFC000"/>
              </a:solidFill>
            </c:spPr>
          </c:dPt>
          <c:dLbls>
            <c:dLbl>
              <c:idx val="1"/>
              <c:layout>
                <c:manualLayout>
                  <c:x val="8.1716036772216429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8096697310180455E-3"/>
                  <c:y val="2.380952380952424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4477357848144361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7238678924071183E-3"/>
                  <c:y val="1.1904761904761817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9.5335376234252645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723867892407218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8.1716036772215544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4.0858018386108275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6.8096697310179458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8.171603677221655E-3"/>
                  <c:y val="-2.1825144699462845E-17"/>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0858018386108275E-3"/>
                  <c:y val="0"/>
                </c:manualLayout>
              </c:layout>
              <c:showLegendKey val="0"/>
              <c:showVal val="1"/>
              <c:showCatName val="0"/>
              <c:showSerName val="0"/>
              <c:showPercent val="0"/>
              <c:showBubbleSize val="0"/>
              <c:extLst>
                <c:ext xmlns:c15="http://schemas.microsoft.com/office/drawing/2012/chart" uri="{CE6537A1-D6FC-4f65-9D91-7224C49458BB}"/>
              </c:extLst>
            </c:dLbl>
            <c:dLbl>
              <c:idx val="25"/>
              <c:layout>
                <c:manualLayout>
                  <c:x val="4.0858018386107278E-3"/>
                  <c:y val="-4.365028939892569E-17"/>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4.0858018386108275E-3"/>
                  <c:y val="-8.7300578797851381E-1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'C-Cto'!$C$109:$C$136</c:f>
              <c:strCache>
                <c:ptCount val="28"/>
                <c:pt idx="0">
                  <c:v>Arauca</c:v>
                </c:pt>
                <c:pt idx="1">
                  <c:v>Barrancabermeja</c:v>
                </c:pt>
                <c:pt idx="2">
                  <c:v>Cartagena</c:v>
                </c:pt>
                <c:pt idx="3">
                  <c:v>Cartago</c:v>
                </c:pt>
                <c:pt idx="4">
                  <c:v>Tunja</c:v>
                </c:pt>
                <c:pt idx="5">
                  <c:v>Buenaventura</c:v>
                </c:pt>
                <c:pt idx="6">
                  <c:v>Buga</c:v>
                </c:pt>
                <c:pt idx="7">
                  <c:v>Manizales</c:v>
                </c:pt>
                <c:pt idx="8">
                  <c:v>Florencia</c:v>
                </c:pt>
                <c:pt idx="9">
                  <c:v>Yopal </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Palmira</c:v>
                </c:pt>
              </c:strCache>
            </c:strRef>
          </c:cat>
          <c:val>
            <c:numRef>
              <c:f>'C-Cto'!$E$109:$E$136</c:f>
              <c:numCache>
                <c:formatCode>0</c:formatCode>
                <c:ptCount val="28"/>
              </c:numCache>
            </c:numRef>
          </c:val>
        </c:ser>
        <c:dLbls>
          <c:showLegendKey val="0"/>
          <c:showVal val="1"/>
          <c:showCatName val="0"/>
          <c:showSerName val="0"/>
          <c:showPercent val="0"/>
          <c:showBubbleSize val="0"/>
        </c:dLbls>
        <c:gapWidth val="75"/>
        <c:axId val="155270656"/>
        <c:axId val="155037632"/>
      </c:barChart>
      <c:catAx>
        <c:axId val="155270656"/>
        <c:scaling>
          <c:orientation val="minMax"/>
        </c:scaling>
        <c:delete val="0"/>
        <c:axPos val="b"/>
        <c:numFmt formatCode="General" sourceLinked="0"/>
        <c:majorTickMark val="none"/>
        <c:minorTickMark val="none"/>
        <c:tickLblPos val="nextTo"/>
        <c:crossAx val="155037632"/>
        <c:crosses val="autoZero"/>
        <c:auto val="1"/>
        <c:lblAlgn val="ctr"/>
        <c:lblOffset val="100"/>
        <c:noMultiLvlLbl val="0"/>
      </c:catAx>
      <c:valAx>
        <c:axId val="155037632"/>
        <c:scaling>
          <c:orientation val="minMax"/>
        </c:scaling>
        <c:delete val="0"/>
        <c:axPos val="l"/>
        <c:numFmt formatCode="0" sourceLinked="1"/>
        <c:majorTickMark val="none"/>
        <c:minorTickMark val="none"/>
        <c:tickLblPos val="nextTo"/>
        <c:crossAx val="155270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('C-Cto'!$F$14,'C-Cto'!$I$14)</c:f>
              <c:numCache>
                <c:formatCode>0.0</c:formatCode>
                <c:ptCount val="2"/>
                <c:pt idx="0">
                  <c:v>451.6</c:v>
                </c:pt>
                <c:pt idx="1">
                  <c:v>384</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('C-Cto'!$F$29,'C-Cto'!$I$29)</c:f>
              <c:numCache>
                <c:formatCode>0</c:formatCode>
                <c:ptCount val="2"/>
                <c:pt idx="0">
                  <c:v>530.25</c:v>
                </c:pt>
                <c:pt idx="1">
                  <c:v>477</c:v>
                </c:pt>
              </c:numCache>
            </c:numRef>
          </c:val>
        </c:ser>
        <c:dLbls>
          <c:dLblPos val="outEnd"/>
          <c:showLegendKey val="0"/>
          <c:showVal val="1"/>
          <c:showCatName val="0"/>
          <c:showSerName val="0"/>
          <c:showPercent val="0"/>
          <c:showBubbleSize val="0"/>
        </c:dLbls>
        <c:gapWidth val="444"/>
        <c:overlap val="-90"/>
        <c:axId val="155288064"/>
        <c:axId val="155039936"/>
      </c:barChart>
      <c:catAx>
        <c:axId val="155288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5039936"/>
        <c:crosses val="autoZero"/>
        <c:auto val="1"/>
        <c:lblAlgn val="ctr"/>
        <c:lblOffset val="100"/>
        <c:noMultiLvlLbl val="0"/>
      </c:catAx>
      <c:valAx>
        <c:axId val="155039936"/>
        <c:scaling>
          <c:orientation val="minMax"/>
        </c:scaling>
        <c:delete val="1"/>
        <c:axPos val="l"/>
        <c:numFmt formatCode="0.0" sourceLinked="1"/>
        <c:majorTickMark val="none"/>
        <c:minorTickMark val="none"/>
        <c:tickLblPos val="nextTo"/>
        <c:crossAx val="1552880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('C-Cto'!$F$48,'C-Cto'!$I$48)</c:f>
              <c:numCache>
                <c:formatCode>0.0</c:formatCode>
                <c:ptCount val="2"/>
                <c:pt idx="0">
                  <c:v>136</c:v>
                </c:pt>
                <c:pt idx="1">
                  <c:v>151.5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('C-Cto'!$F$60,'C-Cto'!$I$60)</c:f>
              <c:numCache>
                <c:formatCode>0</c:formatCode>
                <c:ptCount val="2"/>
                <c:pt idx="0">
                  <c:v>221</c:v>
                </c:pt>
                <c:pt idx="1">
                  <c:v>201.5</c:v>
                </c:pt>
              </c:numCache>
            </c:numRef>
          </c:val>
        </c:ser>
        <c:dLbls>
          <c:dLblPos val="outEnd"/>
          <c:showLegendKey val="0"/>
          <c:showVal val="1"/>
          <c:showCatName val="0"/>
          <c:showSerName val="0"/>
          <c:showPercent val="0"/>
          <c:showBubbleSize val="0"/>
        </c:dLbls>
        <c:gapWidth val="444"/>
        <c:overlap val="-90"/>
        <c:axId val="155288576"/>
        <c:axId val="156106752"/>
      </c:barChart>
      <c:catAx>
        <c:axId val="15528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106752"/>
        <c:crosses val="autoZero"/>
        <c:auto val="1"/>
        <c:lblAlgn val="ctr"/>
        <c:lblOffset val="100"/>
        <c:noMultiLvlLbl val="0"/>
      </c:catAx>
      <c:valAx>
        <c:axId val="156106752"/>
        <c:scaling>
          <c:orientation val="minMax"/>
        </c:scaling>
        <c:delete val="1"/>
        <c:axPos val="l"/>
        <c:numFmt formatCode="0.0" sourceLinked="1"/>
        <c:majorTickMark val="none"/>
        <c:minorTickMark val="none"/>
        <c:tickLblPos val="nextTo"/>
        <c:crossAx val="15528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('C-Cto'!$F$78,'C-Cto'!$I$78)</c:f>
              <c:numCache>
                <c:formatCode>0.0</c:formatCode>
                <c:ptCount val="2"/>
                <c:pt idx="0">
                  <c:v>199.5</c:v>
                </c:pt>
                <c:pt idx="1">
                  <c:v>192</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('C-Cto'!$F$90,'C-Cto'!$I$90)</c:f>
              <c:numCache>
                <c:formatCode>0</c:formatCode>
                <c:ptCount val="2"/>
                <c:pt idx="0">
                  <c:v>183</c:v>
                </c:pt>
                <c:pt idx="1">
                  <c:v>172</c:v>
                </c:pt>
              </c:numCache>
            </c:numRef>
          </c:val>
        </c:ser>
        <c:dLbls>
          <c:dLblPos val="outEnd"/>
          <c:showLegendKey val="0"/>
          <c:showVal val="1"/>
          <c:showCatName val="0"/>
          <c:showSerName val="0"/>
          <c:showPercent val="0"/>
          <c:showBubbleSize val="0"/>
        </c:dLbls>
        <c:gapWidth val="444"/>
        <c:overlap val="-90"/>
        <c:axId val="155289088"/>
        <c:axId val="156108480"/>
      </c:barChart>
      <c:catAx>
        <c:axId val="155289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108480"/>
        <c:crosses val="autoZero"/>
        <c:auto val="1"/>
        <c:lblAlgn val="ctr"/>
        <c:lblOffset val="100"/>
        <c:noMultiLvlLbl val="0"/>
      </c:catAx>
      <c:valAx>
        <c:axId val="156108480"/>
        <c:scaling>
          <c:orientation val="minMax"/>
        </c:scaling>
        <c:delete val="1"/>
        <c:axPos val="l"/>
        <c:numFmt formatCode="0.0" sourceLinked="1"/>
        <c:majorTickMark val="none"/>
        <c:minorTickMark val="none"/>
        <c:tickLblPos val="nextTo"/>
        <c:crossAx val="15528908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'C-Mcp'!$D$151</c:f>
              <c:strCache>
                <c:ptCount val="1"/>
                <c:pt idx="0">
                  <c:v>INGRESOS EFECTIVOS</c:v>
                </c:pt>
              </c:strCache>
            </c:strRef>
          </c:tx>
          <c:invertIfNegative val="0"/>
          <c:dPt>
            <c:idx val="15"/>
            <c:invertIfNegative val="0"/>
            <c:bubble3D val="0"/>
            <c:spPr>
              <a:solidFill>
                <a:srgbClr val="FFC000"/>
              </a:solidFill>
            </c:spPr>
          </c:dPt>
          <c:dLbls>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'C-Mcp'!$C$152:$C$179</c:f>
              <c:strCache>
                <c:ptCount val="28"/>
                <c:pt idx="0">
                  <c:v>Palmira</c:v>
                </c:pt>
                <c:pt idx="1">
                  <c:v>Barranquilla</c:v>
                </c:pt>
                <c:pt idx="2">
                  <c:v>Barrancabermeja</c:v>
                </c:pt>
                <c:pt idx="3">
                  <c:v>Cartagena</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La Plata</c:v>
                </c:pt>
              </c:strCache>
            </c:strRef>
          </c:cat>
          <c:val>
            <c:numRef>
              <c:f>'C-Mcp'!$D$152:$D$179</c:f>
              <c:numCache>
                <c:formatCode>0</c:formatCode>
                <c:ptCount val="28"/>
              </c:numCache>
            </c:numRef>
          </c:val>
        </c:ser>
        <c:ser>
          <c:idx val="1"/>
          <c:order val="1"/>
          <c:tx>
            <c:strRef>
              <c:f>'C-Mcp'!$E$151</c:f>
              <c:strCache>
                <c:ptCount val="1"/>
                <c:pt idx="0">
                  <c:v>EGRESOS EFECTIVOS</c:v>
                </c:pt>
              </c:strCache>
            </c:strRef>
          </c:tx>
          <c:invertIfNegative val="0"/>
          <c:dPt>
            <c:idx val="15"/>
            <c:invertIfNegative val="0"/>
            <c:bubble3D val="0"/>
            <c:spPr>
              <a:solidFill>
                <a:srgbClr val="00B050"/>
              </a:solidFill>
            </c:spPr>
          </c:dPt>
          <c:dLbls>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'C-Mcp'!$C$152:$C$179</c:f>
              <c:strCache>
                <c:ptCount val="28"/>
                <c:pt idx="0">
                  <c:v>Palmira</c:v>
                </c:pt>
                <c:pt idx="1">
                  <c:v>Barranquilla</c:v>
                </c:pt>
                <c:pt idx="2">
                  <c:v>Barrancabermeja</c:v>
                </c:pt>
                <c:pt idx="3">
                  <c:v>Cartagena</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La Plata</c:v>
                </c:pt>
              </c:strCache>
            </c:strRef>
          </c:cat>
          <c:val>
            <c:numRef>
              <c:f>'C-Mcp'!$E$152:$E$179</c:f>
              <c:numCache>
                <c:formatCode>0</c:formatCode>
                <c:ptCount val="28"/>
              </c:numCache>
            </c:numRef>
          </c:val>
        </c:ser>
        <c:dLbls>
          <c:showLegendKey val="0"/>
          <c:showVal val="1"/>
          <c:showCatName val="0"/>
          <c:showSerName val="0"/>
          <c:showPercent val="0"/>
          <c:showBubbleSize val="0"/>
        </c:dLbls>
        <c:gapWidth val="75"/>
        <c:axId val="155723776"/>
        <c:axId val="156110208"/>
      </c:barChart>
      <c:catAx>
        <c:axId val="155723776"/>
        <c:scaling>
          <c:orientation val="minMax"/>
        </c:scaling>
        <c:delete val="0"/>
        <c:axPos val="b"/>
        <c:numFmt formatCode="General" sourceLinked="0"/>
        <c:majorTickMark val="none"/>
        <c:minorTickMark val="none"/>
        <c:tickLblPos val="nextTo"/>
        <c:crossAx val="156110208"/>
        <c:crosses val="autoZero"/>
        <c:auto val="1"/>
        <c:lblAlgn val="ctr"/>
        <c:lblOffset val="100"/>
        <c:noMultiLvlLbl val="0"/>
      </c:catAx>
      <c:valAx>
        <c:axId val="156110208"/>
        <c:scaling>
          <c:orientation val="minMax"/>
        </c:scaling>
        <c:delete val="0"/>
        <c:axPos val="l"/>
        <c:numFmt formatCode="0" sourceLinked="1"/>
        <c:majorTickMark val="none"/>
        <c:minorTickMark val="none"/>
        <c:tickLblPos val="nextTo"/>
        <c:crossAx val="1557237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('C-Mcp'!$F$19,'C-Mcp'!$I$19)</c:f>
              <c:numCache>
                <c:formatCode>0.0</c:formatCode>
                <c:ptCount val="2"/>
                <c:pt idx="0">
                  <c:v>732.19999999999993</c:v>
                </c:pt>
                <c:pt idx="1">
                  <c:v>655.7</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('C-Mcp'!$F$39,'C-Mcp'!$I$39)</c:f>
              <c:numCache>
                <c:formatCode>0</c:formatCode>
                <c:ptCount val="2"/>
                <c:pt idx="0">
                  <c:v>819.9</c:v>
                </c:pt>
                <c:pt idx="1">
                  <c:v>573.40000000000009</c:v>
                </c:pt>
              </c:numCache>
            </c:numRef>
          </c:val>
        </c:ser>
        <c:dLbls>
          <c:dLblPos val="outEnd"/>
          <c:showLegendKey val="0"/>
          <c:showVal val="1"/>
          <c:showCatName val="0"/>
          <c:showSerName val="0"/>
          <c:showPercent val="0"/>
          <c:showBubbleSize val="0"/>
        </c:dLbls>
        <c:gapWidth val="444"/>
        <c:overlap val="-90"/>
        <c:axId val="155725312"/>
        <c:axId val="156112512"/>
      </c:barChart>
      <c:catAx>
        <c:axId val="1557253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112512"/>
        <c:crosses val="autoZero"/>
        <c:auto val="1"/>
        <c:lblAlgn val="ctr"/>
        <c:lblOffset val="100"/>
        <c:noMultiLvlLbl val="0"/>
      </c:catAx>
      <c:valAx>
        <c:axId val="156112512"/>
        <c:scaling>
          <c:orientation val="minMax"/>
        </c:scaling>
        <c:delete val="1"/>
        <c:axPos val="l"/>
        <c:numFmt formatCode="0.0" sourceLinked="1"/>
        <c:majorTickMark val="none"/>
        <c:minorTickMark val="none"/>
        <c:tickLblPos val="nextTo"/>
        <c:crossAx val="1557253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('C-Mcp'!$F$120,'C-Mcp'!$I$120)</c:f>
              <c:numCache>
                <c:formatCode>0.0</c:formatCode>
                <c:ptCount val="2"/>
                <c:pt idx="0">
                  <c:v>644.33333333333326</c:v>
                </c:pt>
                <c:pt idx="1">
                  <c:v>578</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('C-Mcp'!$F$133,'C-Mcp'!$I$133)</c:f>
              <c:numCache>
                <c:formatCode>0</c:formatCode>
                <c:ptCount val="2"/>
                <c:pt idx="0">
                  <c:v>748.66666666666663</c:v>
                </c:pt>
                <c:pt idx="1">
                  <c:v>586.66666666666674</c:v>
                </c:pt>
              </c:numCache>
            </c:numRef>
          </c:val>
        </c:ser>
        <c:dLbls>
          <c:dLblPos val="outEnd"/>
          <c:showLegendKey val="0"/>
          <c:showVal val="1"/>
          <c:showCatName val="0"/>
          <c:showSerName val="0"/>
          <c:showPercent val="0"/>
          <c:showBubbleSize val="0"/>
        </c:dLbls>
        <c:gapWidth val="444"/>
        <c:overlap val="-90"/>
        <c:axId val="155787264"/>
        <c:axId val="155918336"/>
      </c:barChart>
      <c:catAx>
        <c:axId val="155787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5918336"/>
        <c:crosses val="autoZero"/>
        <c:auto val="1"/>
        <c:lblAlgn val="ctr"/>
        <c:lblOffset val="100"/>
        <c:noMultiLvlLbl val="0"/>
      </c:catAx>
      <c:valAx>
        <c:axId val="155918336"/>
        <c:scaling>
          <c:orientation val="minMax"/>
        </c:scaling>
        <c:delete val="1"/>
        <c:axPos val="l"/>
        <c:numFmt formatCode="0.0" sourceLinked="1"/>
        <c:majorTickMark val="none"/>
        <c:minorTickMark val="none"/>
        <c:tickLblPos val="nextTo"/>
        <c:crossAx val="15578726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('C-Mcp'!$F$87,'C-Mcp'!$I$87)</c:f>
              <c:numCache>
                <c:formatCode>0.0</c:formatCode>
                <c:ptCount val="2"/>
                <c:pt idx="0">
                  <c:v>325</c:v>
                </c:pt>
                <c:pt idx="1">
                  <c:v>234</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('C-Mcp'!$F$100,'C-Mcp'!$I$100)</c:f>
              <c:numCache>
                <c:formatCode>0</c:formatCode>
                <c:ptCount val="2"/>
                <c:pt idx="0">
                  <c:v>599.5</c:v>
                </c:pt>
                <c:pt idx="1">
                  <c:v>468</c:v>
                </c:pt>
              </c:numCache>
            </c:numRef>
          </c:val>
        </c:ser>
        <c:dLbls>
          <c:dLblPos val="outEnd"/>
          <c:showLegendKey val="0"/>
          <c:showVal val="1"/>
          <c:showCatName val="0"/>
          <c:showSerName val="0"/>
          <c:showPercent val="0"/>
          <c:showBubbleSize val="0"/>
        </c:dLbls>
        <c:gapWidth val="444"/>
        <c:overlap val="-90"/>
        <c:axId val="155787776"/>
        <c:axId val="156114240"/>
      </c:barChart>
      <c:catAx>
        <c:axId val="155787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114240"/>
        <c:crosses val="autoZero"/>
        <c:auto val="1"/>
        <c:lblAlgn val="ctr"/>
        <c:lblOffset val="100"/>
        <c:noMultiLvlLbl val="0"/>
      </c:catAx>
      <c:valAx>
        <c:axId val="156114240"/>
        <c:scaling>
          <c:orientation val="minMax"/>
        </c:scaling>
        <c:delete val="1"/>
        <c:axPos val="l"/>
        <c:numFmt formatCode="0.0" sourceLinked="1"/>
        <c:majorTickMark val="none"/>
        <c:minorTickMark val="none"/>
        <c:tickLblPos val="nextTo"/>
        <c:crossAx val="15578777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('C-Mcp'!$F$57,'C-Mcp'!$I$57)</c:f>
              <c:numCache>
                <c:formatCode>0.0</c:formatCode>
                <c:ptCount val="2"/>
                <c:pt idx="0">
                  <c:v>1322</c:v>
                </c:pt>
                <c:pt idx="1">
                  <c:v>742</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('C-Mcp'!$F$69,'C-Mcp'!$I$69)</c:f>
              <c:numCache>
                <c:formatCode>0</c:formatCode>
                <c:ptCount val="2"/>
                <c:pt idx="0">
                  <c:v>965</c:v>
                </c:pt>
                <c:pt idx="1">
                  <c:v>795</c:v>
                </c:pt>
              </c:numCache>
            </c:numRef>
          </c:val>
        </c:ser>
        <c:dLbls>
          <c:dLblPos val="outEnd"/>
          <c:showLegendKey val="0"/>
          <c:showVal val="1"/>
          <c:showCatName val="0"/>
          <c:showSerName val="0"/>
          <c:showPercent val="0"/>
          <c:showBubbleSize val="0"/>
        </c:dLbls>
        <c:gapWidth val="444"/>
        <c:overlap val="-90"/>
        <c:axId val="155788288"/>
        <c:axId val="155921216"/>
      </c:barChart>
      <c:catAx>
        <c:axId val="155788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5921216"/>
        <c:crosses val="autoZero"/>
        <c:auto val="1"/>
        <c:lblAlgn val="ctr"/>
        <c:lblOffset val="100"/>
        <c:noMultiLvlLbl val="0"/>
      </c:catAx>
      <c:valAx>
        <c:axId val="155921216"/>
        <c:scaling>
          <c:orientation val="minMax"/>
        </c:scaling>
        <c:delete val="1"/>
        <c:axPos val="l"/>
        <c:numFmt formatCode="0.0" sourceLinked="1"/>
        <c:majorTickMark val="none"/>
        <c:minorTickMark val="none"/>
        <c:tickLblPos val="nextTo"/>
        <c:crossAx val="15578828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Fmla.!$D$136</c:f>
              <c:strCache>
                <c:ptCount val="1"/>
                <c:pt idx="0">
                  <c:v>INGRESOS EFECTIVOS</c:v>
                </c:pt>
              </c:strCache>
            </c:strRef>
          </c:tx>
          <c:invertIfNegative val="0"/>
          <c:dPt>
            <c:idx val="10"/>
            <c:invertIfNegative val="0"/>
            <c:bubble3D val="0"/>
            <c:spPr>
              <a:solidFill>
                <a:srgbClr val="FFC000"/>
              </a:solidFill>
            </c:spPr>
          </c:dPt>
          <c:dLbls>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Fmla.!$C$137:$C$157</c:f>
              <c:strCache>
                <c:ptCount val="21"/>
                <c:pt idx="0">
                  <c:v>Barranquilla</c:v>
                </c:pt>
                <c:pt idx="1">
                  <c:v>Cartagena</c:v>
                </c:pt>
                <c:pt idx="2">
                  <c:v>Tunja</c:v>
                </c:pt>
                <c:pt idx="3">
                  <c:v>Manizales</c:v>
                </c:pt>
                <c:pt idx="4">
                  <c:v>Florencia</c:v>
                </c:pt>
                <c:pt idx="5">
                  <c:v>Yopal</c:v>
                </c:pt>
                <c:pt idx="6">
                  <c:v>Popayán</c:v>
                </c:pt>
                <c:pt idx="7">
                  <c:v>Valledupar</c:v>
                </c:pt>
                <c:pt idx="8">
                  <c:v>Quibdó</c:v>
                </c:pt>
                <c:pt idx="9">
                  <c:v>Montería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c:v>
                </c:pt>
              </c:strCache>
            </c:strRef>
          </c:cat>
          <c:val>
            <c:numRef>
              <c:f>Fmla.!$D$137:$D$157</c:f>
              <c:numCache>
                <c:formatCode>0</c:formatCode>
                <c:ptCount val="21"/>
                <c:pt idx="0">
                  <c:v>497</c:v>
                </c:pt>
                <c:pt idx="1">
                  <c:v>629</c:v>
                </c:pt>
                <c:pt idx="2">
                  <c:v>547</c:v>
                </c:pt>
                <c:pt idx="3">
                  <c:v>487</c:v>
                </c:pt>
                <c:pt idx="4">
                  <c:v>821</c:v>
                </c:pt>
                <c:pt idx="5">
                  <c:v>735</c:v>
                </c:pt>
                <c:pt idx="6">
                  <c:v>474</c:v>
                </c:pt>
                <c:pt idx="7">
                  <c:v>567</c:v>
                </c:pt>
                <c:pt idx="8">
                  <c:v>503</c:v>
                </c:pt>
                <c:pt idx="9">
                  <c:v>565</c:v>
                </c:pt>
                <c:pt idx="10">
                  <c:v>525</c:v>
                </c:pt>
                <c:pt idx="11">
                  <c:v>382</c:v>
                </c:pt>
                <c:pt idx="12">
                  <c:v>512</c:v>
                </c:pt>
                <c:pt idx="13">
                  <c:v>382</c:v>
                </c:pt>
                <c:pt idx="14">
                  <c:v>633</c:v>
                </c:pt>
                <c:pt idx="15">
                  <c:v>472</c:v>
                </c:pt>
                <c:pt idx="16">
                  <c:v>588</c:v>
                </c:pt>
                <c:pt idx="17">
                  <c:v>614</c:v>
                </c:pt>
                <c:pt idx="18">
                  <c:v>818</c:v>
                </c:pt>
                <c:pt idx="19">
                  <c:v>567</c:v>
                </c:pt>
                <c:pt idx="20">
                  <c:v>531</c:v>
                </c:pt>
              </c:numCache>
            </c:numRef>
          </c:val>
        </c:ser>
        <c:ser>
          <c:idx val="1"/>
          <c:order val="1"/>
          <c:tx>
            <c:strRef>
              <c:f>Fmla.!$E$136</c:f>
              <c:strCache>
                <c:ptCount val="1"/>
                <c:pt idx="0">
                  <c:v>EGRESOS EFECTIVOS</c:v>
                </c:pt>
              </c:strCache>
            </c:strRef>
          </c:tx>
          <c:invertIfNegative val="0"/>
          <c:dPt>
            <c:idx val="10"/>
            <c:invertIfNegative val="0"/>
            <c:bubble3D val="0"/>
            <c:spPr>
              <a:solidFill>
                <a:srgbClr val="00B050"/>
              </a:solidFill>
            </c:spPr>
          </c:dPt>
          <c:dLbls>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Fmla.!$C$137:$C$157</c:f>
              <c:strCache>
                <c:ptCount val="21"/>
                <c:pt idx="0">
                  <c:v>Barranquilla</c:v>
                </c:pt>
                <c:pt idx="1">
                  <c:v>Cartagena</c:v>
                </c:pt>
                <c:pt idx="2">
                  <c:v>Tunja</c:v>
                </c:pt>
                <c:pt idx="3">
                  <c:v>Manizales</c:v>
                </c:pt>
                <c:pt idx="4">
                  <c:v>Florencia</c:v>
                </c:pt>
                <c:pt idx="5">
                  <c:v>Yopal</c:v>
                </c:pt>
                <c:pt idx="6">
                  <c:v>Popayán</c:v>
                </c:pt>
                <c:pt idx="7">
                  <c:v>Valledupar</c:v>
                </c:pt>
                <c:pt idx="8">
                  <c:v>Quibdó</c:v>
                </c:pt>
                <c:pt idx="9">
                  <c:v>Montería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c:v>
                </c:pt>
              </c:strCache>
            </c:strRef>
          </c:cat>
          <c:val>
            <c:numRef>
              <c:f>Fmla.!$E$137:$E$157</c:f>
              <c:numCache>
                <c:formatCode>0</c:formatCode>
                <c:ptCount val="21"/>
                <c:pt idx="0">
                  <c:v>398</c:v>
                </c:pt>
                <c:pt idx="1">
                  <c:v>561</c:v>
                </c:pt>
                <c:pt idx="2">
                  <c:v>459</c:v>
                </c:pt>
                <c:pt idx="3">
                  <c:v>387</c:v>
                </c:pt>
                <c:pt idx="4">
                  <c:v>710</c:v>
                </c:pt>
                <c:pt idx="5">
                  <c:v>499</c:v>
                </c:pt>
                <c:pt idx="6">
                  <c:v>306</c:v>
                </c:pt>
                <c:pt idx="7">
                  <c:v>337</c:v>
                </c:pt>
                <c:pt idx="8">
                  <c:v>420</c:v>
                </c:pt>
                <c:pt idx="9">
                  <c:v>454</c:v>
                </c:pt>
                <c:pt idx="10">
                  <c:v>399</c:v>
                </c:pt>
                <c:pt idx="11">
                  <c:v>336</c:v>
                </c:pt>
                <c:pt idx="12">
                  <c:v>365</c:v>
                </c:pt>
                <c:pt idx="13">
                  <c:v>260</c:v>
                </c:pt>
                <c:pt idx="14">
                  <c:v>474</c:v>
                </c:pt>
                <c:pt idx="15">
                  <c:v>368</c:v>
                </c:pt>
                <c:pt idx="16">
                  <c:v>443</c:v>
                </c:pt>
                <c:pt idx="17">
                  <c:v>403</c:v>
                </c:pt>
                <c:pt idx="18">
                  <c:v>790</c:v>
                </c:pt>
                <c:pt idx="19">
                  <c:v>379</c:v>
                </c:pt>
                <c:pt idx="20">
                  <c:v>335</c:v>
                </c:pt>
              </c:numCache>
            </c:numRef>
          </c:val>
        </c:ser>
        <c:dLbls>
          <c:showLegendKey val="0"/>
          <c:showVal val="1"/>
          <c:showCatName val="0"/>
          <c:showSerName val="0"/>
          <c:showPercent val="0"/>
          <c:showBubbleSize val="0"/>
        </c:dLbls>
        <c:gapWidth val="75"/>
        <c:axId val="134420992"/>
        <c:axId val="155922944"/>
      </c:barChart>
      <c:catAx>
        <c:axId val="134420992"/>
        <c:scaling>
          <c:orientation val="minMax"/>
        </c:scaling>
        <c:delete val="0"/>
        <c:axPos val="b"/>
        <c:numFmt formatCode="General" sourceLinked="0"/>
        <c:majorTickMark val="none"/>
        <c:minorTickMark val="none"/>
        <c:tickLblPos val="nextTo"/>
        <c:crossAx val="155922944"/>
        <c:crosses val="autoZero"/>
        <c:auto val="1"/>
        <c:lblAlgn val="ctr"/>
        <c:lblOffset val="100"/>
        <c:noMultiLvlLbl val="0"/>
      </c:catAx>
      <c:valAx>
        <c:axId val="155922944"/>
        <c:scaling>
          <c:orientation val="minMax"/>
        </c:scaling>
        <c:delete val="0"/>
        <c:axPos val="l"/>
        <c:numFmt formatCode="0" sourceLinked="1"/>
        <c:majorTickMark val="none"/>
        <c:minorTickMark val="none"/>
        <c:tickLblPos val="nextTo"/>
        <c:crossAx val="1344209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('T-Admv.'!$E$17,'T-Admv.'!$H$17)</c:f>
              <c:numCache>
                <c:formatCode>0.0</c:formatCode>
                <c:ptCount val="2"/>
                <c:pt idx="0">
                  <c:v>310.33333333333337</c:v>
                </c:pt>
                <c:pt idx="1">
                  <c:v>237.66666666666666</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('T-Admv.'!$E$33,'T-Admv.'!$H$33)</c:f>
              <c:numCache>
                <c:formatCode>0</c:formatCode>
                <c:ptCount val="2"/>
                <c:pt idx="0">
                  <c:v>461.99999999999994</c:v>
                </c:pt>
                <c:pt idx="1">
                  <c:v>280.66666666666669</c:v>
                </c:pt>
              </c:numCache>
            </c:numRef>
          </c:val>
        </c:ser>
        <c:dLbls>
          <c:dLblPos val="outEnd"/>
          <c:showLegendKey val="0"/>
          <c:showVal val="1"/>
          <c:showCatName val="0"/>
          <c:showSerName val="0"/>
          <c:showPercent val="0"/>
          <c:showBubbleSize val="0"/>
        </c:dLbls>
        <c:gapWidth val="444"/>
        <c:overlap val="-90"/>
        <c:axId val="112237056"/>
        <c:axId val="148670144"/>
      </c:barChart>
      <c:catAx>
        <c:axId val="112237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48670144"/>
        <c:crosses val="autoZero"/>
        <c:auto val="1"/>
        <c:lblAlgn val="ctr"/>
        <c:lblOffset val="100"/>
        <c:noMultiLvlLbl val="0"/>
      </c:catAx>
      <c:valAx>
        <c:axId val="148670144"/>
        <c:scaling>
          <c:orientation val="minMax"/>
        </c:scaling>
        <c:delete val="1"/>
        <c:axPos val="l"/>
        <c:numFmt formatCode="0.0" sourceLinked="1"/>
        <c:majorTickMark val="none"/>
        <c:minorTickMark val="none"/>
        <c:tickLblPos val="nextTo"/>
        <c:crossAx val="112237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(Fmla.!$F$14,Fmla.!$I$14)</c:f>
              <c:numCache>
                <c:formatCode>0.0</c:formatCode>
                <c:ptCount val="2"/>
                <c:pt idx="0">
                  <c:v>589.4</c:v>
                </c:pt>
                <c:pt idx="1">
                  <c:v>392.59999999999997</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(Fmla.!$F$30,Fmla.!$I$30)</c:f>
              <c:numCache>
                <c:formatCode>0</c:formatCode>
                <c:ptCount val="2"/>
                <c:pt idx="0">
                  <c:v>570.79999999999995</c:v>
                </c:pt>
                <c:pt idx="1">
                  <c:v>459</c:v>
                </c:pt>
              </c:numCache>
            </c:numRef>
          </c:val>
        </c:ser>
        <c:dLbls>
          <c:dLblPos val="outEnd"/>
          <c:showLegendKey val="0"/>
          <c:showVal val="1"/>
          <c:showCatName val="0"/>
          <c:showSerName val="0"/>
          <c:showPercent val="0"/>
          <c:showBubbleSize val="0"/>
        </c:dLbls>
        <c:gapWidth val="444"/>
        <c:overlap val="-90"/>
        <c:axId val="155635712"/>
        <c:axId val="155925248"/>
      </c:barChart>
      <c:catAx>
        <c:axId val="155635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5925248"/>
        <c:crosses val="autoZero"/>
        <c:auto val="1"/>
        <c:lblAlgn val="ctr"/>
        <c:lblOffset val="100"/>
        <c:noMultiLvlLbl val="0"/>
      </c:catAx>
      <c:valAx>
        <c:axId val="155925248"/>
        <c:scaling>
          <c:orientation val="minMax"/>
        </c:scaling>
        <c:delete val="1"/>
        <c:axPos val="l"/>
        <c:numFmt formatCode="0.0" sourceLinked="1"/>
        <c:majorTickMark val="none"/>
        <c:minorTickMark val="none"/>
        <c:tickLblPos val="nextTo"/>
        <c:crossAx val="1556357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(Fmla.!$F$78,Fmla.!$I$78)</c:f>
              <c:numCache>
                <c:formatCode>0.0</c:formatCode>
                <c:ptCount val="2"/>
                <c:pt idx="0">
                  <c:v>184.5</c:v>
                </c:pt>
                <c:pt idx="1">
                  <c:v>151</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(Fmla.!$F$90,Fmla.!$I$90)</c:f>
              <c:numCache>
                <c:formatCode>0</c:formatCode>
                <c:ptCount val="2"/>
                <c:pt idx="0">
                  <c:v>293.5</c:v>
                </c:pt>
                <c:pt idx="1">
                  <c:v>209.5</c:v>
                </c:pt>
              </c:numCache>
            </c:numRef>
          </c:val>
        </c:ser>
        <c:dLbls>
          <c:dLblPos val="outEnd"/>
          <c:showLegendKey val="0"/>
          <c:showVal val="1"/>
          <c:showCatName val="0"/>
          <c:showSerName val="0"/>
          <c:showPercent val="0"/>
          <c:showBubbleSize val="0"/>
        </c:dLbls>
        <c:gapWidth val="444"/>
        <c:overlap val="-90"/>
        <c:axId val="155636224"/>
        <c:axId val="156877376"/>
      </c:barChart>
      <c:catAx>
        <c:axId val="155636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877376"/>
        <c:crosses val="autoZero"/>
        <c:auto val="1"/>
        <c:lblAlgn val="ctr"/>
        <c:lblOffset val="100"/>
        <c:noMultiLvlLbl val="0"/>
      </c:catAx>
      <c:valAx>
        <c:axId val="156877376"/>
        <c:scaling>
          <c:orientation val="minMax"/>
        </c:scaling>
        <c:delete val="1"/>
        <c:axPos val="l"/>
        <c:numFmt formatCode="0.0" sourceLinked="1"/>
        <c:majorTickMark val="none"/>
        <c:minorTickMark val="none"/>
        <c:tickLblPos val="nextTo"/>
        <c:crossAx val="15563622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(Fmla.!$F$48,Fmla.!$I$48)</c:f>
              <c:numCache>
                <c:formatCode>0.0</c:formatCode>
                <c:ptCount val="2"/>
                <c:pt idx="0">
                  <c:v>249</c:v>
                </c:pt>
                <c:pt idx="1">
                  <c:v>219.5</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(Fmla.!$F$60,Fmla.!$I$60)</c:f>
              <c:numCache>
                <c:formatCode>0</c:formatCode>
                <c:ptCount val="2"/>
                <c:pt idx="0">
                  <c:v>209</c:v>
                </c:pt>
                <c:pt idx="1">
                  <c:v>201</c:v>
                </c:pt>
              </c:numCache>
            </c:numRef>
          </c:val>
        </c:ser>
        <c:dLbls>
          <c:dLblPos val="outEnd"/>
          <c:showLegendKey val="0"/>
          <c:showVal val="1"/>
          <c:showCatName val="0"/>
          <c:showSerName val="0"/>
          <c:showPercent val="0"/>
          <c:showBubbleSize val="0"/>
        </c:dLbls>
        <c:gapWidth val="444"/>
        <c:overlap val="-90"/>
        <c:axId val="155636736"/>
        <c:axId val="156879104"/>
      </c:barChart>
      <c:catAx>
        <c:axId val="155636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879104"/>
        <c:crosses val="autoZero"/>
        <c:auto val="1"/>
        <c:lblAlgn val="ctr"/>
        <c:lblOffset val="100"/>
        <c:noMultiLvlLbl val="0"/>
      </c:catAx>
      <c:valAx>
        <c:axId val="156879104"/>
        <c:scaling>
          <c:orientation val="minMax"/>
        </c:scaling>
        <c:delete val="1"/>
        <c:axPos val="l"/>
        <c:numFmt formatCode="0.0" sourceLinked="1"/>
        <c:majorTickMark val="none"/>
        <c:minorTickMark val="none"/>
        <c:tickLblPos val="nextTo"/>
        <c:crossAx val="155636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(Fmla.!$F$107,Fmla.!$I$107)</c:f>
              <c:numCache>
                <c:formatCode>0.0</c:formatCode>
                <c:ptCount val="2"/>
                <c:pt idx="0">
                  <c:v>104.5</c:v>
                </c:pt>
                <c:pt idx="1">
                  <c:v>90</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(Fmla.!$F$118,Fmla.!$I$118)</c:f>
              <c:numCache>
                <c:formatCode>0</c:formatCode>
                <c:ptCount val="2"/>
                <c:pt idx="0">
                  <c:v>113</c:v>
                </c:pt>
                <c:pt idx="1">
                  <c:v>74.5</c:v>
                </c:pt>
              </c:numCache>
            </c:numRef>
          </c:val>
        </c:ser>
        <c:dLbls>
          <c:dLblPos val="outEnd"/>
          <c:showLegendKey val="0"/>
          <c:showVal val="1"/>
          <c:showCatName val="0"/>
          <c:showSerName val="0"/>
          <c:showPercent val="0"/>
          <c:showBubbleSize val="0"/>
        </c:dLbls>
        <c:gapWidth val="444"/>
        <c:overlap val="-90"/>
        <c:axId val="155637248"/>
        <c:axId val="156880832"/>
      </c:barChart>
      <c:catAx>
        <c:axId val="155637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880832"/>
        <c:crosses val="autoZero"/>
        <c:auto val="1"/>
        <c:lblAlgn val="ctr"/>
        <c:lblOffset val="100"/>
        <c:noMultiLvlLbl val="0"/>
      </c:catAx>
      <c:valAx>
        <c:axId val="156880832"/>
        <c:scaling>
          <c:orientation val="minMax"/>
        </c:scaling>
        <c:delete val="1"/>
        <c:axPos val="l"/>
        <c:numFmt formatCode="0.0" sourceLinked="1"/>
        <c:majorTickMark val="none"/>
        <c:minorTickMark val="none"/>
        <c:tickLblPos val="nextTo"/>
        <c:crossAx val="1556372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Laboral!$D$100</c:f>
              <c:strCache>
                <c:ptCount val="1"/>
                <c:pt idx="0">
                  <c:v>INGRESOS EFECTIVOS</c:v>
                </c:pt>
              </c:strCache>
            </c:strRef>
          </c:tx>
          <c:invertIfNegative val="0"/>
          <c:dPt>
            <c:idx val="15"/>
            <c:invertIfNegative val="0"/>
            <c:bubble3D val="0"/>
            <c:spPr>
              <a:solidFill>
                <a:srgbClr val="00B050"/>
              </a:solidFill>
            </c:spPr>
          </c:dPt>
          <c:dLbls>
            <c:dLbl>
              <c:idx val="12"/>
              <c:layout>
                <c:manualLayout>
                  <c:x val="-4.5084537056945323E-3"/>
                  <c:y val="6.5925001745455259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Laboral!$C$101:$C$127</c:f>
              <c:strCache>
                <c:ptCount val="27"/>
                <c:pt idx="0">
                  <c:v>Arauca</c:v>
                </c:pt>
                <c:pt idx="1">
                  <c:v>Barranquilla</c:v>
                </c:pt>
                <c:pt idx="2">
                  <c:v>Cartagena</c:v>
                </c:pt>
                <c:pt idx="3">
                  <c:v>Cartago</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Palmira</c:v>
                </c:pt>
                <c:pt idx="26">
                  <c:v>Cali</c:v>
                </c:pt>
              </c:strCache>
            </c:strRef>
          </c:cat>
          <c:val>
            <c:numRef>
              <c:f>Laboral!$D$101:$D$127</c:f>
              <c:numCache>
                <c:formatCode>0</c:formatCode>
                <c:ptCount val="27"/>
                <c:pt idx="0">
                  <c:v>254</c:v>
                </c:pt>
                <c:pt idx="1">
                  <c:v>444</c:v>
                </c:pt>
                <c:pt idx="2">
                  <c:v>614</c:v>
                </c:pt>
                <c:pt idx="3">
                  <c:v>257</c:v>
                </c:pt>
                <c:pt idx="4">
                  <c:v>374</c:v>
                </c:pt>
                <c:pt idx="5">
                  <c:v>219</c:v>
                </c:pt>
                <c:pt idx="6">
                  <c:v>456</c:v>
                </c:pt>
                <c:pt idx="7">
                  <c:v>655</c:v>
                </c:pt>
                <c:pt idx="8">
                  <c:v>566</c:v>
                </c:pt>
                <c:pt idx="9">
                  <c:v>351</c:v>
                </c:pt>
                <c:pt idx="10">
                  <c:v>381</c:v>
                </c:pt>
                <c:pt idx="11">
                  <c:v>434</c:v>
                </c:pt>
                <c:pt idx="12">
                  <c:v>399</c:v>
                </c:pt>
                <c:pt idx="13">
                  <c:v>436</c:v>
                </c:pt>
                <c:pt idx="14">
                  <c:v>275</c:v>
                </c:pt>
                <c:pt idx="15">
                  <c:v>678</c:v>
                </c:pt>
                <c:pt idx="16">
                  <c:v>512</c:v>
                </c:pt>
                <c:pt idx="17">
                  <c:v>451</c:v>
                </c:pt>
                <c:pt idx="18">
                  <c:v>405</c:v>
                </c:pt>
                <c:pt idx="19">
                  <c:v>555</c:v>
                </c:pt>
                <c:pt idx="20">
                  <c:v>394</c:v>
                </c:pt>
                <c:pt idx="21">
                  <c:v>559</c:v>
                </c:pt>
                <c:pt idx="22">
                  <c:v>600</c:v>
                </c:pt>
                <c:pt idx="23">
                  <c:v>578</c:v>
                </c:pt>
                <c:pt idx="24">
                  <c:v>561</c:v>
                </c:pt>
                <c:pt idx="25">
                  <c:v>528</c:v>
                </c:pt>
                <c:pt idx="26">
                  <c:v>732</c:v>
                </c:pt>
              </c:numCache>
            </c:numRef>
          </c:val>
        </c:ser>
        <c:ser>
          <c:idx val="1"/>
          <c:order val="1"/>
          <c:tx>
            <c:strRef>
              <c:f>Laboral!$E$100</c:f>
              <c:strCache>
                <c:ptCount val="1"/>
                <c:pt idx="0">
                  <c:v>EGRESOS EFECTIVOS</c:v>
                </c:pt>
              </c:strCache>
            </c:strRef>
          </c:tx>
          <c:invertIfNegative val="0"/>
          <c:dPt>
            <c:idx val="15"/>
            <c:invertIfNegative val="0"/>
            <c:bubble3D val="0"/>
            <c:spPr>
              <a:solidFill>
                <a:srgbClr val="FFC000"/>
              </a:solidFill>
            </c:spPr>
          </c:dPt>
          <c:dLbls>
            <c:dLbl>
              <c:idx val="8"/>
              <c:layout>
                <c:manualLayout>
                  <c:x val="1.5028179018981222E-3"/>
                  <c:y val="6.5925001745454964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0056358037962995E-3"/>
                  <c:y val="0"/>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3.0056358037961342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Laboral!$C$101:$C$127</c:f>
              <c:strCache>
                <c:ptCount val="27"/>
                <c:pt idx="0">
                  <c:v>Arauca</c:v>
                </c:pt>
                <c:pt idx="1">
                  <c:v>Barranquilla</c:v>
                </c:pt>
                <c:pt idx="2">
                  <c:v>Cartagena</c:v>
                </c:pt>
                <c:pt idx="3">
                  <c:v>Cartago</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Palmira</c:v>
                </c:pt>
                <c:pt idx="26">
                  <c:v>Cali</c:v>
                </c:pt>
              </c:strCache>
            </c:strRef>
          </c:cat>
          <c:val>
            <c:numRef>
              <c:f>Laboral!$E$101:$E$127</c:f>
              <c:numCache>
                <c:formatCode>0</c:formatCode>
                <c:ptCount val="27"/>
                <c:pt idx="0">
                  <c:v>186</c:v>
                </c:pt>
                <c:pt idx="1">
                  <c:v>412</c:v>
                </c:pt>
                <c:pt idx="2">
                  <c:v>458</c:v>
                </c:pt>
                <c:pt idx="3">
                  <c:v>151</c:v>
                </c:pt>
                <c:pt idx="4">
                  <c:v>300</c:v>
                </c:pt>
                <c:pt idx="5">
                  <c:v>151</c:v>
                </c:pt>
                <c:pt idx="6">
                  <c:v>296</c:v>
                </c:pt>
                <c:pt idx="7">
                  <c:v>376</c:v>
                </c:pt>
                <c:pt idx="8">
                  <c:v>549</c:v>
                </c:pt>
                <c:pt idx="9">
                  <c:v>271</c:v>
                </c:pt>
                <c:pt idx="10">
                  <c:v>285</c:v>
                </c:pt>
                <c:pt idx="11">
                  <c:v>352</c:v>
                </c:pt>
                <c:pt idx="12">
                  <c:v>409</c:v>
                </c:pt>
                <c:pt idx="13">
                  <c:v>323</c:v>
                </c:pt>
                <c:pt idx="14">
                  <c:v>152</c:v>
                </c:pt>
                <c:pt idx="15">
                  <c:v>580</c:v>
                </c:pt>
                <c:pt idx="16">
                  <c:v>380</c:v>
                </c:pt>
                <c:pt idx="17">
                  <c:v>300</c:v>
                </c:pt>
                <c:pt idx="18">
                  <c:v>287</c:v>
                </c:pt>
                <c:pt idx="19">
                  <c:v>353</c:v>
                </c:pt>
                <c:pt idx="20">
                  <c:v>277</c:v>
                </c:pt>
                <c:pt idx="21">
                  <c:v>325</c:v>
                </c:pt>
                <c:pt idx="22">
                  <c:v>409</c:v>
                </c:pt>
                <c:pt idx="23">
                  <c:v>392</c:v>
                </c:pt>
                <c:pt idx="24">
                  <c:v>364</c:v>
                </c:pt>
                <c:pt idx="25">
                  <c:v>315</c:v>
                </c:pt>
                <c:pt idx="26">
                  <c:v>471</c:v>
                </c:pt>
              </c:numCache>
            </c:numRef>
          </c:val>
        </c:ser>
        <c:dLbls>
          <c:showLegendKey val="0"/>
          <c:showVal val="1"/>
          <c:showCatName val="0"/>
          <c:showSerName val="0"/>
          <c:showPercent val="0"/>
          <c:showBubbleSize val="0"/>
        </c:dLbls>
        <c:gapWidth val="75"/>
        <c:axId val="134190592"/>
        <c:axId val="156882560"/>
      </c:barChart>
      <c:catAx>
        <c:axId val="134190592"/>
        <c:scaling>
          <c:orientation val="minMax"/>
        </c:scaling>
        <c:delete val="0"/>
        <c:axPos val="b"/>
        <c:numFmt formatCode="General" sourceLinked="0"/>
        <c:majorTickMark val="none"/>
        <c:minorTickMark val="none"/>
        <c:tickLblPos val="nextTo"/>
        <c:crossAx val="156882560"/>
        <c:crosses val="autoZero"/>
        <c:auto val="1"/>
        <c:lblAlgn val="ctr"/>
        <c:lblOffset val="100"/>
        <c:noMultiLvlLbl val="0"/>
      </c:catAx>
      <c:valAx>
        <c:axId val="156882560"/>
        <c:scaling>
          <c:orientation val="minMax"/>
        </c:scaling>
        <c:delete val="0"/>
        <c:axPos val="l"/>
        <c:numFmt formatCode="0" sourceLinked="1"/>
        <c:majorTickMark val="none"/>
        <c:minorTickMark val="none"/>
        <c:tickLblPos val="nextTo"/>
        <c:crossAx val="1341905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(Laboral!$F$71,Laboral!$I$71)</c:f>
              <c:numCache>
                <c:formatCode>0.0</c:formatCode>
                <c:ptCount val="2"/>
                <c:pt idx="0">
                  <c:v>239</c:v>
                </c:pt>
                <c:pt idx="1">
                  <c:v>206</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(Laboral!$F$82,Laboral!$I$82)</c:f>
              <c:numCache>
                <c:formatCode>0</c:formatCode>
                <c:ptCount val="2"/>
                <c:pt idx="0">
                  <c:v>272</c:v>
                </c:pt>
                <c:pt idx="1">
                  <c:v>269</c:v>
                </c:pt>
              </c:numCache>
            </c:numRef>
          </c:val>
        </c:ser>
        <c:dLbls>
          <c:dLblPos val="outEnd"/>
          <c:showLegendKey val="0"/>
          <c:showVal val="1"/>
          <c:showCatName val="0"/>
          <c:showSerName val="0"/>
          <c:showPercent val="0"/>
          <c:showBubbleSize val="0"/>
        </c:dLbls>
        <c:gapWidth val="444"/>
        <c:overlap val="-90"/>
        <c:axId val="134192640"/>
        <c:axId val="156565504"/>
      </c:barChart>
      <c:catAx>
        <c:axId val="1341926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565504"/>
        <c:crosses val="autoZero"/>
        <c:auto val="1"/>
        <c:lblAlgn val="ctr"/>
        <c:lblOffset val="100"/>
        <c:noMultiLvlLbl val="0"/>
      </c:catAx>
      <c:valAx>
        <c:axId val="156565504"/>
        <c:scaling>
          <c:orientation val="minMax"/>
        </c:scaling>
        <c:delete val="1"/>
        <c:axPos val="l"/>
        <c:numFmt formatCode="0.0" sourceLinked="1"/>
        <c:majorTickMark val="none"/>
        <c:minorTickMark val="none"/>
        <c:tickLblPos val="nextTo"/>
        <c:crossAx val="13419264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(Laboral!$F$42,Laboral!$I$42)</c:f>
              <c:numCache>
                <c:formatCode>0.0</c:formatCode>
                <c:ptCount val="2"/>
                <c:pt idx="0">
                  <c:v>165</c:v>
                </c:pt>
                <c:pt idx="1">
                  <c:v>164</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(Laboral!$F$53,Laboral!$I$53)</c:f>
              <c:numCache>
                <c:formatCode>0</c:formatCode>
                <c:ptCount val="2"/>
                <c:pt idx="0">
                  <c:v>141</c:v>
                </c:pt>
                <c:pt idx="1">
                  <c:v>132</c:v>
                </c:pt>
              </c:numCache>
            </c:numRef>
          </c:val>
        </c:ser>
        <c:dLbls>
          <c:dLblPos val="outEnd"/>
          <c:showLegendKey val="0"/>
          <c:showVal val="1"/>
          <c:showCatName val="0"/>
          <c:showSerName val="0"/>
          <c:showPercent val="0"/>
          <c:showBubbleSize val="0"/>
        </c:dLbls>
        <c:gapWidth val="444"/>
        <c:overlap val="-90"/>
        <c:axId val="134469120"/>
        <c:axId val="156567232"/>
      </c:barChart>
      <c:catAx>
        <c:axId val="134469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567232"/>
        <c:crosses val="autoZero"/>
        <c:auto val="1"/>
        <c:lblAlgn val="ctr"/>
        <c:lblOffset val="100"/>
        <c:noMultiLvlLbl val="0"/>
      </c:catAx>
      <c:valAx>
        <c:axId val="156567232"/>
        <c:scaling>
          <c:orientation val="minMax"/>
        </c:scaling>
        <c:delete val="1"/>
        <c:axPos val="l"/>
        <c:numFmt formatCode="0.0" sourceLinked="1"/>
        <c:majorTickMark val="none"/>
        <c:minorTickMark val="none"/>
        <c:tickLblPos val="nextTo"/>
        <c:crossAx val="13446912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(Laboral!$F$12,Laboral!$I$12)</c:f>
              <c:numCache>
                <c:formatCode>0.0</c:formatCode>
                <c:ptCount val="2"/>
                <c:pt idx="0">
                  <c:v>912.66666666666663</c:v>
                </c:pt>
                <c:pt idx="1">
                  <c:v>780</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(Laboral!$F$25,Laboral!$I$25)</c:f>
              <c:numCache>
                <c:formatCode>0</c:formatCode>
                <c:ptCount val="2"/>
                <c:pt idx="0">
                  <c:v>719</c:v>
                </c:pt>
                <c:pt idx="1">
                  <c:v>617.33333333333326</c:v>
                </c:pt>
              </c:numCache>
            </c:numRef>
          </c:val>
        </c:ser>
        <c:dLbls>
          <c:dLblPos val="outEnd"/>
          <c:showLegendKey val="0"/>
          <c:showVal val="1"/>
          <c:showCatName val="0"/>
          <c:showSerName val="0"/>
          <c:showPercent val="0"/>
          <c:showBubbleSize val="0"/>
        </c:dLbls>
        <c:gapWidth val="444"/>
        <c:overlap val="-90"/>
        <c:axId val="134470656"/>
        <c:axId val="156568960"/>
      </c:barChart>
      <c:catAx>
        <c:axId val="1344706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568960"/>
        <c:crosses val="autoZero"/>
        <c:auto val="1"/>
        <c:lblAlgn val="ctr"/>
        <c:lblOffset val="100"/>
        <c:noMultiLvlLbl val="0"/>
      </c:catAx>
      <c:valAx>
        <c:axId val="156568960"/>
        <c:scaling>
          <c:orientation val="minMax"/>
        </c:scaling>
        <c:delete val="1"/>
        <c:axPos val="l"/>
        <c:numFmt formatCode="0.0" sourceLinked="1"/>
        <c:majorTickMark val="none"/>
        <c:minorTickMark val="none"/>
        <c:tickLblPos val="nextTo"/>
        <c:crossAx val="13447065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Extinc.!$D$38</c:f>
              <c:strCache>
                <c:ptCount val="1"/>
                <c:pt idx="0">
                  <c:v>INGRESOS EFECTIVOS</c:v>
                </c:pt>
              </c:strCache>
            </c:strRef>
          </c:tx>
          <c:invertIfNegative val="0"/>
          <c:dPt>
            <c:idx val="0"/>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Extinc.!$C$39:$C$43</c:f>
              <c:strCache>
                <c:ptCount val="5"/>
                <c:pt idx="0">
                  <c:v>Neiva</c:v>
                </c:pt>
                <c:pt idx="1">
                  <c:v>Villavicencio</c:v>
                </c:pt>
                <c:pt idx="2">
                  <c:v>Cúcuta</c:v>
                </c:pt>
                <c:pt idx="3">
                  <c:v>Pereira</c:v>
                </c:pt>
                <c:pt idx="4">
                  <c:v>Cali</c:v>
                </c:pt>
              </c:strCache>
            </c:strRef>
          </c:cat>
          <c:val>
            <c:numRef>
              <c:f>Extinc.!$D$39:$D$43</c:f>
              <c:numCache>
                <c:formatCode>0</c:formatCode>
                <c:ptCount val="5"/>
                <c:pt idx="0">
                  <c:v>191</c:v>
                </c:pt>
                <c:pt idx="1">
                  <c:v>46</c:v>
                </c:pt>
                <c:pt idx="2">
                  <c:v>246</c:v>
                </c:pt>
                <c:pt idx="3">
                  <c:v>86</c:v>
                </c:pt>
                <c:pt idx="4">
                  <c:v>185</c:v>
                </c:pt>
              </c:numCache>
            </c:numRef>
          </c:val>
        </c:ser>
        <c:ser>
          <c:idx val="1"/>
          <c:order val="1"/>
          <c:tx>
            <c:strRef>
              <c:f>Extinc.!$E$38</c:f>
              <c:strCache>
                <c:ptCount val="1"/>
                <c:pt idx="0">
                  <c:v>EGRESOS EFECTIVOS</c:v>
                </c:pt>
              </c:strCache>
            </c:strRef>
          </c:tx>
          <c:invertIfNegative val="0"/>
          <c:dPt>
            <c:idx val="0"/>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Extinc.!$C$39:$C$43</c:f>
              <c:strCache>
                <c:ptCount val="5"/>
                <c:pt idx="0">
                  <c:v>Neiva</c:v>
                </c:pt>
                <c:pt idx="1">
                  <c:v>Villavicencio</c:v>
                </c:pt>
                <c:pt idx="2">
                  <c:v>Cúcuta</c:v>
                </c:pt>
                <c:pt idx="3">
                  <c:v>Pereira</c:v>
                </c:pt>
                <c:pt idx="4">
                  <c:v>Cali</c:v>
                </c:pt>
              </c:strCache>
            </c:strRef>
          </c:cat>
          <c:val>
            <c:numRef>
              <c:f>Extinc.!$E$39:$E$43</c:f>
              <c:numCache>
                <c:formatCode>0</c:formatCode>
                <c:ptCount val="5"/>
                <c:pt idx="0">
                  <c:v>197</c:v>
                </c:pt>
                <c:pt idx="1">
                  <c:v>39</c:v>
                </c:pt>
                <c:pt idx="2">
                  <c:v>187</c:v>
                </c:pt>
                <c:pt idx="3">
                  <c:v>45</c:v>
                </c:pt>
                <c:pt idx="4">
                  <c:v>67</c:v>
                </c:pt>
              </c:numCache>
            </c:numRef>
          </c:val>
        </c:ser>
        <c:dLbls>
          <c:showLegendKey val="0"/>
          <c:showVal val="1"/>
          <c:showCatName val="0"/>
          <c:showSerName val="0"/>
          <c:showPercent val="0"/>
          <c:showBubbleSize val="0"/>
        </c:dLbls>
        <c:gapWidth val="75"/>
        <c:axId val="158060544"/>
        <c:axId val="156570688"/>
      </c:barChart>
      <c:catAx>
        <c:axId val="158060544"/>
        <c:scaling>
          <c:orientation val="minMax"/>
        </c:scaling>
        <c:delete val="0"/>
        <c:axPos val="b"/>
        <c:numFmt formatCode="General" sourceLinked="0"/>
        <c:majorTickMark val="none"/>
        <c:minorTickMark val="none"/>
        <c:tickLblPos val="nextTo"/>
        <c:crossAx val="156570688"/>
        <c:crosses val="autoZero"/>
        <c:auto val="1"/>
        <c:lblAlgn val="ctr"/>
        <c:lblOffset val="100"/>
        <c:noMultiLvlLbl val="0"/>
      </c:catAx>
      <c:valAx>
        <c:axId val="156570688"/>
        <c:scaling>
          <c:orientation val="minMax"/>
        </c:scaling>
        <c:delete val="0"/>
        <c:axPos val="l"/>
        <c:numFmt formatCode="0" sourceLinked="1"/>
        <c:majorTickMark val="none"/>
        <c:minorTickMark val="none"/>
        <c:tickLblPos val="nextTo"/>
        <c:crossAx val="15806054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(Extinc.!$F$9,Extinc.!$I$9)</c:f>
              <c:numCache>
                <c:formatCode>0.0</c:formatCode>
                <c:ptCount val="2"/>
                <c:pt idx="0">
                  <c:v>191</c:v>
                </c:pt>
                <c:pt idx="1">
                  <c:v>197</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(Extinc.!$F$21,Extinc.!$I$21)</c:f>
              <c:numCache>
                <c:formatCode>0</c:formatCode>
                <c:ptCount val="2"/>
                <c:pt idx="0">
                  <c:v>174</c:v>
                </c:pt>
                <c:pt idx="1">
                  <c:v>175</c:v>
                </c:pt>
              </c:numCache>
            </c:numRef>
          </c:val>
        </c:ser>
        <c:dLbls>
          <c:dLblPos val="outEnd"/>
          <c:showLegendKey val="0"/>
          <c:showVal val="1"/>
          <c:showCatName val="0"/>
          <c:showSerName val="0"/>
          <c:showPercent val="0"/>
          <c:showBubbleSize val="0"/>
        </c:dLbls>
        <c:gapWidth val="444"/>
        <c:overlap val="-90"/>
        <c:axId val="158062080"/>
        <c:axId val="156572992"/>
      </c:barChart>
      <c:catAx>
        <c:axId val="158062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56572992"/>
        <c:crosses val="autoZero"/>
        <c:auto val="1"/>
        <c:lblAlgn val="ctr"/>
        <c:lblOffset val="100"/>
        <c:noMultiLvlLbl val="0"/>
      </c:catAx>
      <c:valAx>
        <c:axId val="156572992"/>
        <c:scaling>
          <c:orientation val="minMax"/>
        </c:scaling>
        <c:delete val="1"/>
        <c:axPos val="l"/>
        <c:numFmt formatCode="0.0" sourceLinked="1"/>
        <c:majorTickMark val="none"/>
        <c:minorTickMark val="none"/>
        <c:tickLblPos val="nextTo"/>
        <c:crossAx val="158062080"/>
        <c:crosses val="autoZero"/>
        <c:crossBetween val="between"/>
      </c:valAx>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073037252796879E-2"/>
          <c:y val="3.0790436058452084E-2"/>
          <c:w val="0.94381188488924639"/>
          <c:h val="0.73398401409439518"/>
        </c:manualLayout>
      </c:layout>
      <c:barChart>
        <c:barDir val="col"/>
        <c:grouping val="clustered"/>
        <c:varyColors val="0"/>
        <c:ser>
          <c:idx val="0"/>
          <c:order val="0"/>
          <c:tx>
            <c:strRef>
              <c:f>'J-Admv.'!$C$55</c:f>
              <c:strCache>
                <c:ptCount val="1"/>
                <c:pt idx="0">
                  <c:v>INGRESOS EFECTIVOS</c:v>
                </c:pt>
              </c:strCache>
            </c:strRef>
          </c:tx>
          <c:invertIfNegative val="0"/>
          <c:dPt>
            <c:idx val="14"/>
            <c:invertIfNegative val="0"/>
            <c:bubble3D val="0"/>
            <c:spPr>
              <a:solidFill>
                <a:srgbClr val="00B050"/>
              </a:solidFill>
            </c:spPr>
          </c:dPt>
          <c:dLbls>
            <c:dLbl>
              <c:idx val="4"/>
              <c:layout>
                <c:manualLayout>
                  <c:x val="1.5191796429927839E-3"/>
                  <c:y val="5.5465672535473468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0383592859854563E-3"/>
                  <c:y val="-5.0842945815468682E-17"/>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1.2222081031699194E-16"/>
                  <c:y val="8.1135885358614226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8.3333333333333332E-3"/>
                  <c:y val="-2.7047424670335386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'J-Admv.'!$B$56:$B$80</c:f>
              <c:strCache>
                <c:ptCount val="25"/>
                <c:pt idx="0">
                  <c:v>Arauca</c:v>
                </c:pt>
                <c:pt idx="1">
                  <c:v>Barranquilla</c:v>
                </c:pt>
                <c:pt idx="2">
                  <c:v>Cartagena</c:v>
                </c:pt>
                <c:pt idx="3">
                  <c:v>Cartago</c:v>
                </c:pt>
                <c:pt idx="4">
                  <c:v>Tunja</c:v>
                </c:pt>
                <c:pt idx="5">
                  <c:v>Buga</c:v>
                </c:pt>
                <c:pt idx="6">
                  <c:v>Manizales</c:v>
                </c:pt>
                <c:pt idx="7">
                  <c:v>Florencia</c:v>
                </c:pt>
                <c:pt idx="8">
                  <c:v>Yopal</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Ibagué</c:v>
                </c:pt>
                <c:pt idx="24">
                  <c:v>Cali</c:v>
                </c:pt>
              </c:strCache>
            </c:strRef>
          </c:cat>
          <c:val>
            <c:numRef>
              <c:f>'J-Admv.'!$C$56:$C$80</c:f>
              <c:numCache>
                <c:formatCode>0</c:formatCode>
                <c:ptCount val="25"/>
              </c:numCache>
            </c:numRef>
          </c:val>
        </c:ser>
        <c:ser>
          <c:idx val="1"/>
          <c:order val="1"/>
          <c:tx>
            <c:strRef>
              <c:f>'J-Admv.'!$D$55</c:f>
              <c:strCache>
                <c:ptCount val="1"/>
                <c:pt idx="0">
                  <c:v>EGRESOS EFECTIVOS</c:v>
                </c:pt>
              </c:strCache>
            </c:strRef>
          </c:tx>
          <c:invertIfNegative val="0"/>
          <c:dPt>
            <c:idx val="14"/>
            <c:invertIfNegative val="0"/>
            <c:bubble3D val="0"/>
            <c:spPr>
              <a:solidFill>
                <a:srgbClr val="FFC000"/>
              </a:solidFill>
            </c:spPr>
          </c:dPt>
          <c:dLbls>
            <c:dLbl>
              <c:idx val="0"/>
              <c:layout>
                <c:manualLayout>
                  <c:x val="3.0383592859855677E-3"/>
                  <c:y val="-5.0842945815468682E-17"/>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6.0767185719711216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5575389289783516E-3"/>
                  <c:y val="8.3198508803210194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0383592859855677E-3"/>
                  <c:y val="-1.0168589163093736E-16"/>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5575389289783238E-3"/>
                  <c:y val="5.5465672535473468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5575389289783516E-3"/>
                  <c:y val="2.7732836267736734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0383592859855677E-3"/>
                  <c:y val="-5.0842945815468682E-1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383592859855677E-3"/>
                  <c:y val="5.5465672535473468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0767185719711354E-3"/>
                  <c:y val="0"/>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4.5575389289782961E-3"/>
                  <c:y val="0"/>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0383592859855677E-3"/>
                  <c:y val="-1.0168589163093736E-16"/>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6.0767185719711354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4.5575389289782406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4.9999999999998778E-3"/>
                  <c:y val="2.7045295119537084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4.5575389289783516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3.0383592859855677E-3"/>
                  <c:y val="5.5465672535472956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6.0767185719710244E-3"/>
                  <c:y val="5.5465672535473468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6.0767185719711354E-3"/>
                  <c:y val="5.5465672535472956E-3"/>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5575389289782406E-3"/>
                  <c:y val="5.5465672535472445E-3"/>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4.5575389289783516E-3"/>
                  <c:y val="8.3198508803210194E-3"/>
                </c:manualLayout>
              </c:layout>
              <c:showLegendKey val="0"/>
              <c:showVal val="1"/>
              <c:showCatName val="0"/>
              <c:showSerName val="0"/>
              <c:showPercent val="0"/>
              <c:showBubbleSize val="0"/>
              <c:extLst>
                <c:ext xmlns:c15="http://schemas.microsoft.com/office/drawing/2012/chart" uri="{CE6537A1-D6FC-4f65-9D91-7224C49458BB}"/>
              </c:extLst>
            </c:dLbl>
            <c:dLbl>
              <c:idx val="24"/>
              <c:layout>
                <c:manualLayout>
                  <c:x val="4.5575389289783516E-3"/>
                  <c:y val="2.7732836267736734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'J-Admv.'!$B$56:$B$80</c:f>
              <c:strCache>
                <c:ptCount val="25"/>
                <c:pt idx="0">
                  <c:v>Arauca</c:v>
                </c:pt>
                <c:pt idx="1">
                  <c:v>Barranquilla</c:v>
                </c:pt>
                <c:pt idx="2">
                  <c:v>Cartagena</c:v>
                </c:pt>
                <c:pt idx="3">
                  <c:v>Cartago</c:v>
                </c:pt>
                <c:pt idx="4">
                  <c:v>Tunja</c:v>
                </c:pt>
                <c:pt idx="5">
                  <c:v>Buga</c:v>
                </c:pt>
                <c:pt idx="6">
                  <c:v>Manizales</c:v>
                </c:pt>
                <c:pt idx="7">
                  <c:v>Florencia</c:v>
                </c:pt>
                <c:pt idx="8">
                  <c:v>Yopal</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Ibagué</c:v>
                </c:pt>
                <c:pt idx="24">
                  <c:v>Cali</c:v>
                </c:pt>
              </c:strCache>
            </c:strRef>
          </c:cat>
          <c:val>
            <c:numRef>
              <c:f>'J-Admv.'!$D$56:$D$80</c:f>
              <c:numCache>
                <c:formatCode>0</c:formatCode>
                <c:ptCount val="25"/>
              </c:numCache>
            </c:numRef>
          </c:val>
        </c:ser>
        <c:dLbls>
          <c:showLegendKey val="0"/>
          <c:showVal val="1"/>
          <c:showCatName val="0"/>
          <c:showSerName val="0"/>
          <c:showPercent val="0"/>
          <c:showBubbleSize val="0"/>
        </c:dLbls>
        <c:gapWidth val="75"/>
        <c:axId val="108566528"/>
        <c:axId val="148671872"/>
      </c:barChart>
      <c:catAx>
        <c:axId val="108566528"/>
        <c:scaling>
          <c:orientation val="minMax"/>
        </c:scaling>
        <c:delete val="0"/>
        <c:axPos val="b"/>
        <c:numFmt formatCode="General" sourceLinked="0"/>
        <c:majorTickMark val="none"/>
        <c:minorTickMark val="none"/>
        <c:tickLblPos val="nextTo"/>
        <c:crossAx val="148671872"/>
        <c:crosses val="autoZero"/>
        <c:auto val="1"/>
        <c:lblAlgn val="ctr"/>
        <c:lblOffset val="100"/>
        <c:noMultiLvlLbl val="0"/>
      </c:catAx>
      <c:valAx>
        <c:axId val="148671872"/>
        <c:scaling>
          <c:orientation val="minMax"/>
        </c:scaling>
        <c:delete val="0"/>
        <c:axPos val="l"/>
        <c:numFmt formatCode="0" sourceLinked="1"/>
        <c:majorTickMark val="none"/>
        <c:minorTickMark val="none"/>
        <c:tickLblPos val="nextTo"/>
        <c:crossAx val="1085665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'Prom-Cto.'!$D$40</c:f>
              <c:strCache>
                <c:ptCount val="1"/>
                <c:pt idx="0">
                  <c:v>INGRESOS EFECTIVOS</c:v>
                </c:pt>
              </c:strCache>
            </c:strRef>
          </c:tx>
          <c:invertIfNegative val="0"/>
          <c:dPt>
            <c:idx val="5"/>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'Prom-Cto.'!$C$41:$C$46</c:f>
              <c:strCache>
                <c:ptCount val="6"/>
                <c:pt idx="0">
                  <c:v>Saravena</c:v>
                </c:pt>
                <c:pt idx="1">
                  <c:v>Sabanalarga</c:v>
                </c:pt>
                <c:pt idx="2">
                  <c:v>S. Vicente</c:v>
                </c:pt>
                <c:pt idx="3">
                  <c:v>Mompós</c:v>
                </c:pt>
                <c:pt idx="4">
                  <c:v>Turbaco</c:v>
                </c:pt>
                <c:pt idx="5">
                  <c:v>La Plata</c:v>
                </c:pt>
              </c:strCache>
            </c:strRef>
          </c:cat>
          <c:val>
            <c:numRef>
              <c:f>'Prom-Cto.'!$D$41:$D$46</c:f>
              <c:numCache>
                <c:formatCode>0</c:formatCode>
                <c:ptCount val="6"/>
                <c:pt idx="0">
                  <c:v>259</c:v>
                </c:pt>
                <c:pt idx="1">
                  <c:v>222</c:v>
                </c:pt>
                <c:pt idx="2">
                  <c:v>238</c:v>
                </c:pt>
                <c:pt idx="3">
                  <c:v>175</c:v>
                </c:pt>
                <c:pt idx="4">
                  <c:v>349</c:v>
                </c:pt>
                <c:pt idx="5">
                  <c:v>243</c:v>
                </c:pt>
              </c:numCache>
            </c:numRef>
          </c:val>
        </c:ser>
        <c:ser>
          <c:idx val="1"/>
          <c:order val="1"/>
          <c:tx>
            <c:strRef>
              <c:f>'Prom-Cto.'!$E$40</c:f>
              <c:strCache>
                <c:ptCount val="1"/>
                <c:pt idx="0">
                  <c:v>EGRESOS EFECTIVOS</c:v>
                </c:pt>
              </c:strCache>
            </c:strRef>
          </c:tx>
          <c:invertIfNegative val="0"/>
          <c:dPt>
            <c:idx val="5"/>
            <c:invertIfNegative val="0"/>
            <c:bubble3D val="0"/>
            <c:spPr>
              <a:solidFill>
                <a:srgbClr val="FFFF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'Prom-Cto.'!$C$41:$C$46</c:f>
              <c:strCache>
                <c:ptCount val="6"/>
                <c:pt idx="0">
                  <c:v>Saravena</c:v>
                </c:pt>
                <c:pt idx="1">
                  <c:v>Sabanalarga</c:v>
                </c:pt>
                <c:pt idx="2">
                  <c:v>S. Vicente</c:v>
                </c:pt>
                <c:pt idx="3">
                  <c:v>Mompós</c:v>
                </c:pt>
                <c:pt idx="4">
                  <c:v>Turbaco</c:v>
                </c:pt>
                <c:pt idx="5">
                  <c:v>La Plata</c:v>
                </c:pt>
              </c:strCache>
            </c:strRef>
          </c:cat>
          <c:val>
            <c:numRef>
              <c:f>'Prom-Cto.'!$E$41:$E$46</c:f>
              <c:numCache>
                <c:formatCode>0</c:formatCode>
                <c:ptCount val="6"/>
                <c:pt idx="0">
                  <c:v>231</c:v>
                </c:pt>
                <c:pt idx="1">
                  <c:v>210</c:v>
                </c:pt>
                <c:pt idx="2">
                  <c:v>138</c:v>
                </c:pt>
                <c:pt idx="3">
                  <c:v>146</c:v>
                </c:pt>
                <c:pt idx="4">
                  <c:v>252</c:v>
                </c:pt>
                <c:pt idx="5">
                  <c:v>208</c:v>
                </c:pt>
              </c:numCache>
            </c:numRef>
          </c:val>
        </c:ser>
        <c:dLbls>
          <c:showLegendKey val="0"/>
          <c:showVal val="1"/>
          <c:showCatName val="0"/>
          <c:showSerName val="0"/>
          <c:showPercent val="0"/>
          <c:showBubbleSize val="0"/>
        </c:dLbls>
        <c:gapWidth val="75"/>
        <c:axId val="134468608"/>
        <c:axId val="158000256"/>
      </c:barChart>
      <c:catAx>
        <c:axId val="134468608"/>
        <c:scaling>
          <c:orientation val="minMax"/>
        </c:scaling>
        <c:delete val="0"/>
        <c:axPos val="b"/>
        <c:numFmt formatCode="General" sourceLinked="0"/>
        <c:majorTickMark val="none"/>
        <c:minorTickMark val="none"/>
        <c:tickLblPos val="nextTo"/>
        <c:crossAx val="158000256"/>
        <c:crosses val="autoZero"/>
        <c:auto val="1"/>
        <c:lblAlgn val="ctr"/>
        <c:lblOffset val="100"/>
        <c:noMultiLvlLbl val="0"/>
      </c:catAx>
      <c:valAx>
        <c:axId val="158000256"/>
        <c:scaling>
          <c:orientation val="minMax"/>
        </c:scaling>
        <c:delete val="0"/>
        <c:axPos val="l"/>
        <c:numFmt formatCode="0" sourceLinked="1"/>
        <c:majorTickMark val="none"/>
        <c:minorTickMark val="none"/>
        <c:tickLblPos val="nextTo"/>
        <c:crossAx val="13446860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ingresos</c:v>
              </c:pt>
              <c:pt idx="1">
                <c:v>egresos</c:v>
              </c:pt>
            </c:strLit>
          </c:cat>
          <c:val>
            <c:numRef>
              <c:f>('Prom-Cto.'!$F$11,'Prom-Cto.'!$I$11)</c:f>
              <c:numCache>
                <c:formatCode>0.0</c:formatCode>
                <c:ptCount val="2"/>
                <c:pt idx="0">
                  <c:v>201</c:v>
                </c:pt>
                <c:pt idx="1">
                  <c:v>192.5</c:v>
                </c:pt>
              </c:numCache>
            </c:numRef>
          </c:val>
        </c:ser>
        <c:ser>
          <c:idx val="1"/>
          <c:order val="1"/>
          <c:tx>
            <c:v>2017</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ingresos</c:v>
              </c:pt>
              <c:pt idx="1">
                <c:v>egresos</c:v>
              </c:pt>
            </c:strLit>
          </c:cat>
          <c:val>
            <c:numRef>
              <c:f>('Prom-Cto.'!$F$23,'Prom-Cto.'!$I$23)</c:f>
              <c:numCache>
                <c:formatCode>0</c:formatCode>
                <c:ptCount val="2"/>
                <c:pt idx="0">
                  <c:v>209</c:v>
                </c:pt>
                <c:pt idx="1">
                  <c:v>166</c:v>
                </c:pt>
              </c:numCache>
            </c:numRef>
          </c:val>
        </c:ser>
        <c:dLbls>
          <c:showLegendKey val="0"/>
          <c:showVal val="1"/>
          <c:showCatName val="0"/>
          <c:showSerName val="0"/>
          <c:showPercent val="0"/>
          <c:showBubbleSize val="0"/>
        </c:dLbls>
        <c:gapWidth val="150"/>
        <c:overlap val="-25"/>
        <c:axId val="157896704"/>
        <c:axId val="158002560"/>
      </c:barChart>
      <c:catAx>
        <c:axId val="157896704"/>
        <c:scaling>
          <c:orientation val="minMax"/>
        </c:scaling>
        <c:delete val="0"/>
        <c:axPos val="b"/>
        <c:numFmt formatCode="General" sourceLinked="0"/>
        <c:majorTickMark val="none"/>
        <c:minorTickMark val="none"/>
        <c:tickLblPos val="nextTo"/>
        <c:crossAx val="158002560"/>
        <c:crosses val="autoZero"/>
        <c:auto val="1"/>
        <c:lblAlgn val="ctr"/>
        <c:lblOffset val="100"/>
        <c:noMultiLvlLbl val="0"/>
      </c:catAx>
      <c:valAx>
        <c:axId val="158002560"/>
        <c:scaling>
          <c:orientation val="minMax"/>
        </c:scaling>
        <c:delete val="1"/>
        <c:axPos val="l"/>
        <c:numFmt formatCode="0.0" sourceLinked="1"/>
        <c:majorTickMark val="none"/>
        <c:minorTickMark val="none"/>
        <c:tickLblPos val="nextTo"/>
        <c:crossAx val="15789670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PqCCM!$D$41</c:f>
              <c:strCache>
                <c:ptCount val="1"/>
                <c:pt idx="0">
                  <c:v>INGRESOS EFECTIVOS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PqCCM!$C$42:$C$59</c:f>
              <c:strCache>
                <c:ptCount val="18"/>
                <c:pt idx="0">
                  <c:v>Barranquilla</c:v>
                </c:pt>
                <c:pt idx="1">
                  <c:v>Cartagena</c:v>
                </c:pt>
                <c:pt idx="2">
                  <c:v>Tunja</c:v>
                </c:pt>
                <c:pt idx="3">
                  <c:v>Buenaventura</c:v>
                </c:pt>
                <c:pt idx="4">
                  <c:v>Popayán</c:v>
                </c:pt>
                <c:pt idx="5">
                  <c:v>Valledupar</c:v>
                </c:pt>
                <c:pt idx="6">
                  <c:v>Montería</c:v>
                </c:pt>
                <c:pt idx="7">
                  <c:v>Neiva*</c:v>
                </c:pt>
                <c:pt idx="8">
                  <c:v>S. Marta</c:v>
                </c:pt>
                <c:pt idx="9">
                  <c:v>Villavicencio</c:v>
                </c:pt>
                <c:pt idx="10">
                  <c:v>Pasto</c:v>
                </c:pt>
                <c:pt idx="11">
                  <c:v>Cúcuta</c:v>
                </c:pt>
                <c:pt idx="12">
                  <c:v>Pereira</c:v>
                </c:pt>
                <c:pt idx="13">
                  <c:v>Bucaramanga</c:v>
                </c:pt>
                <c:pt idx="14">
                  <c:v>Sincelejo</c:v>
                </c:pt>
                <c:pt idx="15">
                  <c:v>Ibagué</c:v>
                </c:pt>
                <c:pt idx="16">
                  <c:v>Cali</c:v>
                </c:pt>
                <c:pt idx="17">
                  <c:v>Palmira</c:v>
                </c:pt>
              </c:strCache>
            </c:strRef>
          </c:cat>
          <c:val>
            <c:numRef>
              <c:f>PqCCM!$D$42:$D$59</c:f>
              <c:numCache>
                <c:formatCode>0</c:formatCode>
                <c:ptCount val="18"/>
                <c:pt idx="0">
                  <c:v>685</c:v>
                </c:pt>
                <c:pt idx="1">
                  <c:v>921</c:v>
                </c:pt>
                <c:pt idx="2">
                  <c:v>1667</c:v>
                </c:pt>
                <c:pt idx="3">
                  <c:v>221</c:v>
                </c:pt>
                <c:pt idx="4">
                  <c:v>1153</c:v>
                </c:pt>
                <c:pt idx="5">
                  <c:v>1500</c:v>
                </c:pt>
                <c:pt idx="6">
                  <c:v>2410</c:v>
                </c:pt>
                <c:pt idx="7">
                  <c:v>230</c:v>
                </c:pt>
                <c:pt idx="8">
                  <c:v>1450</c:v>
                </c:pt>
                <c:pt idx="9">
                  <c:v>845</c:v>
                </c:pt>
                <c:pt idx="10">
                  <c:v>799</c:v>
                </c:pt>
                <c:pt idx="11">
                  <c:v>1270</c:v>
                </c:pt>
                <c:pt idx="12">
                  <c:v>984</c:v>
                </c:pt>
                <c:pt idx="13">
                  <c:v>238</c:v>
                </c:pt>
                <c:pt idx="14">
                  <c:v>1112</c:v>
                </c:pt>
                <c:pt idx="15">
                  <c:v>964</c:v>
                </c:pt>
                <c:pt idx="16">
                  <c:v>881</c:v>
                </c:pt>
                <c:pt idx="17">
                  <c:v>1015</c:v>
                </c:pt>
              </c:numCache>
            </c:numRef>
          </c:val>
        </c:ser>
        <c:ser>
          <c:idx val="1"/>
          <c:order val="1"/>
          <c:tx>
            <c:strRef>
              <c:f>PqCCM!$E$41</c:f>
              <c:strCache>
                <c:ptCount val="1"/>
                <c:pt idx="0">
                  <c:v>EGRESOS EFECTIVOS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PqCCM!$C$42:$C$59</c:f>
              <c:strCache>
                <c:ptCount val="18"/>
                <c:pt idx="0">
                  <c:v>Barranquilla</c:v>
                </c:pt>
                <c:pt idx="1">
                  <c:v>Cartagena</c:v>
                </c:pt>
                <c:pt idx="2">
                  <c:v>Tunja</c:v>
                </c:pt>
                <c:pt idx="3">
                  <c:v>Buenaventura</c:v>
                </c:pt>
                <c:pt idx="4">
                  <c:v>Popayán</c:v>
                </c:pt>
                <c:pt idx="5">
                  <c:v>Valledupar</c:v>
                </c:pt>
                <c:pt idx="6">
                  <c:v>Montería</c:v>
                </c:pt>
                <c:pt idx="7">
                  <c:v>Neiva*</c:v>
                </c:pt>
                <c:pt idx="8">
                  <c:v>S. Marta</c:v>
                </c:pt>
                <c:pt idx="9">
                  <c:v>Villavicencio</c:v>
                </c:pt>
                <c:pt idx="10">
                  <c:v>Pasto</c:v>
                </c:pt>
                <c:pt idx="11">
                  <c:v>Cúcuta</c:v>
                </c:pt>
                <c:pt idx="12">
                  <c:v>Pereira</c:v>
                </c:pt>
                <c:pt idx="13">
                  <c:v>Bucaramanga</c:v>
                </c:pt>
                <c:pt idx="14">
                  <c:v>Sincelejo</c:v>
                </c:pt>
                <c:pt idx="15">
                  <c:v>Ibagué</c:v>
                </c:pt>
                <c:pt idx="16">
                  <c:v>Cali</c:v>
                </c:pt>
                <c:pt idx="17">
                  <c:v>Palmira</c:v>
                </c:pt>
              </c:strCache>
            </c:strRef>
          </c:cat>
          <c:val>
            <c:numRef>
              <c:f>PqCCM!$E$42:$E$59</c:f>
              <c:numCache>
                <c:formatCode>0</c:formatCode>
                <c:ptCount val="18"/>
                <c:pt idx="0">
                  <c:v>464</c:v>
                </c:pt>
                <c:pt idx="1">
                  <c:v>594</c:v>
                </c:pt>
                <c:pt idx="2">
                  <c:v>1307</c:v>
                </c:pt>
                <c:pt idx="3">
                  <c:v>182</c:v>
                </c:pt>
                <c:pt idx="4">
                  <c:v>516</c:v>
                </c:pt>
                <c:pt idx="5">
                  <c:v>1215</c:v>
                </c:pt>
                <c:pt idx="6">
                  <c:v>1506</c:v>
                </c:pt>
                <c:pt idx="7">
                  <c:v>794</c:v>
                </c:pt>
                <c:pt idx="8">
                  <c:v>1389</c:v>
                </c:pt>
                <c:pt idx="9">
                  <c:v>783</c:v>
                </c:pt>
                <c:pt idx="10">
                  <c:v>926</c:v>
                </c:pt>
                <c:pt idx="11">
                  <c:v>1137</c:v>
                </c:pt>
                <c:pt idx="12">
                  <c:v>776</c:v>
                </c:pt>
                <c:pt idx="13">
                  <c:v>138</c:v>
                </c:pt>
                <c:pt idx="14">
                  <c:v>987</c:v>
                </c:pt>
                <c:pt idx="15">
                  <c:v>960</c:v>
                </c:pt>
                <c:pt idx="16">
                  <c:v>664</c:v>
                </c:pt>
                <c:pt idx="17">
                  <c:v>565</c:v>
                </c:pt>
              </c:numCache>
            </c:numRef>
          </c:val>
        </c:ser>
        <c:dLbls>
          <c:showLegendKey val="0"/>
          <c:showVal val="0"/>
          <c:showCatName val="0"/>
          <c:showSerName val="0"/>
          <c:showPercent val="0"/>
          <c:showBubbleSize val="0"/>
        </c:dLbls>
        <c:gapWidth val="100"/>
        <c:overlap val="-5"/>
        <c:axId val="157898240"/>
        <c:axId val="158004288"/>
      </c:barChart>
      <c:catAx>
        <c:axId val="15789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004288"/>
        <c:crosses val="autoZero"/>
        <c:auto val="1"/>
        <c:lblAlgn val="ctr"/>
        <c:lblOffset val="100"/>
        <c:noMultiLvlLbl val="0"/>
      </c:catAx>
      <c:valAx>
        <c:axId val="15800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7898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INGRESOS</c:v>
              </c:pt>
              <c:pt idx="1">
                <c:v>EGRESOS</c:v>
              </c:pt>
            </c:strLit>
          </c:cat>
          <c:val>
            <c:numRef>
              <c:f>(PqCCM!$F$11,PqCCM!$I$11)</c:f>
              <c:numCache>
                <c:formatCode>0.0</c:formatCode>
                <c:ptCount val="2"/>
                <c:pt idx="0">
                  <c:v>3272</c:v>
                </c:pt>
                <c:pt idx="1">
                  <c:v>230</c:v>
                </c:pt>
              </c:numCache>
            </c:numRef>
          </c:val>
        </c:ser>
        <c:ser>
          <c:idx val="1"/>
          <c:order val="1"/>
          <c:tx>
            <c:v>2017</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INGRESOS</c:v>
              </c:pt>
              <c:pt idx="1">
                <c:v>EGRESOS</c:v>
              </c:pt>
            </c:strLit>
          </c:cat>
          <c:val>
            <c:numRef>
              <c:f>(PqCCM!$F$23,PqCCM!$I$23)</c:f>
              <c:numCache>
                <c:formatCode>0</c:formatCode>
                <c:ptCount val="2"/>
                <c:pt idx="0">
                  <c:v>2576</c:v>
                </c:pt>
                <c:pt idx="1">
                  <c:v>676</c:v>
                </c:pt>
              </c:numCache>
            </c:numRef>
          </c:val>
        </c:ser>
        <c:dLbls>
          <c:showLegendKey val="0"/>
          <c:showVal val="1"/>
          <c:showCatName val="0"/>
          <c:showSerName val="0"/>
          <c:showPercent val="0"/>
          <c:showBubbleSize val="0"/>
        </c:dLbls>
        <c:gapWidth val="150"/>
        <c:overlap val="-25"/>
        <c:axId val="157899264"/>
        <c:axId val="158006592"/>
      </c:barChart>
      <c:catAx>
        <c:axId val="157899264"/>
        <c:scaling>
          <c:orientation val="minMax"/>
        </c:scaling>
        <c:delete val="0"/>
        <c:axPos val="b"/>
        <c:numFmt formatCode="General" sourceLinked="0"/>
        <c:majorTickMark val="none"/>
        <c:minorTickMark val="none"/>
        <c:tickLblPos val="nextTo"/>
        <c:crossAx val="158006592"/>
        <c:crosses val="autoZero"/>
        <c:auto val="1"/>
        <c:lblAlgn val="ctr"/>
        <c:lblOffset val="100"/>
        <c:noMultiLvlLbl val="0"/>
      </c:catAx>
      <c:valAx>
        <c:axId val="158006592"/>
        <c:scaling>
          <c:orientation val="minMax"/>
        </c:scaling>
        <c:delete val="1"/>
        <c:axPos val="l"/>
        <c:numFmt formatCode="0.0" sourceLinked="1"/>
        <c:majorTickMark val="none"/>
        <c:minorTickMark val="none"/>
        <c:tickLblPos val="nextTo"/>
        <c:crossAx val="15789926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PqCLab!$D$39</c:f>
              <c:strCache>
                <c:ptCount val="1"/>
                <c:pt idx="0">
                  <c:v>INGRESOS EFECTIVOS</c:v>
                </c:pt>
              </c:strCache>
            </c:strRef>
          </c:tx>
          <c:spPr>
            <a:solidFill>
              <a:schemeClr val="accent1"/>
            </a:solidFill>
            <a:ln>
              <a:noFill/>
            </a:ln>
            <a:effectLst/>
          </c:spPr>
          <c:invertIfNegative val="0"/>
          <c:dPt>
            <c:idx val="13"/>
            <c:invertIfNegative val="0"/>
            <c:bubble3D val="0"/>
            <c:spPr>
              <a:solidFill>
                <a:srgbClr val="92D050"/>
              </a:solidFill>
              <a:ln>
                <a:noFill/>
              </a:ln>
              <a:effectLst/>
            </c:spPr>
          </c:dPt>
          <c:dLbls>
            <c:dLbl>
              <c:idx val="2"/>
              <c:layout>
                <c:manualLayout>
                  <c:x val="1.6042781424176931E-3"/>
                  <c:y val="6.5377275785543703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2085562848353862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6.53772757855434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2085562848354157E-3"/>
                  <c:y val="-1.1985695434239965E-16"/>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4.8128344272530647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2085562848354742E-3"/>
                  <c:y val="6.5377275785542801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PqCLab!$C$40:$C$63</c:f>
              <c:strCache>
                <c:ptCount val="24"/>
                <c:pt idx="0">
                  <c:v>Arauca</c:v>
                </c:pt>
                <c:pt idx="1">
                  <c:v>Barranquilla</c:v>
                </c:pt>
                <c:pt idx="2">
                  <c:v>Cartagena</c:v>
                </c:pt>
                <c:pt idx="3">
                  <c:v>Tunja</c:v>
                </c:pt>
                <c:pt idx="4">
                  <c:v>Buga</c:v>
                </c:pt>
                <c:pt idx="5">
                  <c:v>Manizales</c:v>
                </c:pt>
                <c:pt idx="6">
                  <c:v>Florencia</c:v>
                </c:pt>
                <c:pt idx="7">
                  <c:v>Yopal</c:v>
                </c:pt>
                <c:pt idx="8">
                  <c:v>Popayán</c:v>
                </c:pt>
                <c:pt idx="9">
                  <c:v>Valledupar</c:v>
                </c:pt>
                <c:pt idx="10">
                  <c:v>Quibdó</c:v>
                </c:pt>
                <c:pt idx="11">
                  <c:v>Montería</c:v>
                </c:pt>
                <c:pt idx="12">
                  <c:v>Riohacha</c:v>
                </c:pt>
                <c:pt idx="13">
                  <c:v>Neiva</c:v>
                </c:pt>
                <c:pt idx="14">
                  <c:v>Villavicencio</c:v>
                </c:pt>
                <c:pt idx="15">
                  <c:v>Pasto</c:v>
                </c:pt>
                <c:pt idx="16">
                  <c:v>Cúcuta</c:v>
                </c:pt>
                <c:pt idx="17">
                  <c:v>Armenia</c:v>
                </c:pt>
                <c:pt idx="18">
                  <c:v>Pereira</c:v>
                </c:pt>
                <c:pt idx="19">
                  <c:v>Bucaramanga</c:v>
                </c:pt>
                <c:pt idx="20">
                  <c:v>Sincelejo</c:v>
                </c:pt>
                <c:pt idx="21">
                  <c:v>Ibagué</c:v>
                </c:pt>
                <c:pt idx="22">
                  <c:v>Cali</c:v>
                </c:pt>
                <c:pt idx="23">
                  <c:v>Mocoa</c:v>
                </c:pt>
              </c:strCache>
            </c:strRef>
          </c:cat>
          <c:val>
            <c:numRef>
              <c:f>PqCLab!$D$40:$D$63</c:f>
              <c:numCache>
                <c:formatCode>0</c:formatCode>
                <c:ptCount val="24"/>
                <c:pt idx="0">
                  <c:v>344</c:v>
                </c:pt>
                <c:pt idx="1">
                  <c:v>950</c:v>
                </c:pt>
                <c:pt idx="2">
                  <c:v>781</c:v>
                </c:pt>
                <c:pt idx="3">
                  <c:v>571</c:v>
                </c:pt>
                <c:pt idx="4">
                  <c:v>506</c:v>
                </c:pt>
                <c:pt idx="5">
                  <c:v>862</c:v>
                </c:pt>
                <c:pt idx="6">
                  <c:v>382</c:v>
                </c:pt>
                <c:pt idx="7">
                  <c:v>576</c:v>
                </c:pt>
                <c:pt idx="8">
                  <c:v>679</c:v>
                </c:pt>
                <c:pt idx="9">
                  <c:v>955</c:v>
                </c:pt>
                <c:pt idx="10">
                  <c:v>237</c:v>
                </c:pt>
                <c:pt idx="11">
                  <c:v>563</c:v>
                </c:pt>
                <c:pt idx="12">
                  <c:v>243</c:v>
                </c:pt>
                <c:pt idx="13">
                  <c:v>926</c:v>
                </c:pt>
                <c:pt idx="14">
                  <c:v>810</c:v>
                </c:pt>
                <c:pt idx="15">
                  <c:v>637</c:v>
                </c:pt>
                <c:pt idx="16">
                  <c:v>904</c:v>
                </c:pt>
                <c:pt idx="17">
                  <c:v>448</c:v>
                </c:pt>
                <c:pt idx="18">
                  <c:v>739</c:v>
                </c:pt>
                <c:pt idx="19">
                  <c:v>949</c:v>
                </c:pt>
                <c:pt idx="20">
                  <c:v>775</c:v>
                </c:pt>
                <c:pt idx="21">
                  <c:v>732</c:v>
                </c:pt>
                <c:pt idx="22">
                  <c:v>822</c:v>
                </c:pt>
                <c:pt idx="23">
                  <c:v>158</c:v>
                </c:pt>
              </c:numCache>
            </c:numRef>
          </c:val>
        </c:ser>
        <c:ser>
          <c:idx val="1"/>
          <c:order val="1"/>
          <c:tx>
            <c:strRef>
              <c:f>PqCLab!$E$39</c:f>
              <c:strCache>
                <c:ptCount val="1"/>
                <c:pt idx="0">
                  <c:v>EGRESOS EFECTIVOS</c:v>
                </c:pt>
              </c:strCache>
            </c:strRef>
          </c:tx>
          <c:spPr>
            <a:solidFill>
              <a:schemeClr val="accent2"/>
            </a:solidFill>
            <a:ln>
              <a:noFill/>
            </a:ln>
            <a:effectLst/>
          </c:spPr>
          <c:invertIfNegative val="0"/>
          <c:dPt>
            <c:idx val="13"/>
            <c:invertIfNegative val="0"/>
            <c:bubble3D val="0"/>
            <c:spPr>
              <a:solidFill>
                <a:srgbClr val="FFC000"/>
              </a:solidFill>
              <a:ln>
                <a:noFill/>
              </a:ln>
              <a:effectLst/>
            </c:spPr>
          </c:dPt>
          <c:dLbls>
            <c:dLbl>
              <c:idx val="0"/>
              <c:layout>
                <c:manualLayout>
                  <c:x val="4.8128344272531237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2085562848354304E-3"/>
                  <c:y val="-2.9964238585599913E-1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4171125696708018E-3"/>
                  <c:y val="0"/>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2085562848354157E-3"/>
                  <c:y val="1.307545515710874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2085562848354157E-3"/>
                  <c:y val="6.53772757855434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4171125696708313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6042781424177078E-3"/>
                  <c:y val="9.806591367831480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6.4171125696708313E-3"/>
                  <c:y val="-5.9928477171199826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8128344272531237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3.2085562848354157E-3"/>
                  <c:y val="3.2688637892772003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2085562848354157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4171125696707723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6.4171125696707134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4.8128344272531237E-3"/>
                  <c:y val="6.5377275785544605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3.2085562848354157E-3"/>
                  <c:y val="3.2688637892772003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6.4171125696708313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4.8128344272531237E-3"/>
                  <c:y val="3.26886378927717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2085562848354157E-3"/>
                  <c:y val="1.3075455157108741E-2"/>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3.2085562848352981E-3"/>
                  <c:y val="3.2688637892772003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8128344272531237E-3"/>
                  <c:y val="6.5377275785544605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3.2085562848352981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8.021390712088421E-3"/>
                  <c:y val="1.3075455157108741E-2"/>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8128344272530058E-3"/>
                  <c:y val="1.634431894638597E-2"/>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4.8128344272530058E-3"/>
                  <c:y val="6.537727578554400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PqCLab!$C$40:$C$63</c:f>
              <c:strCache>
                <c:ptCount val="24"/>
                <c:pt idx="0">
                  <c:v>Arauca</c:v>
                </c:pt>
                <c:pt idx="1">
                  <c:v>Barranquilla</c:v>
                </c:pt>
                <c:pt idx="2">
                  <c:v>Cartagena</c:v>
                </c:pt>
                <c:pt idx="3">
                  <c:v>Tunja</c:v>
                </c:pt>
                <c:pt idx="4">
                  <c:v>Buga</c:v>
                </c:pt>
                <c:pt idx="5">
                  <c:v>Manizales</c:v>
                </c:pt>
                <c:pt idx="6">
                  <c:v>Florencia</c:v>
                </c:pt>
                <c:pt idx="7">
                  <c:v>Yopal</c:v>
                </c:pt>
                <c:pt idx="8">
                  <c:v>Popayán</c:v>
                </c:pt>
                <c:pt idx="9">
                  <c:v>Valledupar</c:v>
                </c:pt>
                <c:pt idx="10">
                  <c:v>Quibdó</c:v>
                </c:pt>
                <c:pt idx="11">
                  <c:v>Montería</c:v>
                </c:pt>
                <c:pt idx="12">
                  <c:v>Riohacha</c:v>
                </c:pt>
                <c:pt idx="13">
                  <c:v>Neiva</c:v>
                </c:pt>
                <c:pt idx="14">
                  <c:v>Villavicencio</c:v>
                </c:pt>
                <c:pt idx="15">
                  <c:v>Pasto</c:v>
                </c:pt>
                <c:pt idx="16">
                  <c:v>Cúcuta</c:v>
                </c:pt>
                <c:pt idx="17">
                  <c:v>Armenia</c:v>
                </c:pt>
                <c:pt idx="18">
                  <c:v>Pereira</c:v>
                </c:pt>
                <c:pt idx="19">
                  <c:v>Bucaramanga</c:v>
                </c:pt>
                <c:pt idx="20">
                  <c:v>Sincelejo</c:v>
                </c:pt>
                <c:pt idx="21">
                  <c:v>Ibagué</c:v>
                </c:pt>
                <c:pt idx="22">
                  <c:v>Cali</c:v>
                </c:pt>
                <c:pt idx="23">
                  <c:v>Mocoa</c:v>
                </c:pt>
              </c:strCache>
            </c:strRef>
          </c:cat>
          <c:val>
            <c:numRef>
              <c:f>PqCLab!$E$40:$E$63</c:f>
              <c:numCache>
                <c:formatCode>0</c:formatCode>
                <c:ptCount val="24"/>
                <c:pt idx="0">
                  <c:v>298</c:v>
                </c:pt>
                <c:pt idx="1">
                  <c:v>798</c:v>
                </c:pt>
                <c:pt idx="2">
                  <c:v>591</c:v>
                </c:pt>
                <c:pt idx="3">
                  <c:v>436</c:v>
                </c:pt>
                <c:pt idx="4">
                  <c:v>458</c:v>
                </c:pt>
                <c:pt idx="5">
                  <c:v>579</c:v>
                </c:pt>
                <c:pt idx="6">
                  <c:v>329</c:v>
                </c:pt>
                <c:pt idx="7">
                  <c:v>461</c:v>
                </c:pt>
                <c:pt idx="8">
                  <c:v>649</c:v>
                </c:pt>
                <c:pt idx="9">
                  <c:v>575</c:v>
                </c:pt>
                <c:pt idx="10">
                  <c:v>236</c:v>
                </c:pt>
                <c:pt idx="11">
                  <c:v>558</c:v>
                </c:pt>
                <c:pt idx="12">
                  <c:v>154</c:v>
                </c:pt>
                <c:pt idx="13">
                  <c:v>653</c:v>
                </c:pt>
                <c:pt idx="14">
                  <c:v>440</c:v>
                </c:pt>
                <c:pt idx="15">
                  <c:v>421</c:v>
                </c:pt>
                <c:pt idx="16">
                  <c:v>761</c:v>
                </c:pt>
                <c:pt idx="17">
                  <c:v>432</c:v>
                </c:pt>
                <c:pt idx="18">
                  <c:v>587</c:v>
                </c:pt>
                <c:pt idx="19">
                  <c:v>690</c:v>
                </c:pt>
                <c:pt idx="20">
                  <c:v>716</c:v>
                </c:pt>
                <c:pt idx="21">
                  <c:v>694</c:v>
                </c:pt>
                <c:pt idx="22">
                  <c:v>792</c:v>
                </c:pt>
                <c:pt idx="23">
                  <c:v>116</c:v>
                </c:pt>
              </c:numCache>
            </c:numRef>
          </c:val>
        </c:ser>
        <c:dLbls>
          <c:showLegendKey val="0"/>
          <c:showVal val="0"/>
          <c:showCatName val="0"/>
          <c:showSerName val="0"/>
          <c:showPercent val="0"/>
          <c:showBubbleSize val="0"/>
        </c:dLbls>
        <c:gapWidth val="100"/>
        <c:overlap val="-5"/>
        <c:axId val="157900288"/>
        <c:axId val="158632192"/>
      </c:barChart>
      <c:catAx>
        <c:axId val="15790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8632192"/>
        <c:crosses val="autoZero"/>
        <c:auto val="1"/>
        <c:lblAlgn val="ctr"/>
        <c:lblOffset val="100"/>
        <c:noMultiLvlLbl val="0"/>
      </c:catAx>
      <c:valAx>
        <c:axId val="15863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7900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INGRESOS</c:v>
              </c:pt>
              <c:pt idx="1">
                <c:v>EGRESOS</c:v>
              </c:pt>
            </c:strLit>
          </c:cat>
          <c:val>
            <c:numRef>
              <c:f>(PqCLab!$F$11,PqCLab!$I$11)</c:f>
              <c:numCache>
                <c:formatCode>0.0</c:formatCode>
                <c:ptCount val="2"/>
                <c:pt idx="0">
                  <c:v>1435</c:v>
                </c:pt>
                <c:pt idx="1">
                  <c:v>639</c:v>
                </c:pt>
              </c:numCache>
            </c:numRef>
          </c:val>
        </c:ser>
        <c:ser>
          <c:idx val="1"/>
          <c:order val="1"/>
          <c:tx>
            <c:v>2017</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INGRESOS</c:v>
              </c:pt>
              <c:pt idx="1">
                <c:v>EGRESOS</c:v>
              </c:pt>
            </c:strLit>
          </c:cat>
          <c:val>
            <c:numRef>
              <c:f>(PqCLab!$F$22,PqCLab!$I$22)</c:f>
              <c:numCache>
                <c:formatCode>0</c:formatCode>
                <c:ptCount val="2"/>
                <c:pt idx="0">
                  <c:v>904</c:v>
                </c:pt>
                <c:pt idx="1">
                  <c:v>585</c:v>
                </c:pt>
              </c:numCache>
            </c:numRef>
          </c:val>
        </c:ser>
        <c:dLbls>
          <c:showLegendKey val="0"/>
          <c:showVal val="1"/>
          <c:showCatName val="0"/>
          <c:showSerName val="0"/>
          <c:showPercent val="0"/>
          <c:showBubbleSize val="0"/>
        </c:dLbls>
        <c:gapWidth val="150"/>
        <c:overlap val="-25"/>
        <c:axId val="158389760"/>
        <c:axId val="158633344"/>
      </c:barChart>
      <c:catAx>
        <c:axId val="158389760"/>
        <c:scaling>
          <c:orientation val="minMax"/>
        </c:scaling>
        <c:delete val="0"/>
        <c:axPos val="b"/>
        <c:numFmt formatCode="General" sourceLinked="0"/>
        <c:majorTickMark val="none"/>
        <c:minorTickMark val="none"/>
        <c:tickLblPos val="nextTo"/>
        <c:crossAx val="158633344"/>
        <c:crosses val="autoZero"/>
        <c:auto val="1"/>
        <c:lblAlgn val="ctr"/>
        <c:lblOffset val="100"/>
        <c:noMultiLvlLbl val="0"/>
      </c:catAx>
      <c:valAx>
        <c:axId val="158633344"/>
        <c:scaling>
          <c:orientation val="minMax"/>
        </c:scaling>
        <c:delete val="1"/>
        <c:axPos val="l"/>
        <c:numFmt formatCode="0.0" sourceLinked="1"/>
        <c:majorTickMark val="out"/>
        <c:minorTickMark val="none"/>
        <c:tickLblPos val="nextTo"/>
        <c:crossAx val="15838976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61395476807E-2"/>
          <c:y val="1.2802815881833372E-2"/>
          <c:w val="0.94653254288185595"/>
          <c:h val="0.76197164025171849"/>
        </c:manualLayout>
      </c:layout>
      <c:barChart>
        <c:barDir val="col"/>
        <c:grouping val="clustered"/>
        <c:varyColors val="0"/>
        <c:ser>
          <c:idx val="0"/>
          <c:order val="0"/>
          <c:tx>
            <c:strRef>
              <c:f>consol!$C$7</c:f>
              <c:strCache>
                <c:ptCount val="1"/>
                <c:pt idx="0">
                  <c:v>2017</c:v>
                </c:pt>
              </c:strCache>
            </c:strRef>
          </c:tx>
          <c:spPr>
            <a:solidFill>
              <a:schemeClr val="accent1"/>
            </a:solidFill>
            <a:ln>
              <a:noFill/>
            </a:ln>
            <a:effectLst/>
          </c:spPr>
          <c:invertIfNegative val="0"/>
          <c:dLbls>
            <c:dLbl>
              <c:idx val="2"/>
              <c:layout>
                <c:manualLayout>
                  <c:x val="3.8567496877589119E-3"/>
                  <c:y val="1.747815299687017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8925622658191484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0247935860734253E-2"/>
                  <c:y val="6.9912611987480045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8209371096986043E-3"/>
                  <c:y val="3.4956305993740344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928374843879456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7851245316383679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0"/>
                  <c:y val="5.2434458990609873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0"/>
                  <c:y val="6.9912611987480687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0706260804154973E-17"/>
                  <c:y val="6.9912611987480045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8925622658191839E-3"/>
                  <c:y val="8.7390764984350226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8925622658191839E-3"/>
                  <c:y val="5.2434458990609873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0"/>
                  <c:y val="5.243445899061051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consol!$B$8:$B$26</c:f>
              <c:strCache>
                <c:ptCount val="19"/>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pt idx="17">
                  <c:v>J. Pq. C. Comp. Mult.</c:v>
                </c:pt>
                <c:pt idx="18">
                  <c:v>J. Pq. Causas Laboral</c:v>
                </c:pt>
              </c:strCache>
            </c:strRef>
          </c:cat>
          <c:val>
            <c:numRef>
              <c:f>consol!$C$8:$C$26</c:f>
              <c:numCache>
                <c:formatCode>0%</c:formatCode>
                <c:ptCount val="19"/>
                <c:pt idx="0">
                  <c:v>0.81</c:v>
                </c:pt>
                <c:pt idx="1">
                  <c:v>0.77</c:v>
                </c:pt>
                <c:pt idx="2">
                  <c:v>1.28</c:v>
                </c:pt>
                <c:pt idx="3">
                  <c:v>1.02</c:v>
                </c:pt>
                <c:pt idx="4">
                  <c:v>1.25</c:v>
                </c:pt>
                <c:pt idx="5">
                  <c:v>1.19</c:v>
                </c:pt>
                <c:pt idx="6">
                  <c:v>0.66</c:v>
                </c:pt>
                <c:pt idx="7">
                  <c:v>1.21</c:v>
                </c:pt>
                <c:pt idx="8">
                  <c:v>0.93</c:v>
                </c:pt>
                <c:pt idx="9">
                  <c:v>1.61</c:v>
                </c:pt>
                <c:pt idx="10">
                  <c:v>0.88</c:v>
                </c:pt>
                <c:pt idx="11">
                  <c:v>0.88</c:v>
                </c:pt>
                <c:pt idx="12">
                  <c:v>1.22</c:v>
                </c:pt>
                <c:pt idx="13">
                  <c:v>0.86</c:v>
                </c:pt>
                <c:pt idx="14">
                  <c:v>0.93</c:v>
                </c:pt>
                <c:pt idx="15">
                  <c:v>1.28</c:v>
                </c:pt>
              </c:numCache>
            </c:numRef>
          </c:val>
        </c:ser>
        <c:dLbls>
          <c:showLegendKey val="0"/>
          <c:showVal val="0"/>
          <c:showCatName val="0"/>
          <c:showSerName val="0"/>
          <c:showPercent val="0"/>
          <c:showBubbleSize val="0"/>
        </c:dLbls>
        <c:gapWidth val="219"/>
        <c:axId val="158390272"/>
        <c:axId val="158635072"/>
      </c:barChart>
      <c:lineChart>
        <c:grouping val="standard"/>
        <c:varyColors val="0"/>
        <c:ser>
          <c:idx val="1"/>
          <c:order val="1"/>
          <c:tx>
            <c:strRef>
              <c:f>consol!$D$7</c:f>
              <c:strCache>
                <c:ptCount val="1"/>
                <c:pt idx="0">
                  <c:v>2018</c:v>
                </c:pt>
              </c:strCache>
            </c:strRef>
          </c:tx>
          <c:spPr>
            <a:ln w="28575" cap="rnd">
              <a:solidFill>
                <a:schemeClr val="accent2"/>
              </a:solidFill>
              <a:round/>
            </a:ln>
            <a:effectLst/>
          </c:spPr>
          <c:marker>
            <c:symbol val="none"/>
          </c:marker>
          <c:dLbls>
            <c:dLbl>
              <c:idx val="0"/>
              <c:layout>
                <c:manualLayout>
                  <c:x val="-1.9283748438794567E-2"/>
                  <c:y val="-1.573033769718315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570249063276736E-2"/>
                  <c:y val="-1.398252239749620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2.7965044794992341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8209371096986399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9531684299528844E-2"/>
                  <c:y val="-1.3982522397496137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0247935860734288E-2"/>
                  <c:y val="-1.5730337697183155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6391186172975376E-2"/>
                  <c:y val="1.398238477424419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2.756279966499561E-2"/>
                  <c:y val="-2.097516193112019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181818492401102E-2"/>
                  <c:y val="-2.097392121949608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2.2176386624883186E-2"/>
                  <c:y val="-3.6704121293427358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9.6418742193973509E-3"/>
                  <c:y val="-1.9225968296557126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2.3140498126553471E-2"/>
                  <c:y val="-1.5730337697183218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9945573386683776E-2"/>
                  <c:y val="-2.4476829444305501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1.2534436485216464E-2"/>
                  <c:y val="-1.0487029421374047E-2"/>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6639122033709802E-2"/>
                  <c:y val="-1.3982522397496137E-2"/>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2.0247935860734288E-2"/>
                  <c:y val="-1.9225968296557188E-2"/>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1.8319561016854974E-2"/>
                  <c:y val="1.223470709780905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consol!$B$8:$B$26</c:f>
              <c:strCache>
                <c:ptCount val="19"/>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pt idx="17">
                  <c:v>J. Pq. C. Comp. Mult.</c:v>
                </c:pt>
                <c:pt idx="18">
                  <c:v>J. Pq. Causas Laboral</c:v>
                </c:pt>
              </c:strCache>
            </c:strRef>
          </c:cat>
          <c:val>
            <c:numRef>
              <c:f>consol!$D$8:$D$26</c:f>
              <c:numCache>
                <c:formatCode>0%</c:formatCode>
                <c:ptCount val="19"/>
                <c:pt idx="0">
                  <c:v>1.31</c:v>
                </c:pt>
                <c:pt idx="1">
                  <c:v>1.02</c:v>
                </c:pt>
                <c:pt idx="2">
                  <c:v>1.05</c:v>
                </c:pt>
                <c:pt idx="3">
                  <c:v>0.99</c:v>
                </c:pt>
                <c:pt idx="4">
                  <c:v>1.31</c:v>
                </c:pt>
                <c:pt idx="5">
                  <c:v>2.7</c:v>
                </c:pt>
                <c:pt idx="6">
                  <c:v>0.93</c:v>
                </c:pt>
                <c:pt idx="7">
                  <c:v>1.28</c:v>
                </c:pt>
                <c:pt idx="8">
                  <c:v>1.08</c:v>
                </c:pt>
                <c:pt idx="9">
                  <c:v>1.63</c:v>
                </c:pt>
                <c:pt idx="10">
                  <c:v>1.01</c:v>
                </c:pt>
                <c:pt idx="11">
                  <c:v>1.07</c:v>
                </c:pt>
                <c:pt idx="12">
                  <c:v>1.27</c:v>
                </c:pt>
                <c:pt idx="13">
                  <c:v>1.08</c:v>
                </c:pt>
                <c:pt idx="14">
                  <c:v>0.92</c:v>
                </c:pt>
                <c:pt idx="15">
                  <c:v>1.72</c:v>
                </c:pt>
                <c:pt idx="16">
                  <c:v>2.0499999999999998</c:v>
                </c:pt>
                <c:pt idx="17">
                  <c:v>0.96</c:v>
                </c:pt>
                <c:pt idx="18">
                  <c:v>1.26</c:v>
                </c:pt>
              </c:numCache>
            </c:numRef>
          </c:val>
          <c:smooth val="0"/>
        </c:ser>
        <c:dLbls>
          <c:showLegendKey val="0"/>
          <c:showVal val="0"/>
          <c:showCatName val="0"/>
          <c:showSerName val="0"/>
          <c:showPercent val="0"/>
          <c:showBubbleSize val="0"/>
        </c:dLbls>
        <c:marker val="1"/>
        <c:smooth val="0"/>
        <c:axId val="158390272"/>
        <c:axId val="158635072"/>
      </c:lineChart>
      <c:catAx>
        <c:axId val="15839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58635072"/>
        <c:crosses val="autoZero"/>
        <c:auto val="1"/>
        <c:lblAlgn val="ctr"/>
        <c:lblOffset val="100"/>
        <c:noMultiLvlLbl val="0"/>
      </c:catAx>
      <c:valAx>
        <c:axId val="158635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15839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consol!$D$42</c:f>
              <c:strCache>
                <c:ptCount val="1"/>
                <c:pt idx="0">
                  <c:v>Ingresos </c:v>
                </c:pt>
              </c:strCache>
            </c:strRef>
          </c:tx>
          <c:marker>
            <c:symbol val="none"/>
          </c:marker>
          <c:dLbls>
            <c:dLbl>
              <c:idx val="1"/>
              <c:layout>
                <c:manualLayout>
                  <c:x val="-2.0078432364535798E-2"/>
                  <c:y val="-1.879589013802214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2549020227835333E-3"/>
                  <c:y val="2.349486267252811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5058824273401848E-2"/>
                  <c:y val="-2.8194020205951895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9.202508525581805E-17"/>
                  <c:y val="-1.1747431336263839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2588236410102772E-2"/>
                  <c:y val="-1.704469037378481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2.1333334387319283E-2"/>
                  <c:y val="-2.3494862672527678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2.0078432364535798E-2"/>
                  <c:y val="-1.6446403870769375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1.3804021061801165E-2"/>
                  <c:y val="-2.584434893978044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2549020227834874E-2"/>
                  <c:y val="-1.409691760351660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b="1">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consol!$C$43:$C$53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consol!$D$43:$D$53</c:f>
              <c:numCache>
                <c:formatCode>#,##0</c:formatCode>
                <c:ptCount val="11"/>
                <c:pt idx="0">
                  <c:v>2130893</c:v>
                </c:pt>
                <c:pt idx="1">
                  <c:v>2491775</c:v>
                </c:pt>
                <c:pt idx="2">
                  <c:v>2426938</c:v>
                </c:pt>
                <c:pt idx="3">
                  <c:v>2684094</c:v>
                </c:pt>
                <c:pt idx="4">
                  <c:v>2820229</c:v>
                </c:pt>
                <c:pt idx="5">
                  <c:v>2656779</c:v>
                </c:pt>
                <c:pt idx="6">
                  <c:v>2647245</c:v>
                </c:pt>
                <c:pt idx="7">
                  <c:v>2836861</c:v>
                </c:pt>
                <c:pt idx="8">
                  <c:v>2647666</c:v>
                </c:pt>
                <c:pt idx="9">
                  <c:v>2717444</c:v>
                </c:pt>
                <c:pt idx="10">
                  <c:v>2723771</c:v>
                </c:pt>
              </c:numCache>
            </c:numRef>
          </c:val>
          <c:smooth val="0"/>
        </c:ser>
        <c:ser>
          <c:idx val="1"/>
          <c:order val="1"/>
          <c:tx>
            <c:strRef>
              <c:f>consol!$E$42</c:f>
              <c:strCache>
                <c:ptCount val="1"/>
                <c:pt idx="0">
                  <c:v>Egresos</c:v>
                </c:pt>
              </c:strCache>
            </c:strRef>
          </c:tx>
          <c:marker>
            <c:symbol val="none"/>
          </c:marker>
          <c:dLbls>
            <c:dLbl>
              <c:idx val="1"/>
              <c:layout>
                <c:manualLayout>
                  <c:x val="-5.0196080911339494E-3"/>
                  <c:y val="9.397945069011072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1333334387319283E-2"/>
                  <c:y val="-1.4096917603516607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6012542627909025E-17"/>
                  <c:y val="1.1747431336263839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2588236410102772E-2"/>
                  <c:y val="2.4332352777398016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8823530341752309E-2"/>
                  <c:y val="-1.8795890138022145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1.7568628318968823E-2"/>
                  <c:y val="-1.8795890138022145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8.7843141594842276E-3"/>
                  <c:y val="-2.8193835207033214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1294118205051386E-2"/>
                  <c:y val="-2.819383520703321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b="1">
                    <a:solidFill>
                      <a:schemeClr val="accent2">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consol!$C$43:$C$53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consol!$E$43:$E$53</c:f>
              <c:numCache>
                <c:formatCode>#,##0</c:formatCode>
                <c:ptCount val="11"/>
                <c:pt idx="0">
                  <c:v>1598079</c:v>
                </c:pt>
                <c:pt idx="1">
                  <c:v>2118137</c:v>
                </c:pt>
                <c:pt idx="2">
                  <c:v>2264467</c:v>
                </c:pt>
                <c:pt idx="3">
                  <c:v>2288196</c:v>
                </c:pt>
                <c:pt idx="4">
                  <c:v>2371286</c:v>
                </c:pt>
                <c:pt idx="5">
                  <c:v>2646903</c:v>
                </c:pt>
                <c:pt idx="6">
                  <c:v>2452671</c:v>
                </c:pt>
                <c:pt idx="7">
                  <c:v>2358064</c:v>
                </c:pt>
                <c:pt idx="8">
                  <c:v>2036849</c:v>
                </c:pt>
                <c:pt idx="9">
                  <c:v>2165848</c:v>
                </c:pt>
                <c:pt idx="10">
                  <c:v>2249181</c:v>
                </c:pt>
              </c:numCache>
            </c:numRef>
          </c:val>
          <c:smooth val="0"/>
        </c:ser>
        <c:ser>
          <c:idx val="2"/>
          <c:order val="2"/>
          <c:tx>
            <c:strRef>
              <c:f>consol!$F$42</c:f>
              <c:strCache>
                <c:ptCount val="1"/>
                <c:pt idx="0">
                  <c:v>Inventario Final</c:v>
                </c:pt>
              </c:strCache>
            </c:strRef>
          </c:tx>
          <c:marker>
            <c:symbol val="none"/>
          </c:marker>
          <c:dLbls>
            <c:dLbl>
              <c:idx val="0"/>
              <c:layout>
                <c:manualLayout>
                  <c:x val="-1.1503135656977256E-17"/>
                  <c:y val="-9.3979450690110725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0196080911339494E-3"/>
                  <c:y val="-9.397945069011072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7647060683504621E-3"/>
                  <c:y val="-1.1747431336263882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6012542627909025E-17"/>
                  <c:y val="-1.174743133626383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9.202508525581805E-17"/>
                  <c:y val="4.6989725345055362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2549020227834874E-3"/>
                  <c:y val="-4.6989725345055362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0"/>
                  <c:y val="-1.8795890138022145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0196080911338575E-3"/>
                  <c:y val="-2.3494862672527764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2745101139175287E-3"/>
                  <c:y val="-2.8193835207033214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8.7843141594844115E-3"/>
                  <c:y val="-2.5844348939780448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b="1">
                    <a:solidFill>
                      <a:schemeClr val="accent3">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consol!$C$43:$C$53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consol!$F$43:$F$53</c:f>
              <c:numCache>
                <c:formatCode>#,##0</c:formatCode>
                <c:ptCount val="11"/>
                <c:pt idx="0">
                  <c:v>3181703</c:v>
                </c:pt>
                <c:pt idx="1">
                  <c:v>2916748</c:v>
                </c:pt>
                <c:pt idx="2">
                  <c:v>2655892</c:v>
                </c:pt>
                <c:pt idx="3">
                  <c:v>2491714</c:v>
                </c:pt>
                <c:pt idx="4">
                  <c:v>2309372</c:v>
                </c:pt>
                <c:pt idx="5">
                  <c:v>1931958</c:v>
                </c:pt>
                <c:pt idx="6">
                  <c:v>1698233</c:v>
                </c:pt>
                <c:pt idx="7">
                  <c:v>1634706</c:v>
                </c:pt>
                <c:pt idx="8">
                  <c:v>1735331</c:v>
                </c:pt>
                <c:pt idx="9">
                  <c:v>1824060</c:v>
                </c:pt>
                <c:pt idx="10">
                  <c:v>1905067</c:v>
                </c:pt>
              </c:numCache>
            </c:numRef>
          </c:val>
          <c:smooth val="0"/>
        </c:ser>
        <c:dLbls>
          <c:showLegendKey val="0"/>
          <c:showVal val="1"/>
          <c:showCatName val="0"/>
          <c:showSerName val="0"/>
          <c:showPercent val="0"/>
          <c:showBubbleSize val="0"/>
        </c:dLbls>
        <c:marker val="1"/>
        <c:smooth val="0"/>
        <c:axId val="158896640"/>
        <c:axId val="158637376"/>
      </c:lineChart>
      <c:catAx>
        <c:axId val="158896640"/>
        <c:scaling>
          <c:orientation val="minMax"/>
        </c:scaling>
        <c:delete val="0"/>
        <c:axPos val="b"/>
        <c:numFmt formatCode="General" sourceLinked="1"/>
        <c:majorTickMark val="none"/>
        <c:minorTickMark val="none"/>
        <c:tickLblPos val="nextTo"/>
        <c:crossAx val="158637376"/>
        <c:crosses val="autoZero"/>
        <c:auto val="1"/>
        <c:lblAlgn val="ctr"/>
        <c:lblOffset val="100"/>
        <c:noMultiLvlLbl val="0"/>
      </c:catAx>
      <c:valAx>
        <c:axId val="158637376"/>
        <c:scaling>
          <c:orientation val="minMax"/>
        </c:scaling>
        <c:delete val="1"/>
        <c:axPos val="l"/>
        <c:numFmt formatCode="#,##0" sourceLinked="1"/>
        <c:majorTickMark val="out"/>
        <c:minorTickMark val="none"/>
        <c:tickLblPos val="nextTo"/>
        <c:crossAx val="158896640"/>
        <c:crosses val="autoZero"/>
        <c:crossBetween val="between"/>
      </c:valAx>
    </c:plotArea>
    <c:legend>
      <c:legendPos val="t"/>
      <c:overlay val="0"/>
      <c:txPr>
        <a:bodyPr/>
        <a:lstStyle/>
        <a:p>
          <a:pPr>
            <a:defRPr b="1"/>
          </a:pPr>
          <a:endParaRPr lang="es-E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('J-Admv.'!$E$18,'J-Admv.'!$H$18)</c:f>
              <c:numCache>
                <c:formatCode>0.0</c:formatCode>
                <c:ptCount val="2"/>
                <c:pt idx="0">
                  <c:v>515</c:v>
                </c:pt>
                <c:pt idx="1">
                  <c:v>341.77777777777777</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('J-Admv.'!$E$37,'J-Admv.'!$H$37)</c:f>
              <c:numCache>
                <c:formatCode>0</c:formatCode>
                <c:ptCount val="2"/>
                <c:pt idx="0">
                  <c:v>468</c:v>
                </c:pt>
                <c:pt idx="1">
                  <c:v>406.88888888888886</c:v>
                </c:pt>
              </c:numCache>
            </c:numRef>
          </c:val>
        </c:ser>
        <c:dLbls>
          <c:dLblPos val="outEnd"/>
          <c:showLegendKey val="0"/>
          <c:showVal val="1"/>
          <c:showCatName val="0"/>
          <c:showSerName val="0"/>
          <c:showPercent val="0"/>
          <c:showBubbleSize val="0"/>
        </c:dLbls>
        <c:gapWidth val="444"/>
        <c:overlap val="-90"/>
        <c:axId val="143721984"/>
        <c:axId val="148674176"/>
      </c:barChart>
      <c:catAx>
        <c:axId val="143721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48674176"/>
        <c:crosses val="autoZero"/>
        <c:auto val="1"/>
        <c:lblAlgn val="ctr"/>
        <c:lblOffset val="100"/>
        <c:noMultiLvlLbl val="0"/>
      </c:catAx>
      <c:valAx>
        <c:axId val="148674176"/>
        <c:scaling>
          <c:orientation val="minMax"/>
        </c:scaling>
        <c:delete val="1"/>
        <c:axPos val="l"/>
        <c:numFmt formatCode="0.0" sourceLinked="1"/>
        <c:majorTickMark val="none"/>
        <c:minorTickMark val="none"/>
        <c:tickLblPos val="nextTo"/>
        <c:crossAx val="143721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'T-SCFL'!$C$47</c:f>
              <c:strCache>
                <c:ptCount val="1"/>
                <c:pt idx="0">
                  <c:v>INGRESOS EFECTIVOS</c:v>
                </c:pt>
              </c:strCache>
            </c:strRef>
          </c:tx>
          <c:invertIfNegative val="0"/>
          <c:dPt>
            <c:idx val="3"/>
            <c:invertIfNegative val="0"/>
            <c:bubble3D val="0"/>
            <c:spPr>
              <a:solidFill>
                <a:srgbClr val="00B050"/>
              </a:solidFill>
            </c:spPr>
          </c:dPt>
          <c:dLbls>
            <c:spPr>
              <a:noFill/>
              <a:ln>
                <a:noFill/>
              </a:ln>
              <a:effectLst/>
            </c:spPr>
            <c:txPr>
              <a:bodyPr wrap="square" lIns="38100" tIns="19050" rIns="38100" bIns="19050" anchor="ctr">
                <a:spAutoFit/>
              </a:bodyPr>
              <a:lstStyle/>
              <a:p>
                <a:pPr>
                  <a:defRPr>
                    <a:solidFill>
                      <a:schemeClr val="tx2">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'T-SCFL'!$B$48:$B$54</c:f>
              <c:strCache>
                <c:ptCount val="7"/>
                <c:pt idx="0">
                  <c:v>Valledupar</c:v>
                </c:pt>
                <c:pt idx="1">
                  <c:v>Montería</c:v>
                </c:pt>
                <c:pt idx="2">
                  <c:v>Riohacha</c:v>
                </c:pt>
                <c:pt idx="3">
                  <c:v>Neiva</c:v>
                </c:pt>
                <c:pt idx="4">
                  <c:v>Armenia</c:v>
                </c:pt>
                <c:pt idx="5">
                  <c:v>Sincelejo</c:v>
                </c:pt>
                <c:pt idx="6">
                  <c:v>S. Gil</c:v>
                </c:pt>
              </c:strCache>
            </c:strRef>
          </c:cat>
          <c:val>
            <c:numRef>
              <c:f>'T-SCFL'!$C$48:$C$54</c:f>
              <c:numCache>
                <c:formatCode>0</c:formatCode>
                <c:ptCount val="7"/>
              </c:numCache>
            </c:numRef>
          </c:val>
        </c:ser>
        <c:ser>
          <c:idx val="1"/>
          <c:order val="1"/>
          <c:tx>
            <c:strRef>
              <c:f>'T-SCFL'!$D$47</c:f>
              <c:strCache>
                <c:ptCount val="1"/>
                <c:pt idx="0">
                  <c:v>EGRESOS EFECTIVOS</c:v>
                </c:pt>
              </c:strCache>
            </c:strRef>
          </c:tx>
          <c:invertIfNegative val="0"/>
          <c:dPt>
            <c:idx val="3"/>
            <c:invertIfNegative val="0"/>
            <c:bubble3D val="0"/>
            <c:spPr>
              <a:solidFill>
                <a:srgbClr val="FFC000"/>
              </a:solidFill>
            </c:spPr>
          </c:dPt>
          <c:dLbls>
            <c:spPr>
              <a:noFill/>
              <a:ln>
                <a:noFill/>
              </a:ln>
              <a:effectLst/>
            </c:spPr>
            <c:txPr>
              <a:bodyPr wrap="square" lIns="38100" tIns="19050" rIns="38100" bIns="19050" anchor="ctr">
                <a:spAutoFit/>
              </a:bodyPr>
              <a:lstStyle/>
              <a:p>
                <a:pPr>
                  <a:defRPr>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'T-SCFL'!$B$48:$B$54</c:f>
              <c:strCache>
                <c:ptCount val="7"/>
                <c:pt idx="0">
                  <c:v>Valledupar</c:v>
                </c:pt>
                <c:pt idx="1">
                  <c:v>Montería</c:v>
                </c:pt>
                <c:pt idx="2">
                  <c:v>Riohacha</c:v>
                </c:pt>
                <c:pt idx="3">
                  <c:v>Neiva</c:v>
                </c:pt>
                <c:pt idx="4">
                  <c:v>Armenia</c:v>
                </c:pt>
                <c:pt idx="5">
                  <c:v>Sincelejo</c:v>
                </c:pt>
                <c:pt idx="6">
                  <c:v>S. Gil</c:v>
                </c:pt>
              </c:strCache>
            </c:strRef>
          </c:cat>
          <c:val>
            <c:numRef>
              <c:f>'T-SCFL'!$D$48:$D$54</c:f>
              <c:numCache>
                <c:formatCode>0</c:formatCode>
                <c:ptCount val="7"/>
              </c:numCache>
            </c:numRef>
          </c:val>
        </c:ser>
        <c:dLbls>
          <c:showLegendKey val="0"/>
          <c:showVal val="1"/>
          <c:showCatName val="0"/>
          <c:showSerName val="0"/>
          <c:showPercent val="0"/>
          <c:showBubbleSize val="0"/>
        </c:dLbls>
        <c:gapWidth val="75"/>
        <c:axId val="143724032"/>
        <c:axId val="148675904"/>
      </c:barChart>
      <c:catAx>
        <c:axId val="143724032"/>
        <c:scaling>
          <c:orientation val="minMax"/>
        </c:scaling>
        <c:delete val="0"/>
        <c:axPos val="b"/>
        <c:numFmt formatCode="General" sourceLinked="0"/>
        <c:majorTickMark val="none"/>
        <c:minorTickMark val="none"/>
        <c:tickLblPos val="nextTo"/>
        <c:crossAx val="148675904"/>
        <c:crosses val="autoZero"/>
        <c:auto val="1"/>
        <c:lblAlgn val="ctr"/>
        <c:lblOffset val="100"/>
        <c:noMultiLvlLbl val="0"/>
      </c:catAx>
      <c:valAx>
        <c:axId val="148675904"/>
        <c:scaling>
          <c:orientation val="minMax"/>
        </c:scaling>
        <c:delete val="0"/>
        <c:axPos val="l"/>
        <c:numFmt formatCode="0" sourceLinked="1"/>
        <c:majorTickMark val="none"/>
        <c:minorTickMark val="none"/>
        <c:tickLblPos val="nextTo"/>
        <c:crossAx val="14372403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2016</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('T-SCFL'!$E$15,'T-SCFL'!$H$15)</c:f>
              <c:numCache>
                <c:formatCode>0</c:formatCode>
                <c:ptCount val="2"/>
                <c:pt idx="0">
                  <c:v>458</c:v>
                </c:pt>
                <c:pt idx="1">
                  <c:v>522.4</c:v>
                </c:pt>
              </c:numCache>
            </c:numRef>
          </c:val>
        </c:ser>
        <c:ser>
          <c:idx val="1"/>
          <c:order val="1"/>
          <c:tx>
            <c:v>2017</c:v>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ingresos</c:v>
              </c:pt>
              <c:pt idx="1">
                <c:v>egresos</c:v>
              </c:pt>
            </c:strLit>
          </c:cat>
          <c:val>
            <c:numRef>
              <c:f>('T-SCFL'!$E$30,'T-SCFL'!$H$30)</c:f>
              <c:numCache>
                <c:formatCode>0</c:formatCode>
                <c:ptCount val="2"/>
                <c:pt idx="0">
                  <c:v>509.4</c:v>
                </c:pt>
                <c:pt idx="1">
                  <c:v>417.2</c:v>
                </c:pt>
              </c:numCache>
            </c:numRef>
          </c:val>
        </c:ser>
        <c:dLbls>
          <c:dLblPos val="outEnd"/>
          <c:showLegendKey val="0"/>
          <c:showVal val="1"/>
          <c:showCatName val="0"/>
          <c:showSerName val="0"/>
          <c:showPercent val="0"/>
          <c:showBubbleSize val="0"/>
        </c:dLbls>
        <c:gapWidth val="444"/>
        <c:overlap val="-90"/>
        <c:axId val="149168640"/>
        <c:axId val="149243584"/>
      </c:barChart>
      <c:catAx>
        <c:axId val="1491686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49243584"/>
        <c:crosses val="autoZero"/>
        <c:auto val="1"/>
        <c:lblAlgn val="ctr"/>
        <c:lblOffset val="100"/>
        <c:noMultiLvlLbl val="0"/>
      </c:catAx>
      <c:valAx>
        <c:axId val="149243584"/>
        <c:scaling>
          <c:orientation val="minMax"/>
        </c:scaling>
        <c:delete val="1"/>
        <c:axPos val="l"/>
        <c:numFmt formatCode="0" sourceLinked="1"/>
        <c:majorTickMark val="none"/>
        <c:minorTickMark val="none"/>
        <c:tickLblPos val="nextTo"/>
        <c:crossAx val="1491686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'T-SP'!$C$45</c:f>
              <c:strCache>
                <c:ptCount val="1"/>
                <c:pt idx="0">
                  <c:v>INGRESOS EFECTIVOS</c:v>
                </c:pt>
              </c:strCache>
            </c:strRef>
          </c:tx>
          <c:invertIfNegative val="0"/>
          <c:dPt>
            <c:idx val="9"/>
            <c:invertIfNegative val="0"/>
            <c:bubble3D val="0"/>
            <c:spPr>
              <a:solidFill>
                <a:srgbClr val="FFC000"/>
              </a:solidFill>
            </c:spPr>
          </c:dPt>
          <c:dLbls>
            <c:dLbl>
              <c:idx val="9"/>
              <c:layout>
                <c:manualLayout>
                  <c:x val="-5.4644800905755504E-3"/>
                  <c:y val="-1.0185067526415994E-16"/>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6429867270503669E-3"/>
                  <c:y val="2.7777777777777779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chemeClr val="tx2">
                        <a:lumMod val="60000"/>
                        <a:lumOff val="4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'T-SP'!$B$46:$B$66</c:f>
              <c:strCache>
                <c:ptCount val="21"/>
                <c:pt idx="0">
                  <c:v>Barranquilla*</c:v>
                </c:pt>
                <c:pt idx="1">
                  <c:v>Cartagena</c:v>
                </c:pt>
                <c:pt idx="2">
                  <c:v>Tunja</c:v>
                </c:pt>
                <c:pt idx="3">
                  <c:v>Buga</c:v>
                </c:pt>
                <c:pt idx="4">
                  <c:v>Manizales</c:v>
                </c:pt>
                <c:pt idx="5">
                  <c:v>Popayán</c:v>
                </c:pt>
                <c:pt idx="6">
                  <c:v>Valledupar</c:v>
                </c:pt>
                <c:pt idx="7">
                  <c:v>Montería</c:v>
                </c:pt>
                <c:pt idx="8">
                  <c:v>Riohacha</c:v>
                </c:pt>
                <c:pt idx="9">
                  <c:v>Neiva</c:v>
                </c:pt>
                <c:pt idx="10">
                  <c:v>S. Marta</c:v>
                </c:pt>
                <c:pt idx="11">
                  <c:v>Villavicencio</c:v>
                </c:pt>
                <c:pt idx="12">
                  <c:v>Pasto</c:v>
                </c:pt>
                <c:pt idx="13">
                  <c:v>Cúcuta</c:v>
                </c:pt>
                <c:pt idx="14">
                  <c:v>Armenia</c:v>
                </c:pt>
                <c:pt idx="15">
                  <c:v>Pereira</c:v>
                </c:pt>
                <c:pt idx="16">
                  <c:v>Bucaramanga</c:v>
                </c:pt>
                <c:pt idx="17">
                  <c:v>Sincelejo</c:v>
                </c:pt>
                <c:pt idx="18">
                  <c:v>S. Gil</c:v>
                </c:pt>
                <c:pt idx="19">
                  <c:v>Ibagué</c:v>
                </c:pt>
                <c:pt idx="20">
                  <c:v>Cali</c:v>
                </c:pt>
              </c:strCache>
            </c:strRef>
          </c:cat>
          <c:val>
            <c:numRef>
              <c:f>'T-SP'!$C$46:$C$66</c:f>
              <c:numCache>
                <c:formatCode>0</c:formatCode>
                <c:ptCount val="21"/>
              </c:numCache>
            </c:numRef>
          </c:val>
        </c:ser>
        <c:ser>
          <c:idx val="1"/>
          <c:order val="1"/>
          <c:tx>
            <c:strRef>
              <c:f>'T-SP'!$D$45</c:f>
              <c:strCache>
                <c:ptCount val="1"/>
                <c:pt idx="0">
                  <c:v>EGRESOS EFECTIVOS</c:v>
                </c:pt>
              </c:strCache>
            </c:strRef>
          </c:tx>
          <c:invertIfNegative val="0"/>
          <c:dPt>
            <c:idx val="9"/>
            <c:invertIfNegative val="0"/>
            <c:bubble3D val="0"/>
            <c:spPr>
              <a:solidFill>
                <a:srgbClr val="00B050"/>
              </a:solidFill>
            </c:spPr>
          </c:dPt>
          <c:dLbls>
            <c:dLbl>
              <c:idx val="9"/>
              <c:layout>
                <c:manualLayout>
                  <c:x val="5.4644800905754168E-3"/>
                  <c:y val="5.5555555555554534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2859734541006671E-3"/>
                  <c:y val="8.3333333333333332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7.2859734541006003E-3"/>
                  <c:y val="8.3333333333333332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5.4644800905755504E-3"/>
                  <c:y val="-1.0185067526415994E-16"/>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3.6429867270503669E-3"/>
                  <c:y val="0"/>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644800905755504E-3"/>
                  <c:y val="8.333333333333333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'T-SP'!$B$46:$B$66</c:f>
              <c:strCache>
                <c:ptCount val="21"/>
                <c:pt idx="0">
                  <c:v>Barranquilla*</c:v>
                </c:pt>
                <c:pt idx="1">
                  <c:v>Cartagena</c:v>
                </c:pt>
                <c:pt idx="2">
                  <c:v>Tunja</c:v>
                </c:pt>
                <c:pt idx="3">
                  <c:v>Buga</c:v>
                </c:pt>
                <c:pt idx="4">
                  <c:v>Manizales</c:v>
                </c:pt>
                <c:pt idx="5">
                  <c:v>Popayán</c:v>
                </c:pt>
                <c:pt idx="6">
                  <c:v>Valledupar</c:v>
                </c:pt>
                <c:pt idx="7">
                  <c:v>Montería</c:v>
                </c:pt>
                <c:pt idx="8">
                  <c:v>Riohacha</c:v>
                </c:pt>
                <c:pt idx="9">
                  <c:v>Neiva</c:v>
                </c:pt>
                <c:pt idx="10">
                  <c:v>S. Marta</c:v>
                </c:pt>
                <c:pt idx="11">
                  <c:v>Villavicencio</c:v>
                </c:pt>
                <c:pt idx="12">
                  <c:v>Pasto</c:v>
                </c:pt>
                <c:pt idx="13">
                  <c:v>Cúcuta</c:v>
                </c:pt>
                <c:pt idx="14">
                  <c:v>Armenia</c:v>
                </c:pt>
                <c:pt idx="15">
                  <c:v>Pereira</c:v>
                </c:pt>
                <c:pt idx="16">
                  <c:v>Bucaramanga</c:v>
                </c:pt>
                <c:pt idx="17">
                  <c:v>Sincelejo</c:v>
                </c:pt>
                <c:pt idx="18">
                  <c:v>S. Gil</c:v>
                </c:pt>
                <c:pt idx="19">
                  <c:v>Ibagué</c:v>
                </c:pt>
                <c:pt idx="20">
                  <c:v>Cali</c:v>
                </c:pt>
              </c:strCache>
            </c:strRef>
          </c:cat>
          <c:val>
            <c:numRef>
              <c:f>'T-SP'!$D$46:$D$66</c:f>
              <c:numCache>
                <c:formatCode>0</c:formatCode>
                <c:ptCount val="21"/>
              </c:numCache>
            </c:numRef>
          </c:val>
        </c:ser>
        <c:dLbls>
          <c:showLegendKey val="0"/>
          <c:showVal val="1"/>
          <c:showCatName val="0"/>
          <c:showSerName val="0"/>
          <c:showPercent val="0"/>
          <c:showBubbleSize val="0"/>
        </c:dLbls>
        <c:gapWidth val="75"/>
        <c:axId val="143722496"/>
        <c:axId val="149245312"/>
      </c:barChart>
      <c:catAx>
        <c:axId val="143722496"/>
        <c:scaling>
          <c:orientation val="minMax"/>
        </c:scaling>
        <c:delete val="0"/>
        <c:axPos val="b"/>
        <c:numFmt formatCode="General" sourceLinked="0"/>
        <c:majorTickMark val="none"/>
        <c:minorTickMark val="none"/>
        <c:tickLblPos val="nextTo"/>
        <c:crossAx val="149245312"/>
        <c:crosses val="autoZero"/>
        <c:auto val="1"/>
        <c:lblAlgn val="ctr"/>
        <c:lblOffset val="100"/>
        <c:noMultiLvlLbl val="0"/>
      </c:catAx>
      <c:valAx>
        <c:axId val="149245312"/>
        <c:scaling>
          <c:orientation val="minMax"/>
        </c:scaling>
        <c:delete val="0"/>
        <c:axPos val="l"/>
        <c:numFmt formatCode="0" sourceLinked="1"/>
        <c:majorTickMark val="none"/>
        <c:minorTickMark val="none"/>
        <c:tickLblPos val="nextTo"/>
        <c:crossAx val="14372249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chart" Target="../charts/chart43.xml"/><Relationship Id="rId4" Type="http://schemas.openxmlformats.org/officeDocument/2006/relationships/chart" Target="../charts/chart42.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4" Type="http://schemas.openxmlformats.org/officeDocument/2006/relationships/chart" Target="../charts/chart4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5</xdr:col>
      <xdr:colOff>749298</xdr:colOff>
      <xdr:row>42</xdr:row>
      <xdr:rowOff>137584</xdr:rowOff>
    </xdr:from>
    <xdr:to>
      <xdr:col>15</xdr:col>
      <xdr:colOff>761999</xdr:colOff>
      <xdr:row>77</xdr:row>
      <xdr:rowOff>21167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391583</xdr:colOff>
      <xdr:row>4</xdr:row>
      <xdr:rowOff>147107</xdr:rowOff>
    </xdr:from>
    <xdr:to>
      <xdr:col>17</xdr:col>
      <xdr:colOff>391583</xdr:colOff>
      <xdr:row>23</xdr:row>
      <xdr:rowOff>75141</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391583</xdr:colOff>
      <xdr:row>144</xdr:row>
      <xdr:rowOff>105834</xdr:rowOff>
    </xdr:from>
    <xdr:to>
      <xdr:col>19</xdr:col>
      <xdr:colOff>317499</xdr:colOff>
      <xdr:row>164</xdr:row>
      <xdr:rowOff>53975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201083</xdr:colOff>
      <xdr:row>5</xdr:row>
      <xdr:rowOff>104775</xdr:rowOff>
    </xdr:from>
    <xdr:to>
      <xdr:col>18</xdr:col>
      <xdr:colOff>137583</xdr:colOff>
      <xdr:row>23</xdr:row>
      <xdr:rowOff>53975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222251</xdr:colOff>
      <xdr:row>41</xdr:row>
      <xdr:rowOff>62440</xdr:rowOff>
    </xdr:from>
    <xdr:to>
      <xdr:col>18</xdr:col>
      <xdr:colOff>158751</xdr:colOff>
      <xdr:row>59</xdr:row>
      <xdr:rowOff>32807</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95250</xdr:colOff>
      <xdr:row>73</xdr:row>
      <xdr:rowOff>147108</xdr:rowOff>
    </xdr:from>
    <xdr:to>
      <xdr:col>18</xdr:col>
      <xdr:colOff>31750</xdr:colOff>
      <xdr:row>91</xdr:row>
      <xdr:rowOff>96308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190500</xdr:colOff>
      <xdr:row>106</xdr:row>
      <xdr:rowOff>51858</xdr:rowOff>
    </xdr:from>
    <xdr:to>
      <xdr:col>18</xdr:col>
      <xdr:colOff>127000</xdr:colOff>
      <xdr:row>123</xdr:row>
      <xdr:rowOff>106892</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457200</xdr:colOff>
      <xdr:row>41</xdr:row>
      <xdr:rowOff>19578</xdr:rowOff>
    </xdr:from>
    <xdr:to>
      <xdr:col>17</xdr:col>
      <xdr:colOff>370417</xdr:colOff>
      <xdr:row>65</xdr:row>
      <xdr:rowOff>5292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760942</xdr:colOff>
      <xdr:row>42</xdr:row>
      <xdr:rowOff>126470</xdr:rowOff>
    </xdr:from>
    <xdr:to>
      <xdr:col>17</xdr:col>
      <xdr:colOff>7409</xdr:colOff>
      <xdr:row>67</xdr:row>
      <xdr:rowOff>121708</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465667</xdr:colOff>
      <xdr:row>7</xdr:row>
      <xdr:rowOff>168274</xdr:rowOff>
    </xdr:from>
    <xdr:to>
      <xdr:col>18</xdr:col>
      <xdr:colOff>402167</xdr:colOff>
      <xdr:row>25</xdr:row>
      <xdr:rowOff>96308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133350</xdr:colOff>
      <xdr:row>106</xdr:row>
      <xdr:rowOff>142875</xdr:rowOff>
    </xdr:from>
    <xdr:to>
      <xdr:col>18</xdr:col>
      <xdr:colOff>209549</xdr:colOff>
      <xdr:row>138</xdr:row>
      <xdr:rowOff>123825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169333</xdr:colOff>
      <xdr:row>8</xdr:row>
      <xdr:rowOff>30690</xdr:rowOff>
    </xdr:from>
    <xdr:to>
      <xdr:col>18</xdr:col>
      <xdr:colOff>105833</xdr:colOff>
      <xdr:row>25</xdr:row>
      <xdr:rowOff>128057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296334</xdr:colOff>
      <xdr:row>42</xdr:row>
      <xdr:rowOff>147107</xdr:rowOff>
    </xdr:from>
    <xdr:to>
      <xdr:col>18</xdr:col>
      <xdr:colOff>232834</xdr:colOff>
      <xdr:row>60</xdr:row>
      <xdr:rowOff>117474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306917</xdr:colOff>
      <xdr:row>70</xdr:row>
      <xdr:rowOff>20107</xdr:rowOff>
    </xdr:from>
    <xdr:to>
      <xdr:col>18</xdr:col>
      <xdr:colOff>243417</xdr:colOff>
      <xdr:row>87</xdr:row>
      <xdr:rowOff>128057</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137583</xdr:colOff>
      <xdr:row>149</xdr:row>
      <xdr:rowOff>122767</xdr:rowOff>
    </xdr:from>
    <xdr:to>
      <xdr:col>19</xdr:col>
      <xdr:colOff>751414</xdr:colOff>
      <xdr:row>186</xdr:row>
      <xdr:rowOff>31750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624417</xdr:colOff>
      <xdr:row>21</xdr:row>
      <xdr:rowOff>104775</xdr:rowOff>
    </xdr:from>
    <xdr:to>
      <xdr:col>18</xdr:col>
      <xdr:colOff>560917</xdr:colOff>
      <xdr:row>40</xdr:row>
      <xdr:rowOff>32808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190500</xdr:colOff>
      <xdr:row>113</xdr:row>
      <xdr:rowOff>41275</xdr:rowOff>
    </xdr:from>
    <xdr:to>
      <xdr:col>18</xdr:col>
      <xdr:colOff>127000</xdr:colOff>
      <xdr:row>131</xdr:row>
      <xdr:rowOff>117475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328084</xdr:colOff>
      <xdr:row>78</xdr:row>
      <xdr:rowOff>125941</xdr:rowOff>
    </xdr:from>
    <xdr:to>
      <xdr:col>18</xdr:col>
      <xdr:colOff>264584</xdr:colOff>
      <xdr:row>97</xdr:row>
      <xdr:rowOff>53975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254001</xdr:colOff>
      <xdr:row>49</xdr:row>
      <xdr:rowOff>41274</xdr:rowOff>
    </xdr:from>
    <xdr:to>
      <xdr:col>18</xdr:col>
      <xdr:colOff>190501</xdr:colOff>
      <xdr:row>67</xdr:row>
      <xdr:rowOff>117474</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85724</xdr:colOff>
      <xdr:row>135</xdr:row>
      <xdr:rowOff>0</xdr:rowOff>
    </xdr:from>
    <xdr:to>
      <xdr:col>15</xdr:col>
      <xdr:colOff>761999</xdr:colOff>
      <xdr:row>159</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264584</xdr:colOff>
      <xdr:row>7</xdr:row>
      <xdr:rowOff>20108</xdr:rowOff>
    </xdr:from>
    <xdr:to>
      <xdr:col>18</xdr:col>
      <xdr:colOff>201084</xdr:colOff>
      <xdr:row>25</xdr:row>
      <xdr:rowOff>96308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370417</xdr:colOff>
      <xdr:row>70</xdr:row>
      <xdr:rowOff>30691</xdr:rowOff>
    </xdr:from>
    <xdr:to>
      <xdr:col>18</xdr:col>
      <xdr:colOff>306917</xdr:colOff>
      <xdr:row>88</xdr:row>
      <xdr:rowOff>106891</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349250</xdr:colOff>
      <xdr:row>39</xdr:row>
      <xdr:rowOff>147107</xdr:rowOff>
    </xdr:from>
    <xdr:to>
      <xdr:col>18</xdr:col>
      <xdr:colOff>285750</xdr:colOff>
      <xdr:row>58</xdr:row>
      <xdr:rowOff>75141</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264584</xdr:colOff>
      <xdr:row>99</xdr:row>
      <xdr:rowOff>147107</xdr:rowOff>
    </xdr:from>
    <xdr:to>
      <xdr:col>18</xdr:col>
      <xdr:colOff>201084</xdr:colOff>
      <xdr:row>118</xdr:row>
      <xdr:rowOff>75141</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419100</xdr:colOff>
      <xdr:row>99</xdr:row>
      <xdr:rowOff>14286</xdr:rowOff>
    </xdr:from>
    <xdr:to>
      <xdr:col>17</xdr:col>
      <xdr:colOff>371475</xdr:colOff>
      <xdr:row>124</xdr:row>
      <xdr:rowOff>4233</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518583</xdr:colOff>
      <xdr:row>63</xdr:row>
      <xdr:rowOff>125942</xdr:rowOff>
    </xdr:from>
    <xdr:to>
      <xdr:col>18</xdr:col>
      <xdr:colOff>455083</xdr:colOff>
      <xdr:row>82</xdr:row>
      <xdr:rowOff>53975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402166</xdr:colOff>
      <xdr:row>31</xdr:row>
      <xdr:rowOff>125942</xdr:rowOff>
    </xdr:from>
    <xdr:to>
      <xdr:col>18</xdr:col>
      <xdr:colOff>338666</xdr:colOff>
      <xdr:row>50</xdr:row>
      <xdr:rowOff>53975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560916</xdr:colOff>
      <xdr:row>2</xdr:row>
      <xdr:rowOff>115358</xdr:rowOff>
    </xdr:from>
    <xdr:to>
      <xdr:col>18</xdr:col>
      <xdr:colOff>497416</xdr:colOff>
      <xdr:row>21</xdr:row>
      <xdr:rowOff>32808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381000</xdr:colOff>
      <xdr:row>37</xdr:row>
      <xdr:rowOff>14287</xdr:rowOff>
    </xdr:from>
    <xdr:to>
      <xdr:col>12</xdr:col>
      <xdr:colOff>266700</xdr:colOff>
      <xdr:row>52</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264583</xdr:colOff>
      <xdr:row>2</xdr:row>
      <xdr:rowOff>30691</xdr:rowOff>
    </xdr:from>
    <xdr:to>
      <xdr:col>18</xdr:col>
      <xdr:colOff>201083</xdr:colOff>
      <xdr:row>20</xdr:row>
      <xdr:rowOff>11641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391583</xdr:colOff>
      <xdr:row>39</xdr:row>
      <xdr:rowOff>20108</xdr:rowOff>
    </xdr:from>
    <xdr:to>
      <xdr:col>12</xdr:col>
      <xdr:colOff>328083</xdr:colOff>
      <xdr:row>56</xdr:row>
      <xdr:rowOff>85725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63500</xdr:colOff>
      <xdr:row>7</xdr:row>
      <xdr:rowOff>157691</xdr:rowOff>
    </xdr:from>
    <xdr:to>
      <xdr:col>19</xdr:col>
      <xdr:colOff>0</xdr:colOff>
      <xdr:row>25</xdr:row>
      <xdr:rowOff>128057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342900</xdr:colOff>
      <xdr:row>40</xdr:row>
      <xdr:rowOff>271461</xdr:rowOff>
    </xdr:from>
    <xdr:to>
      <xdr:col>15</xdr:col>
      <xdr:colOff>28575</xdr:colOff>
      <xdr:row>61</xdr:row>
      <xdr:rowOff>9524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390525</xdr:colOff>
      <xdr:row>6</xdr:row>
      <xdr:rowOff>61912</xdr:rowOff>
    </xdr:from>
    <xdr:to>
      <xdr:col>18</xdr:col>
      <xdr:colOff>333375</xdr:colOff>
      <xdr:row>23</xdr:row>
      <xdr:rowOff>109537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657224</xdr:colOff>
      <xdr:row>49</xdr:row>
      <xdr:rowOff>0</xdr:rowOff>
    </xdr:from>
    <xdr:to>
      <xdr:col>14</xdr:col>
      <xdr:colOff>761999</xdr:colOff>
      <xdr:row>74</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338667</xdr:colOff>
      <xdr:row>14</xdr:row>
      <xdr:rowOff>147108</xdr:rowOff>
    </xdr:from>
    <xdr:to>
      <xdr:col>17</xdr:col>
      <xdr:colOff>338667</xdr:colOff>
      <xdr:row>33</xdr:row>
      <xdr:rowOff>75141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550332</xdr:colOff>
      <xdr:row>36</xdr:row>
      <xdr:rowOff>432859</xdr:rowOff>
    </xdr:from>
    <xdr:to>
      <xdr:col>16</xdr:col>
      <xdr:colOff>740832</xdr:colOff>
      <xdr:row>61</xdr:row>
      <xdr:rowOff>127001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486833</xdr:colOff>
      <xdr:row>9</xdr:row>
      <xdr:rowOff>62440</xdr:rowOff>
    </xdr:from>
    <xdr:to>
      <xdr:col>19</xdr:col>
      <xdr:colOff>423333</xdr:colOff>
      <xdr:row>26</xdr:row>
      <xdr:rowOff>11640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326572</xdr:colOff>
      <xdr:row>1</xdr:row>
      <xdr:rowOff>13607</xdr:rowOff>
    </xdr:from>
    <xdr:to>
      <xdr:col>22</xdr:col>
      <xdr:colOff>544285</xdr:colOff>
      <xdr:row>39</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535781</xdr:colOff>
      <xdr:row>40</xdr:row>
      <xdr:rowOff>11905</xdr:rowOff>
    </xdr:from>
    <xdr:to>
      <xdr:col>20</xdr:col>
      <xdr:colOff>750093</xdr:colOff>
      <xdr:row>67</xdr:row>
      <xdr:rowOff>47623</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302683</xdr:colOff>
      <xdr:row>52</xdr:row>
      <xdr:rowOff>20108</xdr:rowOff>
    </xdr:from>
    <xdr:to>
      <xdr:col>17</xdr:col>
      <xdr:colOff>597958</xdr:colOff>
      <xdr:row>81</xdr:row>
      <xdr:rowOff>101601</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275167</xdr:colOff>
      <xdr:row>9</xdr:row>
      <xdr:rowOff>9524</xdr:rowOff>
    </xdr:from>
    <xdr:to>
      <xdr:col>18</xdr:col>
      <xdr:colOff>592667</xdr:colOff>
      <xdr:row>26</xdr:row>
      <xdr:rowOff>106891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46</xdr:row>
      <xdr:rowOff>14287</xdr:rowOff>
    </xdr:from>
    <xdr:to>
      <xdr:col>12</xdr:col>
      <xdr:colOff>57150</xdr:colOff>
      <xdr:row>62</xdr:row>
      <xdr:rowOff>119062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169333</xdr:colOff>
      <xdr:row>14</xdr:row>
      <xdr:rowOff>147108</xdr:rowOff>
    </xdr:from>
    <xdr:to>
      <xdr:col>17</xdr:col>
      <xdr:colOff>169333</xdr:colOff>
      <xdr:row>32</xdr:row>
      <xdr:rowOff>106891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657223</xdr:colOff>
      <xdr:row>44</xdr:row>
      <xdr:rowOff>9525</xdr:rowOff>
    </xdr:from>
    <xdr:to>
      <xdr:col>15</xdr:col>
      <xdr:colOff>9524</xdr:colOff>
      <xdr:row>71</xdr:row>
      <xdr:rowOff>133350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243417</xdr:colOff>
      <xdr:row>13</xdr:row>
      <xdr:rowOff>136524</xdr:rowOff>
    </xdr:from>
    <xdr:to>
      <xdr:col>17</xdr:col>
      <xdr:colOff>243417</xdr:colOff>
      <xdr:row>30</xdr:row>
      <xdr:rowOff>128058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723899</xdr:colOff>
      <xdr:row>50</xdr:row>
      <xdr:rowOff>0</xdr:rowOff>
    </xdr:from>
    <xdr:to>
      <xdr:col>15</xdr:col>
      <xdr:colOff>771524</xdr:colOff>
      <xdr:row>75</xdr:row>
      <xdr:rowOff>19050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476251</xdr:colOff>
      <xdr:row>12</xdr:row>
      <xdr:rowOff>20108</xdr:rowOff>
    </xdr:from>
    <xdr:to>
      <xdr:col>17</xdr:col>
      <xdr:colOff>412751</xdr:colOff>
      <xdr:row>30</xdr:row>
      <xdr:rowOff>1058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771524</xdr:colOff>
      <xdr:row>43</xdr:row>
      <xdr:rowOff>4762</xdr:rowOff>
    </xdr:from>
    <xdr:to>
      <xdr:col>15</xdr:col>
      <xdr:colOff>752475</xdr:colOff>
      <xdr:row>67</xdr:row>
      <xdr:rowOff>9525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243417</xdr:colOff>
      <xdr:row>4</xdr:row>
      <xdr:rowOff>104774</xdr:rowOff>
    </xdr:from>
    <xdr:to>
      <xdr:col>17</xdr:col>
      <xdr:colOff>179917</xdr:colOff>
      <xdr:row>22</xdr:row>
      <xdr:rowOff>53974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314324</xdr:colOff>
      <xdr:row>106</xdr:row>
      <xdr:rowOff>23811</xdr:rowOff>
    </xdr:from>
    <xdr:to>
      <xdr:col>18</xdr:col>
      <xdr:colOff>43324</xdr:colOff>
      <xdr:row>135</xdr:row>
      <xdr:rowOff>4232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201083</xdr:colOff>
      <xdr:row>9</xdr:row>
      <xdr:rowOff>62441</xdr:rowOff>
    </xdr:from>
    <xdr:to>
      <xdr:col>18</xdr:col>
      <xdr:colOff>137583</xdr:colOff>
      <xdr:row>27</xdr:row>
      <xdr:rowOff>11641</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349250</xdr:colOff>
      <xdr:row>43</xdr:row>
      <xdr:rowOff>136525</xdr:rowOff>
    </xdr:from>
    <xdr:to>
      <xdr:col>18</xdr:col>
      <xdr:colOff>285750</xdr:colOff>
      <xdr:row>61</xdr:row>
      <xdr:rowOff>117475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560913</xdr:colOff>
      <xdr:row>138</xdr:row>
      <xdr:rowOff>0</xdr:rowOff>
    </xdr:from>
    <xdr:to>
      <xdr:col>16</xdr:col>
      <xdr:colOff>359080</xdr:colOff>
      <xdr:row>165</xdr:row>
      <xdr:rowOff>31750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296333</xdr:colOff>
      <xdr:row>4</xdr:row>
      <xdr:rowOff>41274</xdr:rowOff>
    </xdr:from>
    <xdr:to>
      <xdr:col>18</xdr:col>
      <xdr:colOff>232833</xdr:colOff>
      <xdr:row>21</xdr:row>
      <xdr:rowOff>149224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158750</xdr:colOff>
      <xdr:row>35</xdr:row>
      <xdr:rowOff>51857</xdr:rowOff>
    </xdr:from>
    <xdr:to>
      <xdr:col>18</xdr:col>
      <xdr:colOff>95250</xdr:colOff>
      <xdr:row>53</xdr:row>
      <xdr:rowOff>11641</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190500</xdr:colOff>
      <xdr:row>64</xdr:row>
      <xdr:rowOff>147107</xdr:rowOff>
    </xdr:from>
    <xdr:to>
      <xdr:col>18</xdr:col>
      <xdr:colOff>127000</xdr:colOff>
      <xdr:row>82</xdr:row>
      <xdr:rowOff>117474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
  <sheetViews>
    <sheetView zoomScale="90" zoomScaleNormal="90" workbookViewId="0">
      <selection activeCell="G36" sqref="G36"/>
    </sheetView>
  </sheetViews>
  <sheetFormatPr baseColWidth="10" defaultColWidth="11.42578125" defaultRowHeight="12" customHeight="1" x14ac:dyDescent="0.2"/>
  <cols>
    <col min="1" max="1" width="11.42578125" style="1"/>
    <col min="2" max="2" width="23" style="1" customWidth="1"/>
    <col min="3" max="16384" width="11.42578125" style="1"/>
  </cols>
  <sheetData>
    <row r="2" spans="2:12" ht="12" customHeight="1" x14ac:dyDescent="0.2">
      <c r="B2" s="211" t="s">
        <v>166</v>
      </c>
      <c r="C2" s="211"/>
      <c r="D2" s="211"/>
    </row>
    <row r="4" spans="2:12" ht="12" customHeight="1" x14ac:dyDescent="0.2">
      <c r="F4" s="212">
        <v>2016</v>
      </c>
      <c r="G4" s="212"/>
      <c r="H4" s="212"/>
    </row>
    <row r="5" spans="2:12" ht="12" customHeight="1" thickBot="1" x14ac:dyDescent="0.25"/>
    <row r="6" spans="2:12" ht="12" customHeight="1" thickBot="1" x14ac:dyDescent="0.25">
      <c r="B6" s="213" t="s">
        <v>0</v>
      </c>
      <c r="C6" s="209" t="s">
        <v>1</v>
      </c>
      <c r="D6" s="207"/>
      <c r="E6" s="208"/>
      <c r="F6" s="209" t="s">
        <v>2</v>
      </c>
      <c r="G6" s="207"/>
      <c r="H6" s="208"/>
      <c r="I6" s="209" t="s">
        <v>3</v>
      </c>
      <c r="J6" s="207"/>
      <c r="K6" s="208"/>
      <c r="L6" s="2"/>
    </row>
    <row r="7" spans="2:12" ht="12" customHeight="1" x14ac:dyDescent="0.2">
      <c r="B7" s="214"/>
      <c r="C7" s="216" t="s">
        <v>4</v>
      </c>
      <c r="D7" s="200" t="s">
        <v>5</v>
      </c>
      <c r="E7" s="200" t="s">
        <v>6</v>
      </c>
      <c r="F7" s="200" t="s">
        <v>4</v>
      </c>
      <c r="G7" s="200" t="s">
        <v>5</v>
      </c>
      <c r="H7" s="200" t="s">
        <v>6</v>
      </c>
      <c r="I7" s="200" t="s">
        <v>4</v>
      </c>
      <c r="J7" s="200" t="s">
        <v>5</v>
      </c>
      <c r="K7" s="200" t="s">
        <v>6</v>
      </c>
      <c r="L7" s="2"/>
    </row>
    <row r="8" spans="2:12" ht="12" customHeight="1" thickBot="1" x14ac:dyDescent="0.25">
      <c r="B8" s="215"/>
      <c r="C8" s="217"/>
      <c r="D8" s="201"/>
      <c r="E8" s="201"/>
      <c r="F8" s="201"/>
      <c r="G8" s="201"/>
      <c r="H8" s="201"/>
      <c r="I8" s="201"/>
      <c r="J8" s="201"/>
      <c r="K8" s="201"/>
      <c r="L8" s="2"/>
    </row>
    <row r="9" spans="2:12" ht="12" customHeight="1" thickBot="1" x14ac:dyDescent="0.25">
      <c r="B9" s="19" t="s">
        <v>7</v>
      </c>
      <c r="C9" s="4">
        <v>0</v>
      </c>
      <c r="D9" s="4">
        <v>356</v>
      </c>
      <c r="E9" s="4">
        <v>69</v>
      </c>
      <c r="F9" s="4">
        <v>0</v>
      </c>
      <c r="G9" s="4">
        <v>202</v>
      </c>
      <c r="H9" s="4">
        <v>34</v>
      </c>
      <c r="I9" s="4">
        <v>0</v>
      </c>
      <c r="J9" s="4">
        <v>731</v>
      </c>
      <c r="K9" s="4">
        <v>1</v>
      </c>
      <c r="L9" s="2"/>
    </row>
    <row r="10" spans="2:12" ht="12" customHeight="1" thickBot="1" x14ac:dyDescent="0.25">
      <c r="B10" s="19" t="s">
        <v>8</v>
      </c>
      <c r="C10" s="4">
        <v>0</v>
      </c>
      <c r="D10" s="4">
        <v>323</v>
      </c>
      <c r="E10" s="4">
        <v>64</v>
      </c>
      <c r="F10" s="4">
        <v>0</v>
      </c>
      <c r="G10" s="4">
        <v>241</v>
      </c>
      <c r="H10" s="4">
        <v>26</v>
      </c>
      <c r="I10" s="4">
        <v>0</v>
      </c>
      <c r="J10" s="4">
        <v>428</v>
      </c>
      <c r="K10" s="4">
        <v>2</v>
      </c>
      <c r="L10" s="2"/>
    </row>
    <row r="11" spans="2:12" ht="12" customHeight="1" x14ac:dyDescent="0.2">
      <c r="B11" s="6" t="s">
        <v>116</v>
      </c>
      <c r="C11" s="1">
        <f>SUM(C9:C10)</f>
        <v>0</v>
      </c>
      <c r="D11" s="1">
        <f t="shared" ref="D11:J11" si="0">SUM(D9:D10)</f>
        <v>679</v>
      </c>
      <c r="E11" s="1">
        <f t="shared" si="0"/>
        <v>133</v>
      </c>
      <c r="F11" s="1">
        <f t="shared" si="0"/>
        <v>0</v>
      </c>
      <c r="G11" s="1">
        <f t="shared" si="0"/>
        <v>443</v>
      </c>
      <c r="H11" s="1">
        <f t="shared" si="0"/>
        <v>60</v>
      </c>
      <c r="I11" s="1">
        <f t="shared" si="0"/>
        <v>0</v>
      </c>
      <c r="J11" s="1">
        <f t="shared" si="0"/>
        <v>1159</v>
      </c>
      <c r="K11" s="1">
        <f>SUM(K9:K10)</f>
        <v>3</v>
      </c>
      <c r="L11" s="2"/>
    </row>
    <row r="12" spans="2:12" ht="12" customHeight="1" x14ac:dyDescent="0.2">
      <c r="B12" s="6" t="s">
        <v>119</v>
      </c>
      <c r="C12" s="7">
        <f>+C11/2</f>
        <v>0</v>
      </c>
      <c r="D12" s="7">
        <f>+D11/2</f>
        <v>339.5</v>
      </c>
      <c r="E12" s="7">
        <f t="shared" ref="E12:K12" si="1">+E11/2</f>
        <v>66.5</v>
      </c>
      <c r="F12" s="7">
        <f t="shared" si="1"/>
        <v>0</v>
      </c>
      <c r="G12" s="7">
        <f t="shared" si="1"/>
        <v>221.5</v>
      </c>
      <c r="H12" s="7">
        <f t="shared" si="1"/>
        <v>30</v>
      </c>
      <c r="I12" s="7">
        <f t="shared" si="1"/>
        <v>0</v>
      </c>
      <c r="J12" s="7">
        <f t="shared" si="1"/>
        <v>579.5</v>
      </c>
      <c r="K12" s="7">
        <f t="shared" si="1"/>
        <v>1.5</v>
      </c>
      <c r="L12" s="2"/>
    </row>
    <row r="13" spans="2:12" ht="12" customHeight="1" thickBot="1" x14ac:dyDescent="0.25">
      <c r="B13" s="6" t="s">
        <v>127</v>
      </c>
      <c r="D13" s="7">
        <f>SUM(C12:D12)</f>
        <v>339.5</v>
      </c>
      <c r="E13" s="7">
        <f>SUM(C12:E12)</f>
        <v>406</v>
      </c>
      <c r="F13" s="7"/>
      <c r="G13" s="7">
        <f>SUM(F12:G12)</f>
        <v>221.5</v>
      </c>
      <c r="H13" s="7">
        <f>SUM(F12:H12)</f>
        <v>251.5</v>
      </c>
      <c r="I13" s="7"/>
      <c r="J13" s="7">
        <f>SUM(I12:J12)</f>
        <v>579.5</v>
      </c>
      <c r="K13" s="7">
        <f>SUM(I12:K12)</f>
        <v>581</v>
      </c>
    </row>
    <row r="14" spans="2:12" ht="12" customHeight="1" thickBot="1" x14ac:dyDescent="0.25">
      <c r="B14" s="9" t="s">
        <v>121</v>
      </c>
      <c r="C14" s="8"/>
      <c r="D14" s="8"/>
      <c r="E14" s="10">
        <f>+E12/E13</f>
        <v>0.16379310344827586</v>
      </c>
      <c r="F14" s="8"/>
      <c r="G14" s="11" t="s">
        <v>126</v>
      </c>
      <c r="H14" s="12">
        <f>+H13/E13</f>
        <v>0.61945812807881773</v>
      </c>
      <c r="I14" s="8"/>
      <c r="J14" s="8"/>
      <c r="K14" s="8"/>
    </row>
    <row r="16" spans="2:12" ht="12" customHeight="1" x14ac:dyDescent="0.2">
      <c r="F16" s="212">
        <v>2017</v>
      </c>
      <c r="G16" s="212"/>
      <c r="H16" s="212"/>
    </row>
    <row r="17" spans="1:12" ht="12" customHeight="1" thickBot="1" x14ac:dyDescent="0.25"/>
    <row r="18" spans="1:12" ht="12" customHeight="1" thickBot="1" x14ac:dyDescent="0.25">
      <c r="B18" s="203" t="s">
        <v>0</v>
      </c>
      <c r="C18" s="206" t="s">
        <v>1</v>
      </c>
      <c r="D18" s="207"/>
      <c r="E18" s="208"/>
      <c r="F18" s="209" t="s">
        <v>2</v>
      </c>
      <c r="G18" s="207"/>
      <c r="H18" s="210"/>
      <c r="I18" s="206" t="s">
        <v>3</v>
      </c>
      <c r="J18" s="207"/>
      <c r="K18" s="208"/>
      <c r="L18" s="2"/>
    </row>
    <row r="19" spans="1:12" ht="12" customHeight="1" x14ac:dyDescent="0.2">
      <c r="B19" s="204"/>
      <c r="C19" s="200" t="s">
        <v>4</v>
      </c>
      <c r="D19" s="200" t="s">
        <v>5</v>
      </c>
      <c r="E19" s="200" t="s">
        <v>6</v>
      </c>
      <c r="F19" s="200" t="s">
        <v>4</v>
      </c>
      <c r="G19" s="200" t="s">
        <v>5</v>
      </c>
      <c r="H19" s="200" t="s">
        <v>6</v>
      </c>
      <c r="I19" s="200" t="s">
        <v>4</v>
      </c>
      <c r="J19" s="200" t="s">
        <v>5</v>
      </c>
      <c r="K19" s="200" t="s">
        <v>6</v>
      </c>
      <c r="L19" s="2"/>
    </row>
    <row r="20" spans="1:12" ht="12" customHeight="1" thickBot="1" x14ac:dyDescent="0.25">
      <c r="B20" s="205"/>
      <c r="C20" s="201"/>
      <c r="D20" s="201"/>
      <c r="E20" s="201"/>
      <c r="F20" s="201"/>
      <c r="G20" s="201"/>
      <c r="H20" s="201"/>
      <c r="I20" s="202"/>
      <c r="J20" s="201"/>
      <c r="K20" s="201"/>
      <c r="L20" s="2"/>
    </row>
    <row r="21" spans="1:12" ht="12" customHeight="1" thickBot="1" x14ac:dyDescent="0.25">
      <c r="B21" s="24" t="s">
        <v>7</v>
      </c>
      <c r="C21" s="4">
        <v>0</v>
      </c>
      <c r="D21" s="4">
        <v>327</v>
      </c>
      <c r="E21" s="4">
        <v>47</v>
      </c>
      <c r="F21" s="4">
        <v>0</v>
      </c>
      <c r="G21" s="4">
        <v>323</v>
      </c>
      <c r="H21" s="5">
        <v>24</v>
      </c>
      <c r="I21" s="30">
        <v>0</v>
      </c>
      <c r="J21" s="4">
        <v>735</v>
      </c>
      <c r="K21" s="4">
        <v>0</v>
      </c>
      <c r="L21" s="2"/>
    </row>
    <row r="22" spans="1:12" ht="12" customHeight="1" thickBot="1" x14ac:dyDescent="0.25">
      <c r="B22" s="24" t="s">
        <v>8</v>
      </c>
      <c r="C22" s="4">
        <v>0</v>
      </c>
      <c r="D22" s="4">
        <v>360</v>
      </c>
      <c r="E22" s="4">
        <v>39</v>
      </c>
      <c r="F22" s="4">
        <v>0</v>
      </c>
      <c r="G22" s="4">
        <v>308</v>
      </c>
      <c r="H22" s="5">
        <v>23</v>
      </c>
      <c r="I22" s="195">
        <v>0</v>
      </c>
      <c r="J22" s="4">
        <v>439</v>
      </c>
      <c r="K22" s="4">
        <v>0</v>
      </c>
      <c r="L22" s="2"/>
    </row>
    <row r="23" spans="1:12" ht="12" customHeight="1" x14ac:dyDescent="0.2">
      <c r="B23" s="6" t="s">
        <v>116</v>
      </c>
      <c r="C23" s="1">
        <f>SUM(C21:C22)</f>
        <v>0</v>
      </c>
      <c r="D23" s="1">
        <f t="shared" ref="D23:K23" si="2">SUM(D21:D22)</f>
        <v>687</v>
      </c>
      <c r="E23" s="1">
        <f t="shared" si="2"/>
        <v>86</v>
      </c>
      <c r="F23" s="1">
        <f t="shared" si="2"/>
        <v>0</v>
      </c>
      <c r="G23" s="1">
        <f t="shared" si="2"/>
        <v>631</v>
      </c>
      <c r="H23" s="1">
        <f t="shared" si="2"/>
        <v>47</v>
      </c>
      <c r="I23" s="1">
        <f t="shared" si="2"/>
        <v>0</v>
      </c>
      <c r="J23" s="1">
        <f t="shared" si="2"/>
        <v>1174</v>
      </c>
      <c r="K23" s="1">
        <f t="shared" si="2"/>
        <v>0</v>
      </c>
    </row>
    <row r="24" spans="1:12" ht="12" customHeight="1" x14ac:dyDescent="0.2">
      <c r="B24" s="6" t="s">
        <v>119</v>
      </c>
      <c r="C24" s="7">
        <f>+C23/2</f>
        <v>0</v>
      </c>
      <c r="D24" s="7">
        <f t="shared" ref="D24:K24" si="3">+D23/2</f>
        <v>343.5</v>
      </c>
      <c r="E24" s="7">
        <f t="shared" si="3"/>
        <v>43</v>
      </c>
      <c r="F24" s="7">
        <f t="shared" si="3"/>
        <v>0</v>
      </c>
      <c r="G24" s="7">
        <f t="shared" si="3"/>
        <v>315.5</v>
      </c>
      <c r="H24" s="7">
        <f t="shared" si="3"/>
        <v>23.5</v>
      </c>
      <c r="I24" s="7">
        <f t="shared" si="3"/>
        <v>0</v>
      </c>
      <c r="J24" s="7">
        <f t="shared" si="3"/>
        <v>587</v>
      </c>
      <c r="K24" s="7">
        <f t="shared" si="3"/>
        <v>0</v>
      </c>
    </row>
    <row r="25" spans="1:12" ht="12" customHeight="1" x14ac:dyDescent="0.2">
      <c r="B25" s="6" t="s">
        <v>127</v>
      </c>
      <c r="D25" s="8">
        <f>SUM(C24:D24)</f>
        <v>343.5</v>
      </c>
      <c r="E25" s="8">
        <f>SUM(C24:E24)</f>
        <v>386.5</v>
      </c>
      <c r="G25" s="8">
        <f>SUM(F24:G24)</f>
        <v>315.5</v>
      </c>
      <c r="H25" s="8">
        <f>SUM(F24:H24)</f>
        <v>339</v>
      </c>
      <c r="J25" s="8">
        <f>SUM(I24:J24)</f>
        <v>587</v>
      </c>
      <c r="K25" s="8">
        <f>SUM(I24:K24)</f>
        <v>587</v>
      </c>
    </row>
    <row r="26" spans="1:12" ht="12" customHeight="1" x14ac:dyDescent="0.2">
      <c r="B26" s="6" t="s">
        <v>120</v>
      </c>
      <c r="C26" s="10"/>
      <c r="D26" s="10">
        <f>+D24/D12</f>
        <v>1.0117820324005891</v>
      </c>
      <c r="E26" s="10">
        <f>+E24/E12</f>
        <v>0.64661654135338342</v>
      </c>
      <c r="F26" s="10"/>
      <c r="G26" s="10">
        <f>+G24/G12</f>
        <v>1.4243792325056432</v>
      </c>
      <c r="H26" s="10">
        <f>+H24/H12</f>
        <v>0.78333333333333333</v>
      </c>
      <c r="I26" s="10"/>
      <c r="J26" s="10">
        <f>+J24/J12</f>
        <v>1.0129421915444348</v>
      </c>
      <c r="K26" s="10">
        <f>+K24/K12</f>
        <v>0</v>
      </c>
    </row>
    <row r="27" spans="1:12" ht="12" customHeight="1" thickBot="1" x14ac:dyDescent="0.25">
      <c r="B27" s="9" t="s">
        <v>122</v>
      </c>
      <c r="D27" s="10">
        <f>+D25/D13</f>
        <v>1.0117820324005891</v>
      </c>
      <c r="E27" s="10">
        <f>+E25/E13</f>
        <v>0.95197044334975367</v>
      </c>
      <c r="F27" s="10"/>
      <c r="G27" s="10">
        <f>+G25/G13</f>
        <v>1.4243792325056432</v>
      </c>
      <c r="H27" s="10">
        <f>+H25/H13</f>
        <v>1.3479125248508945</v>
      </c>
      <c r="I27" s="10"/>
      <c r="J27" s="10">
        <f>+J25/J13</f>
        <v>1.0129421915444348</v>
      </c>
      <c r="K27" s="10">
        <f>+K25/K13</f>
        <v>1.0103270223752152</v>
      </c>
    </row>
    <row r="28" spans="1:12" ht="12" customHeight="1" thickBot="1" x14ac:dyDescent="0.25">
      <c r="D28" s="10"/>
      <c r="E28" s="10">
        <f>+E24/E25</f>
        <v>0.11125485122897801</v>
      </c>
      <c r="G28" s="11" t="s">
        <v>126</v>
      </c>
      <c r="H28" s="12">
        <f>+H25/E25</f>
        <v>0.87710219922380339</v>
      </c>
      <c r="J28" s="10"/>
      <c r="K28" s="10"/>
    </row>
    <row r="29" spans="1:12" ht="12" customHeight="1" x14ac:dyDescent="0.2">
      <c r="D29" s="10"/>
      <c r="E29" s="10"/>
      <c r="J29" s="10"/>
      <c r="K29" s="10"/>
    </row>
    <row r="30" spans="1:12" ht="18" customHeight="1" x14ac:dyDescent="0.2">
      <c r="A30" s="118" t="s">
        <v>123</v>
      </c>
      <c r="B30" s="199" t="s">
        <v>387</v>
      </c>
      <c r="C30" s="199"/>
      <c r="D30" s="199"/>
      <c r="E30" s="199"/>
      <c r="F30" s="199"/>
      <c r="G30" s="199"/>
      <c r="H30" s="199"/>
      <c r="I30" s="199"/>
      <c r="J30" s="199"/>
      <c r="K30" s="199"/>
    </row>
    <row r="31" spans="1:12" ht="28.5" customHeight="1" x14ac:dyDescent="0.2">
      <c r="A31" s="119" t="s">
        <v>124</v>
      </c>
      <c r="B31" s="199" t="s">
        <v>388</v>
      </c>
      <c r="C31" s="199"/>
      <c r="D31" s="199"/>
      <c r="E31" s="199"/>
      <c r="F31" s="199"/>
      <c r="G31" s="199"/>
      <c r="H31" s="199"/>
      <c r="I31" s="199"/>
      <c r="J31" s="199"/>
      <c r="K31" s="199"/>
    </row>
    <row r="32" spans="1:12" ht="19.5" customHeight="1" x14ac:dyDescent="0.2">
      <c r="A32" s="119" t="s">
        <v>125</v>
      </c>
      <c r="B32" s="199" t="s">
        <v>389</v>
      </c>
      <c r="C32" s="199"/>
      <c r="D32" s="199"/>
      <c r="E32" s="199"/>
      <c r="F32" s="199"/>
      <c r="G32" s="199"/>
      <c r="H32" s="199"/>
      <c r="I32" s="199"/>
      <c r="J32" s="199"/>
      <c r="K32" s="199"/>
    </row>
    <row r="33" spans="1:11" ht="14.25" customHeight="1" x14ac:dyDescent="0.2">
      <c r="A33" s="26"/>
      <c r="B33" s="178"/>
      <c r="C33" s="178"/>
      <c r="D33" s="178"/>
      <c r="E33" s="178"/>
      <c r="F33" s="178"/>
      <c r="G33" s="178"/>
      <c r="H33" s="178"/>
      <c r="I33" s="178"/>
      <c r="J33" s="178"/>
      <c r="K33" s="178"/>
    </row>
    <row r="34" spans="1:11" ht="12" customHeight="1" thickBot="1" x14ac:dyDescent="0.25">
      <c r="B34" s="178"/>
      <c r="D34" s="178"/>
    </row>
    <row r="35" spans="1:11" ht="12" customHeight="1" x14ac:dyDescent="0.2">
      <c r="B35" s="178"/>
      <c r="C35" s="203" t="s">
        <v>1</v>
      </c>
      <c r="D35" s="203" t="s">
        <v>2</v>
      </c>
      <c r="E35" s="203" t="s">
        <v>3</v>
      </c>
    </row>
    <row r="36" spans="1:11" ht="12" customHeight="1" thickBot="1" x14ac:dyDescent="0.25">
      <c r="B36" s="178"/>
      <c r="C36" s="205"/>
      <c r="D36" s="205"/>
      <c r="E36" s="205"/>
    </row>
    <row r="37" spans="1:11" ht="12" customHeight="1" thickBot="1" x14ac:dyDescent="0.25">
      <c r="B37" s="27" t="s">
        <v>72</v>
      </c>
      <c r="C37" s="28"/>
      <c r="D37" s="28"/>
      <c r="E37" s="28"/>
    </row>
    <row r="38" spans="1:11" ht="25.5" customHeight="1" thickBot="1" x14ac:dyDescent="0.25">
      <c r="B38" s="31" t="s">
        <v>173</v>
      </c>
      <c r="C38" s="76"/>
      <c r="D38" s="77"/>
      <c r="E38" s="78"/>
    </row>
    <row r="39" spans="1:11" ht="12" customHeight="1" x14ac:dyDescent="0.2">
      <c r="C39" s="10" t="e">
        <f>+C37/C38</f>
        <v>#DIV/0!</v>
      </c>
      <c r="D39" s="10" t="e">
        <f>+D37/D38</f>
        <v>#DIV/0!</v>
      </c>
      <c r="E39" s="10" t="e">
        <f>+E37/E38</f>
        <v>#DIV/0!</v>
      </c>
    </row>
    <row r="42" spans="1:11" ht="39.75" customHeight="1" x14ac:dyDescent="0.2">
      <c r="A42" s="118" t="s">
        <v>167</v>
      </c>
      <c r="B42" s="199"/>
      <c r="C42" s="199"/>
      <c r="D42" s="199"/>
      <c r="E42" s="199"/>
      <c r="F42" s="199"/>
      <c r="G42" s="199"/>
      <c r="H42" s="199"/>
      <c r="I42" s="199"/>
      <c r="J42" s="199"/>
      <c r="K42" s="199"/>
    </row>
    <row r="44" spans="1:11" ht="30.75" customHeight="1" x14ac:dyDescent="0.2">
      <c r="B44" s="14" t="s">
        <v>74</v>
      </c>
      <c r="C44" s="15" t="s">
        <v>75</v>
      </c>
      <c r="D44" s="15" t="s">
        <v>76</v>
      </c>
      <c r="E44" s="16" t="s">
        <v>77</v>
      </c>
    </row>
    <row r="45" spans="1:11" ht="12" customHeight="1" x14ac:dyDescent="0.2">
      <c r="B45" s="17" t="s">
        <v>80</v>
      </c>
      <c r="C45" s="18"/>
      <c r="D45" s="18"/>
      <c r="E45" s="18"/>
    </row>
    <row r="46" spans="1:11" ht="12" customHeight="1" x14ac:dyDescent="0.2">
      <c r="B46" s="17" t="s">
        <v>82</v>
      </c>
      <c r="C46" s="18"/>
      <c r="D46" s="18"/>
      <c r="E46" s="18"/>
    </row>
    <row r="47" spans="1:11" ht="12" customHeight="1" x14ac:dyDescent="0.2">
      <c r="B47" s="17" t="s">
        <v>85</v>
      </c>
      <c r="C47" s="18"/>
      <c r="D47" s="18"/>
      <c r="E47" s="18"/>
    </row>
    <row r="48" spans="1:11" ht="12" customHeight="1" x14ac:dyDescent="0.2">
      <c r="B48" s="17" t="s">
        <v>88</v>
      </c>
      <c r="C48" s="18"/>
      <c r="D48" s="18"/>
      <c r="E48" s="18"/>
    </row>
    <row r="49" spans="2:5" ht="12" customHeight="1" x14ac:dyDescent="0.2">
      <c r="B49" s="17" t="s">
        <v>89</v>
      </c>
      <c r="C49" s="18"/>
      <c r="D49" s="18"/>
      <c r="E49" s="18"/>
    </row>
    <row r="50" spans="2:5" ht="12" customHeight="1" x14ac:dyDescent="0.2">
      <c r="B50" s="17" t="s">
        <v>91</v>
      </c>
      <c r="C50" s="18"/>
      <c r="D50" s="18"/>
      <c r="E50" s="18"/>
    </row>
    <row r="51" spans="2:5" ht="12" customHeight="1" x14ac:dyDescent="0.2">
      <c r="B51" s="17" t="s">
        <v>92</v>
      </c>
      <c r="C51" s="18"/>
      <c r="D51" s="18"/>
      <c r="E51" s="18"/>
    </row>
    <row r="52" spans="2:5" ht="12" customHeight="1" x14ac:dyDescent="0.2">
      <c r="B52" s="17" t="s">
        <v>93</v>
      </c>
      <c r="C52" s="18"/>
      <c r="D52" s="18"/>
      <c r="E52" s="18"/>
    </row>
    <row r="53" spans="2:5" ht="12" customHeight="1" x14ac:dyDescent="0.2">
      <c r="B53" s="17" t="s">
        <v>94</v>
      </c>
      <c r="C53" s="18"/>
      <c r="D53" s="18"/>
      <c r="E53" s="18"/>
    </row>
    <row r="54" spans="2:5" ht="12" customHeight="1" x14ac:dyDescent="0.2">
      <c r="B54" s="17" t="s">
        <v>95</v>
      </c>
      <c r="C54" s="18"/>
      <c r="D54" s="18"/>
      <c r="E54" s="18"/>
    </row>
    <row r="55" spans="2:5" ht="12" customHeight="1" x14ac:dyDescent="0.2">
      <c r="B55" s="17" t="s">
        <v>96</v>
      </c>
      <c r="C55" s="18"/>
      <c r="D55" s="18"/>
      <c r="E55" s="18"/>
    </row>
    <row r="56" spans="2:5" ht="12" customHeight="1" x14ac:dyDescent="0.2">
      <c r="B56" s="17" t="s">
        <v>98</v>
      </c>
      <c r="C56" s="18"/>
      <c r="D56" s="18"/>
      <c r="E56" s="18"/>
    </row>
    <row r="57" spans="2:5" ht="12" customHeight="1" x14ac:dyDescent="0.2">
      <c r="B57" s="17" t="s">
        <v>99</v>
      </c>
      <c r="C57" s="18"/>
      <c r="D57" s="18"/>
      <c r="E57" s="18"/>
    </row>
    <row r="58" spans="2:5" ht="12" customHeight="1" x14ac:dyDescent="0.2">
      <c r="B58" s="17" t="s">
        <v>100</v>
      </c>
      <c r="C58" s="18"/>
      <c r="D58" s="18"/>
      <c r="E58" s="18"/>
    </row>
    <row r="59" spans="2:5" ht="12" customHeight="1" x14ac:dyDescent="0.2">
      <c r="B59" s="17" t="s">
        <v>101</v>
      </c>
      <c r="C59" s="18"/>
      <c r="D59" s="18"/>
      <c r="E59" s="18"/>
    </row>
    <row r="60" spans="2:5" ht="12" customHeight="1" x14ac:dyDescent="0.2">
      <c r="B60" s="17" t="s">
        <v>102</v>
      </c>
      <c r="C60" s="18"/>
      <c r="D60" s="18"/>
      <c r="E60" s="18"/>
    </row>
    <row r="61" spans="2:5" ht="12" customHeight="1" x14ac:dyDescent="0.2">
      <c r="B61" s="17" t="s">
        <v>103</v>
      </c>
      <c r="C61" s="18"/>
      <c r="D61" s="18"/>
      <c r="E61" s="18"/>
    </row>
    <row r="62" spans="2:5" ht="12" customHeight="1" x14ac:dyDescent="0.2">
      <c r="B62" s="17" t="s">
        <v>104</v>
      </c>
      <c r="C62" s="18"/>
      <c r="D62" s="18"/>
      <c r="E62" s="18"/>
    </row>
    <row r="63" spans="2:5" ht="12" customHeight="1" x14ac:dyDescent="0.2">
      <c r="B63" s="17" t="s">
        <v>105</v>
      </c>
      <c r="C63" s="18"/>
      <c r="D63" s="18"/>
      <c r="E63" s="18"/>
    </row>
    <row r="64" spans="2:5" ht="12" customHeight="1" x14ac:dyDescent="0.2">
      <c r="B64" s="17" t="s">
        <v>107</v>
      </c>
      <c r="C64" s="18"/>
      <c r="D64" s="18"/>
      <c r="E64" s="18"/>
    </row>
    <row r="65" spans="2:5" ht="12" customHeight="1" x14ac:dyDescent="0.2">
      <c r="B65" s="17" t="s">
        <v>270</v>
      </c>
      <c r="C65" s="18"/>
      <c r="D65" s="18"/>
      <c r="E65" s="18"/>
    </row>
  </sheetData>
  <mergeCells count="36">
    <mergeCell ref="B2:D2"/>
    <mergeCell ref="C35:C36"/>
    <mergeCell ref="D35:D36"/>
    <mergeCell ref="E35:E36"/>
    <mergeCell ref="F4:H4"/>
    <mergeCell ref="B6:B8"/>
    <mergeCell ref="C6:E6"/>
    <mergeCell ref="F6:H6"/>
    <mergeCell ref="F16:H16"/>
    <mergeCell ref="B32:K32"/>
    <mergeCell ref="I6:K6"/>
    <mergeCell ref="C7:C8"/>
    <mergeCell ref="D7:D8"/>
    <mergeCell ref="E7:E8"/>
    <mergeCell ref="F7:F8"/>
    <mergeCell ref="G7:G8"/>
    <mergeCell ref="H7:H8"/>
    <mergeCell ref="I7:I8"/>
    <mergeCell ref="J7:J8"/>
    <mergeCell ref="K7:K8"/>
    <mergeCell ref="J19:J20"/>
    <mergeCell ref="K19:K20"/>
    <mergeCell ref="B30:K30"/>
    <mergeCell ref="B31:K31"/>
    <mergeCell ref="B42:K42"/>
    <mergeCell ref="D19:D20"/>
    <mergeCell ref="E19:E20"/>
    <mergeCell ref="F19:F20"/>
    <mergeCell ref="G19:G20"/>
    <mergeCell ref="H19:H20"/>
    <mergeCell ref="I19:I20"/>
    <mergeCell ref="B18:B20"/>
    <mergeCell ref="C18:E18"/>
    <mergeCell ref="F18:H18"/>
    <mergeCell ref="I18:K18"/>
    <mergeCell ref="C19:C20"/>
  </mergeCells>
  <pageMargins left="0.7" right="0.7" top="0.75" bottom="0.75" header="0.3" footer="0.3"/>
  <pageSetup paperSize="14" orientation="landscape" horizontalDpi="4294967293" r:id="rId1"/>
  <headerFooter>
    <oddHeader>&amp;CConsejo Seccional de la Judicatura del Huila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0"/>
  <sheetViews>
    <sheetView topLeftCell="A102" zoomScale="90" zoomScaleNormal="90" workbookViewId="0">
      <selection activeCell="N127" sqref="N127"/>
    </sheetView>
  </sheetViews>
  <sheetFormatPr baseColWidth="10" defaultColWidth="11.5703125" defaultRowHeight="12" x14ac:dyDescent="0.2"/>
  <cols>
    <col min="1" max="1" width="15" style="1" customWidth="1"/>
    <col min="2" max="2" width="11.5703125" style="1"/>
    <col min="3" max="3" width="21.5703125" style="1" customWidth="1"/>
    <col min="4" max="16384" width="11.5703125" style="1"/>
  </cols>
  <sheetData>
    <row r="2" spans="2:13" x14ac:dyDescent="0.2">
      <c r="G2" s="212">
        <v>2016</v>
      </c>
      <c r="H2" s="212"/>
      <c r="I2" s="212"/>
    </row>
    <row r="3" spans="2:13" ht="12.75" thickBot="1" x14ac:dyDescent="0.25"/>
    <row r="4" spans="2:13" ht="12.75" thickBot="1" x14ac:dyDescent="0.25">
      <c r="B4" s="203" t="s">
        <v>28</v>
      </c>
      <c r="C4" s="213" t="s">
        <v>0</v>
      </c>
      <c r="D4" s="209" t="s">
        <v>1</v>
      </c>
      <c r="E4" s="207"/>
      <c r="F4" s="208"/>
      <c r="G4" s="209" t="s">
        <v>2</v>
      </c>
      <c r="H4" s="207"/>
      <c r="I4" s="208"/>
      <c r="J4" s="209" t="s">
        <v>3</v>
      </c>
      <c r="K4" s="207"/>
      <c r="L4" s="208"/>
      <c r="M4" s="2"/>
    </row>
    <row r="5" spans="2:13" x14ac:dyDescent="0.2">
      <c r="B5" s="204"/>
      <c r="C5" s="214"/>
      <c r="D5" s="216" t="s">
        <v>4</v>
      </c>
      <c r="E5" s="200" t="s">
        <v>5</v>
      </c>
      <c r="F5" s="200" t="s">
        <v>6</v>
      </c>
      <c r="G5" s="200" t="s">
        <v>4</v>
      </c>
      <c r="H5" s="200" t="s">
        <v>5</v>
      </c>
      <c r="I5" s="200" t="s">
        <v>6</v>
      </c>
      <c r="J5" s="200" t="s">
        <v>4</v>
      </c>
      <c r="K5" s="200" t="s">
        <v>5</v>
      </c>
      <c r="L5" s="200" t="s">
        <v>6</v>
      </c>
      <c r="M5" s="2"/>
    </row>
    <row r="6" spans="2:13" ht="12.75" thickBot="1" x14ac:dyDescent="0.25">
      <c r="B6" s="205"/>
      <c r="C6" s="215"/>
      <c r="D6" s="217"/>
      <c r="E6" s="201"/>
      <c r="F6" s="201"/>
      <c r="G6" s="201"/>
      <c r="H6" s="201"/>
      <c r="I6" s="201"/>
      <c r="J6" s="201"/>
      <c r="K6" s="201"/>
      <c r="L6" s="201"/>
      <c r="M6" s="2"/>
    </row>
    <row r="7" spans="2:13" ht="12.75" thickBot="1" x14ac:dyDescent="0.25">
      <c r="B7" s="237" t="s">
        <v>29</v>
      </c>
      <c r="C7" s="39" t="s">
        <v>25</v>
      </c>
      <c r="D7" s="28">
        <v>1456</v>
      </c>
      <c r="E7" s="28">
        <v>0</v>
      </c>
      <c r="F7" s="28">
        <v>173</v>
      </c>
      <c r="G7" s="28">
        <v>1159</v>
      </c>
      <c r="H7" s="28">
        <v>0</v>
      </c>
      <c r="I7" s="28">
        <v>151</v>
      </c>
      <c r="J7" s="28">
        <v>0</v>
      </c>
      <c r="K7" s="28">
        <v>0</v>
      </c>
      <c r="L7" s="28">
        <v>6</v>
      </c>
      <c r="M7" s="2"/>
    </row>
    <row r="8" spans="2:13" ht="12.75" thickBot="1" x14ac:dyDescent="0.25">
      <c r="B8" s="241"/>
      <c r="C8" s="39" t="s">
        <v>26</v>
      </c>
      <c r="D8" s="4">
        <v>1630</v>
      </c>
      <c r="E8" s="4">
        <v>0</v>
      </c>
      <c r="F8" s="4">
        <v>175</v>
      </c>
      <c r="G8" s="4">
        <v>1629</v>
      </c>
      <c r="H8" s="4">
        <v>0</v>
      </c>
      <c r="I8" s="4">
        <v>108</v>
      </c>
      <c r="J8" s="4">
        <v>0</v>
      </c>
      <c r="K8" s="4">
        <v>0</v>
      </c>
      <c r="L8" s="4">
        <v>8</v>
      </c>
      <c r="M8" s="2"/>
    </row>
    <row r="9" spans="2:13" ht="12.75" thickBot="1" x14ac:dyDescent="0.25">
      <c r="B9" s="241"/>
      <c r="C9" s="87" t="s">
        <v>27</v>
      </c>
      <c r="D9" s="4">
        <v>1670</v>
      </c>
      <c r="E9" s="4">
        <v>3</v>
      </c>
      <c r="F9" s="4">
        <v>161</v>
      </c>
      <c r="G9" s="4">
        <v>1621</v>
      </c>
      <c r="H9" s="4">
        <v>3</v>
      </c>
      <c r="I9" s="4">
        <v>71</v>
      </c>
      <c r="J9" s="4">
        <v>0</v>
      </c>
      <c r="K9" s="4">
        <v>0</v>
      </c>
      <c r="L9" s="4">
        <v>0</v>
      </c>
      <c r="M9" s="2"/>
    </row>
    <row r="10" spans="2:13" ht="12.75" thickBot="1" x14ac:dyDescent="0.25">
      <c r="B10" s="241"/>
      <c r="C10" s="39" t="s">
        <v>38</v>
      </c>
      <c r="D10" s="4">
        <v>1558</v>
      </c>
      <c r="E10" s="4">
        <v>2</v>
      </c>
      <c r="F10" s="4">
        <v>163</v>
      </c>
      <c r="G10" s="4">
        <v>1556</v>
      </c>
      <c r="H10" s="4">
        <v>2</v>
      </c>
      <c r="I10" s="4">
        <v>89</v>
      </c>
      <c r="J10" s="4">
        <v>0</v>
      </c>
      <c r="K10" s="4">
        <v>0</v>
      </c>
      <c r="L10" s="4">
        <v>6</v>
      </c>
      <c r="M10" s="2"/>
    </row>
    <row r="11" spans="2:13" ht="12.75" thickBot="1" x14ac:dyDescent="0.25">
      <c r="B11" s="238"/>
      <c r="C11" s="87" t="s">
        <v>39</v>
      </c>
      <c r="D11" s="4">
        <v>1538</v>
      </c>
      <c r="E11" s="4">
        <v>0</v>
      </c>
      <c r="F11" s="4">
        <v>146</v>
      </c>
      <c r="G11" s="4">
        <v>288</v>
      </c>
      <c r="H11" s="4">
        <v>0</v>
      </c>
      <c r="I11" s="4">
        <v>119</v>
      </c>
      <c r="J11" s="4">
        <v>0</v>
      </c>
      <c r="K11" s="4">
        <v>0</v>
      </c>
      <c r="L11" s="4">
        <v>9</v>
      </c>
      <c r="M11" s="2"/>
    </row>
    <row r="12" spans="2:13" x14ac:dyDescent="0.2">
      <c r="C12" s="6" t="s">
        <v>116</v>
      </c>
      <c r="D12" s="1">
        <f>SUM(D7:D11)</f>
        <v>7852</v>
      </c>
      <c r="E12" s="1">
        <f t="shared" ref="E12:L12" si="0">SUM(E7:E11)</f>
        <v>5</v>
      </c>
      <c r="F12" s="1">
        <f t="shared" si="0"/>
        <v>818</v>
      </c>
      <c r="G12" s="1">
        <f t="shared" si="0"/>
        <v>6253</v>
      </c>
      <c r="H12" s="1">
        <f t="shared" si="0"/>
        <v>5</v>
      </c>
      <c r="I12" s="1">
        <f t="shared" si="0"/>
        <v>538</v>
      </c>
      <c r="J12" s="1">
        <f t="shared" si="0"/>
        <v>0</v>
      </c>
      <c r="K12" s="1">
        <f t="shared" si="0"/>
        <v>0</v>
      </c>
      <c r="L12" s="1">
        <f t="shared" si="0"/>
        <v>29</v>
      </c>
    </row>
    <row r="13" spans="2:13" x14ac:dyDescent="0.2">
      <c r="C13" s="6" t="s">
        <v>119</v>
      </c>
      <c r="D13" s="7">
        <f>+D12/5</f>
        <v>1570.4</v>
      </c>
      <c r="E13" s="7">
        <f t="shared" ref="E13:L13" si="1">+E12/5</f>
        <v>1</v>
      </c>
      <c r="F13" s="7">
        <f>+F12/5</f>
        <v>163.6</v>
      </c>
      <c r="G13" s="7">
        <f>+G12/5</f>
        <v>1250.5999999999999</v>
      </c>
      <c r="H13" s="7">
        <f t="shared" si="1"/>
        <v>1</v>
      </c>
      <c r="I13" s="7">
        <f t="shared" si="1"/>
        <v>107.6</v>
      </c>
      <c r="J13" s="7">
        <f t="shared" si="1"/>
        <v>0</v>
      </c>
      <c r="K13" s="7">
        <f t="shared" si="1"/>
        <v>0</v>
      </c>
      <c r="L13" s="7">
        <f t="shared" si="1"/>
        <v>5.8</v>
      </c>
    </row>
    <row r="14" spans="2:13" ht="12.75" thickBot="1" x14ac:dyDescent="0.25">
      <c r="C14" s="6" t="s">
        <v>117</v>
      </c>
      <c r="E14" s="7">
        <f>SUM(D13:E13)</f>
        <v>1571.4</v>
      </c>
      <c r="F14" s="7">
        <f>SUM(D13:F13)</f>
        <v>1735</v>
      </c>
      <c r="H14" s="7">
        <f>SUM(G13:H13)</f>
        <v>1251.5999999999999</v>
      </c>
      <c r="I14" s="7">
        <f>SUM(G13:I13)</f>
        <v>1359.1999999999998</v>
      </c>
      <c r="K14" s="7">
        <f>SUM(J13:K13)</f>
        <v>0</v>
      </c>
      <c r="L14" s="7">
        <f>SUM(J13:L13)</f>
        <v>5.8</v>
      </c>
    </row>
    <row r="15" spans="2:13" ht="12.75" thickBot="1" x14ac:dyDescent="0.25">
      <c r="C15" s="9" t="s">
        <v>121</v>
      </c>
      <c r="D15" s="8"/>
      <c r="E15" s="8"/>
      <c r="F15" s="10">
        <f>+F13/F14</f>
        <v>9.4293948126801155E-2</v>
      </c>
      <c r="G15" s="8"/>
      <c r="H15" s="11" t="s">
        <v>126</v>
      </c>
      <c r="I15" s="12">
        <f>+I14/F14</f>
        <v>0.78340057636887594</v>
      </c>
      <c r="J15" s="8"/>
      <c r="K15" s="8"/>
      <c r="L15" s="8"/>
    </row>
    <row r="16" spans="2:13" x14ac:dyDescent="0.2">
      <c r="C16" s="21"/>
      <c r="D16" s="8">
        <f>+D12/6</f>
        <v>1308.6666666666667</v>
      </c>
      <c r="E16" s="8">
        <f t="shared" ref="E16:L16" si="2">+E12/6</f>
        <v>0.83333333333333337</v>
      </c>
      <c r="F16" s="8">
        <f t="shared" si="2"/>
        <v>136.33333333333334</v>
      </c>
      <c r="G16" s="8">
        <f t="shared" si="2"/>
        <v>1042.1666666666667</v>
      </c>
      <c r="H16" s="8">
        <f t="shared" si="2"/>
        <v>0.83333333333333337</v>
      </c>
      <c r="I16" s="8">
        <f t="shared" si="2"/>
        <v>89.666666666666671</v>
      </c>
      <c r="J16" s="8">
        <f t="shared" si="2"/>
        <v>0</v>
      </c>
      <c r="K16" s="8">
        <f t="shared" si="2"/>
        <v>0</v>
      </c>
      <c r="L16" s="8">
        <f t="shared" si="2"/>
        <v>4.833333333333333</v>
      </c>
    </row>
    <row r="17" spans="2:13" x14ac:dyDescent="0.2">
      <c r="C17" s="21"/>
      <c r="D17" s="8"/>
      <c r="E17" s="8"/>
      <c r="F17" s="8"/>
      <c r="G17" s="8"/>
      <c r="H17" s="8"/>
      <c r="I17" s="8"/>
      <c r="J17" s="8"/>
      <c r="K17" s="8"/>
      <c r="L17" s="8"/>
    </row>
    <row r="18" spans="2:13" x14ac:dyDescent="0.2">
      <c r="G18" s="212">
        <v>2017</v>
      </c>
      <c r="H18" s="212"/>
      <c r="I18" s="212"/>
    </row>
    <row r="19" spans="2:13" ht="12.75" thickBot="1" x14ac:dyDescent="0.25"/>
    <row r="20" spans="2:13" ht="12.75" thickBot="1" x14ac:dyDescent="0.25">
      <c r="B20" s="203" t="s">
        <v>28</v>
      </c>
      <c r="C20" s="213" t="s">
        <v>0</v>
      </c>
      <c r="D20" s="209" t="s">
        <v>1</v>
      </c>
      <c r="E20" s="207"/>
      <c r="F20" s="208"/>
      <c r="G20" s="209" t="s">
        <v>2</v>
      </c>
      <c r="H20" s="207"/>
      <c r="I20" s="208"/>
      <c r="J20" s="209" t="s">
        <v>3</v>
      </c>
      <c r="K20" s="207"/>
      <c r="L20" s="208"/>
      <c r="M20" s="2"/>
    </row>
    <row r="21" spans="2:13" x14ac:dyDescent="0.2">
      <c r="B21" s="204"/>
      <c r="C21" s="214"/>
      <c r="D21" s="216" t="s">
        <v>4</v>
      </c>
      <c r="E21" s="200" t="s">
        <v>5</v>
      </c>
      <c r="F21" s="200" t="s">
        <v>6</v>
      </c>
      <c r="G21" s="200" t="s">
        <v>4</v>
      </c>
      <c r="H21" s="200" t="s">
        <v>5</v>
      </c>
      <c r="I21" s="200" t="s">
        <v>6</v>
      </c>
      <c r="J21" s="200" t="s">
        <v>4</v>
      </c>
      <c r="K21" s="200" t="s">
        <v>5</v>
      </c>
      <c r="L21" s="200" t="s">
        <v>6</v>
      </c>
      <c r="M21" s="2"/>
    </row>
    <row r="22" spans="2:13" ht="12.75" thickBot="1" x14ac:dyDescent="0.25">
      <c r="B22" s="205"/>
      <c r="C22" s="215"/>
      <c r="D22" s="217"/>
      <c r="E22" s="201"/>
      <c r="F22" s="201"/>
      <c r="G22" s="201"/>
      <c r="H22" s="201"/>
      <c r="I22" s="201"/>
      <c r="J22" s="201"/>
      <c r="K22" s="201"/>
      <c r="L22" s="201"/>
      <c r="M22" s="2"/>
    </row>
    <row r="23" spans="2:13" ht="12.75" thickBot="1" x14ac:dyDescent="0.25">
      <c r="B23" s="237" t="s">
        <v>29</v>
      </c>
      <c r="C23" s="39" t="s">
        <v>25</v>
      </c>
      <c r="D23" s="28">
        <v>1735</v>
      </c>
      <c r="E23" s="28">
        <v>0</v>
      </c>
      <c r="F23" s="28">
        <v>217</v>
      </c>
      <c r="G23" s="28">
        <v>1726</v>
      </c>
      <c r="H23" s="28">
        <v>0</v>
      </c>
      <c r="I23" s="28">
        <v>128</v>
      </c>
      <c r="J23" s="28">
        <v>0</v>
      </c>
      <c r="K23" s="28">
        <v>0</v>
      </c>
      <c r="L23" s="28">
        <v>6</v>
      </c>
      <c r="M23" s="2"/>
    </row>
    <row r="24" spans="2:13" ht="12.75" thickBot="1" x14ac:dyDescent="0.25">
      <c r="B24" s="241"/>
      <c r="C24" s="39" t="s">
        <v>26</v>
      </c>
      <c r="D24" s="4">
        <v>1773</v>
      </c>
      <c r="E24" s="4">
        <v>0</v>
      </c>
      <c r="F24" s="4">
        <v>194</v>
      </c>
      <c r="G24" s="4">
        <v>1777</v>
      </c>
      <c r="H24" s="4">
        <v>0</v>
      </c>
      <c r="I24" s="4">
        <v>114</v>
      </c>
      <c r="J24" s="4">
        <v>0</v>
      </c>
      <c r="K24" s="4">
        <v>0</v>
      </c>
      <c r="L24" s="4">
        <v>6</v>
      </c>
      <c r="M24" s="2"/>
    </row>
    <row r="25" spans="2:13" ht="12.75" thickBot="1" x14ac:dyDescent="0.25">
      <c r="B25" s="241"/>
      <c r="C25" s="39" t="s">
        <v>27</v>
      </c>
      <c r="D25" s="4">
        <v>1398</v>
      </c>
      <c r="E25" s="4">
        <v>0</v>
      </c>
      <c r="F25" s="4">
        <v>192</v>
      </c>
      <c r="G25" s="4">
        <v>1386</v>
      </c>
      <c r="H25" s="4">
        <v>0</v>
      </c>
      <c r="I25" s="4">
        <v>120</v>
      </c>
      <c r="J25" s="4">
        <v>0</v>
      </c>
      <c r="K25" s="4">
        <v>0</v>
      </c>
      <c r="L25" s="4">
        <v>2</v>
      </c>
      <c r="M25" s="2"/>
    </row>
    <row r="26" spans="2:13" ht="12.75" thickBot="1" x14ac:dyDescent="0.25">
      <c r="B26" s="241"/>
      <c r="C26" s="39" t="s">
        <v>38</v>
      </c>
      <c r="D26" s="4">
        <v>1499</v>
      </c>
      <c r="E26" s="4">
        <v>0</v>
      </c>
      <c r="F26" s="4">
        <v>197</v>
      </c>
      <c r="G26" s="4">
        <v>1479</v>
      </c>
      <c r="H26" s="4">
        <v>0</v>
      </c>
      <c r="I26" s="4">
        <v>134</v>
      </c>
      <c r="J26" s="4">
        <v>0</v>
      </c>
      <c r="K26" s="4">
        <v>0</v>
      </c>
      <c r="L26" s="4">
        <v>8</v>
      </c>
      <c r="M26" s="2"/>
    </row>
    <row r="27" spans="2:13" ht="12.75" thickBot="1" x14ac:dyDescent="0.25">
      <c r="B27" s="238"/>
      <c r="C27" s="39" t="s">
        <v>39</v>
      </c>
      <c r="D27" s="4">
        <v>1738</v>
      </c>
      <c r="E27" s="4">
        <v>0</v>
      </c>
      <c r="F27" s="4">
        <v>194</v>
      </c>
      <c r="G27" s="4">
        <v>1660</v>
      </c>
      <c r="H27" s="4">
        <v>0</v>
      </c>
      <c r="I27" s="4">
        <v>180</v>
      </c>
      <c r="J27" s="4">
        <v>0</v>
      </c>
      <c r="K27" s="4">
        <v>0</v>
      </c>
      <c r="L27" s="4">
        <v>4</v>
      </c>
      <c r="M27" s="2"/>
    </row>
    <row r="28" spans="2:13" x14ac:dyDescent="0.2">
      <c r="C28" s="6" t="s">
        <v>116</v>
      </c>
      <c r="D28" s="1">
        <f>SUM(D23:D27)</f>
        <v>8143</v>
      </c>
      <c r="E28" s="1">
        <f t="shared" ref="E28:L28" si="3">SUM(E23:E27)</f>
        <v>0</v>
      </c>
      <c r="F28" s="1">
        <f t="shared" si="3"/>
        <v>994</v>
      </c>
      <c r="G28" s="1">
        <f t="shared" si="3"/>
        <v>8028</v>
      </c>
      <c r="H28" s="1">
        <f t="shared" si="3"/>
        <v>0</v>
      </c>
      <c r="I28" s="1">
        <f t="shared" si="3"/>
        <v>676</v>
      </c>
      <c r="J28" s="1">
        <f t="shared" si="3"/>
        <v>0</v>
      </c>
      <c r="K28" s="1">
        <f t="shared" si="3"/>
        <v>0</v>
      </c>
      <c r="L28" s="1">
        <f t="shared" si="3"/>
        <v>26</v>
      </c>
      <c r="M28" s="2"/>
    </row>
    <row r="29" spans="2:13" x14ac:dyDescent="0.2">
      <c r="C29" s="6" t="s">
        <v>119</v>
      </c>
      <c r="D29" s="7">
        <f>+D28/5</f>
        <v>1628.6</v>
      </c>
      <c r="E29" s="7">
        <f t="shared" ref="E29:L29" si="4">+E28/5</f>
        <v>0</v>
      </c>
      <c r="F29" s="7">
        <f t="shared" si="4"/>
        <v>198.8</v>
      </c>
      <c r="G29" s="7">
        <f t="shared" si="4"/>
        <v>1605.6</v>
      </c>
      <c r="H29" s="7">
        <f t="shared" si="4"/>
        <v>0</v>
      </c>
      <c r="I29" s="7">
        <f t="shared" si="4"/>
        <v>135.19999999999999</v>
      </c>
      <c r="J29" s="7">
        <f t="shared" si="4"/>
        <v>0</v>
      </c>
      <c r="K29" s="7">
        <f t="shared" si="4"/>
        <v>0</v>
      </c>
      <c r="L29" s="7">
        <f t="shared" si="4"/>
        <v>5.2</v>
      </c>
      <c r="M29" s="2"/>
    </row>
    <row r="30" spans="2:13" x14ac:dyDescent="0.2">
      <c r="C30" s="6" t="s">
        <v>117</v>
      </c>
      <c r="E30" s="8">
        <f>SUM(D29:E29)</f>
        <v>1628.6</v>
      </c>
      <c r="F30" s="8">
        <f>SUM(D29:F29)</f>
        <v>1827.3999999999999</v>
      </c>
      <c r="H30" s="8">
        <f>SUM(G29:H29)</f>
        <v>1605.6</v>
      </c>
      <c r="I30" s="8">
        <f>SUM(G29:I29)</f>
        <v>1740.8</v>
      </c>
      <c r="K30" s="8">
        <f>SUM(J29:K29)</f>
        <v>0</v>
      </c>
      <c r="L30" s="8">
        <f>SUM(J29:L29)</f>
        <v>5.2</v>
      </c>
      <c r="M30" s="2"/>
    </row>
    <row r="31" spans="2:13" x14ac:dyDescent="0.2">
      <c r="C31" s="6" t="s">
        <v>120</v>
      </c>
      <c r="D31" s="10">
        <f>+D28/D12</f>
        <v>1.0370606214977076</v>
      </c>
      <c r="E31" s="10"/>
      <c r="F31" s="10">
        <f t="shared" ref="F31:L31" si="5">+F28/F12</f>
        <v>1.2151589242053791</v>
      </c>
      <c r="G31" s="10">
        <f t="shared" si="5"/>
        <v>1.283863745402207</v>
      </c>
      <c r="H31" s="10">
        <f t="shared" si="5"/>
        <v>0</v>
      </c>
      <c r="I31" s="10">
        <f t="shared" si="5"/>
        <v>1.2565055762081785</v>
      </c>
      <c r="J31" s="10"/>
      <c r="K31" s="10"/>
      <c r="L31" s="10">
        <f t="shared" si="5"/>
        <v>0.89655172413793105</v>
      </c>
      <c r="M31" s="2"/>
    </row>
    <row r="32" spans="2:13" ht="12.75" thickBot="1" x14ac:dyDescent="0.25">
      <c r="C32" s="9" t="s">
        <v>122</v>
      </c>
      <c r="E32" s="10">
        <f>+E30/E14</f>
        <v>1.0364006618302151</v>
      </c>
      <c r="F32" s="10">
        <f t="shared" ref="F32:L32" si="6">+F30/F14</f>
        <v>1.0532564841498557</v>
      </c>
      <c r="G32" s="10"/>
      <c r="H32" s="10">
        <f t="shared" si="6"/>
        <v>1.2828379674017258</v>
      </c>
      <c r="I32" s="10">
        <f t="shared" si="6"/>
        <v>1.2807533843437318</v>
      </c>
      <c r="J32" s="10"/>
      <c r="K32" s="10"/>
      <c r="L32" s="10">
        <f t="shared" si="6"/>
        <v>0.89655172413793105</v>
      </c>
      <c r="M32" s="2"/>
    </row>
    <row r="33" spans="2:13" ht="12.75" thickBot="1" x14ac:dyDescent="0.25">
      <c r="C33" s="21"/>
      <c r="E33" s="10"/>
      <c r="F33" s="10">
        <f>+F29/F30</f>
        <v>0.10878844259603811</v>
      </c>
      <c r="G33" s="8"/>
      <c r="H33" s="11" t="s">
        <v>126</v>
      </c>
      <c r="I33" s="12">
        <f>+I30/F30</f>
        <v>0.95261026595162535</v>
      </c>
      <c r="J33" s="10"/>
      <c r="K33" s="10"/>
      <c r="L33" s="10"/>
    </row>
    <row r="34" spans="2:13" x14ac:dyDescent="0.2">
      <c r="C34" s="21"/>
      <c r="E34" s="10"/>
      <c r="F34" s="10"/>
      <c r="G34" s="10"/>
      <c r="H34" s="10"/>
      <c r="I34" s="10"/>
      <c r="J34" s="10"/>
      <c r="K34" s="10"/>
      <c r="L34" s="10"/>
    </row>
    <row r="35" spans="2:13" ht="14.25" customHeight="1" x14ac:dyDescent="0.2">
      <c r="B35" s="25" t="s">
        <v>123</v>
      </c>
      <c r="C35" s="199" t="s">
        <v>211</v>
      </c>
      <c r="D35" s="199"/>
      <c r="E35" s="199"/>
      <c r="F35" s="199"/>
      <c r="G35" s="199"/>
      <c r="H35" s="199"/>
      <c r="I35" s="199"/>
      <c r="J35" s="199"/>
      <c r="K35" s="199"/>
      <c r="L35" s="199"/>
    </row>
    <row r="36" spans="2:13" ht="15" customHeight="1" x14ac:dyDescent="0.2">
      <c r="B36" s="26" t="s">
        <v>124</v>
      </c>
      <c r="C36" s="199" t="s">
        <v>212</v>
      </c>
      <c r="D36" s="199"/>
      <c r="E36" s="199"/>
      <c r="F36" s="199"/>
      <c r="G36" s="199"/>
      <c r="H36" s="199"/>
      <c r="I36" s="199"/>
      <c r="J36" s="199"/>
      <c r="K36" s="199"/>
      <c r="L36" s="199"/>
    </row>
    <row r="37" spans="2:13" ht="13.5" customHeight="1" x14ac:dyDescent="0.2">
      <c r="B37" s="26" t="s">
        <v>125</v>
      </c>
      <c r="C37" s="199" t="s">
        <v>139</v>
      </c>
      <c r="D37" s="199"/>
      <c r="E37" s="199"/>
      <c r="F37" s="199"/>
      <c r="G37" s="199"/>
      <c r="H37" s="199"/>
      <c r="I37" s="199"/>
      <c r="J37" s="199"/>
      <c r="K37" s="199"/>
      <c r="L37" s="199"/>
    </row>
    <row r="38" spans="2:13" x14ac:dyDescent="0.2">
      <c r="E38" s="10"/>
      <c r="F38" s="10"/>
      <c r="H38" s="10"/>
      <c r="I38" s="10"/>
    </row>
    <row r="39" spans="2:13" x14ac:dyDescent="0.2">
      <c r="G39" s="212">
        <v>2016</v>
      </c>
      <c r="H39" s="212"/>
      <c r="I39" s="212"/>
    </row>
    <row r="40" spans="2:13" ht="12.75" thickBot="1" x14ac:dyDescent="0.25"/>
    <row r="41" spans="2:13" ht="18" customHeight="1" thickBot="1" x14ac:dyDescent="0.25">
      <c r="B41" s="203" t="s">
        <v>28</v>
      </c>
      <c r="C41" s="213" t="s">
        <v>0</v>
      </c>
      <c r="D41" s="209" t="s">
        <v>1</v>
      </c>
      <c r="E41" s="207"/>
      <c r="F41" s="208"/>
      <c r="G41" s="209" t="s">
        <v>2</v>
      </c>
      <c r="H41" s="207"/>
      <c r="I41" s="208"/>
      <c r="J41" s="209" t="s">
        <v>129</v>
      </c>
      <c r="K41" s="207"/>
      <c r="L41" s="208"/>
      <c r="M41" s="2"/>
    </row>
    <row r="42" spans="2:13" x14ac:dyDescent="0.2">
      <c r="B42" s="204"/>
      <c r="C42" s="214"/>
      <c r="D42" s="179" t="s">
        <v>4</v>
      </c>
      <c r="E42" s="181" t="s">
        <v>5</v>
      </c>
      <c r="F42" s="181" t="s">
        <v>6</v>
      </c>
      <c r="G42" s="181" t="s">
        <v>4</v>
      </c>
      <c r="H42" s="181" t="s">
        <v>5</v>
      </c>
      <c r="I42" s="181" t="s">
        <v>6</v>
      </c>
      <c r="J42" s="181" t="s">
        <v>4</v>
      </c>
      <c r="K42" s="181" t="s">
        <v>5</v>
      </c>
      <c r="L42" s="181" t="s">
        <v>6</v>
      </c>
      <c r="M42" s="2"/>
    </row>
    <row r="43" spans="2:13" ht="12.75" thickBot="1" x14ac:dyDescent="0.25">
      <c r="B43" s="175"/>
      <c r="C43" s="177"/>
      <c r="D43" s="180"/>
      <c r="E43" s="182"/>
      <c r="F43" s="182"/>
      <c r="G43" s="182"/>
      <c r="H43" s="182"/>
      <c r="I43" s="182"/>
      <c r="J43" s="182"/>
      <c r="K43" s="182"/>
      <c r="L43" s="182"/>
      <c r="M43" s="2"/>
    </row>
    <row r="44" spans="2:13" ht="12.75" thickBot="1" x14ac:dyDescent="0.25">
      <c r="B44" s="184" t="s">
        <v>36</v>
      </c>
      <c r="C44" s="39" t="s">
        <v>24</v>
      </c>
      <c r="D44" s="28">
        <v>300</v>
      </c>
      <c r="E44" s="28">
        <v>0</v>
      </c>
      <c r="F44" s="28">
        <v>43</v>
      </c>
      <c r="G44" s="28">
        <v>301</v>
      </c>
      <c r="H44" s="28">
        <v>0</v>
      </c>
      <c r="I44" s="28">
        <v>42</v>
      </c>
      <c r="J44" s="28">
        <v>0</v>
      </c>
      <c r="K44" s="28">
        <v>0</v>
      </c>
      <c r="L44" s="28">
        <v>0</v>
      </c>
      <c r="M44" s="2"/>
    </row>
    <row r="45" spans="2:13" ht="12.75" thickBot="1" x14ac:dyDescent="0.25">
      <c r="B45" s="185"/>
      <c r="C45" s="39" t="s">
        <v>25</v>
      </c>
      <c r="D45" s="4">
        <v>226</v>
      </c>
      <c r="E45" s="4">
        <v>0</v>
      </c>
      <c r="F45" s="4">
        <v>34</v>
      </c>
      <c r="G45" s="4">
        <v>208</v>
      </c>
      <c r="H45" s="4">
        <v>0</v>
      </c>
      <c r="I45" s="4">
        <v>34</v>
      </c>
      <c r="J45" s="4">
        <v>0</v>
      </c>
      <c r="K45" s="4">
        <v>0</v>
      </c>
      <c r="L45" s="4">
        <v>0</v>
      </c>
      <c r="M45" s="2"/>
    </row>
    <row r="46" spans="2:13" x14ac:dyDescent="0.2">
      <c r="B46" s="34"/>
      <c r="C46" s="6" t="s">
        <v>116</v>
      </c>
      <c r="D46" s="1">
        <f>SUM(D44:D45)</f>
        <v>526</v>
      </c>
      <c r="E46" s="1">
        <f t="shared" ref="E46:L46" si="7">SUM(E44:E45)</f>
        <v>0</v>
      </c>
      <c r="F46" s="1">
        <f t="shared" si="7"/>
        <v>77</v>
      </c>
      <c r="G46" s="1">
        <f t="shared" si="7"/>
        <v>509</v>
      </c>
      <c r="H46" s="1">
        <f t="shared" si="7"/>
        <v>0</v>
      </c>
      <c r="I46" s="1">
        <f t="shared" si="7"/>
        <v>76</v>
      </c>
      <c r="J46" s="1">
        <f t="shared" si="7"/>
        <v>0</v>
      </c>
      <c r="K46" s="1">
        <f t="shared" si="7"/>
        <v>0</v>
      </c>
      <c r="L46" s="1">
        <f t="shared" si="7"/>
        <v>0</v>
      </c>
      <c r="M46" s="2"/>
    </row>
    <row r="47" spans="2:13" x14ac:dyDescent="0.2">
      <c r="B47" s="34"/>
      <c r="C47" s="6" t="s">
        <v>119</v>
      </c>
      <c r="D47" s="7">
        <f>+D46/2</f>
        <v>263</v>
      </c>
      <c r="E47" s="7">
        <f t="shared" ref="E47:L47" si="8">+E46/2</f>
        <v>0</v>
      </c>
      <c r="F47" s="7">
        <f t="shared" si="8"/>
        <v>38.5</v>
      </c>
      <c r="G47" s="7">
        <f t="shared" si="8"/>
        <v>254.5</v>
      </c>
      <c r="H47" s="7">
        <f t="shared" si="8"/>
        <v>0</v>
      </c>
      <c r="I47" s="7">
        <f t="shared" si="8"/>
        <v>38</v>
      </c>
      <c r="J47" s="7">
        <f t="shared" si="8"/>
        <v>0</v>
      </c>
      <c r="K47" s="7">
        <f t="shared" si="8"/>
        <v>0</v>
      </c>
      <c r="L47" s="7">
        <f t="shared" si="8"/>
        <v>0</v>
      </c>
      <c r="M47" s="2"/>
    </row>
    <row r="48" spans="2:13" ht="12.75" thickBot="1" x14ac:dyDescent="0.25">
      <c r="B48" s="34"/>
      <c r="C48" s="6" t="s">
        <v>117</v>
      </c>
      <c r="E48" s="7">
        <f>SUM(D47:E47)</f>
        <v>263</v>
      </c>
      <c r="F48" s="7">
        <f>SUM(D47:F47)</f>
        <v>301.5</v>
      </c>
      <c r="H48" s="7">
        <f>SUM(G47:H47)</f>
        <v>254.5</v>
      </c>
      <c r="I48" s="7">
        <f>SUM(G47:I47)</f>
        <v>292.5</v>
      </c>
      <c r="K48" s="7">
        <f>SUM(J47:K47)</f>
        <v>0</v>
      </c>
      <c r="L48" s="7">
        <f>SUM(J47:L47)</f>
        <v>0</v>
      </c>
      <c r="M48" s="2"/>
    </row>
    <row r="49" spans="2:13" ht="12.75" thickBot="1" x14ac:dyDescent="0.25">
      <c r="B49" s="34"/>
      <c r="C49" s="9" t="s">
        <v>121</v>
      </c>
      <c r="D49" s="8"/>
      <c r="E49" s="8"/>
      <c r="F49" s="10">
        <f>+F47/F48</f>
        <v>0.12769485903814262</v>
      </c>
      <c r="G49" s="8"/>
      <c r="H49" s="11" t="s">
        <v>126</v>
      </c>
      <c r="I49" s="12">
        <f>+I48/F48</f>
        <v>0.97014925373134331</v>
      </c>
      <c r="J49" s="8"/>
      <c r="K49" s="8"/>
      <c r="L49" s="8"/>
      <c r="M49" s="2"/>
    </row>
    <row r="52" spans="2:13" x14ac:dyDescent="0.2">
      <c r="G52" s="212">
        <v>2017</v>
      </c>
      <c r="H52" s="212"/>
      <c r="I52" s="212"/>
    </row>
    <row r="53" spans="2:13" ht="12.75" thickBot="1" x14ac:dyDescent="0.25"/>
    <row r="54" spans="2:13" ht="12.75" thickBot="1" x14ac:dyDescent="0.25">
      <c r="B54" s="203" t="s">
        <v>28</v>
      </c>
      <c r="C54" s="213" t="s">
        <v>0</v>
      </c>
      <c r="D54" s="209" t="s">
        <v>1</v>
      </c>
      <c r="E54" s="207"/>
      <c r="F54" s="208"/>
      <c r="G54" s="209" t="s">
        <v>2</v>
      </c>
      <c r="H54" s="207"/>
      <c r="I54" s="208"/>
      <c r="J54" s="209" t="s">
        <v>129</v>
      </c>
      <c r="K54" s="207"/>
      <c r="L54" s="208"/>
      <c r="M54" s="2"/>
    </row>
    <row r="55" spans="2:13" x14ac:dyDescent="0.2">
      <c r="B55" s="204"/>
      <c r="C55" s="214"/>
      <c r="D55" s="216" t="s">
        <v>4</v>
      </c>
      <c r="E55" s="200" t="s">
        <v>5</v>
      </c>
      <c r="F55" s="200" t="s">
        <v>6</v>
      </c>
      <c r="G55" s="200" t="s">
        <v>4</v>
      </c>
      <c r="H55" s="200" t="s">
        <v>5</v>
      </c>
      <c r="I55" s="200" t="s">
        <v>6</v>
      </c>
      <c r="J55" s="200" t="s">
        <v>4</v>
      </c>
      <c r="K55" s="200" t="s">
        <v>5</v>
      </c>
      <c r="L55" s="200" t="s">
        <v>6</v>
      </c>
      <c r="M55" s="2"/>
    </row>
    <row r="56" spans="2:13" ht="12.75" thickBot="1" x14ac:dyDescent="0.25">
      <c r="B56" s="205"/>
      <c r="C56" s="215"/>
      <c r="D56" s="217"/>
      <c r="E56" s="201"/>
      <c r="F56" s="201"/>
      <c r="G56" s="201"/>
      <c r="H56" s="201"/>
      <c r="I56" s="201"/>
      <c r="J56" s="201"/>
      <c r="K56" s="201"/>
      <c r="L56" s="201"/>
      <c r="M56" s="2"/>
    </row>
    <row r="57" spans="2:13" ht="12.75" thickBot="1" x14ac:dyDescent="0.25">
      <c r="B57" s="237" t="s">
        <v>36</v>
      </c>
      <c r="C57" s="39" t="s">
        <v>24</v>
      </c>
      <c r="D57" s="92">
        <v>291</v>
      </c>
      <c r="E57" s="28">
        <v>0</v>
      </c>
      <c r="F57" s="92">
        <v>48</v>
      </c>
      <c r="G57" s="28">
        <v>290</v>
      </c>
      <c r="H57" s="28">
        <v>0</v>
      </c>
      <c r="I57" s="28">
        <v>41</v>
      </c>
      <c r="J57" s="28">
        <v>0</v>
      </c>
      <c r="K57" s="28">
        <v>0</v>
      </c>
      <c r="L57" s="28">
        <v>3</v>
      </c>
      <c r="M57" s="2"/>
    </row>
    <row r="58" spans="2:13" ht="12.75" thickBot="1" x14ac:dyDescent="0.25">
      <c r="B58" s="238"/>
      <c r="C58" s="39" t="s">
        <v>25</v>
      </c>
      <c r="D58" s="4">
        <v>192</v>
      </c>
      <c r="E58" s="4">
        <v>0</v>
      </c>
      <c r="F58" s="4">
        <v>35</v>
      </c>
      <c r="G58" s="4">
        <v>190</v>
      </c>
      <c r="H58" s="4">
        <v>0</v>
      </c>
      <c r="I58" s="4">
        <v>32</v>
      </c>
      <c r="J58" s="4">
        <v>0</v>
      </c>
      <c r="K58" s="4">
        <v>0</v>
      </c>
      <c r="L58" s="4">
        <v>1</v>
      </c>
      <c r="M58" s="2"/>
    </row>
    <row r="59" spans="2:13" x14ac:dyDescent="0.2">
      <c r="C59" s="6" t="s">
        <v>116</v>
      </c>
      <c r="D59" s="1">
        <f>SUM(D57:D58)</f>
        <v>483</v>
      </c>
      <c r="E59" s="1">
        <f t="shared" ref="E59:L59" si="9">SUM(E57:E58)</f>
        <v>0</v>
      </c>
      <c r="F59" s="1">
        <f t="shared" si="9"/>
        <v>83</v>
      </c>
      <c r="G59" s="1">
        <f t="shared" si="9"/>
        <v>480</v>
      </c>
      <c r="H59" s="1">
        <f t="shared" si="9"/>
        <v>0</v>
      </c>
      <c r="I59" s="1">
        <f t="shared" si="9"/>
        <v>73</v>
      </c>
      <c r="J59" s="1">
        <f t="shared" si="9"/>
        <v>0</v>
      </c>
      <c r="K59" s="1">
        <f t="shared" si="9"/>
        <v>0</v>
      </c>
      <c r="L59" s="1">
        <f t="shared" si="9"/>
        <v>4</v>
      </c>
      <c r="M59" s="2"/>
    </row>
    <row r="60" spans="2:13" x14ac:dyDescent="0.2">
      <c r="C60" s="6" t="s">
        <v>119</v>
      </c>
      <c r="D60" s="7">
        <f>+D59/2</f>
        <v>241.5</v>
      </c>
      <c r="E60" s="7">
        <f t="shared" ref="E60:L60" si="10">+E59/2</f>
        <v>0</v>
      </c>
      <c r="F60" s="7">
        <f t="shared" si="10"/>
        <v>41.5</v>
      </c>
      <c r="G60" s="7">
        <f t="shared" si="10"/>
        <v>240</v>
      </c>
      <c r="H60" s="7">
        <f t="shared" si="10"/>
        <v>0</v>
      </c>
      <c r="I60" s="7">
        <f t="shared" si="10"/>
        <v>36.5</v>
      </c>
      <c r="J60" s="7">
        <f t="shared" si="10"/>
        <v>0</v>
      </c>
      <c r="K60" s="7">
        <f t="shared" si="10"/>
        <v>0</v>
      </c>
      <c r="L60" s="7">
        <f t="shared" si="10"/>
        <v>2</v>
      </c>
      <c r="M60" s="2"/>
    </row>
    <row r="61" spans="2:13" x14ac:dyDescent="0.2">
      <c r="C61" s="6" t="s">
        <v>117</v>
      </c>
      <c r="E61" s="8">
        <f>SUM(D60:E60)</f>
        <v>241.5</v>
      </c>
      <c r="F61" s="8">
        <f>SUM(D60:F60)</f>
        <v>283</v>
      </c>
      <c r="H61" s="8">
        <f>SUM(G60:H60)</f>
        <v>240</v>
      </c>
      <c r="I61" s="8">
        <f>SUM(G60:I60)</f>
        <v>276.5</v>
      </c>
      <c r="K61" s="8">
        <f>SUM(J60:K60)</f>
        <v>0</v>
      </c>
      <c r="L61" s="8">
        <f>SUM(J60:L60)</f>
        <v>2</v>
      </c>
      <c r="M61" s="2"/>
    </row>
    <row r="62" spans="2:13" x14ac:dyDescent="0.2">
      <c r="C62" s="6" t="s">
        <v>120</v>
      </c>
      <c r="D62" s="10">
        <f>+D59/D46</f>
        <v>0.91825095057034223</v>
      </c>
      <c r="E62" s="10"/>
      <c r="F62" s="10">
        <f>+F59/F46</f>
        <v>1.0779220779220779</v>
      </c>
      <c r="G62" s="10">
        <f>+G59/G46</f>
        <v>0.94302554027504915</v>
      </c>
      <c r="H62" s="10"/>
      <c r="I62" s="10">
        <f>+I59/I46</f>
        <v>0.96052631578947367</v>
      </c>
      <c r="J62" s="10"/>
      <c r="K62" s="10"/>
      <c r="L62" s="10"/>
      <c r="M62" s="2"/>
    </row>
    <row r="63" spans="2:13" ht="12.75" thickBot="1" x14ac:dyDescent="0.25">
      <c r="C63" s="9" t="s">
        <v>122</v>
      </c>
      <c r="E63" s="10">
        <f>+E61/E48</f>
        <v>0.91825095057034223</v>
      </c>
      <c r="F63" s="10">
        <f>+F61/F48</f>
        <v>0.93864013266998336</v>
      </c>
      <c r="G63" s="10"/>
      <c r="H63" s="10">
        <f>+H61/H48</f>
        <v>0.94302554027504915</v>
      </c>
      <c r="I63" s="10">
        <f>+I61/I48</f>
        <v>0.94529914529914527</v>
      </c>
      <c r="J63" s="10"/>
      <c r="K63" s="10"/>
      <c r="L63" s="10"/>
      <c r="M63" s="2"/>
    </row>
    <row r="64" spans="2:13" ht="12.75" thickBot="1" x14ac:dyDescent="0.25">
      <c r="C64" s="21"/>
      <c r="E64" s="10"/>
      <c r="F64" s="10">
        <f>+F60/F61</f>
        <v>0.14664310954063603</v>
      </c>
      <c r="G64" s="8"/>
      <c r="H64" s="11" t="s">
        <v>126</v>
      </c>
      <c r="I64" s="12">
        <f>+I61/F61</f>
        <v>0.97703180212014129</v>
      </c>
      <c r="J64" s="10"/>
      <c r="K64" s="10"/>
      <c r="L64" s="10"/>
      <c r="M64" s="2"/>
    </row>
    <row r="65" spans="2:13" x14ac:dyDescent="0.2">
      <c r="C65" s="21"/>
      <c r="E65" s="10"/>
      <c r="F65" s="10"/>
      <c r="G65" s="10"/>
      <c r="H65" s="10"/>
      <c r="I65" s="10"/>
      <c r="J65" s="10"/>
      <c r="K65" s="10"/>
      <c r="L65" s="10"/>
      <c r="M65" s="2"/>
    </row>
    <row r="66" spans="2:13" ht="18" customHeight="1" x14ac:dyDescent="0.2">
      <c r="B66" s="25" t="s">
        <v>123</v>
      </c>
      <c r="C66" s="199" t="s">
        <v>207</v>
      </c>
      <c r="D66" s="199"/>
      <c r="E66" s="199"/>
      <c r="F66" s="199"/>
      <c r="G66" s="199"/>
      <c r="H66" s="199"/>
      <c r="I66" s="199"/>
      <c r="J66" s="199"/>
      <c r="K66" s="199"/>
      <c r="L66" s="199"/>
    </row>
    <row r="67" spans="2:13" ht="17.25" customHeight="1" x14ac:dyDescent="0.2">
      <c r="B67" s="26" t="s">
        <v>124</v>
      </c>
      <c r="C67" s="199" t="s">
        <v>208</v>
      </c>
      <c r="D67" s="199"/>
      <c r="E67" s="199"/>
      <c r="F67" s="199"/>
      <c r="G67" s="199"/>
      <c r="H67" s="199"/>
      <c r="I67" s="199"/>
      <c r="J67" s="199"/>
      <c r="K67" s="199"/>
      <c r="L67" s="199"/>
    </row>
    <row r="68" spans="2:13" ht="12" customHeight="1" x14ac:dyDescent="0.2">
      <c r="B68" s="26" t="s">
        <v>125</v>
      </c>
      <c r="C68" s="199" t="s">
        <v>139</v>
      </c>
      <c r="D68" s="199"/>
      <c r="E68" s="199"/>
      <c r="F68" s="199"/>
      <c r="G68" s="199"/>
      <c r="H68" s="199"/>
      <c r="I68" s="199"/>
      <c r="J68" s="199"/>
      <c r="K68" s="199"/>
      <c r="L68" s="199"/>
    </row>
    <row r="69" spans="2:13" x14ac:dyDescent="0.2">
      <c r="E69" s="10"/>
      <c r="F69" s="10"/>
      <c r="H69" s="10"/>
      <c r="I69" s="10"/>
    </row>
    <row r="70" spans="2:13" x14ac:dyDescent="0.2">
      <c r="G70" s="176">
        <v>2016</v>
      </c>
    </row>
    <row r="71" spans="2:13" ht="12.75" thickBot="1" x14ac:dyDescent="0.25"/>
    <row r="72" spans="2:13" ht="18" customHeight="1" thickBot="1" x14ac:dyDescent="0.25">
      <c r="B72" s="203" t="s">
        <v>28</v>
      </c>
      <c r="C72" s="213" t="s">
        <v>0</v>
      </c>
      <c r="D72" s="209" t="s">
        <v>1</v>
      </c>
      <c r="E72" s="207"/>
      <c r="F72" s="208"/>
      <c r="G72" s="209" t="s">
        <v>2</v>
      </c>
      <c r="H72" s="207"/>
      <c r="I72" s="208"/>
      <c r="J72" s="209" t="s">
        <v>129</v>
      </c>
      <c r="K72" s="207"/>
      <c r="L72" s="208"/>
    </row>
    <row r="73" spans="2:13" ht="12" customHeight="1" x14ac:dyDescent="0.2">
      <c r="B73" s="204"/>
      <c r="C73" s="214"/>
      <c r="D73" s="179" t="s">
        <v>4</v>
      </c>
      <c r="E73" s="181" t="s">
        <v>5</v>
      </c>
      <c r="F73" s="181" t="s">
        <v>6</v>
      </c>
      <c r="G73" s="181" t="s">
        <v>4</v>
      </c>
      <c r="H73" s="181" t="s">
        <v>5</v>
      </c>
      <c r="I73" s="181" t="s">
        <v>6</v>
      </c>
      <c r="J73" s="181" t="s">
        <v>4</v>
      </c>
      <c r="K73" s="181" t="s">
        <v>5</v>
      </c>
      <c r="L73" s="181" t="s">
        <v>6</v>
      </c>
    </row>
    <row r="74" spans="2:13" ht="12.75" customHeight="1" thickBot="1" x14ac:dyDescent="0.25">
      <c r="B74" s="175"/>
      <c r="C74" s="177"/>
      <c r="D74" s="180"/>
      <c r="E74" s="182"/>
      <c r="F74" s="182"/>
      <c r="G74" s="182"/>
      <c r="H74" s="182"/>
      <c r="I74" s="182"/>
      <c r="J74" s="182"/>
      <c r="K74" s="182"/>
      <c r="L74" s="182"/>
    </row>
    <row r="75" spans="2:13" ht="12.75" customHeight="1" thickBot="1" x14ac:dyDescent="0.25">
      <c r="B75" s="237" t="s">
        <v>113</v>
      </c>
      <c r="C75" s="39" t="s">
        <v>24</v>
      </c>
      <c r="D75" s="28">
        <v>752</v>
      </c>
      <c r="E75" s="28">
        <v>0</v>
      </c>
      <c r="F75" s="28">
        <v>144</v>
      </c>
      <c r="G75" s="28">
        <v>448</v>
      </c>
      <c r="H75" s="28">
        <v>0</v>
      </c>
      <c r="I75" s="28">
        <v>128</v>
      </c>
      <c r="J75" s="28">
        <v>0</v>
      </c>
      <c r="K75" s="28">
        <v>0</v>
      </c>
      <c r="L75" s="28">
        <v>13</v>
      </c>
    </row>
    <row r="76" spans="2:13" ht="12.75" customHeight="1" thickBot="1" x14ac:dyDescent="0.25">
      <c r="B76" s="241"/>
      <c r="C76" s="39" t="s">
        <v>25</v>
      </c>
      <c r="D76" s="4">
        <v>965</v>
      </c>
      <c r="E76" s="4">
        <v>0</v>
      </c>
      <c r="F76" s="4">
        <v>137</v>
      </c>
      <c r="G76" s="4">
        <v>496</v>
      </c>
      <c r="H76" s="4">
        <v>0</v>
      </c>
      <c r="I76" s="4">
        <v>121</v>
      </c>
      <c r="J76" s="4">
        <v>0</v>
      </c>
      <c r="K76" s="4">
        <v>0</v>
      </c>
      <c r="L76" s="4">
        <v>5</v>
      </c>
    </row>
    <row r="77" spans="2:13" ht="12.75" customHeight="1" thickBot="1" x14ac:dyDescent="0.25">
      <c r="B77" s="238"/>
      <c r="C77" s="39" t="s">
        <v>26</v>
      </c>
      <c r="D77" s="4">
        <v>949</v>
      </c>
      <c r="E77" s="4">
        <v>0</v>
      </c>
      <c r="F77" s="4">
        <v>151</v>
      </c>
      <c r="G77" s="4">
        <v>942</v>
      </c>
      <c r="H77" s="4">
        <v>0</v>
      </c>
      <c r="I77" s="4">
        <v>96</v>
      </c>
      <c r="J77" s="4">
        <v>0</v>
      </c>
      <c r="K77" s="4">
        <v>0</v>
      </c>
      <c r="L77" s="4">
        <v>6</v>
      </c>
    </row>
    <row r="78" spans="2:13" x14ac:dyDescent="0.2">
      <c r="B78" s="34"/>
      <c r="C78" s="6" t="s">
        <v>116</v>
      </c>
      <c r="D78" s="1">
        <f>SUM(D75:D77)</f>
        <v>2666</v>
      </c>
      <c r="E78" s="1">
        <f t="shared" ref="E78:L78" si="11">SUM(E75:E77)</f>
        <v>0</v>
      </c>
      <c r="F78" s="1">
        <f t="shared" si="11"/>
        <v>432</v>
      </c>
      <c r="G78" s="1">
        <f t="shared" si="11"/>
        <v>1886</v>
      </c>
      <c r="H78" s="1">
        <f t="shared" si="11"/>
        <v>0</v>
      </c>
      <c r="I78" s="1">
        <f t="shared" si="11"/>
        <v>345</v>
      </c>
      <c r="J78" s="1">
        <f t="shared" si="11"/>
        <v>0</v>
      </c>
      <c r="K78" s="1">
        <f t="shared" si="11"/>
        <v>0</v>
      </c>
      <c r="L78" s="1">
        <f t="shared" si="11"/>
        <v>24</v>
      </c>
    </row>
    <row r="79" spans="2:13" x14ac:dyDescent="0.2">
      <c r="B79" s="34"/>
      <c r="C79" s="6" t="s">
        <v>119</v>
      </c>
      <c r="D79" s="7">
        <f>+D78/3</f>
        <v>888.66666666666663</v>
      </c>
      <c r="E79" s="7">
        <f t="shared" ref="E79:L79" si="12">+E78/3</f>
        <v>0</v>
      </c>
      <c r="F79" s="7">
        <f t="shared" si="12"/>
        <v>144</v>
      </c>
      <c r="G79" s="7">
        <f t="shared" si="12"/>
        <v>628.66666666666663</v>
      </c>
      <c r="H79" s="7">
        <f t="shared" si="12"/>
        <v>0</v>
      </c>
      <c r="I79" s="7">
        <f t="shared" si="12"/>
        <v>115</v>
      </c>
      <c r="J79" s="7">
        <f t="shared" si="12"/>
        <v>0</v>
      </c>
      <c r="K79" s="7">
        <f t="shared" si="12"/>
        <v>0</v>
      </c>
      <c r="L79" s="7">
        <f t="shared" si="12"/>
        <v>8</v>
      </c>
    </row>
    <row r="80" spans="2:13" ht="12.75" thickBot="1" x14ac:dyDescent="0.25">
      <c r="B80" s="34"/>
      <c r="C80" s="6" t="s">
        <v>117</v>
      </c>
      <c r="E80" s="7">
        <f>SUM(D79:E79)</f>
        <v>888.66666666666663</v>
      </c>
      <c r="F80" s="7">
        <f>SUM(D79:F79)</f>
        <v>1032.6666666666665</v>
      </c>
      <c r="H80" s="7">
        <f>SUM(G79:H79)</f>
        <v>628.66666666666663</v>
      </c>
      <c r="I80" s="7">
        <f>SUM(G79:I79)</f>
        <v>743.66666666666663</v>
      </c>
      <c r="K80" s="7">
        <f>SUM(J79:K79)</f>
        <v>0</v>
      </c>
      <c r="L80" s="7">
        <f>SUM(J79:L79)</f>
        <v>8</v>
      </c>
    </row>
    <row r="81" spans="2:12" ht="12.75" thickBot="1" x14ac:dyDescent="0.25">
      <c r="B81" s="34"/>
      <c r="C81" s="9" t="s">
        <v>121</v>
      </c>
      <c r="D81" s="8"/>
      <c r="E81" s="8"/>
      <c r="F81" s="10">
        <f>+F79/F80</f>
        <v>0.13944480309877341</v>
      </c>
      <c r="G81" s="8"/>
      <c r="H81" s="11" t="s">
        <v>126</v>
      </c>
      <c r="I81" s="12">
        <f>+I80/F80</f>
        <v>0.72014202711426734</v>
      </c>
      <c r="J81" s="8"/>
      <c r="K81" s="8"/>
      <c r="L81" s="8"/>
    </row>
    <row r="84" spans="2:12" x14ac:dyDescent="0.2">
      <c r="G84" s="176">
        <v>2017</v>
      </c>
    </row>
    <row r="85" spans="2:12" ht="12.75" thickBot="1" x14ac:dyDescent="0.25"/>
    <row r="86" spans="2:12" ht="12.75" thickBot="1" x14ac:dyDescent="0.25">
      <c r="B86" s="203" t="s">
        <v>28</v>
      </c>
      <c r="C86" s="213" t="s">
        <v>0</v>
      </c>
      <c r="D86" s="209" t="s">
        <v>1</v>
      </c>
      <c r="E86" s="207"/>
      <c r="F86" s="208"/>
      <c r="G86" s="209" t="s">
        <v>2</v>
      </c>
      <c r="H86" s="207"/>
      <c r="I86" s="208"/>
      <c r="J86" s="209" t="s">
        <v>129</v>
      </c>
      <c r="K86" s="207"/>
      <c r="L86" s="208"/>
    </row>
    <row r="87" spans="2:12" x14ac:dyDescent="0.2">
      <c r="B87" s="204"/>
      <c r="C87" s="214"/>
      <c r="D87" s="179" t="s">
        <v>4</v>
      </c>
      <c r="E87" s="181" t="s">
        <v>5</v>
      </c>
      <c r="F87" s="181" t="s">
        <v>6</v>
      </c>
      <c r="G87" s="181" t="s">
        <v>4</v>
      </c>
      <c r="H87" s="181" t="s">
        <v>5</v>
      </c>
      <c r="I87" s="181" t="s">
        <v>6</v>
      </c>
      <c r="J87" s="181" t="s">
        <v>4</v>
      </c>
      <c r="K87" s="181" t="s">
        <v>5</v>
      </c>
      <c r="L87" s="181" t="s">
        <v>6</v>
      </c>
    </row>
    <row r="88" spans="2:12" ht="12.75" thickBot="1" x14ac:dyDescent="0.25">
      <c r="B88" s="175"/>
      <c r="C88" s="177"/>
      <c r="D88" s="180"/>
      <c r="E88" s="182"/>
      <c r="F88" s="182"/>
      <c r="G88" s="182"/>
      <c r="H88" s="182"/>
      <c r="I88" s="182"/>
      <c r="J88" s="182"/>
      <c r="K88" s="182"/>
      <c r="L88" s="182"/>
    </row>
    <row r="89" spans="2:12" ht="12.75" thickBot="1" x14ac:dyDescent="0.25">
      <c r="B89" s="237" t="s">
        <v>113</v>
      </c>
      <c r="C89" s="39" t="s">
        <v>24</v>
      </c>
      <c r="D89" s="191">
        <v>696</v>
      </c>
      <c r="E89" s="28">
        <v>0</v>
      </c>
      <c r="F89" s="28">
        <v>100</v>
      </c>
      <c r="G89" s="28">
        <v>621</v>
      </c>
      <c r="H89" s="28">
        <v>0</v>
      </c>
      <c r="I89" s="28">
        <v>107</v>
      </c>
      <c r="J89" s="28">
        <v>0</v>
      </c>
      <c r="K89" s="28">
        <v>0</v>
      </c>
      <c r="L89" s="28">
        <v>6</v>
      </c>
    </row>
    <row r="90" spans="2:12" ht="12.75" thickBot="1" x14ac:dyDescent="0.25">
      <c r="B90" s="241"/>
      <c r="C90" s="39" t="s">
        <v>25</v>
      </c>
      <c r="D90" s="4">
        <v>782</v>
      </c>
      <c r="E90" s="4">
        <v>0</v>
      </c>
      <c r="F90" s="4">
        <v>88</v>
      </c>
      <c r="G90" s="4">
        <v>721</v>
      </c>
      <c r="H90" s="4">
        <v>0</v>
      </c>
      <c r="I90" s="4">
        <v>87</v>
      </c>
      <c r="J90" s="4">
        <v>0</v>
      </c>
      <c r="K90" s="4">
        <v>0</v>
      </c>
      <c r="L90" s="4">
        <v>3</v>
      </c>
    </row>
    <row r="91" spans="2:12" ht="12.75" thickBot="1" x14ac:dyDescent="0.25">
      <c r="B91" s="238"/>
      <c r="C91" s="39" t="s">
        <v>26</v>
      </c>
      <c r="D91" s="4">
        <v>786</v>
      </c>
      <c r="E91" s="4">
        <v>0</v>
      </c>
      <c r="F91" s="4">
        <v>99</v>
      </c>
      <c r="G91" s="4">
        <v>776</v>
      </c>
      <c r="H91" s="4">
        <v>0</v>
      </c>
      <c r="I91" s="4">
        <v>81</v>
      </c>
      <c r="J91" s="4">
        <v>0</v>
      </c>
      <c r="K91" s="4">
        <v>0</v>
      </c>
      <c r="L91" s="4">
        <v>5</v>
      </c>
    </row>
    <row r="92" spans="2:12" x14ac:dyDescent="0.2">
      <c r="C92" s="6" t="s">
        <v>116</v>
      </c>
      <c r="D92" s="1">
        <f>SUM(D89:D91)</f>
        <v>2264</v>
      </c>
      <c r="E92" s="1">
        <f t="shared" ref="E92:L92" si="13">SUM(E89:E91)</f>
        <v>0</v>
      </c>
      <c r="F92" s="1">
        <f t="shared" si="13"/>
        <v>287</v>
      </c>
      <c r="G92" s="1">
        <f t="shared" si="13"/>
        <v>2118</v>
      </c>
      <c r="H92" s="1">
        <f t="shared" si="13"/>
        <v>0</v>
      </c>
      <c r="I92" s="1">
        <f t="shared" si="13"/>
        <v>275</v>
      </c>
      <c r="J92" s="1">
        <f t="shared" si="13"/>
        <v>0</v>
      </c>
      <c r="K92" s="1">
        <f t="shared" si="13"/>
        <v>0</v>
      </c>
      <c r="L92" s="1">
        <f t="shared" si="13"/>
        <v>14</v>
      </c>
    </row>
    <row r="93" spans="2:12" x14ac:dyDescent="0.2">
      <c r="C93" s="6" t="s">
        <v>119</v>
      </c>
      <c r="D93" s="7">
        <f>+D92/3</f>
        <v>754.66666666666663</v>
      </c>
      <c r="E93" s="7">
        <f t="shared" ref="E93:L93" si="14">+E92/3</f>
        <v>0</v>
      </c>
      <c r="F93" s="7">
        <f t="shared" si="14"/>
        <v>95.666666666666671</v>
      </c>
      <c r="G93" s="7">
        <f t="shared" si="14"/>
        <v>706</v>
      </c>
      <c r="H93" s="7">
        <f t="shared" si="14"/>
        <v>0</v>
      </c>
      <c r="I93" s="7">
        <f t="shared" si="14"/>
        <v>91.666666666666671</v>
      </c>
      <c r="J93" s="7">
        <f t="shared" si="14"/>
        <v>0</v>
      </c>
      <c r="K93" s="7">
        <f t="shared" si="14"/>
        <v>0</v>
      </c>
      <c r="L93" s="7">
        <f t="shared" si="14"/>
        <v>4.666666666666667</v>
      </c>
    </row>
    <row r="94" spans="2:12" x14ac:dyDescent="0.2">
      <c r="C94" s="6" t="s">
        <v>117</v>
      </c>
      <c r="E94" s="8">
        <f>SUM(D93:E93)</f>
        <v>754.66666666666663</v>
      </c>
      <c r="F94" s="8">
        <f>SUM(D93:F93)</f>
        <v>850.33333333333326</v>
      </c>
      <c r="H94" s="8">
        <f>SUM(G93:H93)</f>
        <v>706</v>
      </c>
      <c r="I94" s="8">
        <f>SUM(G93:I93)</f>
        <v>797.66666666666663</v>
      </c>
      <c r="K94" s="8">
        <f>SUM(J93:K93)</f>
        <v>0</v>
      </c>
      <c r="L94" s="8">
        <f>SUM(J93:L93)</f>
        <v>4.666666666666667</v>
      </c>
    </row>
    <row r="95" spans="2:12" x14ac:dyDescent="0.2">
      <c r="C95" s="6" t="s">
        <v>120</v>
      </c>
      <c r="D95" s="10">
        <f>+D92/D78</f>
        <v>0.84921230307576889</v>
      </c>
      <c r="E95" s="10"/>
      <c r="F95" s="10">
        <f t="shared" ref="F95:L95" si="15">+F92/F78</f>
        <v>0.66435185185185186</v>
      </c>
      <c r="G95" s="10">
        <f t="shared" si="15"/>
        <v>1.1230116648992576</v>
      </c>
      <c r="H95" s="10"/>
      <c r="I95" s="10">
        <f t="shared" si="15"/>
        <v>0.79710144927536231</v>
      </c>
      <c r="J95" s="10"/>
      <c r="K95" s="10"/>
      <c r="L95" s="10">
        <f t="shared" si="15"/>
        <v>0.58333333333333337</v>
      </c>
    </row>
    <row r="96" spans="2:12" ht="12.75" thickBot="1" x14ac:dyDescent="0.25">
      <c r="C96" s="9" t="s">
        <v>122</v>
      </c>
      <c r="E96" s="10">
        <f>+E94/E80</f>
        <v>0.84921230307576889</v>
      </c>
      <c r="F96" s="10">
        <f t="shared" ref="F96:L96" si="16">+F94/F80</f>
        <v>0.82343447385409951</v>
      </c>
      <c r="G96" s="10"/>
      <c r="H96" s="10">
        <f t="shared" si="16"/>
        <v>1.1230116648992579</v>
      </c>
      <c r="I96" s="10">
        <f t="shared" si="16"/>
        <v>1.0726131779471089</v>
      </c>
      <c r="J96" s="10"/>
      <c r="K96" s="10"/>
      <c r="L96" s="10">
        <f t="shared" si="16"/>
        <v>0.58333333333333337</v>
      </c>
    </row>
    <row r="97" spans="2:12" ht="12.75" thickBot="1" x14ac:dyDescent="0.25">
      <c r="C97" s="21"/>
      <c r="E97" s="10"/>
      <c r="F97" s="10">
        <f>+F93/F94</f>
        <v>0.11250490003920033</v>
      </c>
      <c r="G97" s="8"/>
      <c r="H97" s="11" t="s">
        <v>126</v>
      </c>
      <c r="I97" s="12">
        <f>+I94/F94</f>
        <v>0.93806350450803611</v>
      </c>
      <c r="J97" s="10"/>
      <c r="K97" s="10"/>
      <c r="L97" s="10"/>
    </row>
    <row r="98" spans="2:12" x14ac:dyDescent="0.2">
      <c r="C98" s="21"/>
      <c r="E98" s="10"/>
      <c r="F98" s="10"/>
      <c r="G98" s="10"/>
      <c r="H98" s="10"/>
      <c r="I98" s="10"/>
      <c r="J98" s="10"/>
      <c r="K98" s="10"/>
      <c r="L98" s="10"/>
    </row>
    <row r="99" spans="2:12" x14ac:dyDescent="0.2">
      <c r="B99" s="25" t="s">
        <v>123</v>
      </c>
      <c r="C99" s="199" t="s">
        <v>169</v>
      </c>
      <c r="D99" s="199"/>
      <c r="E99" s="199"/>
      <c r="F99" s="199"/>
      <c r="G99" s="199"/>
      <c r="H99" s="199"/>
      <c r="I99" s="199"/>
      <c r="J99" s="199"/>
      <c r="K99" s="199"/>
      <c r="L99" s="199"/>
    </row>
    <row r="100" spans="2:12" x14ac:dyDescent="0.2">
      <c r="B100" s="26" t="s">
        <v>124</v>
      </c>
      <c r="C100" s="199" t="s">
        <v>170</v>
      </c>
      <c r="D100" s="199"/>
      <c r="E100" s="199"/>
      <c r="F100" s="199"/>
      <c r="G100" s="199"/>
      <c r="H100" s="199"/>
      <c r="I100" s="199"/>
      <c r="J100" s="199"/>
      <c r="K100" s="199"/>
      <c r="L100" s="199"/>
    </row>
    <row r="101" spans="2:12" ht="12" customHeight="1" x14ac:dyDescent="0.2">
      <c r="B101" s="26" t="s">
        <v>125</v>
      </c>
      <c r="C101" s="199" t="s">
        <v>139</v>
      </c>
      <c r="D101" s="199"/>
      <c r="E101" s="199"/>
      <c r="F101" s="199"/>
      <c r="G101" s="199"/>
      <c r="H101" s="199"/>
      <c r="I101" s="199"/>
      <c r="J101" s="199"/>
      <c r="K101" s="199"/>
      <c r="L101" s="199"/>
    </row>
    <row r="102" spans="2:12" x14ac:dyDescent="0.2">
      <c r="B102" s="26"/>
      <c r="C102" s="178"/>
      <c r="D102" s="178"/>
      <c r="E102" s="178"/>
      <c r="F102" s="178"/>
      <c r="G102" s="178"/>
      <c r="H102" s="178"/>
      <c r="I102" s="178"/>
      <c r="J102" s="178"/>
      <c r="K102" s="178"/>
      <c r="L102" s="178"/>
    </row>
    <row r="103" spans="2:12" x14ac:dyDescent="0.2">
      <c r="B103" s="26"/>
      <c r="C103" s="178"/>
      <c r="D103" s="178"/>
      <c r="E103" s="178"/>
      <c r="F103" s="178"/>
      <c r="G103" s="239">
        <v>2016</v>
      </c>
      <c r="H103" s="239"/>
      <c r="I103" s="239"/>
      <c r="J103" s="178"/>
      <c r="K103" s="178"/>
      <c r="L103" s="178"/>
    </row>
    <row r="104" spans="2:12" ht="12.75" thickBot="1" x14ac:dyDescent="0.25">
      <c r="E104" s="10"/>
      <c r="F104" s="10"/>
      <c r="H104" s="10"/>
      <c r="I104" s="10"/>
    </row>
    <row r="105" spans="2:12" ht="12.75" thickBot="1" x14ac:dyDescent="0.25">
      <c r="B105" s="203" t="s">
        <v>28</v>
      </c>
      <c r="C105" s="213" t="s">
        <v>0</v>
      </c>
      <c r="D105" s="209" t="s">
        <v>1</v>
      </c>
      <c r="E105" s="207"/>
      <c r="F105" s="208"/>
      <c r="G105" s="209" t="s">
        <v>2</v>
      </c>
      <c r="H105" s="207"/>
      <c r="I105" s="208"/>
      <c r="J105" s="209" t="s">
        <v>129</v>
      </c>
      <c r="K105" s="207"/>
      <c r="L105" s="208"/>
    </row>
    <row r="106" spans="2:12" x14ac:dyDescent="0.2">
      <c r="B106" s="204"/>
      <c r="C106" s="214"/>
      <c r="D106" s="179" t="s">
        <v>4</v>
      </c>
      <c r="E106" s="181" t="s">
        <v>5</v>
      </c>
      <c r="F106" s="181" t="s">
        <v>6</v>
      </c>
      <c r="G106" s="181" t="s">
        <v>4</v>
      </c>
      <c r="H106" s="181" t="s">
        <v>5</v>
      </c>
      <c r="I106" s="181" t="s">
        <v>6</v>
      </c>
      <c r="J106" s="181" t="s">
        <v>4</v>
      </c>
      <c r="K106" s="181" t="s">
        <v>5</v>
      </c>
      <c r="L106" s="181" t="s">
        <v>6</v>
      </c>
    </row>
    <row r="107" spans="2:12" ht="12.75" thickBot="1" x14ac:dyDescent="0.25">
      <c r="B107" s="175"/>
      <c r="C107" s="177"/>
      <c r="D107" s="180"/>
      <c r="E107" s="182"/>
      <c r="F107" s="182"/>
      <c r="G107" s="182"/>
      <c r="H107" s="182"/>
      <c r="I107" s="182"/>
      <c r="J107" s="182"/>
      <c r="K107" s="182"/>
      <c r="L107" s="182"/>
    </row>
    <row r="108" spans="2:12" ht="12.75" thickBot="1" x14ac:dyDescent="0.25">
      <c r="B108" s="237" t="s">
        <v>32</v>
      </c>
      <c r="C108" s="39" t="s">
        <v>24</v>
      </c>
      <c r="D108" s="28">
        <v>520</v>
      </c>
      <c r="E108" s="28">
        <v>0</v>
      </c>
      <c r="F108" s="28">
        <v>122</v>
      </c>
      <c r="G108" s="28">
        <v>517</v>
      </c>
      <c r="H108" s="28">
        <v>0</v>
      </c>
      <c r="I108" s="28">
        <v>101</v>
      </c>
      <c r="J108" s="28">
        <v>0</v>
      </c>
      <c r="K108" s="28">
        <v>0</v>
      </c>
      <c r="L108" s="28">
        <v>3</v>
      </c>
    </row>
    <row r="109" spans="2:12" ht="15" customHeight="1" thickBot="1" x14ac:dyDescent="0.25">
      <c r="B109" s="238"/>
      <c r="C109" s="39" t="s">
        <v>25</v>
      </c>
      <c r="D109" s="4">
        <v>353</v>
      </c>
      <c r="E109" s="4">
        <v>0</v>
      </c>
      <c r="F109" s="4">
        <v>119</v>
      </c>
      <c r="G109" s="4">
        <v>252</v>
      </c>
      <c r="H109" s="4">
        <v>0</v>
      </c>
      <c r="I109" s="4">
        <v>90</v>
      </c>
      <c r="J109" s="4">
        <v>0</v>
      </c>
      <c r="K109" s="4">
        <v>0</v>
      </c>
      <c r="L109" s="4">
        <v>15</v>
      </c>
    </row>
    <row r="110" spans="2:12" x14ac:dyDescent="0.2">
      <c r="B110" s="34"/>
      <c r="C110" s="6" t="s">
        <v>116</v>
      </c>
      <c r="D110" s="1">
        <f t="shared" ref="D110:L110" si="17">SUM(D105:D109)</f>
        <v>873</v>
      </c>
      <c r="E110" s="1">
        <f t="shared" si="17"/>
        <v>0</v>
      </c>
      <c r="F110" s="1">
        <f t="shared" si="17"/>
        <v>241</v>
      </c>
      <c r="G110" s="1">
        <f t="shared" si="17"/>
        <v>769</v>
      </c>
      <c r="H110" s="1">
        <f t="shared" si="17"/>
        <v>0</v>
      </c>
      <c r="I110" s="1">
        <f t="shared" si="17"/>
        <v>191</v>
      </c>
      <c r="J110" s="1">
        <f t="shared" si="17"/>
        <v>0</v>
      </c>
      <c r="K110" s="1">
        <f t="shared" si="17"/>
        <v>0</v>
      </c>
      <c r="L110" s="1">
        <f t="shared" si="17"/>
        <v>18</v>
      </c>
    </row>
    <row r="111" spans="2:12" x14ac:dyDescent="0.2">
      <c r="B111" s="34"/>
      <c r="C111" s="6" t="s">
        <v>119</v>
      </c>
      <c r="D111" s="7">
        <f>+D110/2</f>
        <v>436.5</v>
      </c>
      <c r="E111" s="7">
        <f t="shared" ref="E111:L111" si="18">+E110/2</f>
        <v>0</v>
      </c>
      <c r="F111" s="7">
        <f t="shared" si="18"/>
        <v>120.5</v>
      </c>
      <c r="G111" s="7">
        <f t="shared" si="18"/>
        <v>384.5</v>
      </c>
      <c r="H111" s="7">
        <f t="shared" si="18"/>
        <v>0</v>
      </c>
      <c r="I111" s="7">
        <f t="shared" si="18"/>
        <v>95.5</v>
      </c>
      <c r="J111" s="7">
        <f t="shared" si="18"/>
        <v>0</v>
      </c>
      <c r="K111" s="7">
        <f t="shared" si="18"/>
        <v>0</v>
      </c>
      <c r="L111" s="7">
        <f t="shared" si="18"/>
        <v>9</v>
      </c>
    </row>
    <row r="112" spans="2:12" ht="12.75" thickBot="1" x14ac:dyDescent="0.25">
      <c r="B112" s="34"/>
      <c r="C112" s="6" t="s">
        <v>117</v>
      </c>
      <c r="E112" s="7">
        <f>SUM(D111:E111)</f>
        <v>436.5</v>
      </c>
      <c r="F112" s="7">
        <f>SUM(D111:F111)</f>
        <v>557</v>
      </c>
      <c r="H112" s="7">
        <f>SUM(G111:H111)</f>
        <v>384.5</v>
      </c>
      <c r="I112" s="7">
        <f>SUM(G111:I111)</f>
        <v>480</v>
      </c>
      <c r="K112" s="7">
        <f>SUM(J111:K111)</f>
        <v>0</v>
      </c>
      <c r="L112" s="7">
        <f>SUM(J111:L111)</f>
        <v>9</v>
      </c>
    </row>
    <row r="113" spans="2:12" ht="12.75" thickBot="1" x14ac:dyDescent="0.25">
      <c r="B113" s="34"/>
      <c r="C113" s="9" t="s">
        <v>121</v>
      </c>
      <c r="D113" s="8"/>
      <c r="E113" s="8"/>
      <c r="F113" s="10">
        <f>+F111/F112</f>
        <v>0.21633752244165169</v>
      </c>
      <c r="G113" s="8"/>
      <c r="H113" s="11" t="s">
        <v>126</v>
      </c>
      <c r="I113" s="12">
        <f>+I112/F112</f>
        <v>0.86175942549371631</v>
      </c>
      <c r="J113" s="8"/>
      <c r="K113" s="8"/>
      <c r="L113" s="8"/>
    </row>
    <row r="115" spans="2:12" x14ac:dyDescent="0.2">
      <c r="G115" s="212">
        <v>2017</v>
      </c>
      <c r="H115" s="212"/>
      <c r="I115" s="212"/>
    </row>
    <row r="116" spans="2:12" ht="12.75" thickBot="1" x14ac:dyDescent="0.25"/>
    <row r="117" spans="2:12" ht="12.75" thickBot="1" x14ac:dyDescent="0.25">
      <c r="B117" s="203" t="s">
        <v>28</v>
      </c>
      <c r="C117" s="213" t="s">
        <v>0</v>
      </c>
      <c r="D117" s="209" t="s">
        <v>1</v>
      </c>
      <c r="E117" s="207"/>
      <c r="F117" s="208"/>
      <c r="G117" s="209" t="s">
        <v>2</v>
      </c>
      <c r="H117" s="207"/>
      <c r="I117" s="208"/>
      <c r="J117" s="209" t="s">
        <v>129</v>
      </c>
      <c r="K117" s="207"/>
      <c r="L117" s="208"/>
    </row>
    <row r="118" spans="2:12" x14ac:dyDescent="0.2">
      <c r="B118" s="204"/>
      <c r="C118" s="214"/>
      <c r="D118" s="179" t="s">
        <v>4</v>
      </c>
      <c r="E118" s="181" t="s">
        <v>5</v>
      </c>
      <c r="F118" s="181" t="s">
        <v>6</v>
      </c>
      <c r="G118" s="181" t="s">
        <v>4</v>
      </c>
      <c r="H118" s="181" t="s">
        <v>5</v>
      </c>
      <c r="I118" s="181" t="s">
        <v>6</v>
      </c>
      <c r="J118" s="181" t="s">
        <v>4</v>
      </c>
      <c r="K118" s="181" t="s">
        <v>5</v>
      </c>
      <c r="L118" s="181" t="s">
        <v>6</v>
      </c>
    </row>
    <row r="119" spans="2:12" ht="12.75" thickBot="1" x14ac:dyDescent="0.25">
      <c r="B119" s="175"/>
      <c r="C119" s="177"/>
      <c r="D119" s="180"/>
      <c r="E119" s="182"/>
      <c r="F119" s="182"/>
      <c r="G119" s="182"/>
      <c r="H119" s="182"/>
      <c r="I119" s="182"/>
      <c r="J119" s="182"/>
      <c r="K119" s="182"/>
      <c r="L119" s="182"/>
    </row>
    <row r="120" spans="2:12" ht="12.75" thickBot="1" x14ac:dyDescent="0.25">
      <c r="B120" s="237" t="s">
        <v>32</v>
      </c>
      <c r="C120" s="39" t="s">
        <v>24</v>
      </c>
      <c r="D120" s="28">
        <v>476</v>
      </c>
      <c r="E120" s="28">
        <v>0</v>
      </c>
      <c r="F120" s="28">
        <v>117</v>
      </c>
      <c r="G120" s="28">
        <v>469</v>
      </c>
      <c r="H120" s="28">
        <v>0</v>
      </c>
      <c r="I120" s="28">
        <v>91</v>
      </c>
      <c r="J120" s="28">
        <v>0</v>
      </c>
      <c r="K120" s="28">
        <v>0</v>
      </c>
      <c r="L120" s="28">
        <v>9</v>
      </c>
    </row>
    <row r="121" spans="2:12" ht="15" customHeight="1" thickBot="1" x14ac:dyDescent="0.25">
      <c r="B121" s="238"/>
      <c r="C121" s="39" t="s">
        <v>25</v>
      </c>
      <c r="D121" s="4">
        <v>468</v>
      </c>
      <c r="E121" s="4">
        <v>0</v>
      </c>
      <c r="F121" s="4">
        <v>91</v>
      </c>
      <c r="G121" s="4">
        <v>455</v>
      </c>
      <c r="H121" s="4">
        <v>0</v>
      </c>
      <c r="I121" s="4">
        <v>99</v>
      </c>
      <c r="J121" s="4">
        <v>0</v>
      </c>
      <c r="K121" s="4">
        <v>0</v>
      </c>
      <c r="L121" s="4">
        <v>6</v>
      </c>
    </row>
    <row r="122" spans="2:12" x14ac:dyDescent="0.2">
      <c r="C122" s="6" t="s">
        <v>116</v>
      </c>
      <c r="D122" s="1">
        <f>339+354</f>
        <v>693</v>
      </c>
      <c r="E122" s="1">
        <f>SUM(E120:E121)</f>
        <v>0</v>
      </c>
      <c r="F122" s="1">
        <f>SUM(F120:F121)</f>
        <v>208</v>
      </c>
      <c r="G122" s="1">
        <f>339+336</f>
        <v>675</v>
      </c>
      <c r="H122" s="1">
        <f>SUM(H120:H121)</f>
        <v>0</v>
      </c>
      <c r="I122" s="1">
        <f>SUM(I120:I121)</f>
        <v>190</v>
      </c>
      <c r="J122" s="1">
        <f>SUM(J120:J121)</f>
        <v>0</v>
      </c>
      <c r="K122" s="1">
        <f>SUM(K120:K121)</f>
        <v>0</v>
      </c>
      <c r="L122" s="1">
        <f>SUM(L120:L121)</f>
        <v>15</v>
      </c>
    </row>
    <row r="123" spans="2:12" x14ac:dyDescent="0.2">
      <c r="C123" s="6" t="s">
        <v>119</v>
      </c>
      <c r="D123" s="7">
        <f t="shared" ref="D123:L123" si="19">+D122/2</f>
        <v>346.5</v>
      </c>
      <c r="E123" s="7">
        <f t="shared" si="19"/>
        <v>0</v>
      </c>
      <c r="F123" s="7">
        <f t="shared" si="19"/>
        <v>104</v>
      </c>
      <c r="G123" s="7">
        <f t="shared" si="19"/>
        <v>337.5</v>
      </c>
      <c r="H123" s="7">
        <f t="shared" si="19"/>
        <v>0</v>
      </c>
      <c r="I123" s="7">
        <f t="shared" si="19"/>
        <v>95</v>
      </c>
      <c r="J123" s="7">
        <f t="shared" si="19"/>
        <v>0</v>
      </c>
      <c r="K123" s="7">
        <f t="shared" si="19"/>
        <v>0</v>
      </c>
      <c r="L123" s="7">
        <f t="shared" si="19"/>
        <v>7.5</v>
      </c>
    </row>
    <row r="124" spans="2:12" x14ac:dyDescent="0.2">
      <c r="C124" s="6" t="s">
        <v>117</v>
      </c>
      <c r="E124" s="8">
        <f>SUM(D123:E123)</f>
        <v>346.5</v>
      </c>
      <c r="F124" s="8">
        <f>SUM(D123:F123)</f>
        <v>450.5</v>
      </c>
      <c r="H124" s="8">
        <f>SUM(G123:H123)</f>
        <v>337.5</v>
      </c>
      <c r="I124" s="8">
        <f>SUM(G123:I123)</f>
        <v>432.5</v>
      </c>
      <c r="K124" s="8">
        <f>SUM(J123:K123)</f>
        <v>0</v>
      </c>
      <c r="L124" s="8">
        <f>SUM(J123:L123)</f>
        <v>7.5</v>
      </c>
    </row>
    <row r="125" spans="2:12" x14ac:dyDescent="0.2">
      <c r="C125" s="6" t="s">
        <v>120</v>
      </c>
      <c r="D125" s="10">
        <f>+D122/D110</f>
        <v>0.79381443298969068</v>
      </c>
      <c r="E125" s="10"/>
      <c r="F125" s="10">
        <f t="shared" ref="F125:L125" si="20">+F122/F110</f>
        <v>0.86307053941908718</v>
      </c>
      <c r="G125" s="10">
        <f t="shared" si="20"/>
        <v>0.87776332899869958</v>
      </c>
      <c r="H125" s="10"/>
      <c r="I125" s="10">
        <f t="shared" si="20"/>
        <v>0.99476439790575921</v>
      </c>
      <c r="J125" s="10"/>
      <c r="K125" s="10"/>
      <c r="L125" s="10">
        <f t="shared" si="20"/>
        <v>0.83333333333333337</v>
      </c>
    </row>
    <row r="126" spans="2:12" ht="12.75" thickBot="1" x14ac:dyDescent="0.25">
      <c r="C126" s="9" t="s">
        <v>122</v>
      </c>
      <c r="E126" s="10">
        <f>+E124/E112</f>
        <v>0.79381443298969068</v>
      </c>
      <c r="F126" s="10">
        <f t="shared" ref="F126:L126" si="21">+F124/F112</f>
        <v>0.80879712746858168</v>
      </c>
      <c r="G126" s="10"/>
      <c r="H126" s="10">
        <f t="shared" si="21"/>
        <v>0.87776332899869958</v>
      </c>
      <c r="I126" s="10">
        <f t="shared" si="21"/>
        <v>0.90104166666666663</v>
      </c>
      <c r="J126" s="10"/>
      <c r="K126" s="10"/>
      <c r="L126" s="10">
        <f t="shared" si="21"/>
        <v>0.83333333333333337</v>
      </c>
    </row>
    <row r="127" spans="2:12" ht="12.75" thickBot="1" x14ac:dyDescent="0.25">
      <c r="C127" s="21"/>
      <c r="E127" s="10"/>
      <c r="F127" s="10">
        <f>+F123/F124</f>
        <v>0.23085460599334073</v>
      </c>
      <c r="G127" s="8"/>
      <c r="H127" s="11" t="s">
        <v>126</v>
      </c>
      <c r="I127" s="12">
        <f>+I124/F124</f>
        <v>0.96004439511653716</v>
      </c>
      <c r="J127" s="10"/>
      <c r="K127" s="10"/>
      <c r="L127" s="10"/>
    </row>
    <row r="128" spans="2:12" x14ac:dyDescent="0.2">
      <c r="C128" s="21"/>
      <c r="E128" s="10"/>
      <c r="F128" s="10"/>
      <c r="G128" s="10"/>
      <c r="H128" s="10"/>
      <c r="I128" s="10"/>
      <c r="J128" s="10"/>
      <c r="K128" s="10"/>
      <c r="L128" s="10"/>
    </row>
    <row r="129" spans="1:12" x14ac:dyDescent="0.2">
      <c r="B129" s="25" t="s">
        <v>123</v>
      </c>
      <c r="C129" s="199" t="s">
        <v>210</v>
      </c>
      <c r="D129" s="199"/>
      <c r="E129" s="199"/>
      <c r="F129" s="199"/>
      <c r="G129" s="199"/>
      <c r="H129" s="199"/>
      <c r="I129" s="199"/>
      <c r="J129" s="199"/>
      <c r="K129" s="199"/>
      <c r="L129" s="199"/>
    </row>
    <row r="130" spans="1:12" x14ac:dyDescent="0.2">
      <c r="B130" s="26" t="s">
        <v>124</v>
      </c>
      <c r="C130" s="199" t="s">
        <v>209</v>
      </c>
      <c r="D130" s="199"/>
      <c r="E130" s="199"/>
      <c r="F130" s="199"/>
      <c r="G130" s="199"/>
      <c r="H130" s="199"/>
      <c r="I130" s="199"/>
      <c r="J130" s="199"/>
      <c r="K130" s="199"/>
      <c r="L130" s="199"/>
    </row>
    <row r="131" spans="1:12" ht="12" customHeight="1" x14ac:dyDescent="0.2">
      <c r="B131" s="26" t="s">
        <v>125</v>
      </c>
      <c r="C131" s="199" t="s">
        <v>139</v>
      </c>
      <c r="D131" s="199"/>
      <c r="E131" s="199"/>
      <c r="F131" s="199"/>
      <c r="G131" s="199"/>
      <c r="H131" s="199"/>
      <c r="I131" s="199"/>
      <c r="J131" s="199"/>
      <c r="K131" s="199"/>
      <c r="L131" s="199"/>
    </row>
    <row r="133" spans="1:12" x14ac:dyDescent="0.2">
      <c r="B133" s="1" t="s">
        <v>172</v>
      </c>
    </row>
    <row r="135" spans="1:12" ht="12.75" thickBot="1" x14ac:dyDescent="0.25"/>
    <row r="136" spans="1:12" x14ac:dyDescent="0.2">
      <c r="C136" s="178"/>
      <c r="D136" s="203" t="s">
        <v>1</v>
      </c>
      <c r="E136" s="203" t="s">
        <v>2</v>
      </c>
      <c r="F136" s="203" t="s">
        <v>3</v>
      </c>
    </row>
    <row r="137" spans="1:12" ht="12.75" thickBot="1" x14ac:dyDescent="0.25">
      <c r="C137" s="178"/>
      <c r="D137" s="240"/>
      <c r="E137" s="240"/>
      <c r="F137" s="240"/>
    </row>
    <row r="138" spans="1:12" ht="12.75" thickBot="1" x14ac:dyDescent="0.25">
      <c r="C138" s="27" t="s">
        <v>175</v>
      </c>
      <c r="D138" s="77"/>
      <c r="E138" s="77"/>
      <c r="F138" s="77"/>
    </row>
    <row r="139" spans="1:12" ht="24.75" thickBot="1" x14ac:dyDescent="0.25">
      <c r="C139" s="31" t="s">
        <v>173</v>
      </c>
      <c r="D139" s="76"/>
      <c r="E139" s="77"/>
      <c r="F139" s="78"/>
    </row>
    <row r="140" spans="1:12" x14ac:dyDescent="0.2">
      <c r="D140" s="10" t="e">
        <f>+D138/D139</f>
        <v>#DIV/0!</v>
      </c>
      <c r="E140" s="10" t="e">
        <f>+E138/E139</f>
        <v>#DIV/0!</v>
      </c>
      <c r="F140" s="10" t="e">
        <f>+F138/F139</f>
        <v>#DIV/0!</v>
      </c>
    </row>
    <row r="142" spans="1:12" ht="52.5" customHeight="1" x14ac:dyDescent="0.2">
      <c r="A142" s="25" t="s">
        <v>167</v>
      </c>
      <c r="B142" s="234" t="s">
        <v>177</v>
      </c>
      <c r="C142" s="234"/>
      <c r="D142" s="234"/>
      <c r="E142" s="234"/>
      <c r="F142" s="234"/>
      <c r="G142" s="234"/>
      <c r="H142" s="234"/>
      <c r="I142" s="234"/>
      <c r="J142" s="234"/>
      <c r="K142" s="234"/>
    </row>
    <row r="143" spans="1:12" ht="15" customHeight="1" x14ac:dyDescent="0.2"/>
    <row r="144" spans="1:12" ht="24" x14ac:dyDescent="0.2">
      <c r="C144" s="14" t="s">
        <v>74</v>
      </c>
      <c r="D144" s="15" t="s">
        <v>75</v>
      </c>
      <c r="E144" s="15" t="s">
        <v>76</v>
      </c>
      <c r="F144" s="16" t="s">
        <v>77</v>
      </c>
    </row>
    <row r="145" spans="3:6" x14ac:dyDescent="0.2">
      <c r="C145" s="17" t="s">
        <v>80</v>
      </c>
      <c r="D145" s="18"/>
      <c r="E145" s="18"/>
      <c r="F145" s="18"/>
    </row>
    <row r="146" spans="3:6" x14ac:dyDescent="0.2">
      <c r="C146" s="17" t="s">
        <v>82</v>
      </c>
      <c r="D146" s="18"/>
      <c r="E146" s="18"/>
      <c r="F146" s="18"/>
    </row>
    <row r="147" spans="3:6" x14ac:dyDescent="0.2">
      <c r="C147" s="17" t="s">
        <v>83</v>
      </c>
      <c r="D147" s="18"/>
      <c r="E147" s="18"/>
      <c r="F147" s="18"/>
    </row>
    <row r="148" spans="3:6" x14ac:dyDescent="0.2">
      <c r="C148" s="17" t="s">
        <v>84</v>
      </c>
      <c r="D148" s="18"/>
      <c r="E148" s="18"/>
      <c r="F148" s="18"/>
    </row>
    <row r="149" spans="3:6" x14ac:dyDescent="0.2">
      <c r="C149" s="17" t="s">
        <v>85</v>
      </c>
      <c r="D149" s="18"/>
      <c r="E149" s="18"/>
      <c r="F149" s="18"/>
    </row>
    <row r="150" spans="3:6" x14ac:dyDescent="0.2">
      <c r="C150" s="17" t="s">
        <v>86</v>
      </c>
      <c r="D150" s="96"/>
      <c r="E150" s="96"/>
      <c r="F150" s="96"/>
    </row>
    <row r="151" spans="3:6" x14ac:dyDescent="0.2">
      <c r="C151" s="17" t="s">
        <v>87</v>
      </c>
      <c r="D151" s="18"/>
      <c r="E151" s="18"/>
      <c r="F151" s="18"/>
    </row>
    <row r="152" spans="3:6" x14ac:dyDescent="0.2">
      <c r="C152" s="17" t="s">
        <v>88</v>
      </c>
      <c r="D152" s="18"/>
      <c r="E152" s="18"/>
      <c r="F152" s="18"/>
    </row>
    <row r="153" spans="3:6" x14ac:dyDescent="0.2">
      <c r="C153" s="17" t="s">
        <v>91</v>
      </c>
      <c r="D153" s="18"/>
      <c r="E153" s="18"/>
      <c r="F153" s="18"/>
    </row>
    <row r="154" spans="3:6" x14ac:dyDescent="0.2">
      <c r="C154" s="17" t="s">
        <v>92</v>
      </c>
      <c r="D154" s="18"/>
      <c r="E154" s="18"/>
      <c r="F154" s="18"/>
    </row>
    <row r="155" spans="3:6" x14ac:dyDescent="0.2">
      <c r="C155" s="17" t="s">
        <v>93</v>
      </c>
      <c r="D155" s="18"/>
      <c r="E155" s="18"/>
      <c r="F155" s="18"/>
    </row>
    <row r="156" spans="3:6" x14ac:dyDescent="0.2">
      <c r="C156" s="17" t="s">
        <v>94</v>
      </c>
      <c r="D156" s="18"/>
      <c r="E156" s="18"/>
      <c r="F156" s="18"/>
    </row>
    <row r="157" spans="3:6" x14ac:dyDescent="0.2">
      <c r="C157" s="17" t="s">
        <v>95</v>
      </c>
      <c r="D157" s="18"/>
      <c r="E157" s="18"/>
      <c r="F157" s="18"/>
    </row>
    <row r="158" spans="3:6" x14ac:dyDescent="0.2">
      <c r="C158" s="17" t="s">
        <v>96</v>
      </c>
      <c r="D158" s="18"/>
      <c r="E158" s="18"/>
      <c r="F158" s="18"/>
    </row>
    <row r="159" spans="3:6" x14ac:dyDescent="0.2">
      <c r="C159" s="17" t="s">
        <v>98</v>
      </c>
      <c r="D159" s="18"/>
      <c r="E159" s="18"/>
      <c r="F159" s="18"/>
    </row>
    <row r="160" spans="3:6" x14ac:dyDescent="0.2">
      <c r="C160" s="17" t="s">
        <v>99</v>
      </c>
      <c r="D160" s="18"/>
      <c r="E160" s="18"/>
      <c r="F160" s="18"/>
    </row>
    <row r="161" spans="3:6" x14ac:dyDescent="0.2">
      <c r="C161" s="17" t="s">
        <v>100</v>
      </c>
      <c r="D161" s="18"/>
      <c r="E161" s="18"/>
      <c r="F161" s="18"/>
    </row>
    <row r="162" spans="3:6" x14ac:dyDescent="0.2">
      <c r="C162" s="17" t="s">
        <v>101</v>
      </c>
      <c r="D162" s="18"/>
      <c r="E162" s="18"/>
      <c r="F162" s="18"/>
    </row>
    <row r="163" spans="3:6" x14ac:dyDescent="0.2">
      <c r="C163" s="17" t="s">
        <v>102</v>
      </c>
      <c r="D163" s="18"/>
      <c r="E163" s="18"/>
      <c r="F163" s="18"/>
    </row>
    <row r="164" spans="3:6" x14ac:dyDescent="0.2">
      <c r="C164" s="17" t="s">
        <v>103</v>
      </c>
      <c r="D164" s="18"/>
      <c r="E164" s="18"/>
      <c r="F164" s="18"/>
    </row>
    <row r="165" spans="3:6" x14ac:dyDescent="0.2">
      <c r="C165" s="17" t="s">
        <v>104</v>
      </c>
      <c r="D165" s="18"/>
      <c r="E165" s="18"/>
      <c r="F165" s="18"/>
    </row>
    <row r="166" spans="3:6" x14ac:dyDescent="0.2">
      <c r="C166" s="17" t="s">
        <v>105</v>
      </c>
      <c r="D166" s="18"/>
      <c r="E166" s="18"/>
      <c r="F166" s="18"/>
    </row>
    <row r="167" spans="3:6" x14ac:dyDescent="0.2">
      <c r="C167" s="17" t="s">
        <v>108</v>
      </c>
      <c r="D167" s="18"/>
      <c r="E167" s="18"/>
      <c r="F167" s="18"/>
    </row>
    <row r="168" spans="3:6" x14ac:dyDescent="0.2">
      <c r="C168" s="17" t="s">
        <v>110</v>
      </c>
      <c r="D168" s="18"/>
      <c r="E168" s="18"/>
      <c r="F168" s="18"/>
    </row>
    <row r="169" spans="3:6" x14ac:dyDescent="0.2">
      <c r="C169" s="1" t="s">
        <v>271</v>
      </c>
    </row>
    <row r="172" spans="3:6" ht="25.5" x14ac:dyDescent="0.2">
      <c r="C172" s="196" t="s">
        <v>74</v>
      </c>
      <c r="D172" s="196" t="s">
        <v>76</v>
      </c>
    </row>
    <row r="173" spans="3:6" ht="15" x14ac:dyDescent="0.25">
      <c r="C173" s="197" t="s">
        <v>391</v>
      </c>
      <c r="D173" s="198">
        <v>696</v>
      </c>
    </row>
    <row r="174" spans="3:6" ht="15" x14ac:dyDescent="0.25">
      <c r="C174" s="197" t="s">
        <v>392</v>
      </c>
      <c r="D174" s="198">
        <v>548</v>
      </c>
    </row>
    <row r="175" spans="3:6" ht="15" x14ac:dyDescent="0.25">
      <c r="C175" s="197" t="s">
        <v>393</v>
      </c>
      <c r="D175" s="198">
        <v>468</v>
      </c>
    </row>
    <row r="176" spans="3:6" ht="15" x14ac:dyDescent="0.25">
      <c r="C176" s="197" t="s">
        <v>81</v>
      </c>
      <c r="D176" s="198">
        <f>+(790+395)/2</f>
        <v>592.5</v>
      </c>
    </row>
    <row r="177" spans="3:4" ht="15" x14ac:dyDescent="0.25">
      <c r="C177" s="197" t="s">
        <v>394</v>
      </c>
      <c r="D177" s="198">
        <f>+(529+520)/2</f>
        <v>524.5</v>
      </c>
    </row>
    <row r="178" spans="3:4" ht="15" x14ac:dyDescent="0.25">
      <c r="C178" s="197" t="s">
        <v>97</v>
      </c>
      <c r="D178" s="198">
        <f>+(325+555)/2</f>
        <v>440</v>
      </c>
    </row>
    <row r="179" spans="3:4" ht="15" x14ac:dyDescent="0.25">
      <c r="C179" s="197" t="s">
        <v>396</v>
      </c>
      <c r="D179" s="198"/>
    </row>
    <row r="180" spans="3:4" ht="15" x14ac:dyDescent="0.25">
      <c r="C180" s="197" t="s">
        <v>397</v>
      </c>
      <c r="D180" s="198"/>
    </row>
    <row r="181" spans="3:4" ht="15" x14ac:dyDescent="0.25">
      <c r="C181" s="197" t="s">
        <v>398</v>
      </c>
      <c r="D181" s="198"/>
    </row>
    <row r="182" spans="3:4" ht="15" x14ac:dyDescent="0.25">
      <c r="C182" s="197" t="s">
        <v>109</v>
      </c>
      <c r="D182" s="198"/>
    </row>
    <row r="183" spans="3:4" ht="15" x14ac:dyDescent="0.25">
      <c r="C183" s="197" t="s">
        <v>94</v>
      </c>
      <c r="D183" s="198"/>
    </row>
    <row r="184" spans="3:4" ht="15" x14ac:dyDescent="0.25">
      <c r="C184" s="197" t="s">
        <v>96</v>
      </c>
      <c r="D184" s="198"/>
    </row>
    <row r="185" spans="3:4" ht="15" x14ac:dyDescent="0.25">
      <c r="C185" s="197" t="s">
        <v>97</v>
      </c>
      <c r="D185" s="198"/>
    </row>
    <row r="186" spans="3:4" ht="15" x14ac:dyDescent="0.25">
      <c r="C186" s="197" t="s">
        <v>100</v>
      </c>
      <c r="D186" s="198"/>
    </row>
    <row r="187" spans="3:4" ht="15" x14ac:dyDescent="0.25">
      <c r="C187" s="197" t="s">
        <v>103</v>
      </c>
      <c r="D187" s="198"/>
    </row>
    <row r="188" spans="3:4" ht="15" x14ac:dyDescent="0.25">
      <c r="C188" s="197" t="s">
        <v>91</v>
      </c>
      <c r="D188" s="198"/>
    </row>
    <row r="189" spans="3:4" ht="15" x14ac:dyDescent="0.25">
      <c r="C189" s="197" t="s">
        <v>399</v>
      </c>
      <c r="D189" s="198"/>
    </row>
    <row r="190" spans="3:4" ht="15" x14ac:dyDescent="0.25">
      <c r="C190" s="197" t="s">
        <v>400</v>
      </c>
      <c r="D190" s="198"/>
    </row>
  </sheetData>
  <mergeCells count="96">
    <mergeCell ref="B142:K142"/>
    <mergeCell ref="B120:B121"/>
    <mergeCell ref="C129:L129"/>
    <mergeCell ref="C130:L130"/>
    <mergeCell ref="C131:L131"/>
    <mergeCell ref="B23:B27"/>
    <mergeCell ref="G18:I18"/>
    <mergeCell ref="D136:D137"/>
    <mergeCell ref="E136:E137"/>
    <mergeCell ref="F136:F137"/>
    <mergeCell ref="B4:B6"/>
    <mergeCell ref="C4:C6"/>
    <mergeCell ref="D4:F4"/>
    <mergeCell ref="G4:I4"/>
    <mergeCell ref="J4:L4"/>
    <mergeCell ref="D5:D6"/>
    <mergeCell ref="B7:B11"/>
    <mergeCell ref="B20:B22"/>
    <mergeCell ref="C20:C22"/>
    <mergeCell ref="D20:F20"/>
    <mergeCell ref="G20:I20"/>
    <mergeCell ref="G2:I2"/>
    <mergeCell ref="D21:D22"/>
    <mergeCell ref="E21:E22"/>
    <mergeCell ref="F21:F22"/>
    <mergeCell ref="G21:G22"/>
    <mergeCell ref="H21:H22"/>
    <mergeCell ref="I21:I22"/>
    <mergeCell ref="I5:I6"/>
    <mergeCell ref="F5:F6"/>
    <mergeCell ref="G5:G6"/>
    <mergeCell ref="H5:H6"/>
    <mergeCell ref="K5:K6"/>
    <mergeCell ref="J21:J22"/>
    <mergeCell ref="K21:K22"/>
    <mergeCell ref="L21:L22"/>
    <mergeCell ref="C35:L35"/>
    <mergeCell ref="E5:E6"/>
    <mergeCell ref="J5:J6"/>
    <mergeCell ref="L5:L6"/>
    <mergeCell ref="J20:L20"/>
    <mergeCell ref="C36:L36"/>
    <mergeCell ref="K55:K56"/>
    <mergeCell ref="L55:L56"/>
    <mergeCell ref="G39:I39"/>
    <mergeCell ref="D41:F41"/>
    <mergeCell ref="G41:I41"/>
    <mergeCell ref="J41:L41"/>
    <mergeCell ref="H55:H56"/>
    <mergeCell ref="D54:F54"/>
    <mergeCell ref="G54:I54"/>
    <mergeCell ref="I55:I56"/>
    <mergeCell ref="J55:J56"/>
    <mergeCell ref="C37:L37"/>
    <mergeCell ref="B41:B42"/>
    <mergeCell ref="C41:C42"/>
    <mergeCell ref="D72:F72"/>
    <mergeCell ref="G72:I72"/>
    <mergeCell ref="B57:B58"/>
    <mergeCell ref="G52:I52"/>
    <mergeCell ref="B54:B56"/>
    <mergeCell ref="C54:C56"/>
    <mergeCell ref="C66:L66"/>
    <mergeCell ref="C67:L67"/>
    <mergeCell ref="C68:L68"/>
    <mergeCell ref="J54:L54"/>
    <mergeCell ref="D55:D56"/>
    <mergeCell ref="E55:E56"/>
    <mergeCell ref="F55:F56"/>
    <mergeCell ref="G55:G56"/>
    <mergeCell ref="J72:L72"/>
    <mergeCell ref="B72:B73"/>
    <mergeCell ref="C72:C73"/>
    <mergeCell ref="B86:B87"/>
    <mergeCell ref="C86:C87"/>
    <mergeCell ref="D86:F86"/>
    <mergeCell ref="G86:I86"/>
    <mergeCell ref="J86:L86"/>
    <mergeCell ref="B75:B77"/>
    <mergeCell ref="J117:L117"/>
    <mergeCell ref="B89:B91"/>
    <mergeCell ref="B105:B106"/>
    <mergeCell ref="C105:C106"/>
    <mergeCell ref="D105:F105"/>
    <mergeCell ref="G105:I105"/>
    <mergeCell ref="C99:L99"/>
    <mergeCell ref="C100:L100"/>
    <mergeCell ref="C101:L101"/>
    <mergeCell ref="G103:I103"/>
    <mergeCell ref="J105:L105"/>
    <mergeCell ref="B108:B109"/>
    <mergeCell ref="G115:I115"/>
    <mergeCell ref="B117:B118"/>
    <mergeCell ref="C117:C118"/>
    <mergeCell ref="D117:F117"/>
    <mergeCell ref="G117:I117"/>
  </mergeCells>
  <pageMargins left="0.7" right="0.7" top="0.75" bottom="0.75" header="0.3" footer="0.3"/>
  <pageSetup paperSize="14"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5"/>
  <sheetViews>
    <sheetView zoomScale="90" zoomScaleNormal="90" workbookViewId="0">
      <selection activeCell="C17" sqref="C17:C19"/>
    </sheetView>
  </sheetViews>
  <sheetFormatPr baseColWidth="10" defaultColWidth="11.5703125" defaultRowHeight="12" x14ac:dyDescent="0.2"/>
  <cols>
    <col min="1" max="2" width="11.5703125" style="1"/>
    <col min="3" max="3" width="19.5703125" style="1" customWidth="1"/>
    <col min="4" max="16384" width="11.5703125" style="1"/>
  </cols>
  <sheetData>
    <row r="2" spans="2:13" x14ac:dyDescent="0.2">
      <c r="G2" s="212">
        <v>2016</v>
      </c>
      <c r="H2" s="212"/>
      <c r="I2" s="212"/>
    </row>
    <row r="3" spans="2:13" ht="12.75" thickBot="1" x14ac:dyDescent="0.25"/>
    <row r="4" spans="2:13" ht="12.75" thickBot="1" x14ac:dyDescent="0.25">
      <c r="B4" s="203" t="s">
        <v>28</v>
      </c>
      <c r="C4" s="213" t="s">
        <v>0</v>
      </c>
      <c r="D4" s="209" t="s">
        <v>1</v>
      </c>
      <c r="E4" s="207"/>
      <c r="F4" s="208"/>
      <c r="G4" s="209" t="s">
        <v>2</v>
      </c>
      <c r="H4" s="207"/>
      <c r="I4" s="208"/>
      <c r="J4" s="209" t="s">
        <v>3</v>
      </c>
      <c r="K4" s="207"/>
      <c r="L4" s="208"/>
      <c r="M4" s="2"/>
    </row>
    <row r="5" spans="2:13" x14ac:dyDescent="0.2">
      <c r="B5" s="204"/>
      <c r="C5" s="214"/>
      <c r="D5" s="216" t="s">
        <v>4</v>
      </c>
      <c r="E5" s="200" t="s">
        <v>5</v>
      </c>
      <c r="F5" s="200" t="s">
        <v>6</v>
      </c>
      <c r="G5" s="200" t="s">
        <v>4</v>
      </c>
      <c r="H5" s="200" t="s">
        <v>5</v>
      </c>
      <c r="I5" s="200" t="s">
        <v>6</v>
      </c>
      <c r="J5" s="200" t="s">
        <v>4</v>
      </c>
      <c r="K5" s="200" t="s">
        <v>5</v>
      </c>
      <c r="L5" s="200" t="s">
        <v>6</v>
      </c>
      <c r="M5" s="2"/>
    </row>
    <row r="6" spans="2:13" ht="12.75" thickBot="1" x14ac:dyDescent="0.25">
      <c r="B6" s="205"/>
      <c r="C6" s="215"/>
      <c r="D6" s="217"/>
      <c r="E6" s="201"/>
      <c r="F6" s="201"/>
      <c r="G6" s="201"/>
      <c r="H6" s="201"/>
      <c r="I6" s="201"/>
      <c r="J6" s="201"/>
      <c r="K6" s="201"/>
      <c r="L6" s="201"/>
      <c r="M6" s="2"/>
    </row>
    <row r="7" spans="2:13" ht="12.75" thickBot="1" x14ac:dyDescent="0.25">
      <c r="B7" s="237" t="s">
        <v>29</v>
      </c>
      <c r="C7" s="39" t="s">
        <v>24</v>
      </c>
      <c r="D7" s="28">
        <v>150</v>
      </c>
      <c r="E7" s="28" t="s">
        <v>390</v>
      </c>
      <c r="F7" s="28">
        <v>216</v>
      </c>
      <c r="G7" s="28">
        <v>133</v>
      </c>
      <c r="H7" s="28" t="s">
        <v>390</v>
      </c>
      <c r="I7" s="28">
        <v>179</v>
      </c>
      <c r="J7" s="28">
        <v>107</v>
      </c>
      <c r="K7" s="28" t="s">
        <v>390</v>
      </c>
      <c r="L7" s="28">
        <v>6</v>
      </c>
      <c r="M7" s="2"/>
    </row>
    <row r="8" spans="2:13" s="64" customFormat="1" ht="12.75" thickBot="1" x14ac:dyDescent="0.25">
      <c r="B8" s="238"/>
      <c r="C8" s="87" t="s">
        <v>25</v>
      </c>
      <c r="D8" s="4">
        <v>160</v>
      </c>
      <c r="E8" s="4" t="s">
        <v>390</v>
      </c>
      <c r="F8" s="4">
        <v>225</v>
      </c>
      <c r="G8" s="4">
        <v>121</v>
      </c>
      <c r="H8" s="4" t="s">
        <v>390</v>
      </c>
      <c r="I8" s="4">
        <v>193</v>
      </c>
      <c r="J8" s="4">
        <v>165</v>
      </c>
      <c r="K8" s="4" t="s">
        <v>390</v>
      </c>
      <c r="L8" s="4">
        <v>10</v>
      </c>
      <c r="M8" s="88"/>
    </row>
    <row r="9" spans="2:13" x14ac:dyDescent="0.2">
      <c r="B9" s="34"/>
      <c r="C9" s="6" t="s">
        <v>116</v>
      </c>
      <c r="D9" s="1">
        <f>SUM(D7:D8)</f>
        <v>310</v>
      </c>
      <c r="E9" s="1">
        <f t="shared" ref="E9:L9" si="0">SUM(E7:E8)</f>
        <v>0</v>
      </c>
      <c r="F9" s="1">
        <f>SUM(F7:F8)</f>
        <v>441</v>
      </c>
      <c r="G9" s="1">
        <f t="shared" si="0"/>
        <v>254</v>
      </c>
      <c r="H9" s="1">
        <f t="shared" si="0"/>
        <v>0</v>
      </c>
      <c r="I9" s="1">
        <f t="shared" si="0"/>
        <v>372</v>
      </c>
      <c r="J9" s="1">
        <f t="shared" si="0"/>
        <v>272</v>
      </c>
      <c r="K9" s="1">
        <f t="shared" si="0"/>
        <v>0</v>
      </c>
      <c r="L9" s="1">
        <f t="shared" si="0"/>
        <v>16</v>
      </c>
      <c r="M9" s="2"/>
    </row>
    <row r="10" spans="2:13" x14ac:dyDescent="0.2">
      <c r="B10" s="34"/>
      <c r="C10" s="6" t="s">
        <v>119</v>
      </c>
      <c r="D10" s="7">
        <f>+D9/2</f>
        <v>155</v>
      </c>
      <c r="E10" s="7">
        <f t="shared" ref="E10:L10" si="1">+E9/2</f>
        <v>0</v>
      </c>
      <c r="F10" s="7">
        <f t="shared" si="1"/>
        <v>220.5</v>
      </c>
      <c r="G10" s="7">
        <f t="shared" si="1"/>
        <v>127</v>
      </c>
      <c r="H10" s="7">
        <f t="shared" si="1"/>
        <v>0</v>
      </c>
      <c r="I10" s="7">
        <f t="shared" si="1"/>
        <v>186</v>
      </c>
      <c r="J10" s="7">
        <f t="shared" si="1"/>
        <v>136</v>
      </c>
      <c r="K10" s="7">
        <f t="shared" si="1"/>
        <v>0</v>
      </c>
      <c r="L10" s="7">
        <f t="shared" si="1"/>
        <v>8</v>
      </c>
      <c r="M10" s="2"/>
    </row>
    <row r="11" spans="2:13" ht="12.75" thickBot="1" x14ac:dyDescent="0.25">
      <c r="B11" s="34"/>
      <c r="C11" s="6" t="s">
        <v>117</v>
      </c>
      <c r="E11" s="7">
        <f>SUM(D10:E10)</f>
        <v>155</v>
      </c>
      <c r="F11" s="7">
        <f>SUM(D10:F10)</f>
        <v>375.5</v>
      </c>
      <c r="H11" s="7">
        <f>SUM(G10:H10)</f>
        <v>127</v>
      </c>
      <c r="I11" s="7">
        <f>SUM(G10:I10)</f>
        <v>313</v>
      </c>
      <c r="K11" s="7">
        <f>SUM(J10:K10)</f>
        <v>136</v>
      </c>
      <c r="L11" s="7">
        <f>SUM(J10:L10)</f>
        <v>144</v>
      </c>
      <c r="M11" s="2"/>
    </row>
    <row r="12" spans="2:13" ht="12.75" thickBot="1" x14ac:dyDescent="0.25">
      <c r="C12" s="9" t="s">
        <v>121</v>
      </c>
      <c r="D12" s="8"/>
      <c r="E12" s="8"/>
      <c r="F12" s="10">
        <f>+F10/F11</f>
        <v>0.5872170439414115</v>
      </c>
      <c r="G12" s="8"/>
      <c r="H12" s="11" t="s">
        <v>126</v>
      </c>
      <c r="I12" s="12">
        <f>+I11/F11</f>
        <v>0.83355525965379496</v>
      </c>
      <c r="J12" s="8"/>
      <c r="K12" s="8"/>
      <c r="L12" s="8"/>
    </row>
    <row r="14" spans="2:13" x14ac:dyDescent="0.2">
      <c r="F14" s="10"/>
    </row>
    <row r="15" spans="2:13" x14ac:dyDescent="0.2">
      <c r="G15" s="212">
        <v>2017</v>
      </c>
      <c r="H15" s="212"/>
      <c r="I15" s="212"/>
    </row>
    <row r="16" spans="2:13" ht="12.75" thickBot="1" x14ac:dyDescent="0.25"/>
    <row r="17" spans="2:13" ht="12.75" thickBot="1" x14ac:dyDescent="0.25">
      <c r="B17" s="203" t="s">
        <v>28</v>
      </c>
      <c r="C17" s="213" t="s">
        <v>0</v>
      </c>
      <c r="D17" s="209" t="s">
        <v>1</v>
      </c>
      <c r="E17" s="207"/>
      <c r="F17" s="208"/>
      <c r="G17" s="209" t="s">
        <v>2</v>
      </c>
      <c r="H17" s="207"/>
      <c r="I17" s="208"/>
      <c r="J17" s="209" t="s">
        <v>3</v>
      </c>
      <c r="K17" s="207"/>
      <c r="L17" s="208"/>
      <c r="M17" s="2"/>
    </row>
    <row r="18" spans="2:13" x14ac:dyDescent="0.2">
      <c r="B18" s="204"/>
      <c r="C18" s="214"/>
      <c r="D18" s="216" t="s">
        <v>4</v>
      </c>
      <c r="E18" s="200" t="s">
        <v>5</v>
      </c>
      <c r="F18" s="200" t="s">
        <v>6</v>
      </c>
      <c r="G18" s="200" t="s">
        <v>4</v>
      </c>
      <c r="H18" s="200" t="s">
        <v>5</v>
      </c>
      <c r="I18" s="200" t="s">
        <v>6</v>
      </c>
      <c r="J18" s="200" t="s">
        <v>4</v>
      </c>
      <c r="K18" s="200" t="s">
        <v>5</v>
      </c>
      <c r="L18" s="200" t="s">
        <v>6</v>
      </c>
      <c r="M18" s="2"/>
    </row>
    <row r="19" spans="2:13" ht="12.75" thickBot="1" x14ac:dyDescent="0.25">
      <c r="B19" s="205"/>
      <c r="C19" s="215"/>
      <c r="D19" s="217"/>
      <c r="E19" s="201"/>
      <c r="F19" s="201"/>
      <c r="G19" s="201"/>
      <c r="H19" s="201"/>
      <c r="I19" s="201"/>
      <c r="J19" s="201"/>
      <c r="K19" s="201"/>
      <c r="L19" s="201"/>
      <c r="M19" s="2"/>
    </row>
    <row r="20" spans="2:13" ht="12.75" thickBot="1" x14ac:dyDescent="0.25">
      <c r="B20" s="237" t="s">
        <v>29</v>
      </c>
      <c r="C20" s="39" t="s">
        <v>30</v>
      </c>
      <c r="D20" s="4">
        <v>195</v>
      </c>
      <c r="E20" s="4">
        <v>0</v>
      </c>
      <c r="F20" s="4">
        <v>205</v>
      </c>
      <c r="G20" s="4">
        <v>148</v>
      </c>
      <c r="H20" s="4">
        <v>0</v>
      </c>
      <c r="I20" s="4">
        <v>165</v>
      </c>
      <c r="J20" s="4">
        <v>152</v>
      </c>
      <c r="K20" s="4">
        <v>0</v>
      </c>
      <c r="L20" s="4">
        <v>6</v>
      </c>
      <c r="M20" s="2"/>
    </row>
    <row r="21" spans="2:13" ht="12.75" thickBot="1" x14ac:dyDescent="0.25">
      <c r="B21" s="238"/>
      <c r="C21" s="39" t="s">
        <v>25</v>
      </c>
      <c r="D21" s="4">
        <v>193</v>
      </c>
      <c r="E21" s="4">
        <v>0</v>
      </c>
      <c r="F21" s="4">
        <v>203</v>
      </c>
      <c r="G21" s="4">
        <v>155</v>
      </c>
      <c r="H21" s="4">
        <v>0</v>
      </c>
      <c r="I21" s="4">
        <v>187</v>
      </c>
      <c r="J21" s="4">
        <v>205</v>
      </c>
      <c r="K21" s="4">
        <v>0</v>
      </c>
      <c r="L21" s="4">
        <v>10</v>
      </c>
      <c r="M21" s="2"/>
    </row>
    <row r="22" spans="2:13" x14ac:dyDescent="0.2">
      <c r="C22" s="6" t="s">
        <v>116</v>
      </c>
      <c r="D22" s="1">
        <f>SUM(D20:D21)</f>
        <v>388</v>
      </c>
      <c r="E22" s="1">
        <f t="shared" ref="E22:L22" si="2">SUM(E20:E21)</f>
        <v>0</v>
      </c>
      <c r="F22" s="1">
        <f t="shared" si="2"/>
        <v>408</v>
      </c>
      <c r="G22" s="1">
        <f t="shared" si="2"/>
        <v>303</v>
      </c>
      <c r="H22" s="1">
        <f t="shared" si="2"/>
        <v>0</v>
      </c>
      <c r="I22" s="1">
        <f t="shared" si="2"/>
        <v>352</v>
      </c>
      <c r="J22" s="1">
        <f t="shared" si="2"/>
        <v>357</v>
      </c>
      <c r="K22" s="1">
        <f t="shared" si="2"/>
        <v>0</v>
      </c>
      <c r="L22" s="1">
        <f t="shared" si="2"/>
        <v>16</v>
      </c>
    </row>
    <row r="23" spans="2:13" x14ac:dyDescent="0.2">
      <c r="C23" s="6" t="s">
        <v>119</v>
      </c>
      <c r="D23" s="7">
        <f>+D22/2</f>
        <v>194</v>
      </c>
      <c r="E23" s="7">
        <f t="shared" ref="E23:L23" si="3">+E22/2</f>
        <v>0</v>
      </c>
      <c r="F23" s="7">
        <f t="shared" si="3"/>
        <v>204</v>
      </c>
      <c r="G23" s="7">
        <f t="shared" si="3"/>
        <v>151.5</v>
      </c>
      <c r="H23" s="7">
        <f t="shared" si="3"/>
        <v>0</v>
      </c>
      <c r="I23" s="7">
        <f t="shared" si="3"/>
        <v>176</v>
      </c>
      <c r="J23" s="7">
        <f t="shared" si="3"/>
        <v>178.5</v>
      </c>
      <c r="K23" s="7">
        <f t="shared" si="3"/>
        <v>0</v>
      </c>
      <c r="L23" s="7">
        <f t="shared" si="3"/>
        <v>8</v>
      </c>
    </row>
    <row r="24" spans="2:13" x14ac:dyDescent="0.2">
      <c r="C24" s="6" t="s">
        <v>117</v>
      </c>
      <c r="E24" s="8">
        <f>SUM(D23:E23)</f>
        <v>194</v>
      </c>
      <c r="F24" s="8">
        <f>SUM(D23:F23)</f>
        <v>398</v>
      </c>
      <c r="H24" s="8">
        <f>SUM(G23:H23)</f>
        <v>151.5</v>
      </c>
      <c r="I24" s="8">
        <f>SUM(G23:I23)</f>
        <v>327.5</v>
      </c>
      <c r="K24" s="8">
        <f>SUM(J23:K23)</f>
        <v>178.5</v>
      </c>
      <c r="L24" s="8">
        <f>SUM(J23:L23)</f>
        <v>186.5</v>
      </c>
    </row>
    <row r="25" spans="2:13" x14ac:dyDescent="0.2">
      <c r="C25" s="6" t="s">
        <v>120</v>
      </c>
      <c r="D25" s="10">
        <f>+D22/D9</f>
        <v>1.2516129032258065</v>
      </c>
      <c r="E25" s="10"/>
      <c r="F25" s="10">
        <f t="shared" ref="F25:L25" si="4">+F22/F9</f>
        <v>0.92517006802721091</v>
      </c>
      <c r="G25" s="10">
        <f t="shared" si="4"/>
        <v>1.1929133858267718</v>
      </c>
      <c r="H25" s="10"/>
      <c r="I25" s="10">
        <f t="shared" si="4"/>
        <v>0.94623655913978499</v>
      </c>
      <c r="J25" s="10">
        <f t="shared" si="4"/>
        <v>1.3125</v>
      </c>
      <c r="K25" s="10"/>
      <c r="L25" s="10">
        <f t="shared" si="4"/>
        <v>1</v>
      </c>
    </row>
    <row r="26" spans="2:13" ht="12.75" thickBot="1" x14ac:dyDescent="0.25">
      <c r="C26" s="9" t="s">
        <v>122</v>
      </c>
      <c r="E26" s="10">
        <f>+E24/E11</f>
        <v>1.2516129032258065</v>
      </c>
      <c r="F26" s="10">
        <f t="shared" ref="F26:L26" si="5">+F24/F11</f>
        <v>1.0599201065246338</v>
      </c>
      <c r="G26" s="10"/>
      <c r="H26" s="10">
        <f t="shared" si="5"/>
        <v>1.1929133858267718</v>
      </c>
      <c r="I26" s="10">
        <f t="shared" si="5"/>
        <v>1.0463258785942493</v>
      </c>
      <c r="J26" s="10"/>
      <c r="K26" s="10">
        <f t="shared" si="5"/>
        <v>1.3125</v>
      </c>
      <c r="L26" s="10">
        <f t="shared" si="5"/>
        <v>1.2951388888888888</v>
      </c>
    </row>
    <row r="27" spans="2:13" ht="12.75" thickBot="1" x14ac:dyDescent="0.25">
      <c r="C27" s="21"/>
      <c r="E27" s="10"/>
      <c r="F27" s="10">
        <f>+F23/F24</f>
        <v>0.51256281407035176</v>
      </c>
      <c r="G27" s="8"/>
      <c r="H27" s="11" t="s">
        <v>126</v>
      </c>
      <c r="I27" s="12">
        <f>+I24/F24</f>
        <v>0.82286432160804024</v>
      </c>
      <c r="J27" s="10"/>
      <c r="K27" s="10"/>
      <c r="L27" s="10"/>
    </row>
    <row r="28" spans="2:13" x14ac:dyDescent="0.2">
      <c r="C28" s="21"/>
      <c r="E28" s="10"/>
      <c r="F28" s="10"/>
      <c r="G28" s="10"/>
      <c r="H28" s="10"/>
      <c r="I28" s="10"/>
      <c r="J28" s="10"/>
      <c r="K28" s="10"/>
      <c r="L28" s="10"/>
    </row>
    <row r="29" spans="2:13" ht="24.75" customHeight="1" x14ac:dyDescent="0.2">
      <c r="B29" s="25" t="s">
        <v>123</v>
      </c>
      <c r="C29" s="199" t="s">
        <v>365</v>
      </c>
      <c r="D29" s="199"/>
      <c r="E29" s="199"/>
      <c r="F29" s="199"/>
      <c r="G29" s="199"/>
      <c r="H29" s="199"/>
      <c r="I29" s="199"/>
      <c r="J29" s="199"/>
      <c r="K29" s="199"/>
      <c r="L29" s="199"/>
    </row>
    <row r="30" spans="2:13" ht="15" customHeight="1" x14ac:dyDescent="0.2">
      <c r="B30" s="26" t="s">
        <v>124</v>
      </c>
      <c r="C30" s="199" t="s">
        <v>366</v>
      </c>
      <c r="D30" s="199"/>
      <c r="E30" s="199"/>
      <c r="F30" s="199"/>
      <c r="G30" s="199"/>
      <c r="H30" s="199"/>
      <c r="I30" s="199"/>
      <c r="J30" s="199"/>
      <c r="K30" s="199"/>
      <c r="L30" s="199"/>
    </row>
    <row r="31" spans="2:13" ht="15" customHeight="1" x14ac:dyDescent="0.2">
      <c r="B31" s="26" t="s">
        <v>125</v>
      </c>
      <c r="C31" s="199" t="s">
        <v>367</v>
      </c>
      <c r="D31" s="199"/>
      <c r="E31" s="199"/>
      <c r="F31" s="199"/>
      <c r="G31" s="199"/>
      <c r="H31" s="199"/>
      <c r="I31" s="199"/>
      <c r="J31" s="199"/>
      <c r="K31" s="199"/>
      <c r="L31" s="199"/>
    </row>
    <row r="32" spans="2:13" x14ac:dyDescent="0.2">
      <c r="B32" s="26"/>
      <c r="C32" s="178"/>
      <c r="D32" s="178"/>
      <c r="E32" s="178"/>
      <c r="F32" s="178"/>
      <c r="G32" s="178"/>
      <c r="H32" s="178"/>
      <c r="I32" s="178"/>
      <c r="J32" s="178"/>
      <c r="K32" s="178"/>
      <c r="L32" s="178"/>
    </row>
    <row r="33" spans="1:11" ht="12.75" thickBot="1" x14ac:dyDescent="0.25"/>
    <row r="34" spans="1:11" x14ac:dyDescent="0.2">
      <c r="C34" s="178"/>
      <c r="D34" s="203" t="s">
        <v>1</v>
      </c>
      <c r="E34" s="203" t="s">
        <v>2</v>
      </c>
      <c r="F34" s="203" t="s">
        <v>3</v>
      </c>
    </row>
    <row r="35" spans="1:11" ht="12.75" thickBot="1" x14ac:dyDescent="0.25">
      <c r="C35" s="178"/>
      <c r="D35" s="240"/>
      <c r="E35" s="240"/>
      <c r="F35" s="240"/>
    </row>
    <row r="36" spans="1:11" ht="12.75" thickBot="1" x14ac:dyDescent="0.25">
      <c r="C36" s="27" t="s">
        <v>175</v>
      </c>
      <c r="D36" s="77"/>
      <c r="E36" s="77"/>
      <c r="F36" s="77"/>
    </row>
    <row r="37" spans="1:11" ht="37.5" customHeight="1" thickBot="1" x14ac:dyDescent="0.25">
      <c r="C37" s="31" t="s">
        <v>173</v>
      </c>
      <c r="D37" s="76"/>
      <c r="E37" s="77"/>
      <c r="F37" s="78"/>
    </row>
    <row r="38" spans="1:11" x14ac:dyDescent="0.2">
      <c r="D38" s="10" t="e">
        <f>+D36/D37</f>
        <v>#DIV/0!</v>
      </c>
      <c r="E38" s="10" t="e">
        <f>+E36/E37</f>
        <v>#DIV/0!</v>
      </c>
      <c r="F38" s="10" t="e">
        <f>+F36/F37</f>
        <v>#DIV/0!</v>
      </c>
    </row>
    <row r="40" spans="1:11" ht="28.5" customHeight="1" x14ac:dyDescent="0.2">
      <c r="A40" s="25" t="s">
        <v>167</v>
      </c>
      <c r="B40" s="234" t="s">
        <v>303</v>
      </c>
      <c r="C40" s="234"/>
      <c r="D40" s="234"/>
      <c r="E40" s="234"/>
      <c r="F40" s="234"/>
      <c r="G40" s="234"/>
      <c r="H40" s="234"/>
      <c r="I40" s="234"/>
      <c r="J40" s="234"/>
      <c r="K40" s="234"/>
    </row>
    <row r="42" spans="1:11" ht="24" x14ac:dyDescent="0.2">
      <c r="C42" s="14" t="s">
        <v>74</v>
      </c>
      <c r="D42" s="15" t="s">
        <v>75</v>
      </c>
      <c r="E42" s="15" t="s">
        <v>76</v>
      </c>
      <c r="F42" s="16" t="s">
        <v>77</v>
      </c>
    </row>
    <row r="43" spans="1:11" x14ac:dyDescent="0.2">
      <c r="C43" s="17" t="s">
        <v>78</v>
      </c>
      <c r="D43" s="18"/>
      <c r="E43" s="18"/>
      <c r="F43" s="18"/>
    </row>
    <row r="44" spans="1:11" x14ac:dyDescent="0.2">
      <c r="C44" s="17" t="s">
        <v>80</v>
      </c>
      <c r="D44" s="18"/>
      <c r="E44" s="18"/>
      <c r="F44" s="18"/>
    </row>
    <row r="45" spans="1:11" x14ac:dyDescent="0.2">
      <c r="C45" s="17" t="s">
        <v>82</v>
      </c>
      <c r="D45" s="18"/>
      <c r="E45" s="18"/>
      <c r="F45" s="18"/>
    </row>
    <row r="46" spans="1:11" x14ac:dyDescent="0.2">
      <c r="C46" s="17" t="s">
        <v>85</v>
      </c>
      <c r="D46" s="18"/>
      <c r="E46" s="18"/>
      <c r="F46" s="18"/>
    </row>
    <row r="47" spans="1:11" x14ac:dyDescent="0.2">
      <c r="C47" s="17" t="s">
        <v>89</v>
      </c>
      <c r="D47" s="18"/>
      <c r="E47" s="18"/>
      <c r="F47" s="18"/>
    </row>
    <row r="48" spans="1:11" x14ac:dyDescent="0.2">
      <c r="C48" s="17" t="s">
        <v>88</v>
      </c>
      <c r="D48" s="18"/>
      <c r="E48" s="18"/>
      <c r="F48" s="18"/>
    </row>
    <row r="49" spans="3:6" x14ac:dyDescent="0.2">
      <c r="C49" s="17" t="s">
        <v>91</v>
      </c>
      <c r="D49" s="18"/>
      <c r="E49" s="18"/>
      <c r="F49" s="18"/>
    </row>
    <row r="50" spans="3:6" x14ac:dyDescent="0.2">
      <c r="C50" s="17" t="s">
        <v>92</v>
      </c>
      <c r="D50" s="18"/>
      <c r="E50" s="18"/>
      <c r="F50" s="18"/>
    </row>
    <row r="51" spans="3:6" x14ac:dyDescent="0.2">
      <c r="C51" s="17" t="s">
        <v>93</v>
      </c>
      <c r="D51" s="18"/>
      <c r="E51" s="18"/>
      <c r="F51" s="18"/>
    </row>
    <row r="52" spans="3:6" x14ac:dyDescent="0.2">
      <c r="C52" s="17" t="s">
        <v>94</v>
      </c>
      <c r="D52" s="18"/>
      <c r="E52" s="18"/>
      <c r="F52" s="18"/>
    </row>
    <row r="53" spans="3:6" x14ac:dyDescent="0.2">
      <c r="C53" s="17" t="s">
        <v>95</v>
      </c>
      <c r="D53" s="18"/>
      <c r="E53" s="18"/>
      <c r="F53" s="18"/>
    </row>
    <row r="54" spans="3:6" x14ac:dyDescent="0.2">
      <c r="C54" s="17" t="s">
        <v>96</v>
      </c>
      <c r="D54" s="18"/>
      <c r="E54" s="18"/>
      <c r="F54" s="18"/>
    </row>
    <row r="55" spans="3:6" x14ac:dyDescent="0.2">
      <c r="C55" s="17" t="s">
        <v>98</v>
      </c>
      <c r="D55" s="18"/>
      <c r="E55" s="18"/>
      <c r="F55" s="18"/>
    </row>
    <row r="56" spans="3:6" x14ac:dyDescent="0.2">
      <c r="C56" s="17" t="s">
        <v>99</v>
      </c>
      <c r="D56" s="18"/>
      <c r="E56" s="18"/>
      <c r="F56" s="18"/>
    </row>
    <row r="57" spans="3:6" x14ac:dyDescent="0.2">
      <c r="C57" s="17" t="s">
        <v>100</v>
      </c>
      <c r="D57" s="18"/>
      <c r="E57" s="18"/>
      <c r="F57" s="18"/>
    </row>
    <row r="58" spans="3:6" x14ac:dyDescent="0.2">
      <c r="C58" s="17" t="s">
        <v>101</v>
      </c>
      <c r="D58" s="18"/>
      <c r="E58" s="18"/>
      <c r="F58" s="18"/>
    </row>
    <row r="59" spans="3:6" x14ac:dyDescent="0.2">
      <c r="C59" s="17" t="s">
        <v>102</v>
      </c>
      <c r="D59" s="18"/>
      <c r="E59" s="18"/>
      <c r="F59" s="18"/>
    </row>
    <row r="60" spans="3:6" x14ac:dyDescent="0.2">
      <c r="C60" s="17" t="s">
        <v>103</v>
      </c>
      <c r="D60" s="18"/>
      <c r="E60" s="18"/>
      <c r="F60" s="18"/>
    </row>
    <row r="61" spans="3:6" x14ac:dyDescent="0.2">
      <c r="C61" s="17" t="s">
        <v>104</v>
      </c>
      <c r="D61" s="18"/>
      <c r="E61" s="18"/>
      <c r="F61" s="18"/>
    </row>
    <row r="62" spans="3:6" x14ac:dyDescent="0.2">
      <c r="C62" s="17" t="s">
        <v>105</v>
      </c>
      <c r="D62" s="18"/>
      <c r="E62" s="18"/>
      <c r="F62" s="18"/>
    </row>
    <row r="63" spans="3:6" x14ac:dyDescent="0.2">
      <c r="C63" s="17" t="s">
        <v>107</v>
      </c>
      <c r="D63" s="18"/>
      <c r="E63" s="18"/>
      <c r="F63" s="18"/>
    </row>
    <row r="64" spans="3:6" x14ac:dyDescent="0.2">
      <c r="C64" s="17" t="s">
        <v>109</v>
      </c>
      <c r="D64" s="18"/>
      <c r="E64" s="18"/>
      <c r="F64" s="18"/>
    </row>
    <row r="65" spans="3:6" x14ac:dyDescent="0.2">
      <c r="C65" s="17" t="s">
        <v>108</v>
      </c>
      <c r="D65" s="18"/>
      <c r="E65" s="18"/>
      <c r="F65" s="18"/>
    </row>
  </sheetData>
  <mergeCells count="39">
    <mergeCell ref="D34:D35"/>
    <mergeCell ref="E34:E35"/>
    <mergeCell ref="F34:F35"/>
    <mergeCell ref="B40:K40"/>
    <mergeCell ref="J5:J6"/>
    <mergeCell ref="K5:K6"/>
    <mergeCell ref="B20:B21"/>
    <mergeCell ref="C29:L29"/>
    <mergeCell ref="C30:L30"/>
    <mergeCell ref="C31:L31"/>
    <mergeCell ref="K18:K19"/>
    <mergeCell ref="L18:L19"/>
    <mergeCell ref="L5:L6"/>
    <mergeCell ref="B7:B8"/>
    <mergeCell ref="B17:B19"/>
    <mergeCell ref="C17:C19"/>
    <mergeCell ref="B4:B6"/>
    <mergeCell ref="C4:C6"/>
    <mergeCell ref="D4:F4"/>
    <mergeCell ref="G4:I4"/>
    <mergeCell ref="J4:L4"/>
    <mergeCell ref="D5:D6"/>
    <mergeCell ref="E5:E6"/>
    <mergeCell ref="J18:J19"/>
    <mergeCell ref="G2:I2"/>
    <mergeCell ref="D18:D19"/>
    <mergeCell ref="E18:E19"/>
    <mergeCell ref="F18:F19"/>
    <mergeCell ref="G18:G19"/>
    <mergeCell ref="H18:H19"/>
    <mergeCell ref="I18:I19"/>
    <mergeCell ref="I5:I6"/>
    <mergeCell ref="F5:F6"/>
    <mergeCell ref="G5:G6"/>
    <mergeCell ref="H5:H6"/>
    <mergeCell ref="D17:F17"/>
    <mergeCell ref="G17:I17"/>
    <mergeCell ref="J17:L17"/>
    <mergeCell ref="G15:I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zoomScale="90" zoomScaleNormal="90" workbookViewId="0">
      <selection activeCell="C31" sqref="C31:L31"/>
    </sheetView>
  </sheetViews>
  <sheetFormatPr baseColWidth="10" defaultColWidth="11.5703125" defaultRowHeight="12" x14ac:dyDescent="0.2"/>
  <cols>
    <col min="1" max="2" width="11.5703125" style="1"/>
    <col min="3" max="3" width="20.85546875" style="1" customWidth="1"/>
    <col min="4" max="16384" width="11.5703125" style="1"/>
  </cols>
  <sheetData>
    <row r="1" spans="1:13" x14ac:dyDescent="0.2">
      <c r="A1" s="1" t="s">
        <v>37</v>
      </c>
    </row>
    <row r="3" spans="1:13" x14ac:dyDescent="0.2">
      <c r="G3" s="212">
        <v>2018</v>
      </c>
      <c r="H3" s="212"/>
      <c r="I3" s="212"/>
    </row>
    <row r="4" spans="1:13" ht="12.75" thickBot="1" x14ac:dyDescent="0.25"/>
    <row r="5" spans="1:13" ht="12.75" thickBot="1" x14ac:dyDescent="0.25">
      <c r="B5" s="203" t="s">
        <v>28</v>
      </c>
      <c r="C5" s="213" t="s">
        <v>0</v>
      </c>
      <c r="D5" s="209" t="s">
        <v>1</v>
      </c>
      <c r="E5" s="207"/>
      <c r="F5" s="208"/>
      <c r="G5" s="209" t="s">
        <v>2</v>
      </c>
      <c r="H5" s="207"/>
      <c r="I5" s="208"/>
      <c r="J5" s="209" t="s">
        <v>3</v>
      </c>
      <c r="K5" s="207"/>
      <c r="L5" s="208"/>
      <c r="M5" s="2"/>
    </row>
    <row r="6" spans="1:13" x14ac:dyDescent="0.2">
      <c r="B6" s="204"/>
      <c r="C6" s="214"/>
      <c r="D6" s="216" t="s">
        <v>4</v>
      </c>
      <c r="E6" s="200" t="s">
        <v>5</v>
      </c>
      <c r="F6" s="200" t="s">
        <v>6</v>
      </c>
      <c r="G6" s="200" t="s">
        <v>4</v>
      </c>
      <c r="H6" s="200" t="s">
        <v>5</v>
      </c>
      <c r="I6" s="200" t="s">
        <v>6</v>
      </c>
      <c r="J6" s="200" t="s">
        <v>4</v>
      </c>
      <c r="K6" s="200" t="s">
        <v>5</v>
      </c>
      <c r="L6" s="200" t="s">
        <v>6</v>
      </c>
      <c r="M6" s="2"/>
    </row>
    <row r="7" spans="1:13" ht="12.75" thickBot="1" x14ac:dyDescent="0.25">
      <c r="B7" s="205"/>
      <c r="C7" s="215"/>
      <c r="D7" s="217"/>
      <c r="E7" s="201"/>
      <c r="F7" s="201"/>
      <c r="G7" s="201"/>
      <c r="H7" s="201"/>
      <c r="I7" s="201"/>
      <c r="J7" s="201"/>
      <c r="K7" s="201"/>
      <c r="L7" s="201"/>
      <c r="M7" s="2"/>
    </row>
    <row r="8" spans="1:13" ht="13.5" thickBot="1" x14ac:dyDescent="0.25">
      <c r="B8" s="237" t="s">
        <v>29</v>
      </c>
      <c r="C8" s="39" t="s">
        <v>24</v>
      </c>
      <c r="D8" s="90">
        <v>202</v>
      </c>
      <c r="E8" s="90" t="s">
        <v>390</v>
      </c>
      <c r="F8" s="90">
        <v>172</v>
      </c>
      <c r="G8" s="90">
        <v>202</v>
      </c>
      <c r="H8" s="90" t="s">
        <v>390</v>
      </c>
      <c r="I8" s="90">
        <v>142</v>
      </c>
      <c r="J8" s="90">
        <v>0</v>
      </c>
      <c r="K8" s="90" t="s">
        <v>390</v>
      </c>
      <c r="L8" s="90">
        <v>8</v>
      </c>
      <c r="M8" s="2"/>
    </row>
    <row r="9" spans="1:13" ht="13.5" thickBot="1" x14ac:dyDescent="0.25">
      <c r="B9" s="241"/>
      <c r="C9" s="39" t="s">
        <v>25</v>
      </c>
      <c r="D9" s="89">
        <v>206</v>
      </c>
      <c r="E9" s="89" t="s">
        <v>390</v>
      </c>
      <c r="F9" s="89">
        <v>174</v>
      </c>
      <c r="G9" s="89">
        <v>206</v>
      </c>
      <c r="H9" s="89" t="s">
        <v>390</v>
      </c>
      <c r="I9" s="89">
        <v>92</v>
      </c>
      <c r="J9" s="89">
        <v>0</v>
      </c>
      <c r="K9" s="89" t="s">
        <v>390</v>
      </c>
      <c r="L9" s="89">
        <v>11</v>
      </c>
      <c r="M9" s="2"/>
    </row>
    <row r="10" spans="1:13" ht="13.5" thickBot="1" x14ac:dyDescent="0.25">
      <c r="B10" s="238"/>
      <c r="C10" s="39" t="s">
        <v>26</v>
      </c>
      <c r="D10" s="89">
        <v>240</v>
      </c>
      <c r="E10" s="89" t="s">
        <v>390</v>
      </c>
      <c r="F10" s="89">
        <v>181</v>
      </c>
      <c r="G10" s="89">
        <v>239</v>
      </c>
      <c r="H10" s="89" t="s">
        <v>390</v>
      </c>
      <c r="I10" s="89">
        <v>168</v>
      </c>
      <c r="J10" s="89">
        <v>0</v>
      </c>
      <c r="K10" s="89" t="s">
        <v>390</v>
      </c>
      <c r="L10" s="89">
        <v>7</v>
      </c>
      <c r="M10" s="2"/>
    </row>
    <row r="11" spans="1:13" x14ac:dyDescent="0.2">
      <c r="B11" s="34"/>
      <c r="C11" s="6" t="s">
        <v>116</v>
      </c>
      <c r="D11" s="1">
        <f>SUM(D8:D10)</f>
        <v>648</v>
      </c>
      <c r="E11" s="1">
        <f t="shared" ref="E11:L11" si="0">SUM(E8:E10)</f>
        <v>0</v>
      </c>
      <c r="F11" s="1">
        <f t="shared" si="0"/>
        <v>527</v>
      </c>
      <c r="G11" s="1">
        <f t="shared" si="0"/>
        <v>647</v>
      </c>
      <c r="H11" s="1">
        <f t="shared" si="0"/>
        <v>0</v>
      </c>
      <c r="I11" s="1">
        <f t="shared" si="0"/>
        <v>402</v>
      </c>
      <c r="J11" s="1">
        <f t="shared" si="0"/>
        <v>0</v>
      </c>
      <c r="K11" s="1">
        <f t="shared" si="0"/>
        <v>0</v>
      </c>
      <c r="L11" s="1">
        <f t="shared" si="0"/>
        <v>26</v>
      </c>
      <c r="M11" s="2"/>
    </row>
    <row r="12" spans="1:13" x14ac:dyDescent="0.2">
      <c r="B12" s="34"/>
      <c r="C12" s="6" t="s">
        <v>119</v>
      </c>
      <c r="D12" s="7">
        <f>+D11/3</f>
        <v>216</v>
      </c>
      <c r="E12" s="7">
        <f t="shared" ref="E12:L12" si="1">+E11/3</f>
        <v>0</v>
      </c>
      <c r="F12" s="7">
        <f t="shared" si="1"/>
        <v>175.66666666666666</v>
      </c>
      <c r="G12" s="7">
        <f t="shared" si="1"/>
        <v>215.66666666666666</v>
      </c>
      <c r="H12" s="7">
        <f t="shared" si="1"/>
        <v>0</v>
      </c>
      <c r="I12" s="7">
        <f t="shared" si="1"/>
        <v>134</v>
      </c>
      <c r="J12" s="7">
        <f t="shared" si="1"/>
        <v>0</v>
      </c>
      <c r="K12" s="7">
        <f t="shared" si="1"/>
        <v>0</v>
      </c>
      <c r="L12" s="7">
        <f t="shared" si="1"/>
        <v>8.6666666666666661</v>
      </c>
      <c r="M12" s="2"/>
    </row>
    <row r="13" spans="1:13" ht="12.75" thickBot="1" x14ac:dyDescent="0.25">
      <c r="B13" s="34"/>
      <c r="C13" s="6" t="s">
        <v>117</v>
      </c>
      <c r="E13" s="7">
        <f>SUM(D12:E12)</f>
        <v>216</v>
      </c>
      <c r="F13" s="7">
        <f>SUM(D12:F12)</f>
        <v>391.66666666666663</v>
      </c>
      <c r="H13" s="7">
        <f>SUM(G12:H12)</f>
        <v>215.66666666666666</v>
      </c>
      <c r="I13" s="7">
        <f>SUM(G12:I12)</f>
        <v>349.66666666666663</v>
      </c>
      <c r="K13" s="7">
        <f>SUM(J12:K12)</f>
        <v>0</v>
      </c>
      <c r="L13" s="7">
        <f>SUM(J12:L12)</f>
        <v>8.6666666666666661</v>
      </c>
      <c r="M13" s="2"/>
    </row>
    <row r="14" spans="1:13" ht="12.75" thickBot="1" x14ac:dyDescent="0.25">
      <c r="B14" s="34"/>
      <c r="C14" s="9" t="s">
        <v>121</v>
      </c>
      <c r="D14" s="8"/>
      <c r="E14" s="8"/>
      <c r="F14" s="10">
        <f>+F12/F13</f>
        <v>0.44851063829787235</v>
      </c>
      <c r="G14" s="8"/>
      <c r="H14" s="11" t="s">
        <v>126</v>
      </c>
      <c r="I14" s="12">
        <f>+I13/F13</f>
        <v>0.89276595744680853</v>
      </c>
      <c r="J14" s="8"/>
      <c r="K14" s="8"/>
      <c r="L14" s="8"/>
      <c r="M14" s="2"/>
    </row>
    <row r="16" spans="1:13" x14ac:dyDescent="0.2">
      <c r="G16" s="212">
        <v>2017</v>
      </c>
      <c r="H16" s="212"/>
      <c r="I16" s="212"/>
    </row>
    <row r="17" spans="2:13" ht="12.75" thickBot="1" x14ac:dyDescent="0.25"/>
    <row r="18" spans="2:13" ht="12.75" thickBot="1" x14ac:dyDescent="0.25">
      <c r="B18" s="203" t="s">
        <v>28</v>
      </c>
      <c r="C18" s="213" t="s">
        <v>0</v>
      </c>
      <c r="D18" s="209" t="s">
        <v>1</v>
      </c>
      <c r="E18" s="207"/>
      <c r="F18" s="208"/>
      <c r="G18" s="209" t="s">
        <v>2</v>
      </c>
      <c r="H18" s="207"/>
      <c r="I18" s="208"/>
      <c r="J18" s="209" t="s">
        <v>3</v>
      </c>
      <c r="K18" s="207"/>
      <c r="L18" s="208"/>
      <c r="M18" s="2"/>
    </row>
    <row r="19" spans="2:13" x14ac:dyDescent="0.2">
      <c r="B19" s="204"/>
      <c r="C19" s="214"/>
      <c r="D19" s="216" t="s">
        <v>4</v>
      </c>
      <c r="E19" s="200" t="s">
        <v>5</v>
      </c>
      <c r="F19" s="200" t="s">
        <v>6</v>
      </c>
      <c r="G19" s="200" t="s">
        <v>4</v>
      </c>
      <c r="H19" s="200" t="s">
        <v>5</v>
      </c>
      <c r="I19" s="200" t="s">
        <v>6</v>
      </c>
      <c r="J19" s="200" t="s">
        <v>4</v>
      </c>
      <c r="K19" s="200" t="s">
        <v>5</v>
      </c>
      <c r="L19" s="200" t="s">
        <v>6</v>
      </c>
      <c r="M19" s="2"/>
    </row>
    <row r="20" spans="2:13" ht="12.75" thickBot="1" x14ac:dyDescent="0.25">
      <c r="B20" s="205"/>
      <c r="C20" s="215"/>
      <c r="D20" s="217"/>
      <c r="E20" s="201"/>
      <c r="F20" s="201"/>
      <c r="G20" s="201"/>
      <c r="H20" s="201"/>
      <c r="I20" s="201"/>
      <c r="J20" s="201"/>
      <c r="K20" s="201"/>
      <c r="L20" s="201"/>
      <c r="M20" s="2"/>
    </row>
    <row r="21" spans="2:13" ht="12.75" thickBot="1" x14ac:dyDescent="0.25">
      <c r="B21" s="237" t="s">
        <v>29</v>
      </c>
      <c r="C21" s="39" t="s">
        <v>24</v>
      </c>
      <c r="D21" s="4">
        <v>245</v>
      </c>
      <c r="E21" s="4">
        <v>0</v>
      </c>
      <c r="F21" s="4">
        <v>205</v>
      </c>
      <c r="G21" s="4">
        <v>240</v>
      </c>
      <c r="H21" s="4">
        <v>0</v>
      </c>
      <c r="I21" s="4">
        <v>164</v>
      </c>
      <c r="J21" s="4">
        <v>0</v>
      </c>
      <c r="K21" s="4">
        <v>0</v>
      </c>
      <c r="L21" s="4">
        <v>4</v>
      </c>
      <c r="M21" s="2"/>
    </row>
    <row r="22" spans="2:13" ht="12.75" thickBot="1" x14ac:dyDescent="0.25">
      <c r="B22" s="241"/>
      <c r="C22" s="39" t="s">
        <v>25</v>
      </c>
      <c r="D22" s="4">
        <v>265</v>
      </c>
      <c r="E22" s="4">
        <v>0</v>
      </c>
      <c r="F22" s="4">
        <v>195</v>
      </c>
      <c r="G22" s="4">
        <v>265</v>
      </c>
      <c r="H22" s="4">
        <v>0</v>
      </c>
      <c r="I22" s="4">
        <v>117</v>
      </c>
      <c r="J22" s="4">
        <v>0</v>
      </c>
      <c r="K22" s="4">
        <v>0</v>
      </c>
      <c r="L22" s="4">
        <v>4</v>
      </c>
      <c r="M22" s="2"/>
    </row>
    <row r="23" spans="2:13" ht="12.75" thickBot="1" x14ac:dyDescent="0.25">
      <c r="B23" s="238"/>
      <c r="C23" s="39" t="s">
        <v>26</v>
      </c>
      <c r="D23" s="4">
        <v>239</v>
      </c>
      <c r="E23" s="4">
        <v>0</v>
      </c>
      <c r="F23" s="4">
        <v>205</v>
      </c>
      <c r="G23" s="4">
        <v>239</v>
      </c>
      <c r="H23" s="4">
        <v>0</v>
      </c>
      <c r="I23" s="4">
        <v>193</v>
      </c>
      <c r="J23" s="4">
        <v>0</v>
      </c>
      <c r="K23" s="4">
        <v>0</v>
      </c>
      <c r="L23" s="4">
        <v>5</v>
      </c>
      <c r="M23" s="2"/>
    </row>
    <row r="24" spans="2:13" x14ac:dyDescent="0.2">
      <c r="C24" s="6" t="s">
        <v>116</v>
      </c>
      <c r="D24" s="1">
        <f>SUM(D21:D23)</f>
        <v>749</v>
      </c>
      <c r="E24" s="1">
        <f t="shared" ref="E24:L24" si="2">SUM(E21:E23)</f>
        <v>0</v>
      </c>
      <c r="F24" s="1">
        <f t="shared" si="2"/>
        <v>605</v>
      </c>
      <c r="G24" s="1">
        <f t="shared" si="2"/>
        <v>744</v>
      </c>
      <c r="H24" s="1">
        <f t="shared" si="2"/>
        <v>0</v>
      </c>
      <c r="I24" s="1">
        <f t="shared" si="2"/>
        <v>474</v>
      </c>
      <c r="J24" s="1">
        <f t="shared" si="2"/>
        <v>0</v>
      </c>
      <c r="K24" s="1">
        <f t="shared" si="2"/>
        <v>0</v>
      </c>
      <c r="L24" s="1">
        <f t="shared" si="2"/>
        <v>13</v>
      </c>
    </row>
    <row r="25" spans="2:13" x14ac:dyDescent="0.2">
      <c r="C25" s="6" t="s">
        <v>119</v>
      </c>
      <c r="D25" s="7">
        <f>+D24/3</f>
        <v>249.66666666666666</v>
      </c>
      <c r="E25" s="7">
        <f t="shared" ref="E25:L25" si="3">+E24/3</f>
        <v>0</v>
      </c>
      <c r="F25" s="7">
        <f t="shared" si="3"/>
        <v>201.66666666666666</v>
      </c>
      <c r="G25" s="7">
        <f t="shared" si="3"/>
        <v>248</v>
      </c>
      <c r="H25" s="7">
        <f t="shared" si="3"/>
        <v>0</v>
      </c>
      <c r="I25" s="7">
        <f t="shared" si="3"/>
        <v>158</v>
      </c>
      <c r="J25" s="7">
        <f t="shared" si="3"/>
        <v>0</v>
      </c>
      <c r="K25" s="7">
        <f t="shared" si="3"/>
        <v>0</v>
      </c>
      <c r="L25" s="7">
        <f t="shared" si="3"/>
        <v>4.333333333333333</v>
      </c>
    </row>
    <row r="26" spans="2:13" x14ac:dyDescent="0.2">
      <c r="C26" s="6" t="s">
        <v>117</v>
      </c>
      <c r="E26" s="8">
        <f>SUM(D25:E25)</f>
        <v>249.66666666666666</v>
      </c>
      <c r="F26" s="8">
        <f>SUM(D25:F25)</f>
        <v>451.33333333333331</v>
      </c>
      <c r="H26" s="8">
        <f>SUM(G25:H25)</f>
        <v>248</v>
      </c>
      <c r="I26" s="8">
        <f>SUM(G25:I25)</f>
        <v>406</v>
      </c>
      <c r="K26" s="8">
        <f>SUM(J25:K25)</f>
        <v>0</v>
      </c>
      <c r="L26" s="8">
        <f>SUM(J25:L25)</f>
        <v>4.333333333333333</v>
      </c>
    </row>
    <row r="27" spans="2:13" x14ac:dyDescent="0.2">
      <c r="C27" s="6" t="s">
        <v>120</v>
      </c>
      <c r="D27" s="10">
        <f>+D24/D11</f>
        <v>1.1558641975308641</v>
      </c>
      <c r="E27" s="10"/>
      <c r="F27" s="10">
        <f t="shared" ref="F27:L27" si="4">+F24/F11</f>
        <v>1.1480075901328273</v>
      </c>
      <c r="G27" s="10">
        <f t="shared" si="4"/>
        <v>1.1499227202472952</v>
      </c>
      <c r="H27" s="10"/>
      <c r="I27" s="10">
        <f t="shared" si="4"/>
        <v>1.1791044776119404</v>
      </c>
      <c r="J27" s="10"/>
      <c r="K27" s="10"/>
      <c r="L27" s="10">
        <f t="shared" si="4"/>
        <v>0.5</v>
      </c>
    </row>
    <row r="28" spans="2:13" ht="12.75" thickBot="1" x14ac:dyDescent="0.25">
      <c r="C28" s="9" t="s">
        <v>122</v>
      </c>
      <c r="E28" s="10">
        <f>+E26/E13</f>
        <v>1.1558641975308641</v>
      </c>
      <c r="F28" s="10">
        <f t="shared" ref="F28:L28" si="5">+F26/F13</f>
        <v>1.152340425531915</v>
      </c>
      <c r="G28" s="10"/>
      <c r="H28" s="10">
        <f t="shared" si="5"/>
        <v>1.1499227202472952</v>
      </c>
      <c r="I28" s="10">
        <f t="shared" si="5"/>
        <v>1.161105815061964</v>
      </c>
      <c r="J28" s="10"/>
      <c r="K28" s="10"/>
      <c r="L28" s="10">
        <f t="shared" si="5"/>
        <v>0.5</v>
      </c>
    </row>
    <row r="29" spans="2:13" ht="12.75" thickBot="1" x14ac:dyDescent="0.25">
      <c r="C29" s="21"/>
      <c r="E29" s="10"/>
      <c r="F29" s="10">
        <f>+F25/F26</f>
        <v>0.44682422451994092</v>
      </c>
      <c r="G29" s="8"/>
      <c r="H29" s="11" t="s">
        <v>126</v>
      </c>
      <c r="I29" s="12">
        <f>+I26/F26</f>
        <v>0.89955686853766625</v>
      </c>
      <c r="J29" s="10"/>
      <c r="K29" s="10"/>
      <c r="L29" s="10"/>
    </row>
    <row r="30" spans="2:13" x14ac:dyDescent="0.2">
      <c r="C30" s="21"/>
      <c r="E30" s="10"/>
      <c r="F30" s="10"/>
      <c r="G30" s="10"/>
      <c r="H30" s="10"/>
      <c r="I30" s="10"/>
      <c r="J30" s="10"/>
      <c r="K30" s="10"/>
      <c r="L30" s="10"/>
    </row>
    <row r="31" spans="2:13" ht="42.75" customHeight="1" x14ac:dyDescent="0.2">
      <c r="B31" s="118" t="s">
        <v>123</v>
      </c>
      <c r="C31" s="199" t="s">
        <v>213</v>
      </c>
      <c r="D31" s="199"/>
      <c r="E31" s="199"/>
      <c r="F31" s="199"/>
      <c r="G31" s="199"/>
      <c r="H31" s="199"/>
      <c r="I31" s="199"/>
      <c r="J31" s="199"/>
      <c r="K31" s="199"/>
      <c r="L31" s="199"/>
    </row>
    <row r="32" spans="2:13" ht="17.25" customHeight="1" x14ac:dyDescent="0.2">
      <c r="B32" s="119" t="s">
        <v>124</v>
      </c>
      <c r="C32" s="199" t="s">
        <v>304</v>
      </c>
      <c r="D32" s="199"/>
      <c r="E32" s="199"/>
      <c r="F32" s="199"/>
      <c r="G32" s="199"/>
      <c r="H32" s="199"/>
      <c r="I32" s="199"/>
      <c r="J32" s="199"/>
      <c r="K32" s="199"/>
      <c r="L32" s="199"/>
    </row>
    <row r="33" spans="1:12" ht="15" customHeight="1" x14ac:dyDescent="0.2">
      <c r="B33" s="119" t="s">
        <v>125</v>
      </c>
      <c r="C33" s="199" t="s">
        <v>139</v>
      </c>
      <c r="D33" s="199"/>
      <c r="E33" s="199"/>
      <c r="F33" s="199"/>
      <c r="G33" s="199"/>
      <c r="H33" s="199"/>
      <c r="I33" s="199"/>
      <c r="J33" s="199"/>
      <c r="K33" s="199"/>
      <c r="L33" s="199"/>
    </row>
    <row r="35" spans="1:12" ht="12.75" thickBot="1" x14ac:dyDescent="0.25"/>
    <row r="36" spans="1:12" x14ac:dyDescent="0.2">
      <c r="C36" s="69"/>
      <c r="D36" s="203" t="s">
        <v>1</v>
      </c>
      <c r="E36" s="203" t="s">
        <v>2</v>
      </c>
      <c r="F36" s="203" t="s">
        <v>3</v>
      </c>
    </row>
    <row r="37" spans="1:12" ht="12.75" thickBot="1" x14ac:dyDescent="0.25">
      <c r="C37" s="69"/>
      <c r="D37" s="240"/>
      <c r="E37" s="240"/>
      <c r="F37" s="240"/>
    </row>
    <row r="38" spans="1:12" ht="12.75" thickBot="1" x14ac:dyDescent="0.25">
      <c r="C38" s="27" t="s">
        <v>175</v>
      </c>
      <c r="D38" s="28"/>
      <c r="E38" s="28"/>
      <c r="F38" s="28"/>
    </row>
    <row r="39" spans="1:12" ht="24.75" thickBot="1" x14ac:dyDescent="0.25">
      <c r="C39" s="31" t="s">
        <v>173</v>
      </c>
      <c r="D39" s="76"/>
      <c r="E39" s="77"/>
      <c r="F39" s="78"/>
    </row>
    <row r="40" spans="1:12" x14ac:dyDescent="0.2">
      <c r="D40" s="10" t="e">
        <f>+D38/D39</f>
        <v>#DIV/0!</v>
      </c>
      <c r="E40" s="10" t="e">
        <f>+E38/E39</f>
        <v>#DIV/0!</v>
      </c>
      <c r="F40" s="125">
        <v>10</v>
      </c>
    </row>
    <row r="42" spans="1:12" ht="27" customHeight="1" x14ac:dyDescent="0.2">
      <c r="A42" s="25" t="s">
        <v>167</v>
      </c>
      <c r="B42" s="234" t="s">
        <v>176</v>
      </c>
      <c r="C42" s="234"/>
      <c r="D42" s="234"/>
      <c r="E42" s="234"/>
      <c r="F42" s="234"/>
      <c r="G42" s="234"/>
      <c r="H42" s="234"/>
      <c r="I42" s="234"/>
      <c r="J42" s="234"/>
      <c r="K42" s="234"/>
    </row>
    <row r="44" spans="1:12" ht="24" x14ac:dyDescent="0.2">
      <c r="C44" s="14" t="s">
        <v>74</v>
      </c>
      <c r="D44" s="15" t="s">
        <v>75</v>
      </c>
      <c r="E44" s="15" t="s">
        <v>76</v>
      </c>
      <c r="F44" s="15" t="s">
        <v>77</v>
      </c>
    </row>
    <row r="45" spans="1:12" x14ac:dyDescent="0.2">
      <c r="C45" s="17" t="s">
        <v>78</v>
      </c>
      <c r="D45" s="18"/>
      <c r="E45" s="18"/>
      <c r="F45" s="18"/>
    </row>
    <row r="46" spans="1:12" x14ac:dyDescent="0.2">
      <c r="C46" s="17" t="s">
        <v>80</v>
      </c>
      <c r="D46" s="18"/>
      <c r="E46" s="18"/>
      <c r="F46" s="18"/>
    </row>
    <row r="47" spans="1:12" x14ac:dyDescent="0.2">
      <c r="C47" s="17" t="s">
        <v>82</v>
      </c>
      <c r="D47" s="18"/>
      <c r="E47" s="18"/>
      <c r="F47" s="18"/>
    </row>
    <row r="48" spans="1:12" x14ac:dyDescent="0.2">
      <c r="C48" s="17" t="s">
        <v>85</v>
      </c>
      <c r="D48" s="18"/>
      <c r="E48" s="18"/>
      <c r="F48" s="18"/>
    </row>
    <row r="49" spans="3:6" x14ac:dyDescent="0.2">
      <c r="C49" s="17" t="s">
        <v>87</v>
      </c>
      <c r="D49" s="18"/>
      <c r="E49" s="18"/>
      <c r="F49" s="18"/>
    </row>
    <row r="50" spans="3:6" x14ac:dyDescent="0.2">
      <c r="C50" s="17" t="s">
        <v>88</v>
      </c>
      <c r="D50" s="18"/>
      <c r="E50" s="18"/>
      <c r="F50" s="18"/>
    </row>
    <row r="51" spans="3:6" x14ac:dyDescent="0.2">
      <c r="C51" s="17" t="s">
        <v>91</v>
      </c>
      <c r="D51" s="18"/>
      <c r="E51" s="18"/>
      <c r="F51" s="18"/>
    </row>
    <row r="52" spans="3:6" x14ac:dyDescent="0.2">
      <c r="C52" s="17" t="s">
        <v>92</v>
      </c>
      <c r="D52" s="18"/>
      <c r="E52" s="18"/>
      <c r="F52" s="18"/>
    </row>
    <row r="53" spans="3:6" x14ac:dyDescent="0.2">
      <c r="C53" s="17" t="s">
        <v>93</v>
      </c>
      <c r="D53" s="18"/>
      <c r="E53" s="18"/>
      <c r="F53" s="18"/>
    </row>
    <row r="54" spans="3:6" x14ac:dyDescent="0.2">
      <c r="C54" s="17" t="s">
        <v>94</v>
      </c>
      <c r="D54" s="18"/>
      <c r="E54" s="18"/>
      <c r="F54" s="18"/>
    </row>
    <row r="55" spans="3:6" x14ac:dyDescent="0.2">
      <c r="C55" s="17" t="s">
        <v>95</v>
      </c>
      <c r="D55" s="18"/>
      <c r="E55" s="18"/>
      <c r="F55" s="18"/>
    </row>
    <row r="56" spans="3:6" x14ac:dyDescent="0.2">
      <c r="C56" s="17" t="s">
        <v>96</v>
      </c>
      <c r="D56" s="18"/>
      <c r="E56" s="18"/>
      <c r="F56" s="18"/>
    </row>
    <row r="57" spans="3:6" x14ac:dyDescent="0.2">
      <c r="C57" s="17" t="s">
        <v>98</v>
      </c>
      <c r="D57" s="18"/>
      <c r="E57" s="18"/>
      <c r="F57" s="18"/>
    </row>
    <row r="58" spans="3:6" x14ac:dyDescent="0.2">
      <c r="C58" s="17" t="s">
        <v>99</v>
      </c>
      <c r="D58" s="18"/>
      <c r="E58" s="18"/>
      <c r="F58" s="18"/>
    </row>
    <row r="59" spans="3:6" x14ac:dyDescent="0.2">
      <c r="C59" s="17" t="s">
        <v>100</v>
      </c>
      <c r="D59" s="18"/>
      <c r="E59" s="18"/>
      <c r="F59" s="18"/>
    </row>
    <row r="60" spans="3:6" x14ac:dyDescent="0.2">
      <c r="C60" s="17" t="s">
        <v>101</v>
      </c>
      <c r="D60" s="18"/>
      <c r="E60" s="18"/>
      <c r="F60" s="18"/>
    </row>
    <row r="61" spans="3:6" x14ac:dyDescent="0.2">
      <c r="C61" s="17" t="s">
        <v>102</v>
      </c>
      <c r="D61" s="18"/>
      <c r="E61" s="18"/>
      <c r="F61" s="18"/>
    </row>
    <row r="62" spans="3:6" x14ac:dyDescent="0.2">
      <c r="C62" s="17" t="s">
        <v>103</v>
      </c>
      <c r="D62" s="18"/>
      <c r="E62" s="18"/>
      <c r="F62" s="18"/>
    </row>
    <row r="63" spans="3:6" x14ac:dyDescent="0.2">
      <c r="C63" s="17" t="s">
        <v>104</v>
      </c>
      <c r="D63" s="18"/>
      <c r="E63" s="18"/>
      <c r="F63" s="18"/>
    </row>
    <row r="64" spans="3:6" x14ac:dyDescent="0.2">
      <c r="C64" s="17" t="s">
        <v>105</v>
      </c>
      <c r="D64" s="18"/>
      <c r="E64" s="18"/>
      <c r="F64" s="18"/>
    </row>
    <row r="65" spans="3:6" x14ac:dyDescent="0.2">
      <c r="C65" s="17" t="s">
        <v>107</v>
      </c>
      <c r="D65" s="18"/>
      <c r="E65" s="18"/>
      <c r="F65" s="18"/>
    </row>
    <row r="66" spans="3:6" x14ac:dyDescent="0.2">
      <c r="C66" s="17" t="s">
        <v>183</v>
      </c>
      <c r="D66" s="18"/>
      <c r="E66" s="18"/>
      <c r="F66" s="18"/>
    </row>
    <row r="67" spans="3:6" x14ac:dyDescent="0.2">
      <c r="C67" s="17" t="s">
        <v>108</v>
      </c>
      <c r="D67" s="18"/>
      <c r="E67" s="18"/>
      <c r="F67" s="18"/>
    </row>
  </sheetData>
  <mergeCells count="39">
    <mergeCell ref="D36:D37"/>
    <mergeCell ref="E36:E37"/>
    <mergeCell ref="F36:F37"/>
    <mergeCell ref="B42:K42"/>
    <mergeCell ref="J6:J7"/>
    <mergeCell ref="K6:K7"/>
    <mergeCell ref="B21:B23"/>
    <mergeCell ref="C31:L31"/>
    <mergeCell ref="C32:L32"/>
    <mergeCell ref="C33:L33"/>
    <mergeCell ref="K19:K20"/>
    <mergeCell ref="L19:L20"/>
    <mergeCell ref="L6:L7"/>
    <mergeCell ref="B8:B10"/>
    <mergeCell ref="B18:B20"/>
    <mergeCell ref="C18:C20"/>
    <mergeCell ref="B5:B7"/>
    <mergeCell ref="C5:C7"/>
    <mergeCell ref="D5:F5"/>
    <mergeCell ref="G5:I5"/>
    <mergeCell ref="J5:L5"/>
    <mergeCell ref="D6:D7"/>
    <mergeCell ref="E6:E7"/>
    <mergeCell ref="J19:J20"/>
    <mergeCell ref="G3:I3"/>
    <mergeCell ref="D19:D20"/>
    <mergeCell ref="E19:E20"/>
    <mergeCell ref="F19:F20"/>
    <mergeCell ref="G19:G20"/>
    <mergeCell ref="H19:H20"/>
    <mergeCell ref="I19:I20"/>
    <mergeCell ref="I6:I7"/>
    <mergeCell ref="F6:F7"/>
    <mergeCell ref="G6:G7"/>
    <mergeCell ref="H6:H7"/>
    <mergeCell ref="D18:F18"/>
    <mergeCell ref="G18:I18"/>
    <mergeCell ref="J18:L18"/>
    <mergeCell ref="G16:I16"/>
  </mergeCells>
  <pageMargins left="0.7" right="0.7" top="0.75" bottom="0.75" header="0.3" footer="0.3"/>
  <pageSetup paperSize="14"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38"/>
  <sheetViews>
    <sheetView topLeftCell="A66" zoomScale="90" zoomScaleNormal="90" workbookViewId="0">
      <selection activeCell="N67" sqref="N67"/>
    </sheetView>
  </sheetViews>
  <sheetFormatPr baseColWidth="10" defaultColWidth="11.5703125" defaultRowHeight="12" x14ac:dyDescent="0.2"/>
  <cols>
    <col min="1" max="2" width="11.5703125" style="1"/>
    <col min="3" max="3" width="20.85546875" style="1" customWidth="1"/>
    <col min="4" max="16384" width="11.5703125" style="1"/>
  </cols>
  <sheetData>
    <row r="2" spans="2:14" x14ac:dyDescent="0.2">
      <c r="G2" s="212">
        <v>2016</v>
      </c>
      <c r="H2" s="212"/>
      <c r="I2" s="212"/>
    </row>
    <row r="3" spans="2:14" ht="12.75" thickBot="1" x14ac:dyDescent="0.25"/>
    <row r="4" spans="2:14" ht="12.75" thickBot="1" x14ac:dyDescent="0.25">
      <c r="B4" s="203" t="s">
        <v>28</v>
      </c>
      <c r="C4" s="213" t="s">
        <v>0</v>
      </c>
      <c r="D4" s="209" t="s">
        <v>1</v>
      </c>
      <c r="E4" s="207"/>
      <c r="F4" s="208"/>
      <c r="G4" s="209" t="s">
        <v>2</v>
      </c>
      <c r="H4" s="207"/>
      <c r="I4" s="208"/>
      <c r="J4" s="209" t="s">
        <v>3</v>
      </c>
      <c r="K4" s="207"/>
      <c r="L4" s="208"/>
      <c r="N4" s="1" t="s">
        <v>73</v>
      </c>
    </row>
    <row r="5" spans="2:14" x14ac:dyDescent="0.2">
      <c r="B5" s="204"/>
      <c r="C5" s="214"/>
      <c r="D5" s="216" t="s">
        <v>4</v>
      </c>
      <c r="E5" s="200" t="s">
        <v>5</v>
      </c>
      <c r="F5" s="200" t="s">
        <v>6</v>
      </c>
      <c r="G5" s="200" t="s">
        <v>4</v>
      </c>
      <c r="H5" s="200" t="s">
        <v>5</v>
      </c>
      <c r="I5" s="200" t="s">
        <v>6</v>
      </c>
      <c r="J5" s="200" t="s">
        <v>4</v>
      </c>
      <c r="K5" s="200" t="s">
        <v>5</v>
      </c>
      <c r="L5" s="200" t="s">
        <v>6</v>
      </c>
    </row>
    <row r="6" spans="2:14" ht="12.75" thickBot="1" x14ac:dyDescent="0.25">
      <c r="B6" s="205"/>
      <c r="C6" s="215"/>
      <c r="D6" s="217"/>
      <c r="E6" s="201"/>
      <c r="F6" s="201"/>
      <c r="G6" s="201"/>
      <c r="H6" s="201"/>
      <c r="I6" s="201"/>
      <c r="J6" s="201"/>
      <c r="K6" s="201"/>
      <c r="L6" s="201"/>
    </row>
    <row r="7" spans="2:14" ht="12.75" thickBot="1" x14ac:dyDescent="0.25">
      <c r="B7" s="237" t="s">
        <v>29</v>
      </c>
      <c r="C7" s="39" t="s">
        <v>24</v>
      </c>
      <c r="D7" s="28">
        <v>283</v>
      </c>
      <c r="E7" s="28">
        <v>10</v>
      </c>
      <c r="F7" s="28">
        <v>281</v>
      </c>
      <c r="G7" s="28">
        <v>132</v>
      </c>
      <c r="H7" s="28">
        <v>184</v>
      </c>
      <c r="I7" s="28">
        <v>272</v>
      </c>
      <c r="J7" s="28">
        <v>55</v>
      </c>
      <c r="K7" s="28">
        <v>167</v>
      </c>
      <c r="L7" s="28">
        <v>7</v>
      </c>
    </row>
    <row r="8" spans="2:14" ht="12.75" thickBot="1" x14ac:dyDescent="0.25">
      <c r="B8" s="241"/>
      <c r="C8" s="39" t="s">
        <v>25</v>
      </c>
      <c r="D8" s="4">
        <v>176</v>
      </c>
      <c r="E8" s="4">
        <v>21</v>
      </c>
      <c r="F8" s="4">
        <v>170</v>
      </c>
      <c r="G8" s="4">
        <v>70</v>
      </c>
      <c r="H8" s="4">
        <v>108</v>
      </c>
      <c r="I8" s="4">
        <v>140</v>
      </c>
      <c r="J8" s="4">
        <v>84</v>
      </c>
      <c r="K8" s="4">
        <v>210</v>
      </c>
      <c r="L8" s="4">
        <v>22</v>
      </c>
    </row>
    <row r="9" spans="2:14" ht="12.75" thickBot="1" x14ac:dyDescent="0.25">
      <c r="B9" s="241"/>
      <c r="C9" s="39" t="s">
        <v>26</v>
      </c>
      <c r="D9" s="4">
        <v>31</v>
      </c>
      <c r="E9" s="4">
        <v>33</v>
      </c>
      <c r="F9" s="4">
        <v>73</v>
      </c>
      <c r="G9" s="4">
        <v>2</v>
      </c>
      <c r="H9" s="4">
        <v>17</v>
      </c>
      <c r="I9" s="4">
        <v>57</v>
      </c>
      <c r="J9" s="4">
        <v>14</v>
      </c>
      <c r="K9" s="4">
        <v>157</v>
      </c>
      <c r="L9" s="4">
        <v>9</v>
      </c>
    </row>
    <row r="10" spans="2:14" ht="12.75" thickBot="1" x14ac:dyDescent="0.25">
      <c r="B10" s="241"/>
      <c r="C10" s="39" t="s">
        <v>27</v>
      </c>
      <c r="D10" s="4">
        <v>285</v>
      </c>
      <c r="E10" s="4">
        <v>12</v>
      </c>
      <c r="F10" s="4">
        <v>307</v>
      </c>
      <c r="G10" s="4">
        <v>118</v>
      </c>
      <c r="H10" s="4">
        <v>122</v>
      </c>
      <c r="I10" s="4">
        <v>240</v>
      </c>
      <c r="J10" s="4">
        <v>108</v>
      </c>
      <c r="K10" s="4">
        <v>105</v>
      </c>
      <c r="L10" s="4">
        <v>17</v>
      </c>
    </row>
    <row r="11" spans="2:14" ht="12.75" thickBot="1" x14ac:dyDescent="0.25">
      <c r="B11" s="238"/>
      <c r="C11" s="39" t="s">
        <v>31</v>
      </c>
      <c r="D11" s="4">
        <v>259</v>
      </c>
      <c r="E11" s="4">
        <v>10</v>
      </c>
      <c r="F11" s="4">
        <v>307</v>
      </c>
      <c r="G11" s="4">
        <v>109</v>
      </c>
      <c r="H11" s="4">
        <v>71</v>
      </c>
      <c r="I11" s="4">
        <v>278</v>
      </c>
      <c r="J11" s="4">
        <v>103</v>
      </c>
      <c r="K11" s="4">
        <v>252</v>
      </c>
      <c r="L11" s="4">
        <v>24</v>
      </c>
    </row>
    <row r="12" spans="2:14" x14ac:dyDescent="0.2">
      <c r="B12" s="34"/>
      <c r="C12" s="6" t="s">
        <v>116</v>
      </c>
      <c r="D12" s="1">
        <f>SUM(D7:D11)</f>
        <v>1034</v>
      </c>
      <c r="E12" s="1">
        <f t="shared" ref="E12:L12" si="0">SUM(E7:E11)</f>
        <v>86</v>
      </c>
      <c r="F12" s="1">
        <f>SUM(F7:F11)</f>
        <v>1138</v>
      </c>
      <c r="G12" s="1">
        <f>SUM(G7:G11)</f>
        <v>431</v>
      </c>
      <c r="H12" s="1">
        <f>SUM(H7:H11)</f>
        <v>502</v>
      </c>
      <c r="I12" s="1">
        <f>SUM(I7:I11)</f>
        <v>987</v>
      </c>
      <c r="J12" s="1">
        <f t="shared" si="0"/>
        <v>364</v>
      </c>
      <c r="K12" s="1">
        <f t="shared" si="0"/>
        <v>891</v>
      </c>
      <c r="L12" s="1">
        <f t="shared" si="0"/>
        <v>79</v>
      </c>
    </row>
    <row r="13" spans="2:14" x14ac:dyDescent="0.2">
      <c r="B13" s="34"/>
      <c r="C13" s="6" t="s">
        <v>119</v>
      </c>
      <c r="D13" s="7">
        <f>+D12/5</f>
        <v>206.8</v>
      </c>
      <c r="E13" s="7">
        <f t="shared" ref="E13:L13" si="1">+E12/5</f>
        <v>17.2</v>
      </c>
      <c r="F13" s="7">
        <f t="shared" si="1"/>
        <v>227.6</v>
      </c>
      <c r="G13" s="7">
        <f t="shared" si="1"/>
        <v>86.2</v>
      </c>
      <c r="H13" s="7">
        <f t="shared" si="1"/>
        <v>100.4</v>
      </c>
      <c r="I13" s="7">
        <f t="shared" si="1"/>
        <v>197.4</v>
      </c>
      <c r="J13" s="7">
        <f t="shared" si="1"/>
        <v>72.8</v>
      </c>
      <c r="K13" s="7">
        <f t="shared" si="1"/>
        <v>178.2</v>
      </c>
      <c r="L13" s="7">
        <f t="shared" si="1"/>
        <v>15.8</v>
      </c>
    </row>
    <row r="14" spans="2:14" ht="12.75" thickBot="1" x14ac:dyDescent="0.25">
      <c r="B14" s="34"/>
      <c r="C14" s="6" t="s">
        <v>117</v>
      </c>
      <c r="E14" s="7">
        <f>SUM(D13:E13)</f>
        <v>224</v>
      </c>
      <c r="F14" s="7">
        <f>SUM(D13:F13)</f>
        <v>451.6</v>
      </c>
      <c r="H14" s="7">
        <f>SUM(G13:H13)</f>
        <v>186.60000000000002</v>
      </c>
      <c r="I14" s="7">
        <f>SUM(G13:I13)</f>
        <v>384</v>
      </c>
      <c r="K14" s="7">
        <f>SUM(J13:K13)</f>
        <v>251</v>
      </c>
      <c r="L14" s="7">
        <f>SUM(J13:L13)</f>
        <v>266.8</v>
      </c>
    </row>
    <row r="15" spans="2:14" ht="12.75" thickBot="1" x14ac:dyDescent="0.25">
      <c r="B15" s="34"/>
      <c r="C15" s="9" t="s">
        <v>121</v>
      </c>
      <c r="D15" s="8"/>
      <c r="E15" s="8"/>
      <c r="F15" s="10">
        <f>+F13/F14</f>
        <v>0.50398582816651905</v>
      </c>
      <c r="G15" s="8"/>
      <c r="H15" s="11" t="s">
        <v>126</v>
      </c>
      <c r="I15" s="12">
        <f>+I14/F14</f>
        <v>0.85031000885739594</v>
      </c>
      <c r="J15" s="8"/>
      <c r="K15" s="8"/>
      <c r="L15" s="8"/>
    </row>
    <row r="16" spans="2:14" x14ac:dyDescent="0.2">
      <c r="B16" s="34"/>
      <c r="C16" s="21"/>
      <c r="D16" s="8"/>
      <c r="E16" s="8"/>
      <c r="F16" s="10"/>
      <c r="K16" s="8"/>
      <c r="L16" s="8"/>
    </row>
    <row r="17" spans="2:13" x14ac:dyDescent="0.2">
      <c r="G17" s="212">
        <v>2017</v>
      </c>
      <c r="H17" s="212"/>
      <c r="I17" s="212"/>
    </row>
    <row r="18" spans="2:13" ht="12.75" thickBot="1" x14ac:dyDescent="0.25"/>
    <row r="19" spans="2:13" ht="12.75" thickBot="1" x14ac:dyDescent="0.25">
      <c r="B19" s="203" t="s">
        <v>28</v>
      </c>
      <c r="C19" s="213" t="s">
        <v>0</v>
      </c>
      <c r="D19" s="209" t="s">
        <v>1</v>
      </c>
      <c r="E19" s="207"/>
      <c r="F19" s="208"/>
      <c r="G19" s="209" t="s">
        <v>2</v>
      </c>
      <c r="H19" s="207"/>
      <c r="I19" s="208"/>
      <c r="J19" s="209" t="s">
        <v>3</v>
      </c>
      <c r="K19" s="207"/>
      <c r="L19" s="208"/>
      <c r="M19" s="2"/>
    </row>
    <row r="20" spans="2:13" x14ac:dyDescent="0.2">
      <c r="B20" s="204"/>
      <c r="C20" s="214"/>
      <c r="D20" s="216" t="s">
        <v>4</v>
      </c>
      <c r="E20" s="200" t="s">
        <v>5</v>
      </c>
      <c r="F20" s="200" t="s">
        <v>6</v>
      </c>
      <c r="G20" s="200" t="s">
        <v>4</v>
      </c>
      <c r="H20" s="200" t="s">
        <v>5</v>
      </c>
      <c r="I20" s="200" t="s">
        <v>6</v>
      </c>
      <c r="J20" s="200" t="s">
        <v>4</v>
      </c>
      <c r="K20" s="200" t="s">
        <v>5</v>
      </c>
      <c r="L20" s="200" t="s">
        <v>6</v>
      </c>
      <c r="M20" s="2"/>
    </row>
    <row r="21" spans="2:13" ht="12.75" thickBot="1" x14ac:dyDescent="0.25">
      <c r="B21" s="205"/>
      <c r="C21" s="215"/>
      <c r="D21" s="217"/>
      <c r="E21" s="201"/>
      <c r="F21" s="201"/>
      <c r="G21" s="201"/>
      <c r="H21" s="201"/>
      <c r="I21" s="201"/>
      <c r="J21" s="201"/>
      <c r="K21" s="201"/>
      <c r="L21" s="201"/>
      <c r="M21" s="2"/>
    </row>
    <row r="22" spans="2:13" ht="12.75" thickBot="1" x14ac:dyDescent="0.25">
      <c r="B22" s="237" t="s">
        <v>29</v>
      </c>
      <c r="C22" s="39" t="s">
        <v>24</v>
      </c>
      <c r="D22" s="28">
        <v>234</v>
      </c>
      <c r="E22" s="28">
        <v>0</v>
      </c>
      <c r="F22" s="28">
        <v>293</v>
      </c>
      <c r="G22" s="28">
        <v>96</v>
      </c>
      <c r="H22" s="28">
        <v>90</v>
      </c>
      <c r="I22" s="28">
        <v>273</v>
      </c>
      <c r="J22" s="28">
        <v>124</v>
      </c>
      <c r="K22" s="28">
        <v>80</v>
      </c>
      <c r="L22" s="28">
        <v>7</v>
      </c>
      <c r="M22" s="2"/>
    </row>
    <row r="23" spans="2:13" ht="12.75" thickBot="1" x14ac:dyDescent="0.25">
      <c r="B23" s="241"/>
      <c r="C23" s="39" t="s">
        <v>25</v>
      </c>
      <c r="D23" s="4">
        <v>234</v>
      </c>
      <c r="E23" s="4">
        <v>0</v>
      </c>
      <c r="F23" s="4">
        <v>312</v>
      </c>
      <c r="G23" s="4">
        <v>99</v>
      </c>
      <c r="H23" s="4">
        <v>105</v>
      </c>
      <c r="I23" s="4">
        <v>297</v>
      </c>
      <c r="J23" s="4">
        <v>177</v>
      </c>
      <c r="K23" s="4">
        <v>41</v>
      </c>
      <c r="L23" s="4">
        <v>19</v>
      </c>
      <c r="M23" s="2"/>
    </row>
    <row r="24" spans="2:13" ht="12.75" thickBot="1" x14ac:dyDescent="0.25">
      <c r="B24" s="241"/>
      <c r="C24" s="39" t="s">
        <v>26</v>
      </c>
      <c r="D24" s="127"/>
      <c r="E24" s="127"/>
      <c r="F24" s="127"/>
      <c r="G24" s="127"/>
      <c r="H24" s="127"/>
      <c r="I24" s="127"/>
      <c r="J24" s="127"/>
      <c r="K24" s="127"/>
      <c r="L24" s="127"/>
      <c r="M24" s="2"/>
    </row>
    <row r="25" spans="2:13" ht="12.75" thickBot="1" x14ac:dyDescent="0.25">
      <c r="B25" s="241"/>
      <c r="C25" s="39" t="s">
        <v>27</v>
      </c>
      <c r="D25" s="4">
        <v>232</v>
      </c>
      <c r="E25" s="4">
        <v>0</v>
      </c>
      <c r="F25" s="4">
        <v>293</v>
      </c>
      <c r="G25" s="4">
        <v>115</v>
      </c>
      <c r="H25" s="4">
        <v>68</v>
      </c>
      <c r="I25" s="4">
        <v>260</v>
      </c>
      <c r="J25" s="4">
        <v>141</v>
      </c>
      <c r="K25" s="4">
        <v>37</v>
      </c>
      <c r="L25" s="4">
        <v>8</v>
      </c>
      <c r="M25" s="2"/>
    </row>
    <row r="26" spans="2:13" ht="12.75" thickBot="1" x14ac:dyDescent="0.25">
      <c r="B26" s="238"/>
      <c r="C26" s="39" t="s">
        <v>31</v>
      </c>
      <c r="D26" s="4">
        <v>238</v>
      </c>
      <c r="E26" s="4">
        <v>0</v>
      </c>
      <c r="F26" s="4">
        <v>285</v>
      </c>
      <c r="G26" s="4">
        <v>93</v>
      </c>
      <c r="H26" s="4">
        <v>126</v>
      </c>
      <c r="I26" s="4">
        <v>286</v>
      </c>
      <c r="J26" s="4">
        <v>203</v>
      </c>
      <c r="K26" s="4">
        <v>124</v>
      </c>
      <c r="L26" s="4">
        <v>18</v>
      </c>
      <c r="M26" s="2"/>
    </row>
    <row r="27" spans="2:13" x14ac:dyDescent="0.2">
      <c r="C27" s="6" t="s">
        <v>116</v>
      </c>
      <c r="D27" s="1">
        <f>SUM(D22:D26)</f>
        <v>938</v>
      </c>
      <c r="E27" s="1">
        <f t="shared" ref="E27:L27" si="2">SUM(E22:E26)</f>
        <v>0</v>
      </c>
      <c r="F27" s="1">
        <f t="shared" si="2"/>
        <v>1183</v>
      </c>
      <c r="G27" s="1">
        <f t="shared" si="2"/>
        <v>403</v>
      </c>
      <c r="H27" s="1">
        <f t="shared" si="2"/>
        <v>389</v>
      </c>
      <c r="I27" s="1">
        <f t="shared" si="2"/>
        <v>1116</v>
      </c>
      <c r="J27" s="1">
        <f t="shared" si="2"/>
        <v>645</v>
      </c>
      <c r="K27" s="1">
        <f t="shared" si="2"/>
        <v>282</v>
      </c>
      <c r="L27" s="1">
        <f t="shared" si="2"/>
        <v>52</v>
      </c>
      <c r="M27" s="2"/>
    </row>
    <row r="28" spans="2:13" x14ac:dyDescent="0.2">
      <c r="C28" s="6" t="s">
        <v>119</v>
      </c>
      <c r="D28" s="7">
        <f>+D27/4</f>
        <v>234.5</v>
      </c>
      <c r="E28" s="7">
        <f t="shared" ref="E28:L28" si="3">+E27/4</f>
        <v>0</v>
      </c>
      <c r="F28" s="7">
        <f t="shared" si="3"/>
        <v>295.75</v>
      </c>
      <c r="G28" s="7">
        <f t="shared" si="3"/>
        <v>100.75</v>
      </c>
      <c r="H28" s="7">
        <f t="shared" si="3"/>
        <v>97.25</v>
      </c>
      <c r="I28" s="7">
        <f t="shared" si="3"/>
        <v>279</v>
      </c>
      <c r="J28" s="7">
        <f t="shared" si="3"/>
        <v>161.25</v>
      </c>
      <c r="K28" s="7">
        <f t="shared" si="3"/>
        <v>70.5</v>
      </c>
      <c r="L28" s="7">
        <f t="shared" si="3"/>
        <v>13</v>
      </c>
      <c r="M28" s="2"/>
    </row>
    <row r="29" spans="2:13" x14ac:dyDescent="0.2">
      <c r="C29" s="6" t="s">
        <v>117</v>
      </c>
      <c r="E29" s="8">
        <f>SUM(D28:E28)</f>
        <v>234.5</v>
      </c>
      <c r="F29" s="8">
        <f>SUM(D28:F28)</f>
        <v>530.25</v>
      </c>
      <c r="H29" s="8">
        <f>SUM(G28:H28)</f>
        <v>198</v>
      </c>
      <c r="I29" s="8">
        <f>SUM(G28:I28)</f>
        <v>477</v>
      </c>
      <c r="K29" s="8">
        <f>SUM(J28:K28)</f>
        <v>231.75</v>
      </c>
      <c r="L29" s="8">
        <f>SUM(J28:L28)</f>
        <v>244.75</v>
      </c>
      <c r="M29" s="2"/>
    </row>
    <row r="30" spans="2:13" x14ac:dyDescent="0.2">
      <c r="C30" s="6" t="s">
        <v>120</v>
      </c>
      <c r="D30" s="10">
        <f>+D27/D12</f>
        <v>0.90715667311411996</v>
      </c>
      <c r="E30" s="10">
        <f t="shared" ref="E30:L30" si="4">+E27/E12</f>
        <v>0</v>
      </c>
      <c r="F30" s="10">
        <f t="shared" si="4"/>
        <v>1.0395430579964851</v>
      </c>
      <c r="G30" s="10">
        <f t="shared" si="4"/>
        <v>0.93503480278422269</v>
      </c>
      <c r="H30" s="10">
        <f t="shared" si="4"/>
        <v>0.77490039840637448</v>
      </c>
      <c r="I30" s="10">
        <f t="shared" si="4"/>
        <v>1.1306990881458967</v>
      </c>
      <c r="J30" s="10">
        <f t="shared" si="4"/>
        <v>1.7719780219780219</v>
      </c>
      <c r="K30" s="10">
        <f t="shared" si="4"/>
        <v>0.3164983164983165</v>
      </c>
      <c r="L30" s="10">
        <f t="shared" si="4"/>
        <v>0.65822784810126578</v>
      </c>
      <c r="M30" s="2"/>
    </row>
    <row r="31" spans="2:13" ht="12.75" thickBot="1" x14ac:dyDescent="0.25">
      <c r="C31" s="9" t="s">
        <v>122</v>
      </c>
      <c r="E31" s="10">
        <f>+E29/E14</f>
        <v>1.046875</v>
      </c>
      <c r="F31" s="10">
        <f t="shared" ref="F31:L31" si="5">+F29/F14</f>
        <v>1.1741585473870682</v>
      </c>
      <c r="G31" s="10"/>
      <c r="H31" s="10">
        <f t="shared" si="5"/>
        <v>1.0610932475884243</v>
      </c>
      <c r="I31" s="10">
        <f t="shared" si="5"/>
        <v>1.2421875</v>
      </c>
      <c r="J31" s="10"/>
      <c r="K31" s="10">
        <f t="shared" si="5"/>
        <v>0.92330677290836649</v>
      </c>
      <c r="L31" s="10">
        <f t="shared" si="5"/>
        <v>0.9173538230884557</v>
      </c>
      <c r="M31" s="2"/>
    </row>
    <row r="32" spans="2:13" ht="12.75" thickBot="1" x14ac:dyDescent="0.25">
      <c r="C32" s="21"/>
      <c r="E32" s="10"/>
      <c r="F32" s="10">
        <f>+F28/F29</f>
        <v>0.55775577557755773</v>
      </c>
      <c r="G32" s="8"/>
      <c r="H32" s="11" t="s">
        <v>126</v>
      </c>
      <c r="I32" s="12">
        <f>+I29/F29</f>
        <v>0.89957567185289955</v>
      </c>
      <c r="J32" s="10"/>
      <c r="K32" s="10"/>
      <c r="L32" s="10"/>
    </row>
    <row r="33" spans="2:13" x14ac:dyDescent="0.2">
      <c r="C33" s="21"/>
      <c r="E33" s="10"/>
      <c r="F33" s="10"/>
      <c r="G33" s="10"/>
      <c r="H33" s="10"/>
      <c r="I33" s="10"/>
      <c r="J33" s="10"/>
      <c r="K33" s="10"/>
      <c r="L33" s="10"/>
    </row>
    <row r="34" spans="2:13" ht="16.5" customHeight="1" x14ac:dyDescent="0.2">
      <c r="B34" s="118" t="s">
        <v>123</v>
      </c>
      <c r="C34" s="199" t="s">
        <v>386</v>
      </c>
      <c r="D34" s="199"/>
      <c r="E34" s="199"/>
      <c r="F34" s="199"/>
      <c r="G34" s="199"/>
      <c r="H34" s="199"/>
      <c r="I34" s="199"/>
      <c r="J34" s="199"/>
      <c r="K34" s="199"/>
      <c r="L34" s="199"/>
    </row>
    <row r="35" spans="2:13" x14ac:dyDescent="0.2">
      <c r="B35" s="119" t="s">
        <v>124</v>
      </c>
      <c r="C35" s="199" t="s">
        <v>384</v>
      </c>
      <c r="D35" s="199"/>
      <c r="E35" s="199"/>
      <c r="F35" s="199"/>
      <c r="G35" s="199"/>
      <c r="H35" s="199"/>
      <c r="I35" s="199"/>
      <c r="J35" s="199"/>
      <c r="K35" s="199"/>
      <c r="L35" s="199"/>
    </row>
    <row r="36" spans="2:13" x14ac:dyDescent="0.2">
      <c r="B36" s="119" t="s">
        <v>125</v>
      </c>
      <c r="C36" s="199" t="s">
        <v>385</v>
      </c>
      <c r="D36" s="199"/>
      <c r="E36" s="199"/>
      <c r="F36" s="199"/>
      <c r="G36" s="199"/>
      <c r="H36" s="199"/>
      <c r="I36" s="199"/>
      <c r="J36" s="199"/>
      <c r="K36" s="199"/>
      <c r="L36" s="199"/>
    </row>
    <row r="39" spans="2:13" x14ac:dyDescent="0.2">
      <c r="G39" s="212">
        <v>2016</v>
      </c>
      <c r="H39" s="212"/>
      <c r="I39" s="212"/>
    </row>
    <row r="40" spans="2:13" ht="12.75" thickBot="1" x14ac:dyDescent="0.25"/>
    <row r="41" spans="2:13" ht="15.75" customHeight="1" thickBot="1" x14ac:dyDescent="0.25">
      <c r="B41" s="203" t="s">
        <v>28</v>
      </c>
      <c r="C41" s="213" t="s">
        <v>0</v>
      </c>
      <c r="D41" s="209" t="s">
        <v>1</v>
      </c>
      <c r="E41" s="207"/>
      <c r="F41" s="208"/>
      <c r="G41" s="209" t="s">
        <v>2</v>
      </c>
      <c r="H41" s="207"/>
      <c r="I41" s="208"/>
      <c r="J41" s="209" t="s">
        <v>3</v>
      </c>
      <c r="K41" s="207"/>
      <c r="L41" s="208"/>
    </row>
    <row r="42" spans="2:13" x14ac:dyDescent="0.2">
      <c r="B42" s="204"/>
      <c r="C42" s="214"/>
      <c r="D42" s="216" t="s">
        <v>4</v>
      </c>
      <c r="E42" s="200" t="s">
        <v>5</v>
      </c>
      <c r="F42" s="200" t="s">
        <v>6</v>
      </c>
      <c r="G42" s="200" t="s">
        <v>4</v>
      </c>
      <c r="H42" s="200" t="s">
        <v>5</v>
      </c>
      <c r="I42" s="200" t="s">
        <v>6</v>
      </c>
      <c r="J42" s="200" t="s">
        <v>4</v>
      </c>
      <c r="K42" s="200" t="s">
        <v>5</v>
      </c>
      <c r="L42" s="202" t="s">
        <v>6</v>
      </c>
      <c r="M42" s="2"/>
    </row>
    <row r="43" spans="2:13" ht="12.75" thickBot="1" x14ac:dyDescent="0.25">
      <c r="B43" s="205"/>
      <c r="C43" s="215"/>
      <c r="D43" s="217"/>
      <c r="E43" s="201"/>
      <c r="F43" s="201"/>
      <c r="G43" s="201"/>
      <c r="H43" s="201"/>
      <c r="I43" s="201"/>
      <c r="J43" s="201"/>
      <c r="K43" s="201"/>
      <c r="L43" s="201"/>
      <c r="M43" s="2"/>
    </row>
    <row r="44" spans="2:13" ht="12.75" thickBot="1" x14ac:dyDescent="0.25">
      <c r="B44" s="237" t="s">
        <v>32</v>
      </c>
      <c r="C44" s="33" t="s">
        <v>24</v>
      </c>
      <c r="D44" s="28">
        <v>0</v>
      </c>
      <c r="E44" s="28">
        <v>27</v>
      </c>
      <c r="F44" s="28">
        <v>61</v>
      </c>
      <c r="G44" s="28">
        <v>0</v>
      </c>
      <c r="H44" s="28">
        <v>15</v>
      </c>
      <c r="I44" s="28">
        <v>52</v>
      </c>
      <c r="J44" s="28">
        <v>0</v>
      </c>
      <c r="K44" s="28">
        <v>215</v>
      </c>
      <c r="L44" s="28">
        <v>1</v>
      </c>
      <c r="M44" s="2"/>
    </row>
    <row r="45" spans="2:13" ht="12.75" thickBot="1" x14ac:dyDescent="0.25">
      <c r="B45" s="238"/>
      <c r="C45" s="33" t="s">
        <v>25</v>
      </c>
      <c r="D45" s="4">
        <v>94</v>
      </c>
      <c r="E45" s="4">
        <v>18</v>
      </c>
      <c r="F45" s="4">
        <v>72</v>
      </c>
      <c r="G45" s="4">
        <v>17</v>
      </c>
      <c r="H45" s="4">
        <v>161</v>
      </c>
      <c r="I45" s="4">
        <v>58</v>
      </c>
      <c r="J45" s="4">
        <v>50</v>
      </c>
      <c r="K45" s="4">
        <v>64</v>
      </c>
      <c r="L45" s="4">
        <v>7</v>
      </c>
      <c r="M45" s="2"/>
    </row>
    <row r="46" spans="2:13" x14ac:dyDescent="0.2">
      <c r="B46" s="34"/>
      <c r="C46" s="6" t="s">
        <v>116</v>
      </c>
      <c r="D46" s="1">
        <f t="shared" ref="D46:L46" si="6">SUM(D44:D45)</f>
        <v>94</v>
      </c>
      <c r="E46" s="1">
        <f t="shared" si="6"/>
        <v>45</v>
      </c>
      <c r="F46" s="1">
        <f t="shared" si="6"/>
        <v>133</v>
      </c>
      <c r="G46" s="1">
        <f t="shared" si="6"/>
        <v>17</v>
      </c>
      <c r="H46" s="1">
        <f t="shared" si="6"/>
        <v>176</v>
      </c>
      <c r="I46" s="1">
        <f t="shared" si="6"/>
        <v>110</v>
      </c>
      <c r="J46" s="1">
        <f t="shared" si="6"/>
        <v>50</v>
      </c>
      <c r="K46" s="1">
        <f t="shared" si="6"/>
        <v>279</v>
      </c>
      <c r="L46" s="1">
        <f t="shared" si="6"/>
        <v>8</v>
      </c>
      <c r="M46" s="2"/>
    </row>
    <row r="47" spans="2:13" x14ac:dyDescent="0.2">
      <c r="B47" s="34"/>
      <c r="C47" s="6" t="s">
        <v>119</v>
      </c>
      <c r="D47" s="7">
        <f t="shared" ref="D47:L47" si="7">+D46/2</f>
        <v>47</v>
      </c>
      <c r="E47" s="7">
        <f t="shared" si="7"/>
        <v>22.5</v>
      </c>
      <c r="F47" s="7">
        <f t="shared" si="7"/>
        <v>66.5</v>
      </c>
      <c r="G47" s="7">
        <f t="shared" si="7"/>
        <v>8.5</v>
      </c>
      <c r="H47" s="7">
        <f t="shared" si="7"/>
        <v>88</v>
      </c>
      <c r="I47" s="7">
        <f t="shared" si="7"/>
        <v>55</v>
      </c>
      <c r="J47" s="7">
        <f t="shared" si="7"/>
        <v>25</v>
      </c>
      <c r="K47" s="7">
        <f t="shared" si="7"/>
        <v>139.5</v>
      </c>
      <c r="L47" s="7">
        <f t="shared" si="7"/>
        <v>4</v>
      </c>
      <c r="M47" s="2"/>
    </row>
    <row r="48" spans="2:13" ht="12.75" thickBot="1" x14ac:dyDescent="0.25">
      <c r="B48" s="34"/>
      <c r="C48" s="6" t="s">
        <v>117</v>
      </c>
      <c r="E48" s="7">
        <f>SUM(D47:E47)</f>
        <v>69.5</v>
      </c>
      <c r="F48" s="7">
        <f>SUM(D47:F47)</f>
        <v>136</v>
      </c>
      <c r="H48" s="7">
        <f>SUM(G47:H47)</f>
        <v>96.5</v>
      </c>
      <c r="I48" s="7">
        <f>SUM(G47:I47)</f>
        <v>151.5</v>
      </c>
      <c r="K48" s="7">
        <f>SUM(J47:K47)</f>
        <v>164.5</v>
      </c>
      <c r="L48" s="7">
        <f>SUM(J47:L47)</f>
        <v>168.5</v>
      </c>
      <c r="M48" s="2"/>
    </row>
    <row r="49" spans="2:13" ht="12.75" thickBot="1" x14ac:dyDescent="0.25">
      <c r="B49" s="34"/>
      <c r="C49" s="9" t="s">
        <v>121</v>
      </c>
      <c r="D49" s="8"/>
      <c r="E49" s="8"/>
      <c r="F49" s="10">
        <f>+F47/F48</f>
        <v>0.4889705882352941</v>
      </c>
      <c r="G49" s="8"/>
      <c r="H49" s="11" t="s">
        <v>126</v>
      </c>
      <c r="I49" s="12">
        <f>+I48/F48</f>
        <v>1.1139705882352942</v>
      </c>
      <c r="J49" s="8"/>
      <c r="K49" s="8"/>
      <c r="L49" s="8"/>
      <c r="M49" s="2"/>
    </row>
    <row r="50" spans="2:13" x14ac:dyDescent="0.2">
      <c r="B50" s="34"/>
      <c r="C50" s="21"/>
      <c r="D50" s="8"/>
      <c r="E50" s="8"/>
      <c r="F50" s="10"/>
      <c r="K50" s="8"/>
      <c r="L50" s="8"/>
      <c r="M50" s="2"/>
    </row>
    <row r="51" spans="2:13" x14ac:dyDescent="0.2">
      <c r="G51" s="212">
        <v>2017</v>
      </c>
      <c r="H51" s="212"/>
      <c r="I51" s="212"/>
    </row>
    <row r="52" spans="2:13" ht="12.75" thickBot="1" x14ac:dyDescent="0.25"/>
    <row r="53" spans="2:13" ht="12.75" thickBot="1" x14ac:dyDescent="0.25">
      <c r="B53" s="203" t="s">
        <v>28</v>
      </c>
      <c r="C53" s="213" t="s">
        <v>0</v>
      </c>
      <c r="D53" s="209" t="s">
        <v>1</v>
      </c>
      <c r="E53" s="207"/>
      <c r="F53" s="208"/>
      <c r="G53" s="209" t="s">
        <v>2</v>
      </c>
      <c r="H53" s="207"/>
      <c r="I53" s="208"/>
      <c r="J53" s="209" t="s">
        <v>3</v>
      </c>
      <c r="K53" s="207"/>
      <c r="L53" s="208"/>
      <c r="M53" s="2"/>
    </row>
    <row r="54" spans="2:13" x14ac:dyDescent="0.2">
      <c r="B54" s="204"/>
      <c r="C54" s="214"/>
      <c r="D54" s="216" t="s">
        <v>4</v>
      </c>
      <c r="E54" s="200" t="s">
        <v>5</v>
      </c>
      <c r="F54" s="200" t="s">
        <v>6</v>
      </c>
      <c r="G54" s="200" t="s">
        <v>4</v>
      </c>
      <c r="H54" s="200" t="s">
        <v>5</v>
      </c>
      <c r="I54" s="200" t="s">
        <v>6</v>
      </c>
      <c r="J54" s="200" t="s">
        <v>4</v>
      </c>
      <c r="K54" s="200" t="s">
        <v>5</v>
      </c>
      <c r="L54" s="200" t="s">
        <v>6</v>
      </c>
      <c r="M54" s="2"/>
    </row>
    <row r="55" spans="2:13" ht="12.75" thickBot="1" x14ac:dyDescent="0.25">
      <c r="B55" s="205"/>
      <c r="C55" s="215"/>
      <c r="D55" s="217"/>
      <c r="E55" s="201"/>
      <c r="F55" s="201"/>
      <c r="G55" s="201"/>
      <c r="H55" s="201"/>
      <c r="I55" s="201"/>
      <c r="J55" s="201"/>
      <c r="K55" s="201"/>
      <c r="L55" s="201"/>
      <c r="M55" s="2"/>
    </row>
    <row r="56" spans="2:13" ht="12.75" thickBot="1" x14ac:dyDescent="0.25">
      <c r="B56" s="237" t="s">
        <v>32</v>
      </c>
      <c r="C56" s="33" t="s">
        <v>24</v>
      </c>
      <c r="D56" s="28">
        <v>91</v>
      </c>
      <c r="E56" s="28">
        <v>47</v>
      </c>
      <c r="F56" s="28">
        <v>101</v>
      </c>
      <c r="G56" s="28">
        <v>21</v>
      </c>
      <c r="H56" s="28">
        <v>80</v>
      </c>
      <c r="I56" s="28">
        <v>98</v>
      </c>
      <c r="J56" s="28">
        <v>46</v>
      </c>
      <c r="K56" s="28">
        <v>5</v>
      </c>
      <c r="L56" s="28">
        <v>3</v>
      </c>
      <c r="M56" s="2"/>
    </row>
    <row r="57" spans="2:13" ht="12.75" thickBot="1" x14ac:dyDescent="0.25">
      <c r="B57" s="238"/>
      <c r="C57" s="33" t="s">
        <v>25</v>
      </c>
      <c r="D57" s="4">
        <v>96</v>
      </c>
      <c r="E57" s="4">
        <v>0</v>
      </c>
      <c r="F57" s="4">
        <v>107</v>
      </c>
      <c r="G57" s="4">
        <v>57</v>
      </c>
      <c r="H57" s="4">
        <v>45</v>
      </c>
      <c r="I57" s="4">
        <v>102</v>
      </c>
      <c r="J57" s="4">
        <v>72</v>
      </c>
      <c r="K57" s="4">
        <v>19</v>
      </c>
      <c r="L57" s="4">
        <v>5</v>
      </c>
      <c r="M57" s="2"/>
    </row>
    <row r="58" spans="2:13" x14ac:dyDescent="0.2">
      <c r="C58" s="6" t="s">
        <v>116</v>
      </c>
      <c r="D58" s="1">
        <f t="shared" ref="D58:L58" si="8">SUM(D56:D57)</f>
        <v>187</v>
      </c>
      <c r="E58" s="1">
        <f t="shared" si="8"/>
        <v>47</v>
      </c>
      <c r="F58" s="1">
        <f t="shared" si="8"/>
        <v>208</v>
      </c>
      <c r="G58" s="1">
        <f t="shared" si="8"/>
        <v>78</v>
      </c>
      <c r="H58" s="1">
        <f t="shared" si="8"/>
        <v>125</v>
      </c>
      <c r="I58" s="1">
        <f t="shared" si="8"/>
        <v>200</v>
      </c>
      <c r="J58" s="1">
        <f t="shared" si="8"/>
        <v>118</v>
      </c>
      <c r="K58" s="1">
        <f t="shared" si="8"/>
        <v>24</v>
      </c>
      <c r="L58" s="1">
        <f t="shared" si="8"/>
        <v>8</v>
      </c>
      <c r="M58" s="2"/>
    </row>
    <row r="59" spans="2:13" x14ac:dyDescent="0.2">
      <c r="C59" s="6" t="s">
        <v>119</v>
      </c>
      <c r="D59" s="7">
        <f t="shared" ref="D59:L59" si="9">+D58/2</f>
        <v>93.5</v>
      </c>
      <c r="E59" s="7">
        <f t="shared" si="9"/>
        <v>23.5</v>
      </c>
      <c r="F59" s="7">
        <f t="shared" si="9"/>
        <v>104</v>
      </c>
      <c r="G59" s="7">
        <f t="shared" si="9"/>
        <v>39</v>
      </c>
      <c r="H59" s="7">
        <f t="shared" si="9"/>
        <v>62.5</v>
      </c>
      <c r="I59" s="7">
        <f t="shared" si="9"/>
        <v>100</v>
      </c>
      <c r="J59" s="7">
        <f t="shared" si="9"/>
        <v>59</v>
      </c>
      <c r="K59" s="7">
        <f t="shared" si="9"/>
        <v>12</v>
      </c>
      <c r="L59" s="7">
        <f t="shared" si="9"/>
        <v>4</v>
      </c>
      <c r="M59" s="2"/>
    </row>
    <row r="60" spans="2:13" x14ac:dyDescent="0.2">
      <c r="C60" s="6" t="s">
        <v>117</v>
      </c>
      <c r="E60" s="8">
        <f>SUM(D59:E59)</f>
        <v>117</v>
      </c>
      <c r="F60" s="8">
        <f>SUM(D59:F59)</f>
        <v>221</v>
      </c>
      <c r="H60" s="8">
        <f>SUM(G59:H59)</f>
        <v>101.5</v>
      </c>
      <c r="I60" s="8">
        <f>SUM(G59:I59)</f>
        <v>201.5</v>
      </c>
      <c r="K60" s="8">
        <f>SUM(J59:K59)</f>
        <v>71</v>
      </c>
      <c r="L60" s="8">
        <f>SUM(J59:L59)</f>
        <v>75</v>
      </c>
      <c r="M60" s="2"/>
    </row>
    <row r="61" spans="2:13" x14ac:dyDescent="0.2">
      <c r="C61" s="6" t="s">
        <v>120</v>
      </c>
      <c r="D61" s="10">
        <f>+D58/D46</f>
        <v>1.9893617021276595</v>
      </c>
      <c r="E61" s="10">
        <f t="shared" ref="E61:L61" si="10">+E58/E46</f>
        <v>1.0444444444444445</v>
      </c>
      <c r="F61" s="10">
        <f t="shared" si="10"/>
        <v>1.5639097744360901</v>
      </c>
      <c r="G61" s="10">
        <f>+G58/G46</f>
        <v>4.5882352941176467</v>
      </c>
      <c r="H61" s="10">
        <f t="shared" si="10"/>
        <v>0.71022727272727271</v>
      </c>
      <c r="I61" s="10">
        <f t="shared" si="10"/>
        <v>1.8181818181818181</v>
      </c>
      <c r="J61" s="10">
        <f t="shared" si="10"/>
        <v>2.36</v>
      </c>
      <c r="K61" s="10">
        <f t="shared" si="10"/>
        <v>8.6021505376344093E-2</v>
      </c>
      <c r="L61" s="10">
        <f t="shared" si="10"/>
        <v>1</v>
      </c>
      <c r="M61" s="2"/>
    </row>
    <row r="62" spans="2:13" ht="12.75" thickBot="1" x14ac:dyDescent="0.25">
      <c r="C62" s="9" t="s">
        <v>122</v>
      </c>
      <c r="E62" s="10">
        <f>+E60/E48</f>
        <v>1.6834532374100719</v>
      </c>
      <c r="F62" s="10">
        <f>+F60/F48</f>
        <v>1.625</v>
      </c>
      <c r="G62" s="10"/>
      <c r="H62" s="10">
        <f>+H60/H48</f>
        <v>1.0518134715025906</v>
      </c>
      <c r="I62" s="10">
        <f>+I60/I48</f>
        <v>1.33003300330033</v>
      </c>
      <c r="J62" s="10"/>
      <c r="K62" s="10">
        <f>+K60/K48</f>
        <v>0.43161094224924013</v>
      </c>
      <c r="L62" s="10">
        <f>+L60/L48</f>
        <v>0.44510385756676557</v>
      </c>
    </row>
    <row r="63" spans="2:13" ht="12.75" thickBot="1" x14ac:dyDescent="0.25">
      <c r="C63" s="21"/>
      <c r="E63" s="10"/>
      <c r="F63" s="10">
        <f>+F59/F60</f>
        <v>0.47058823529411764</v>
      </c>
      <c r="G63" s="8"/>
      <c r="H63" s="11" t="s">
        <v>126</v>
      </c>
      <c r="I63" s="12">
        <f>+I60/F60</f>
        <v>0.91176470588235292</v>
      </c>
      <c r="J63" s="10"/>
      <c r="K63" s="10"/>
      <c r="L63" s="10"/>
    </row>
    <row r="64" spans="2:13" x14ac:dyDescent="0.2">
      <c r="C64" s="21"/>
      <c r="E64" s="10"/>
      <c r="F64" s="10"/>
      <c r="G64" s="10"/>
      <c r="H64" s="10"/>
      <c r="I64" s="10"/>
      <c r="J64" s="10"/>
      <c r="K64" s="10"/>
      <c r="L64" s="10"/>
    </row>
    <row r="65" spans="2:13" x14ac:dyDescent="0.2">
      <c r="B65" s="25" t="s">
        <v>123</v>
      </c>
      <c r="C65" s="199" t="s">
        <v>140</v>
      </c>
      <c r="D65" s="199"/>
      <c r="E65" s="199"/>
      <c r="F65" s="199"/>
      <c r="G65" s="199"/>
      <c r="H65" s="199"/>
      <c r="I65" s="199"/>
      <c r="J65" s="199"/>
      <c r="K65" s="199"/>
      <c r="L65" s="199"/>
    </row>
    <row r="66" spans="2:13" x14ac:dyDescent="0.2">
      <c r="B66" s="26" t="s">
        <v>124</v>
      </c>
      <c r="C66" s="199" t="s">
        <v>141</v>
      </c>
      <c r="D66" s="199"/>
      <c r="E66" s="199"/>
      <c r="F66" s="199"/>
      <c r="G66" s="199"/>
      <c r="H66" s="199"/>
      <c r="I66" s="199"/>
      <c r="J66" s="199"/>
      <c r="K66" s="199"/>
      <c r="L66" s="199"/>
    </row>
    <row r="67" spans="2:13" x14ac:dyDescent="0.2">
      <c r="B67" s="26" t="s">
        <v>125</v>
      </c>
      <c r="C67" s="199" t="s">
        <v>142</v>
      </c>
      <c r="D67" s="199"/>
      <c r="E67" s="199"/>
      <c r="F67" s="199"/>
      <c r="G67" s="199"/>
      <c r="H67" s="199"/>
      <c r="I67" s="199"/>
      <c r="J67" s="199"/>
      <c r="K67" s="199"/>
      <c r="L67" s="199"/>
    </row>
    <row r="68" spans="2:13" x14ac:dyDescent="0.2">
      <c r="B68" s="26"/>
      <c r="C68" s="178"/>
      <c r="D68" s="178"/>
      <c r="E68" s="178"/>
      <c r="F68" s="178"/>
      <c r="G68" s="178"/>
      <c r="H68" s="178"/>
      <c r="I68" s="178"/>
      <c r="J68" s="178"/>
      <c r="K68" s="178"/>
      <c r="L68" s="178"/>
    </row>
    <row r="69" spans="2:13" x14ac:dyDescent="0.2">
      <c r="G69" s="212">
        <v>2016</v>
      </c>
      <c r="H69" s="212"/>
      <c r="I69" s="212"/>
    </row>
    <row r="70" spans="2:13" ht="12.75" thickBot="1" x14ac:dyDescent="0.25"/>
    <row r="71" spans="2:13" ht="12.75" thickBot="1" x14ac:dyDescent="0.25">
      <c r="B71" s="203" t="s">
        <v>28</v>
      </c>
      <c r="C71" s="213" t="s">
        <v>0</v>
      </c>
      <c r="D71" s="209" t="s">
        <v>1</v>
      </c>
      <c r="E71" s="207"/>
      <c r="F71" s="208"/>
      <c r="G71" s="209" t="s">
        <v>2</v>
      </c>
      <c r="H71" s="207"/>
      <c r="I71" s="208"/>
      <c r="J71" s="209" t="s">
        <v>3</v>
      </c>
      <c r="K71" s="207"/>
      <c r="L71" s="208"/>
      <c r="M71" s="2"/>
    </row>
    <row r="72" spans="2:13" x14ac:dyDescent="0.2">
      <c r="B72" s="204"/>
      <c r="C72" s="214"/>
      <c r="D72" s="216" t="s">
        <v>4</v>
      </c>
      <c r="E72" s="200" t="s">
        <v>5</v>
      </c>
      <c r="F72" s="200" t="s">
        <v>6</v>
      </c>
      <c r="G72" s="200" t="s">
        <v>4</v>
      </c>
      <c r="H72" s="200" t="s">
        <v>5</v>
      </c>
      <c r="I72" s="200" t="s">
        <v>6</v>
      </c>
      <c r="J72" s="200" t="s">
        <v>4</v>
      </c>
      <c r="K72" s="200" t="s">
        <v>5</v>
      </c>
      <c r="L72" s="200" t="s">
        <v>6</v>
      </c>
      <c r="M72" s="2"/>
    </row>
    <row r="73" spans="2:13" ht="12.75" thickBot="1" x14ac:dyDescent="0.25">
      <c r="B73" s="205"/>
      <c r="C73" s="215"/>
      <c r="D73" s="217"/>
      <c r="E73" s="201"/>
      <c r="F73" s="201"/>
      <c r="G73" s="201"/>
      <c r="H73" s="201"/>
      <c r="I73" s="201"/>
      <c r="J73" s="201"/>
      <c r="K73" s="201"/>
      <c r="L73" s="201"/>
      <c r="M73" s="2"/>
    </row>
    <row r="74" spans="2:13" ht="12.75" thickBot="1" x14ac:dyDescent="0.25">
      <c r="B74" s="237" t="s">
        <v>33</v>
      </c>
      <c r="C74" s="39" t="s">
        <v>24</v>
      </c>
      <c r="D74" s="28">
        <v>70</v>
      </c>
      <c r="E74" s="28">
        <v>36</v>
      </c>
      <c r="F74" s="28">
        <v>91</v>
      </c>
      <c r="G74" s="28">
        <v>2</v>
      </c>
      <c r="H74" s="28">
        <v>67</v>
      </c>
      <c r="I74" s="28">
        <v>86</v>
      </c>
      <c r="J74" s="28">
        <v>28</v>
      </c>
      <c r="K74" s="28">
        <v>27</v>
      </c>
      <c r="L74" s="28">
        <v>2</v>
      </c>
      <c r="M74" s="2"/>
    </row>
    <row r="75" spans="2:13" ht="12.75" thickBot="1" x14ac:dyDescent="0.25">
      <c r="B75" s="238"/>
      <c r="C75" s="39" t="s">
        <v>25</v>
      </c>
      <c r="D75" s="4">
        <v>62</v>
      </c>
      <c r="E75" s="4">
        <v>43</v>
      </c>
      <c r="F75" s="4">
        <v>97</v>
      </c>
      <c r="G75" s="4">
        <v>5</v>
      </c>
      <c r="H75" s="4">
        <v>137</v>
      </c>
      <c r="I75" s="4">
        <v>87</v>
      </c>
      <c r="J75" s="4">
        <v>30</v>
      </c>
      <c r="K75" s="4">
        <v>32</v>
      </c>
      <c r="L75" s="4">
        <v>5</v>
      </c>
      <c r="M75" s="2"/>
    </row>
    <row r="76" spans="2:13" x14ac:dyDescent="0.2">
      <c r="B76" s="34"/>
      <c r="C76" s="6" t="s">
        <v>116</v>
      </c>
      <c r="D76" s="1">
        <f t="shared" ref="D76:L76" si="11">SUM(D74:D75)</f>
        <v>132</v>
      </c>
      <c r="E76" s="1">
        <f t="shared" si="11"/>
        <v>79</v>
      </c>
      <c r="F76" s="1">
        <f t="shared" si="11"/>
        <v>188</v>
      </c>
      <c r="G76" s="1">
        <f t="shared" si="11"/>
        <v>7</v>
      </c>
      <c r="H76" s="1">
        <f t="shared" si="11"/>
        <v>204</v>
      </c>
      <c r="I76" s="1">
        <f t="shared" si="11"/>
        <v>173</v>
      </c>
      <c r="J76" s="1">
        <f t="shared" si="11"/>
        <v>58</v>
      </c>
      <c r="K76" s="1">
        <f t="shared" si="11"/>
        <v>59</v>
      </c>
      <c r="L76" s="1">
        <f t="shared" si="11"/>
        <v>7</v>
      </c>
      <c r="M76" s="2"/>
    </row>
    <row r="77" spans="2:13" x14ac:dyDescent="0.2">
      <c r="B77" s="34"/>
      <c r="C77" s="6" t="s">
        <v>119</v>
      </c>
      <c r="D77" s="7">
        <f t="shared" ref="D77:L77" si="12">+D76/2</f>
        <v>66</v>
      </c>
      <c r="E77" s="7">
        <f t="shared" si="12"/>
        <v>39.5</v>
      </c>
      <c r="F77" s="7">
        <f t="shared" si="12"/>
        <v>94</v>
      </c>
      <c r="G77" s="7">
        <f t="shared" si="12"/>
        <v>3.5</v>
      </c>
      <c r="H77" s="7">
        <f t="shared" si="12"/>
        <v>102</v>
      </c>
      <c r="I77" s="7">
        <f t="shared" si="12"/>
        <v>86.5</v>
      </c>
      <c r="J77" s="7">
        <f t="shared" si="12"/>
        <v>29</v>
      </c>
      <c r="K77" s="7">
        <f t="shared" si="12"/>
        <v>29.5</v>
      </c>
      <c r="L77" s="7">
        <f t="shared" si="12"/>
        <v>3.5</v>
      </c>
      <c r="M77" s="2"/>
    </row>
    <row r="78" spans="2:13" ht="12.75" thickBot="1" x14ac:dyDescent="0.25">
      <c r="B78" s="34"/>
      <c r="C78" s="6" t="s">
        <v>117</v>
      </c>
      <c r="E78" s="7">
        <f>SUM(D77:E77)</f>
        <v>105.5</v>
      </c>
      <c r="F78" s="7">
        <f>SUM(D77:F77)</f>
        <v>199.5</v>
      </c>
      <c r="H78" s="7">
        <f>SUM(G77:H77)</f>
        <v>105.5</v>
      </c>
      <c r="I78" s="7">
        <f>SUM(G77:I77)</f>
        <v>192</v>
      </c>
      <c r="K78" s="7">
        <f>SUM(J77:K77)</f>
        <v>58.5</v>
      </c>
      <c r="L78" s="7">
        <f>SUM(J77:L77)</f>
        <v>62</v>
      </c>
      <c r="M78" s="2"/>
    </row>
    <row r="79" spans="2:13" ht="12.75" thickBot="1" x14ac:dyDescent="0.25">
      <c r="B79" s="34"/>
      <c r="C79" s="9" t="s">
        <v>121</v>
      </c>
      <c r="D79" s="8"/>
      <c r="E79" s="8"/>
      <c r="F79" s="10">
        <f>+F77/F78</f>
        <v>0.47117794486215536</v>
      </c>
      <c r="G79" s="8"/>
      <c r="H79" s="11" t="s">
        <v>126</v>
      </c>
      <c r="I79" s="12">
        <f>+I78/F78</f>
        <v>0.96240601503759393</v>
      </c>
      <c r="J79" s="8"/>
      <c r="K79" s="8"/>
      <c r="L79" s="8"/>
      <c r="M79" s="2"/>
    </row>
    <row r="81" spans="2:13" x14ac:dyDescent="0.2">
      <c r="G81" s="212">
        <v>2017</v>
      </c>
      <c r="H81" s="212"/>
      <c r="I81" s="212"/>
    </row>
    <row r="82" spans="2:13" ht="12.75" thickBot="1" x14ac:dyDescent="0.25"/>
    <row r="83" spans="2:13" ht="12.75" thickBot="1" x14ac:dyDescent="0.25">
      <c r="B83" s="203" t="s">
        <v>28</v>
      </c>
      <c r="C83" s="213" t="s">
        <v>0</v>
      </c>
      <c r="D83" s="209" t="s">
        <v>1</v>
      </c>
      <c r="E83" s="207"/>
      <c r="F83" s="208"/>
      <c r="G83" s="209" t="s">
        <v>2</v>
      </c>
      <c r="H83" s="207"/>
      <c r="I83" s="208"/>
      <c r="J83" s="209" t="s">
        <v>3</v>
      </c>
      <c r="K83" s="207"/>
      <c r="L83" s="208"/>
      <c r="M83" s="2"/>
    </row>
    <row r="84" spans="2:13" x14ac:dyDescent="0.2">
      <c r="B84" s="204"/>
      <c r="C84" s="214"/>
      <c r="D84" s="216" t="s">
        <v>4</v>
      </c>
      <c r="E84" s="200" t="s">
        <v>5</v>
      </c>
      <c r="F84" s="200" t="s">
        <v>6</v>
      </c>
      <c r="G84" s="200" t="s">
        <v>4</v>
      </c>
      <c r="H84" s="200" t="s">
        <v>5</v>
      </c>
      <c r="I84" s="200" t="s">
        <v>6</v>
      </c>
      <c r="J84" s="200" t="s">
        <v>4</v>
      </c>
      <c r="K84" s="200" t="s">
        <v>5</v>
      </c>
      <c r="L84" s="200" t="s">
        <v>6</v>
      </c>
      <c r="M84" s="2"/>
    </row>
    <row r="85" spans="2:13" ht="12.75" thickBot="1" x14ac:dyDescent="0.25">
      <c r="B85" s="205"/>
      <c r="C85" s="215"/>
      <c r="D85" s="217"/>
      <c r="E85" s="201"/>
      <c r="F85" s="201"/>
      <c r="G85" s="201"/>
      <c r="H85" s="201"/>
      <c r="I85" s="201"/>
      <c r="J85" s="201"/>
      <c r="K85" s="201"/>
      <c r="L85" s="201"/>
      <c r="M85" s="2"/>
    </row>
    <row r="86" spans="2:13" ht="12.75" thickBot="1" x14ac:dyDescent="0.25">
      <c r="B86" s="237" t="s">
        <v>33</v>
      </c>
      <c r="C86" s="39" t="s">
        <v>24</v>
      </c>
      <c r="D86" s="28">
        <v>117</v>
      </c>
      <c r="E86" s="28">
        <v>6</v>
      </c>
      <c r="F86" s="193">
        <v>10</v>
      </c>
      <c r="G86" s="28">
        <v>37</v>
      </c>
      <c r="H86" s="28">
        <v>25</v>
      </c>
      <c r="I86" s="28">
        <v>101</v>
      </c>
      <c r="J86" s="28">
        <v>43</v>
      </c>
      <c r="K86" s="28">
        <v>6</v>
      </c>
      <c r="L86" s="28">
        <v>0</v>
      </c>
      <c r="M86" s="2"/>
    </row>
    <row r="87" spans="2:13" ht="12.75" thickBot="1" x14ac:dyDescent="0.25">
      <c r="B87" s="238"/>
      <c r="C87" s="39" t="s">
        <v>25</v>
      </c>
      <c r="D87" s="4">
        <v>107</v>
      </c>
      <c r="E87" s="4">
        <v>20</v>
      </c>
      <c r="F87" s="4">
        <v>106</v>
      </c>
      <c r="G87" s="4">
        <v>50</v>
      </c>
      <c r="H87" s="4">
        <v>31</v>
      </c>
      <c r="I87" s="4">
        <v>100</v>
      </c>
      <c r="J87" s="4">
        <v>45</v>
      </c>
      <c r="K87" s="4">
        <v>21</v>
      </c>
      <c r="L87" s="4">
        <v>6</v>
      </c>
      <c r="M87" s="2"/>
    </row>
    <row r="88" spans="2:13" x14ac:dyDescent="0.2">
      <c r="C88" s="6" t="s">
        <v>116</v>
      </c>
      <c r="D88" s="1">
        <f t="shared" ref="D88:L88" si="13">SUM(D86:D87)</f>
        <v>224</v>
      </c>
      <c r="E88" s="1">
        <f t="shared" si="13"/>
        <v>26</v>
      </c>
      <c r="F88" s="1">
        <f t="shared" si="13"/>
        <v>116</v>
      </c>
      <c r="G88" s="1">
        <f t="shared" si="13"/>
        <v>87</v>
      </c>
      <c r="H88" s="1">
        <f t="shared" si="13"/>
        <v>56</v>
      </c>
      <c r="I88" s="1">
        <f t="shared" si="13"/>
        <v>201</v>
      </c>
      <c r="J88" s="1">
        <f t="shared" si="13"/>
        <v>88</v>
      </c>
      <c r="K88" s="1">
        <f t="shared" si="13"/>
        <v>27</v>
      </c>
      <c r="L88" s="1">
        <f t="shared" si="13"/>
        <v>6</v>
      </c>
      <c r="M88" s="2"/>
    </row>
    <row r="89" spans="2:13" x14ac:dyDescent="0.2">
      <c r="C89" s="6" t="s">
        <v>119</v>
      </c>
      <c r="D89" s="7">
        <f t="shared" ref="D89:L89" si="14">+D88/2</f>
        <v>112</v>
      </c>
      <c r="E89" s="7">
        <f t="shared" si="14"/>
        <v>13</v>
      </c>
      <c r="F89" s="7">
        <f t="shared" si="14"/>
        <v>58</v>
      </c>
      <c r="G89" s="7">
        <f t="shared" si="14"/>
        <v>43.5</v>
      </c>
      <c r="H89" s="7">
        <f t="shared" si="14"/>
        <v>28</v>
      </c>
      <c r="I89" s="7">
        <f t="shared" si="14"/>
        <v>100.5</v>
      </c>
      <c r="J89" s="7">
        <f t="shared" si="14"/>
        <v>44</v>
      </c>
      <c r="K89" s="7">
        <f t="shared" si="14"/>
        <v>13.5</v>
      </c>
      <c r="L89" s="7">
        <f t="shared" si="14"/>
        <v>3</v>
      </c>
      <c r="M89" s="2"/>
    </row>
    <row r="90" spans="2:13" x14ac:dyDescent="0.2">
      <c r="C90" s="6" t="s">
        <v>117</v>
      </c>
      <c r="E90" s="8">
        <f>SUM(D89:E89)</f>
        <v>125</v>
      </c>
      <c r="F90" s="8">
        <f>SUM(D89:F89)</f>
        <v>183</v>
      </c>
      <c r="H90" s="8">
        <f>SUM(G89:H89)</f>
        <v>71.5</v>
      </c>
      <c r="I90" s="8">
        <f>SUM(G89:I89)</f>
        <v>172</v>
      </c>
      <c r="K90" s="8">
        <f>SUM(J89:K89)</f>
        <v>57.5</v>
      </c>
      <c r="L90" s="8">
        <f>SUM(J89:L89)</f>
        <v>60.5</v>
      </c>
      <c r="M90" s="2"/>
    </row>
    <row r="91" spans="2:13" x14ac:dyDescent="0.2">
      <c r="C91" s="6" t="s">
        <v>120</v>
      </c>
      <c r="D91" s="10">
        <f>+D88/D76</f>
        <v>1.696969696969697</v>
      </c>
      <c r="E91" s="10">
        <f t="shared" ref="E91:L91" si="15">+E88/E76</f>
        <v>0.32911392405063289</v>
      </c>
      <c r="F91" s="10">
        <f t="shared" si="15"/>
        <v>0.61702127659574468</v>
      </c>
      <c r="G91" s="10">
        <f t="shared" si="15"/>
        <v>12.428571428571429</v>
      </c>
      <c r="H91" s="10">
        <f t="shared" si="15"/>
        <v>0.27450980392156865</v>
      </c>
      <c r="I91" s="10">
        <f t="shared" si="15"/>
        <v>1.1618497109826589</v>
      </c>
      <c r="J91" s="10">
        <f t="shared" si="15"/>
        <v>1.5172413793103448</v>
      </c>
      <c r="K91" s="10">
        <f t="shared" si="15"/>
        <v>0.4576271186440678</v>
      </c>
      <c r="L91" s="10">
        <f t="shared" si="15"/>
        <v>0.8571428571428571</v>
      </c>
      <c r="M91" s="2"/>
    </row>
    <row r="92" spans="2:13" ht="12.75" thickBot="1" x14ac:dyDescent="0.25">
      <c r="C92" s="9" t="s">
        <v>122</v>
      </c>
      <c r="E92" s="10">
        <f>+E90/E78</f>
        <v>1.1848341232227488</v>
      </c>
      <c r="F92" s="10">
        <f t="shared" ref="F92:L92" si="16">+F90/F78</f>
        <v>0.91729323308270672</v>
      </c>
      <c r="G92" s="10"/>
      <c r="H92" s="10">
        <f t="shared" si="16"/>
        <v>0.67772511848341233</v>
      </c>
      <c r="I92" s="10">
        <f t="shared" si="16"/>
        <v>0.89583333333333337</v>
      </c>
      <c r="J92" s="10"/>
      <c r="K92" s="10">
        <f t="shared" si="16"/>
        <v>0.98290598290598286</v>
      </c>
      <c r="L92" s="10">
        <f t="shared" si="16"/>
        <v>0.97580645161290325</v>
      </c>
    </row>
    <row r="93" spans="2:13" ht="12.75" thickBot="1" x14ac:dyDescent="0.25">
      <c r="C93" s="21"/>
      <c r="E93" s="10"/>
      <c r="F93" s="10">
        <f>+F89/F90</f>
        <v>0.31693989071038253</v>
      </c>
      <c r="G93" s="8"/>
      <c r="H93" s="11" t="s">
        <v>126</v>
      </c>
      <c r="I93" s="12">
        <f>+I90/F90</f>
        <v>0.93989071038251371</v>
      </c>
      <c r="J93" s="10"/>
      <c r="K93" s="10"/>
      <c r="L93" s="10"/>
    </row>
    <row r="94" spans="2:13" x14ac:dyDescent="0.2">
      <c r="C94" s="21"/>
      <c r="E94" s="10"/>
      <c r="F94" s="10"/>
      <c r="G94" s="10"/>
      <c r="H94" s="10"/>
      <c r="I94" s="10"/>
      <c r="J94" s="10"/>
      <c r="K94" s="10"/>
      <c r="L94" s="10"/>
    </row>
    <row r="95" spans="2:13" x14ac:dyDescent="0.2">
      <c r="B95" s="25" t="s">
        <v>123</v>
      </c>
      <c r="C95" s="199" t="s">
        <v>143</v>
      </c>
      <c r="D95" s="199"/>
      <c r="E95" s="199"/>
      <c r="F95" s="199"/>
      <c r="G95" s="199"/>
      <c r="H95" s="199"/>
      <c r="I95" s="199"/>
      <c r="J95" s="199"/>
      <c r="K95" s="199"/>
      <c r="L95" s="199"/>
    </row>
    <row r="96" spans="2:13" x14ac:dyDescent="0.2">
      <c r="B96" s="26" t="s">
        <v>124</v>
      </c>
      <c r="C96" s="199" t="s">
        <v>144</v>
      </c>
      <c r="D96" s="199"/>
      <c r="E96" s="199"/>
      <c r="F96" s="199"/>
      <c r="G96" s="199"/>
      <c r="H96" s="199"/>
      <c r="I96" s="199"/>
      <c r="J96" s="199"/>
      <c r="K96" s="199"/>
      <c r="L96" s="199"/>
    </row>
    <row r="97" spans="1:14" x14ac:dyDescent="0.2">
      <c r="B97" s="26" t="s">
        <v>125</v>
      </c>
      <c r="C97" s="199" t="s">
        <v>145</v>
      </c>
      <c r="D97" s="199"/>
      <c r="E97" s="199"/>
      <c r="F97" s="199"/>
      <c r="G97" s="199"/>
      <c r="H97" s="199"/>
      <c r="I97" s="199"/>
      <c r="J97" s="199"/>
      <c r="K97" s="199"/>
      <c r="L97" s="199"/>
    </row>
    <row r="99" spans="1:14" ht="12.75" thickBot="1" x14ac:dyDescent="0.25"/>
    <row r="100" spans="1:14" x14ac:dyDescent="0.2">
      <c r="C100" s="178"/>
      <c r="D100" s="203" t="s">
        <v>1</v>
      </c>
      <c r="E100" s="203" t="s">
        <v>2</v>
      </c>
      <c r="F100" s="203" t="s">
        <v>3</v>
      </c>
      <c r="N100" s="8"/>
    </row>
    <row r="101" spans="1:14" ht="12.75" thickBot="1" x14ac:dyDescent="0.25">
      <c r="C101" s="178"/>
      <c r="D101" s="240"/>
      <c r="E101" s="240"/>
      <c r="F101" s="240"/>
      <c r="N101" s="8"/>
    </row>
    <row r="102" spans="1:14" ht="12.75" thickBot="1" x14ac:dyDescent="0.25">
      <c r="C102" s="27" t="s">
        <v>186</v>
      </c>
      <c r="D102" s="78"/>
      <c r="E102" s="78"/>
      <c r="F102" s="78"/>
      <c r="N102" s="8"/>
    </row>
    <row r="103" spans="1:14" ht="24.75" thickBot="1" x14ac:dyDescent="0.25">
      <c r="C103" s="31" t="s">
        <v>173</v>
      </c>
      <c r="D103" s="76"/>
      <c r="E103" s="77"/>
      <c r="F103" s="78"/>
    </row>
    <row r="104" spans="1:14" x14ac:dyDescent="0.2">
      <c r="D104" s="10" t="e">
        <f>+D102/D103</f>
        <v>#DIV/0!</v>
      </c>
      <c r="E104" s="10" t="e">
        <f>+E102/E103</f>
        <v>#DIV/0!</v>
      </c>
      <c r="F104" s="10" t="e">
        <f>+F102/F103</f>
        <v>#DIV/0!</v>
      </c>
    </row>
    <row r="106" spans="1:14" ht="32.25" customHeight="1" x14ac:dyDescent="0.2">
      <c r="A106" s="25" t="s">
        <v>167</v>
      </c>
      <c r="B106" s="234" t="s">
        <v>305</v>
      </c>
      <c r="C106" s="234"/>
      <c r="D106" s="234"/>
      <c r="E106" s="234"/>
      <c r="F106" s="234"/>
      <c r="G106" s="234"/>
      <c r="H106" s="234"/>
      <c r="I106" s="234"/>
      <c r="J106" s="234"/>
      <c r="K106" s="234"/>
    </row>
    <row r="108" spans="1:14" ht="24" x14ac:dyDescent="0.2">
      <c r="C108" s="14" t="s">
        <v>74</v>
      </c>
      <c r="D108" s="15" t="s">
        <v>75</v>
      </c>
      <c r="E108" s="15" t="s">
        <v>76</v>
      </c>
      <c r="F108" s="16" t="s">
        <v>77</v>
      </c>
    </row>
    <row r="109" spans="1:14" x14ac:dyDescent="0.2">
      <c r="C109" s="17" t="s">
        <v>78</v>
      </c>
      <c r="D109" s="18"/>
      <c r="E109" s="18"/>
      <c r="F109" s="18"/>
    </row>
    <row r="110" spans="1:14" x14ac:dyDescent="0.2">
      <c r="C110" s="17" t="s">
        <v>81</v>
      </c>
      <c r="D110" s="18"/>
      <c r="E110" s="18"/>
      <c r="F110" s="18"/>
    </row>
    <row r="111" spans="1:14" x14ac:dyDescent="0.2">
      <c r="C111" s="17" t="s">
        <v>82</v>
      </c>
      <c r="D111" s="18"/>
      <c r="E111" s="18"/>
      <c r="F111" s="18"/>
    </row>
    <row r="112" spans="1:14" x14ac:dyDescent="0.2">
      <c r="C112" s="17" t="s">
        <v>83</v>
      </c>
      <c r="D112" s="18"/>
      <c r="E112" s="18"/>
      <c r="F112" s="18"/>
    </row>
    <row r="113" spans="3:6" x14ac:dyDescent="0.2">
      <c r="C113" s="17" t="s">
        <v>85</v>
      </c>
      <c r="D113" s="18"/>
      <c r="E113" s="18"/>
      <c r="F113" s="18"/>
    </row>
    <row r="114" spans="3:6" x14ac:dyDescent="0.2">
      <c r="C114" s="17" t="s">
        <v>86</v>
      </c>
      <c r="D114" s="18"/>
      <c r="E114" s="18"/>
      <c r="F114" s="18"/>
    </row>
    <row r="115" spans="3:6" x14ac:dyDescent="0.2">
      <c r="C115" s="17" t="s">
        <v>87</v>
      </c>
      <c r="D115" s="18"/>
      <c r="E115" s="18"/>
      <c r="F115" s="18"/>
    </row>
    <row r="116" spans="3:6" x14ac:dyDescent="0.2">
      <c r="C116" s="17" t="s">
        <v>88</v>
      </c>
      <c r="D116" s="18"/>
      <c r="E116" s="18"/>
      <c r="F116" s="18"/>
    </row>
    <row r="117" spans="3:6" x14ac:dyDescent="0.2">
      <c r="C117" s="17" t="s">
        <v>89</v>
      </c>
      <c r="D117" s="18"/>
      <c r="E117" s="18"/>
      <c r="F117" s="18"/>
    </row>
    <row r="118" spans="3:6" x14ac:dyDescent="0.2">
      <c r="C118" s="17" t="s">
        <v>185</v>
      </c>
      <c r="D118" s="18"/>
      <c r="E118" s="18"/>
      <c r="F118" s="18"/>
    </row>
    <row r="119" spans="3:6" x14ac:dyDescent="0.2">
      <c r="C119" s="17" t="s">
        <v>91</v>
      </c>
      <c r="D119" s="18"/>
      <c r="E119" s="18"/>
      <c r="F119" s="18"/>
    </row>
    <row r="120" spans="3:6" x14ac:dyDescent="0.2">
      <c r="C120" s="17" t="s">
        <v>92</v>
      </c>
      <c r="D120" s="18"/>
      <c r="E120" s="18"/>
      <c r="F120" s="18"/>
    </row>
    <row r="121" spans="3:6" x14ac:dyDescent="0.2">
      <c r="C121" s="17" t="s">
        <v>93</v>
      </c>
      <c r="D121" s="18"/>
      <c r="E121" s="18"/>
      <c r="F121" s="18"/>
    </row>
    <row r="122" spans="3:6" x14ac:dyDescent="0.2">
      <c r="C122" s="17" t="s">
        <v>94</v>
      </c>
      <c r="D122" s="18"/>
      <c r="E122" s="18"/>
      <c r="F122" s="18"/>
    </row>
    <row r="123" spans="3:6" x14ac:dyDescent="0.2">
      <c r="C123" s="17" t="s">
        <v>95</v>
      </c>
      <c r="D123" s="18"/>
      <c r="E123" s="18"/>
      <c r="F123" s="18"/>
    </row>
    <row r="124" spans="3:6" x14ac:dyDescent="0.2">
      <c r="C124" s="17" t="s">
        <v>96</v>
      </c>
      <c r="D124" s="18"/>
      <c r="E124" s="18"/>
      <c r="F124" s="18"/>
    </row>
    <row r="125" spans="3:6" x14ac:dyDescent="0.2">
      <c r="C125" s="17" t="s">
        <v>98</v>
      </c>
      <c r="D125" s="18"/>
      <c r="E125" s="18"/>
      <c r="F125" s="18"/>
    </row>
    <row r="126" spans="3:6" x14ac:dyDescent="0.2">
      <c r="C126" s="17" t="s">
        <v>99</v>
      </c>
      <c r="D126" s="18"/>
      <c r="E126" s="18"/>
      <c r="F126" s="18"/>
    </row>
    <row r="127" spans="3:6" x14ac:dyDescent="0.2">
      <c r="C127" s="17" t="s">
        <v>100</v>
      </c>
      <c r="D127" s="18"/>
      <c r="E127" s="18"/>
      <c r="F127" s="18"/>
    </row>
    <row r="128" spans="3:6" x14ac:dyDescent="0.2">
      <c r="C128" s="17" t="s">
        <v>101</v>
      </c>
      <c r="D128" s="18"/>
      <c r="E128" s="18"/>
      <c r="F128" s="18"/>
    </row>
    <row r="129" spans="3:6" x14ac:dyDescent="0.2">
      <c r="C129" s="17" t="s">
        <v>102</v>
      </c>
      <c r="D129" s="18"/>
      <c r="E129" s="18"/>
      <c r="F129" s="18"/>
    </row>
    <row r="130" spans="3:6" x14ac:dyDescent="0.2">
      <c r="C130" s="17" t="s">
        <v>103</v>
      </c>
      <c r="D130" s="94"/>
      <c r="E130" s="18"/>
      <c r="F130" s="18"/>
    </row>
    <row r="131" spans="3:6" x14ac:dyDescent="0.2">
      <c r="C131" s="17" t="s">
        <v>104</v>
      </c>
      <c r="D131" s="18"/>
      <c r="E131" s="18"/>
      <c r="F131" s="18"/>
    </row>
    <row r="132" spans="3:6" x14ac:dyDescent="0.2">
      <c r="C132" s="17" t="s">
        <v>105</v>
      </c>
      <c r="D132" s="18"/>
      <c r="E132" s="18"/>
      <c r="F132" s="18"/>
    </row>
    <row r="133" spans="3:6" x14ac:dyDescent="0.2">
      <c r="C133" s="17" t="s">
        <v>107</v>
      </c>
      <c r="D133" s="18"/>
      <c r="E133" s="18"/>
      <c r="F133" s="18"/>
    </row>
    <row r="134" spans="3:6" x14ac:dyDescent="0.2">
      <c r="C134" s="17" t="s">
        <v>108</v>
      </c>
      <c r="D134" s="18"/>
      <c r="E134" s="18"/>
      <c r="F134" s="18"/>
    </row>
    <row r="135" spans="3:6" x14ac:dyDescent="0.2">
      <c r="C135" s="93" t="s">
        <v>109</v>
      </c>
      <c r="D135" s="18"/>
      <c r="E135" s="18"/>
      <c r="F135" s="18"/>
    </row>
    <row r="136" spans="3:6" x14ac:dyDescent="0.2">
      <c r="C136" s="17" t="s">
        <v>183</v>
      </c>
      <c r="D136" s="18"/>
      <c r="E136" s="18"/>
      <c r="F136" s="18"/>
    </row>
    <row r="137" spans="3:6" x14ac:dyDescent="0.2">
      <c r="C137" s="17" t="s">
        <v>260</v>
      </c>
      <c r="D137" s="18"/>
      <c r="E137" s="18"/>
      <c r="F137" s="18"/>
    </row>
    <row r="138" spans="3:6" x14ac:dyDescent="0.2">
      <c r="C138" s="17" t="s">
        <v>261</v>
      </c>
      <c r="D138" s="18"/>
      <c r="E138" s="18"/>
      <c r="F138" s="18"/>
    </row>
  </sheetData>
  <mergeCells count="109">
    <mergeCell ref="B4:B6"/>
    <mergeCell ref="C4:C6"/>
    <mergeCell ref="D4:F4"/>
    <mergeCell ref="G4:I4"/>
    <mergeCell ref="H5:H6"/>
    <mergeCell ref="I5:I6"/>
    <mergeCell ref="J4:L4"/>
    <mergeCell ref="D5:D6"/>
    <mergeCell ref="E5:E6"/>
    <mergeCell ref="F5:F6"/>
    <mergeCell ref="G5:G6"/>
    <mergeCell ref="J5:J6"/>
    <mergeCell ref="K5:K6"/>
    <mergeCell ref="L5:L6"/>
    <mergeCell ref="D100:D101"/>
    <mergeCell ref="E100:E101"/>
    <mergeCell ref="F100:F101"/>
    <mergeCell ref="B106:K106"/>
    <mergeCell ref="G51:I51"/>
    <mergeCell ref="B7:B11"/>
    <mergeCell ref="B19:B21"/>
    <mergeCell ref="C19:C21"/>
    <mergeCell ref="D19:F19"/>
    <mergeCell ref="G19:I19"/>
    <mergeCell ref="B22:B26"/>
    <mergeCell ref="G39:I39"/>
    <mergeCell ref="B53:B55"/>
    <mergeCell ref="C53:C55"/>
    <mergeCell ref="D53:F53"/>
    <mergeCell ref="G53:I53"/>
    <mergeCell ref="B41:B43"/>
    <mergeCell ref="C41:C43"/>
    <mergeCell ref="D41:F41"/>
    <mergeCell ref="G41:I41"/>
    <mergeCell ref="D42:D43"/>
    <mergeCell ref="B56:B57"/>
    <mergeCell ref="B86:B87"/>
    <mergeCell ref="G81:I81"/>
    <mergeCell ref="B44:B45"/>
    <mergeCell ref="J72:J73"/>
    <mergeCell ref="K72:K73"/>
    <mergeCell ref="L72:L73"/>
    <mergeCell ref="G69:I69"/>
    <mergeCell ref="B71:B73"/>
    <mergeCell ref="C71:C73"/>
    <mergeCell ref="D71:F71"/>
    <mergeCell ref="G71:I71"/>
    <mergeCell ref="J71:L71"/>
    <mergeCell ref="D72:D73"/>
    <mergeCell ref="E72:E73"/>
    <mergeCell ref="I72:I73"/>
    <mergeCell ref="F72:F73"/>
    <mergeCell ref="D54:D55"/>
    <mergeCell ref="E54:E55"/>
    <mergeCell ref="F54:F55"/>
    <mergeCell ref="G54:G55"/>
    <mergeCell ref="I54:I55"/>
    <mergeCell ref="B74:B75"/>
    <mergeCell ref="B83:B85"/>
    <mergeCell ref="C83:C85"/>
    <mergeCell ref="D83:F83"/>
    <mergeCell ref="G83:I83"/>
    <mergeCell ref="D84:D85"/>
    <mergeCell ref="E84:E85"/>
    <mergeCell ref="F84:F85"/>
    <mergeCell ref="G84:G85"/>
    <mergeCell ref="H84:H85"/>
    <mergeCell ref="I84:I85"/>
    <mergeCell ref="C96:L96"/>
    <mergeCell ref="C97:L97"/>
    <mergeCell ref="G2:I2"/>
    <mergeCell ref="C34:L34"/>
    <mergeCell ref="C35:L35"/>
    <mergeCell ref="C36:L36"/>
    <mergeCell ref="C65:L65"/>
    <mergeCell ref="J41:L41"/>
    <mergeCell ref="K42:K43"/>
    <mergeCell ref="J53:L53"/>
    <mergeCell ref="J54:J55"/>
    <mergeCell ref="K54:K55"/>
    <mergeCell ref="L54:L55"/>
    <mergeCell ref="G17:I17"/>
    <mergeCell ref="I20:I21"/>
    <mergeCell ref="J19:L19"/>
    <mergeCell ref="D20:D21"/>
    <mergeCell ref="E20:E21"/>
    <mergeCell ref="F20:F21"/>
    <mergeCell ref="G42:G43"/>
    <mergeCell ref="H42:H43"/>
    <mergeCell ref="J20:J21"/>
    <mergeCell ref="K20:K21"/>
    <mergeCell ref="L20:L21"/>
    <mergeCell ref="G20:G21"/>
    <mergeCell ref="H20:H21"/>
    <mergeCell ref="H54:H55"/>
    <mergeCell ref="I42:I43"/>
    <mergeCell ref="C66:L66"/>
    <mergeCell ref="E42:E43"/>
    <mergeCell ref="C67:L67"/>
    <mergeCell ref="F42:F43"/>
    <mergeCell ref="C95:L95"/>
    <mergeCell ref="J83:L83"/>
    <mergeCell ref="G72:G73"/>
    <mergeCell ref="H72:H73"/>
    <mergeCell ref="J84:J85"/>
    <mergeCell ref="K84:K85"/>
    <mergeCell ref="L84:L85"/>
    <mergeCell ref="L42:L43"/>
    <mergeCell ref="J42:J43"/>
  </mergeCells>
  <pageMargins left="0.7" right="0.7" top="0.75" bottom="0.75" header="0.3" footer="0.3"/>
  <pageSetup paperSize="14" orientation="portrait" horizontalDpi="4294967293"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81"/>
  <sheetViews>
    <sheetView topLeftCell="A79" zoomScale="90" zoomScaleNormal="90" workbookViewId="0">
      <selection activeCell="N137" sqref="N137"/>
    </sheetView>
  </sheetViews>
  <sheetFormatPr baseColWidth="10" defaultColWidth="11.5703125" defaultRowHeight="12" customHeight="1" x14ac:dyDescent="0.2"/>
  <cols>
    <col min="1" max="2" width="11.5703125" style="1"/>
    <col min="3" max="3" width="21.28515625" style="1" customWidth="1"/>
    <col min="4" max="16384" width="11.5703125" style="1"/>
  </cols>
  <sheetData>
    <row r="2" spans="2:14" ht="12" customHeight="1" x14ac:dyDescent="0.2">
      <c r="G2" s="212">
        <v>2016</v>
      </c>
      <c r="H2" s="212"/>
      <c r="I2" s="212"/>
    </row>
    <row r="3" spans="2:14" ht="12" customHeight="1" thickBot="1" x14ac:dyDescent="0.25"/>
    <row r="4" spans="2:14" ht="12" customHeight="1" thickBot="1" x14ac:dyDescent="0.25">
      <c r="B4" s="203" t="s">
        <v>28</v>
      </c>
      <c r="C4" s="213" t="s">
        <v>0</v>
      </c>
      <c r="D4" s="209" t="s">
        <v>1</v>
      </c>
      <c r="E4" s="207"/>
      <c r="F4" s="208"/>
      <c r="G4" s="209" t="s">
        <v>2</v>
      </c>
      <c r="H4" s="207"/>
      <c r="I4" s="208"/>
      <c r="J4" s="209" t="s">
        <v>3</v>
      </c>
      <c r="K4" s="207"/>
      <c r="L4" s="208"/>
      <c r="M4" s="2"/>
    </row>
    <row r="5" spans="2:14" ht="12" customHeight="1" x14ac:dyDescent="0.2">
      <c r="B5" s="204"/>
      <c r="C5" s="214"/>
      <c r="D5" s="216" t="s">
        <v>4</v>
      </c>
      <c r="E5" s="200" t="s">
        <v>5</v>
      </c>
      <c r="F5" s="200" t="s">
        <v>6</v>
      </c>
      <c r="G5" s="200" t="s">
        <v>4</v>
      </c>
      <c r="H5" s="200" t="s">
        <v>5</v>
      </c>
      <c r="I5" s="200" t="s">
        <v>6</v>
      </c>
      <c r="J5" s="200" t="s">
        <v>4</v>
      </c>
      <c r="K5" s="200" t="s">
        <v>5</v>
      </c>
      <c r="L5" s="200" t="s">
        <v>6</v>
      </c>
      <c r="M5" s="2"/>
    </row>
    <row r="6" spans="2:14" ht="12" customHeight="1" thickBot="1" x14ac:dyDescent="0.25">
      <c r="B6" s="205"/>
      <c r="C6" s="215"/>
      <c r="D6" s="217"/>
      <c r="E6" s="201"/>
      <c r="F6" s="201"/>
      <c r="G6" s="201"/>
      <c r="H6" s="201"/>
      <c r="I6" s="201"/>
      <c r="J6" s="201"/>
      <c r="K6" s="201"/>
      <c r="L6" s="201"/>
      <c r="M6" s="2"/>
    </row>
    <row r="7" spans="2:14" ht="12" customHeight="1" thickBot="1" x14ac:dyDescent="0.25">
      <c r="B7" s="237" t="s">
        <v>29</v>
      </c>
      <c r="C7" s="39" t="s">
        <v>24</v>
      </c>
      <c r="D7" s="28">
        <v>464</v>
      </c>
      <c r="E7" s="28">
        <v>1</v>
      </c>
      <c r="F7" s="28">
        <v>178</v>
      </c>
      <c r="G7" s="28">
        <v>56</v>
      </c>
      <c r="H7" s="28">
        <v>319</v>
      </c>
      <c r="I7" s="28">
        <v>166</v>
      </c>
      <c r="J7" s="28">
        <v>70</v>
      </c>
      <c r="K7" s="28">
        <v>107</v>
      </c>
      <c r="L7" s="28">
        <v>0</v>
      </c>
      <c r="M7" s="2"/>
    </row>
    <row r="8" spans="2:14" ht="12" customHeight="1" thickBot="1" x14ac:dyDescent="0.25">
      <c r="B8" s="241"/>
      <c r="C8" s="39" t="s">
        <v>25</v>
      </c>
      <c r="D8" s="4">
        <v>475</v>
      </c>
      <c r="E8" s="4">
        <v>1024</v>
      </c>
      <c r="F8" s="4">
        <v>161</v>
      </c>
      <c r="G8" s="4">
        <v>43</v>
      </c>
      <c r="H8" s="4">
        <v>1544</v>
      </c>
      <c r="I8" s="4">
        <v>136</v>
      </c>
      <c r="J8" s="4">
        <v>109</v>
      </c>
      <c r="K8" s="4">
        <v>214</v>
      </c>
      <c r="L8" s="4">
        <v>2</v>
      </c>
      <c r="M8" s="2"/>
    </row>
    <row r="9" spans="2:14" ht="12" customHeight="1" thickBot="1" x14ac:dyDescent="0.25">
      <c r="B9" s="241"/>
      <c r="C9" s="39" t="s">
        <v>26</v>
      </c>
      <c r="D9" s="4">
        <v>462</v>
      </c>
      <c r="E9" s="4">
        <v>20</v>
      </c>
      <c r="F9" s="4">
        <v>166</v>
      </c>
      <c r="G9" s="4">
        <v>35</v>
      </c>
      <c r="H9" s="4">
        <v>310</v>
      </c>
      <c r="I9" s="4">
        <v>138</v>
      </c>
      <c r="J9" s="4">
        <v>107</v>
      </c>
      <c r="K9" s="4">
        <v>300</v>
      </c>
      <c r="L9" s="4">
        <v>7</v>
      </c>
      <c r="M9" s="2"/>
    </row>
    <row r="10" spans="2:14" ht="12" customHeight="1" thickBot="1" x14ac:dyDescent="0.25">
      <c r="B10" s="241"/>
      <c r="C10" s="39" t="s">
        <v>27</v>
      </c>
      <c r="D10" s="4">
        <v>517</v>
      </c>
      <c r="E10" s="4">
        <v>20</v>
      </c>
      <c r="F10" s="4">
        <v>173</v>
      </c>
      <c r="G10" s="4">
        <v>162</v>
      </c>
      <c r="H10" s="4">
        <v>373</v>
      </c>
      <c r="I10" s="4">
        <v>137</v>
      </c>
      <c r="J10" s="4">
        <v>132</v>
      </c>
      <c r="K10" s="4">
        <v>445</v>
      </c>
      <c r="L10" s="4">
        <v>9</v>
      </c>
      <c r="M10" s="2"/>
    </row>
    <row r="11" spans="2:14" ht="12" customHeight="1" thickBot="1" x14ac:dyDescent="0.25">
      <c r="B11" s="241"/>
      <c r="C11" s="39" t="s">
        <v>31</v>
      </c>
      <c r="D11" s="4">
        <v>448</v>
      </c>
      <c r="E11" s="4">
        <v>17</v>
      </c>
      <c r="F11" s="4">
        <v>170</v>
      </c>
      <c r="G11" s="4">
        <v>21</v>
      </c>
      <c r="H11" s="4">
        <v>272</v>
      </c>
      <c r="I11" s="4">
        <v>144</v>
      </c>
      <c r="J11" s="4">
        <v>113</v>
      </c>
      <c r="K11" s="4">
        <v>317</v>
      </c>
      <c r="L11" s="4">
        <v>7</v>
      </c>
      <c r="M11" s="2"/>
    </row>
    <row r="12" spans="2:14" ht="12" customHeight="1" thickBot="1" x14ac:dyDescent="0.25">
      <c r="B12" s="241"/>
      <c r="C12" s="39" t="s">
        <v>34</v>
      </c>
      <c r="D12" s="4">
        <v>412</v>
      </c>
      <c r="E12" s="4">
        <v>2</v>
      </c>
      <c r="F12" s="4">
        <v>166</v>
      </c>
      <c r="G12" s="4">
        <v>11</v>
      </c>
      <c r="H12" s="4">
        <v>248</v>
      </c>
      <c r="I12" s="4">
        <v>149</v>
      </c>
      <c r="J12" s="4">
        <v>66</v>
      </c>
      <c r="K12" s="4">
        <v>127</v>
      </c>
      <c r="L12" s="4">
        <v>2</v>
      </c>
      <c r="M12" s="2"/>
      <c r="N12" s="1">
        <f>538/438</f>
        <v>1.2283105022831051</v>
      </c>
    </row>
    <row r="13" spans="2:14" ht="12" customHeight="1" thickBot="1" x14ac:dyDescent="0.25">
      <c r="B13" s="241"/>
      <c r="C13" s="39" t="s">
        <v>38</v>
      </c>
      <c r="D13" s="4">
        <v>450</v>
      </c>
      <c r="E13" s="4">
        <v>14</v>
      </c>
      <c r="F13" s="4">
        <v>169</v>
      </c>
      <c r="G13" s="4">
        <v>36</v>
      </c>
      <c r="H13" s="4">
        <v>339</v>
      </c>
      <c r="I13" s="4">
        <v>143</v>
      </c>
      <c r="J13" s="4">
        <v>91</v>
      </c>
      <c r="K13" s="4">
        <v>52</v>
      </c>
      <c r="L13" s="4">
        <v>0</v>
      </c>
      <c r="M13" s="2"/>
    </row>
    <row r="14" spans="2:14" ht="12" customHeight="1" thickBot="1" x14ac:dyDescent="0.25">
      <c r="B14" s="241"/>
      <c r="C14" s="39" t="s">
        <v>39</v>
      </c>
      <c r="D14" s="4">
        <v>327</v>
      </c>
      <c r="E14" s="4">
        <v>22</v>
      </c>
      <c r="F14" s="4">
        <v>136</v>
      </c>
      <c r="G14" s="4">
        <v>17</v>
      </c>
      <c r="H14" s="4">
        <v>281</v>
      </c>
      <c r="I14" s="4">
        <v>105</v>
      </c>
      <c r="J14" s="4">
        <v>120</v>
      </c>
      <c r="K14" s="4">
        <v>439</v>
      </c>
      <c r="L14" s="4">
        <v>2</v>
      </c>
      <c r="M14" s="2"/>
    </row>
    <row r="15" spans="2:14" ht="12" customHeight="1" thickBot="1" x14ac:dyDescent="0.25">
      <c r="B15" s="241"/>
      <c r="C15" s="39" t="s">
        <v>35</v>
      </c>
      <c r="D15" s="4">
        <v>449</v>
      </c>
      <c r="E15" s="4">
        <v>83</v>
      </c>
      <c r="F15" s="4">
        <v>171</v>
      </c>
      <c r="G15" s="4">
        <v>30</v>
      </c>
      <c r="H15" s="4">
        <v>371</v>
      </c>
      <c r="I15" s="4">
        <v>111</v>
      </c>
      <c r="J15" s="4">
        <v>109</v>
      </c>
      <c r="K15" s="4">
        <v>461</v>
      </c>
      <c r="L15" s="4">
        <v>6</v>
      </c>
      <c r="M15" s="2"/>
      <c r="N15" s="1">
        <f>489/437</f>
        <v>1.1189931350114417</v>
      </c>
    </row>
    <row r="16" spans="2:14" ht="12" customHeight="1" thickBot="1" x14ac:dyDescent="0.25">
      <c r="B16" s="238"/>
      <c r="C16" s="39" t="s">
        <v>40</v>
      </c>
      <c r="D16" s="4">
        <v>466</v>
      </c>
      <c r="E16" s="4">
        <v>0</v>
      </c>
      <c r="F16" s="4">
        <v>159</v>
      </c>
      <c r="G16" s="4">
        <v>329</v>
      </c>
      <c r="H16" s="4">
        <v>413</v>
      </c>
      <c r="I16" s="4">
        <v>118</v>
      </c>
      <c r="J16" s="4">
        <v>121</v>
      </c>
      <c r="K16" s="4">
        <v>319</v>
      </c>
      <c r="L16" s="4">
        <v>6</v>
      </c>
      <c r="M16" s="2"/>
    </row>
    <row r="17" spans="2:13" ht="12" customHeight="1" x14ac:dyDescent="0.2">
      <c r="C17" s="6" t="s">
        <v>116</v>
      </c>
      <c r="D17" s="1">
        <f>SUM(D7:D16)</f>
        <v>4470</v>
      </c>
      <c r="E17" s="1">
        <f t="shared" ref="E17:L17" si="0">SUM(E7:E16)</f>
        <v>1203</v>
      </c>
      <c r="F17" s="1">
        <f t="shared" si="0"/>
        <v>1649</v>
      </c>
      <c r="G17" s="1">
        <f t="shared" si="0"/>
        <v>740</v>
      </c>
      <c r="H17" s="1">
        <f t="shared" si="0"/>
        <v>4470</v>
      </c>
      <c r="I17" s="1">
        <f t="shared" si="0"/>
        <v>1347</v>
      </c>
      <c r="J17" s="1">
        <f t="shared" si="0"/>
        <v>1038</v>
      </c>
      <c r="K17" s="1">
        <f t="shared" si="0"/>
        <v>2781</v>
      </c>
      <c r="L17" s="1">
        <f t="shared" si="0"/>
        <v>41</v>
      </c>
    </row>
    <row r="18" spans="2:13" ht="12" customHeight="1" x14ac:dyDescent="0.2">
      <c r="C18" s="6" t="s">
        <v>119</v>
      </c>
      <c r="D18" s="7">
        <f>+D17/10</f>
        <v>447</v>
      </c>
      <c r="E18" s="7">
        <f t="shared" ref="E18:L18" si="1">+E17/10</f>
        <v>120.3</v>
      </c>
      <c r="F18" s="7">
        <f t="shared" si="1"/>
        <v>164.9</v>
      </c>
      <c r="G18" s="7">
        <f t="shared" si="1"/>
        <v>74</v>
      </c>
      <c r="H18" s="7">
        <f t="shared" si="1"/>
        <v>447</v>
      </c>
      <c r="I18" s="7">
        <f t="shared" si="1"/>
        <v>134.69999999999999</v>
      </c>
      <c r="J18" s="7">
        <f t="shared" si="1"/>
        <v>103.8</v>
      </c>
      <c r="K18" s="7">
        <f t="shared" si="1"/>
        <v>278.10000000000002</v>
      </c>
      <c r="L18" s="7">
        <f t="shared" si="1"/>
        <v>4.0999999999999996</v>
      </c>
    </row>
    <row r="19" spans="2:13" ht="12" customHeight="1" thickBot="1" x14ac:dyDescent="0.25">
      <c r="C19" s="6" t="s">
        <v>117</v>
      </c>
      <c r="E19" s="7">
        <f>SUM(D18:E18)</f>
        <v>567.29999999999995</v>
      </c>
      <c r="F19" s="7">
        <f>SUM(D18:F18)</f>
        <v>732.19999999999993</v>
      </c>
      <c r="H19" s="7">
        <f>SUM(G18:H18)</f>
        <v>521</v>
      </c>
      <c r="I19" s="7">
        <f>SUM(G18:I18)</f>
        <v>655.7</v>
      </c>
      <c r="K19" s="7">
        <f>SUM(J18:K18)</f>
        <v>381.90000000000003</v>
      </c>
      <c r="L19" s="7">
        <f>SUM(J18:L18)</f>
        <v>386.00000000000006</v>
      </c>
    </row>
    <row r="20" spans="2:13" ht="12" customHeight="1" thickBot="1" x14ac:dyDescent="0.25">
      <c r="C20" s="9" t="s">
        <v>121</v>
      </c>
      <c r="D20" s="8"/>
      <c r="E20" s="8"/>
      <c r="F20" s="10">
        <f>+F18/F19</f>
        <v>0.22521169079486483</v>
      </c>
      <c r="G20" s="8"/>
      <c r="H20" s="11" t="s">
        <v>126</v>
      </c>
      <c r="I20" s="12">
        <f>+I19/F19</f>
        <v>0.89552034963124849</v>
      </c>
      <c r="J20" s="8"/>
      <c r="K20" s="8"/>
      <c r="L20" s="8"/>
    </row>
    <row r="21" spans="2:13" ht="12" customHeight="1" x14ac:dyDescent="0.2">
      <c r="C21" s="21"/>
      <c r="D21" s="8"/>
      <c r="E21" s="8"/>
      <c r="F21" s="10"/>
      <c r="J21" s="8"/>
      <c r="K21" s="8"/>
      <c r="L21" s="8"/>
    </row>
    <row r="22" spans="2:13" ht="12" customHeight="1" x14ac:dyDescent="0.2">
      <c r="C22" s="21"/>
      <c r="D22" s="8"/>
      <c r="E22" s="8"/>
      <c r="F22" s="10"/>
      <c r="G22" s="212">
        <v>2017</v>
      </c>
      <c r="H22" s="212"/>
      <c r="I22" s="212"/>
      <c r="J22" s="8"/>
      <c r="K22" s="8"/>
      <c r="L22" s="8"/>
    </row>
    <row r="23" spans="2:13" ht="12" customHeight="1" thickBot="1" x14ac:dyDescent="0.25"/>
    <row r="24" spans="2:13" ht="12" customHeight="1" thickBot="1" x14ac:dyDescent="0.25">
      <c r="B24" s="203" t="s">
        <v>28</v>
      </c>
      <c r="C24" s="213" t="s">
        <v>0</v>
      </c>
      <c r="D24" s="209" t="s">
        <v>1</v>
      </c>
      <c r="E24" s="207"/>
      <c r="F24" s="208"/>
      <c r="G24" s="209" t="s">
        <v>2</v>
      </c>
      <c r="H24" s="207"/>
      <c r="I24" s="208"/>
      <c r="J24" s="209" t="s">
        <v>3</v>
      </c>
      <c r="K24" s="207"/>
      <c r="L24" s="208"/>
      <c r="M24" s="2"/>
    </row>
    <row r="25" spans="2:13" ht="12" customHeight="1" x14ac:dyDescent="0.2">
      <c r="B25" s="204"/>
      <c r="C25" s="214"/>
      <c r="D25" s="216" t="s">
        <v>4</v>
      </c>
      <c r="E25" s="200" t="s">
        <v>5</v>
      </c>
      <c r="F25" s="200" t="s">
        <v>6</v>
      </c>
      <c r="G25" s="200" t="s">
        <v>4</v>
      </c>
      <c r="H25" s="200" t="s">
        <v>5</v>
      </c>
      <c r="I25" s="200" t="s">
        <v>6</v>
      </c>
      <c r="J25" s="200" t="s">
        <v>4</v>
      </c>
      <c r="K25" s="200" t="s">
        <v>5</v>
      </c>
      <c r="L25" s="200" t="s">
        <v>6</v>
      </c>
      <c r="M25" s="2"/>
    </row>
    <row r="26" spans="2:13" ht="12" customHeight="1" thickBot="1" x14ac:dyDescent="0.25">
      <c r="B26" s="205"/>
      <c r="C26" s="215"/>
      <c r="D26" s="217"/>
      <c r="E26" s="201"/>
      <c r="F26" s="201"/>
      <c r="G26" s="201"/>
      <c r="H26" s="201"/>
      <c r="I26" s="201"/>
      <c r="J26" s="201"/>
      <c r="K26" s="201"/>
      <c r="L26" s="201"/>
      <c r="M26" s="2"/>
    </row>
    <row r="27" spans="2:13" ht="12" customHeight="1" thickBot="1" x14ac:dyDescent="0.25">
      <c r="B27" s="237" t="s">
        <v>29</v>
      </c>
      <c r="C27" s="39" t="s">
        <v>24</v>
      </c>
      <c r="D27" s="28">
        <v>590</v>
      </c>
      <c r="E27" s="28">
        <v>2</v>
      </c>
      <c r="F27" s="92">
        <v>339</v>
      </c>
      <c r="G27" s="28">
        <v>109</v>
      </c>
      <c r="H27" s="28">
        <v>88</v>
      </c>
      <c r="I27" s="92">
        <v>326</v>
      </c>
      <c r="J27" s="28">
        <v>388</v>
      </c>
      <c r="K27" s="28">
        <v>25</v>
      </c>
      <c r="L27" s="28">
        <v>0</v>
      </c>
      <c r="M27" s="2"/>
    </row>
    <row r="28" spans="2:13" ht="12" customHeight="1" thickBot="1" x14ac:dyDescent="0.25">
      <c r="B28" s="241"/>
      <c r="C28" s="39" t="s">
        <v>25</v>
      </c>
      <c r="D28" s="4">
        <v>597</v>
      </c>
      <c r="E28" s="4">
        <v>0</v>
      </c>
      <c r="F28" s="4">
        <v>170</v>
      </c>
      <c r="G28" s="4">
        <v>120</v>
      </c>
      <c r="H28" s="4">
        <v>248</v>
      </c>
      <c r="I28" s="4">
        <v>143</v>
      </c>
      <c r="J28" s="4">
        <v>428</v>
      </c>
      <c r="K28" s="4">
        <v>7</v>
      </c>
      <c r="L28" s="4">
        <v>0</v>
      </c>
      <c r="M28" s="2"/>
    </row>
    <row r="29" spans="2:13" ht="12" customHeight="1" thickBot="1" x14ac:dyDescent="0.25">
      <c r="B29" s="241"/>
      <c r="C29" s="39" t="s">
        <v>26</v>
      </c>
      <c r="D29" s="4">
        <v>616</v>
      </c>
      <c r="E29" s="4">
        <v>0</v>
      </c>
      <c r="F29" s="4">
        <v>207</v>
      </c>
      <c r="G29" s="4">
        <v>154</v>
      </c>
      <c r="H29" s="4">
        <v>172</v>
      </c>
      <c r="I29" s="4">
        <v>170</v>
      </c>
      <c r="J29" s="4">
        <v>393</v>
      </c>
      <c r="K29" s="4">
        <v>124</v>
      </c>
      <c r="L29" s="4">
        <v>5</v>
      </c>
      <c r="M29" s="2"/>
    </row>
    <row r="30" spans="2:13" ht="12" customHeight="1" thickBot="1" x14ac:dyDescent="0.25">
      <c r="B30" s="241"/>
      <c r="C30" s="39" t="s">
        <v>27</v>
      </c>
      <c r="D30" s="4">
        <v>563</v>
      </c>
      <c r="E30" s="4">
        <v>0</v>
      </c>
      <c r="F30" s="4">
        <v>209</v>
      </c>
      <c r="G30" s="4">
        <v>210</v>
      </c>
      <c r="H30" s="91">
        <v>310</v>
      </c>
      <c r="I30" s="4">
        <v>195</v>
      </c>
      <c r="J30" s="4">
        <v>420</v>
      </c>
      <c r="K30" s="4">
        <v>125</v>
      </c>
      <c r="L30" s="4">
        <v>11</v>
      </c>
      <c r="M30" s="2"/>
    </row>
    <row r="31" spans="2:13" ht="12" customHeight="1" thickBot="1" x14ac:dyDescent="0.25">
      <c r="B31" s="241"/>
      <c r="C31" s="39" t="s">
        <v>31</v>
      </c>
      <c r="D31" s="4">
        <v>597</v>
      </c>
      <c r="E31" s="4">
        <v>0</v>
      </c>
      <c r="F31" s="4">
        <v>213</v>
      </c>
      <c r="G31" s="4">
        <v>114</v>
      </c>
      <c r="H31" s="4">
        <v>161</v>
      </c>
      <c r="I31" s="4">
        <v>187</v>
      </c>
      <c r="J31" s="4">
        <v>409</v>
      </c>
      <c r="K31" s="4">
        <v>151</v>
      </c>
      <c r="L31" s="4">
        <v>9</v>
      </c>
      <c r="M31" s="2"/>
    </row>
    <row r="32" spans="2:13" ht="12" customHeight="1" thickBot="1" x14ac:dyDescent="0.25">
      <c r="B32" s="241"/>
      <c r="C32" s="39" t="s">
        <v>34</v>
      </c>
      <c r="D32" s="4">
        <v>608</v>
      </c>
      <c r="E32" s="4">
        <v>11</v>
      </c>
      <c r="F32" s="4">
        <v>210</v>
      </c>
      <c r="G32" s="4">
        <v>234</v>
      </c>
      <c r="H32" s="4">
        <v>82</v>
      </c>
      <c r="I32" s="4">
        <v>189</v>
      </c>
      <c r="J32" s="4">
        <v>305</v>
      </c>
      <c r="K32" s="4">
        <v>9</v>
      </c>
      <c r="L32" s="4">
        <v>5</v>
      </c>
      <c r="M32" s="2"/>
    </row>
    <row r="33" spans="2:13" ht="12" customHeight="1" thickBot="1" x14ac:dyDescent="0.25">
      <c r="B33" s="241"/>
      <c r="C33" s="39" t="s">
        <v>38</v>
      </c>
      <c r="D33" s="4">
        <v>604</v>
      </c>
      <c r="E33" s="4">
        <v>2</v>
      </c>
      <c r="F33" s="4">
        <v>215</v>
      </c>
      <c r="G33" s="4">
        <v>200</v>
      </c>
      <c r="H33" s="4">
        <v>44</v>
      </c>
      <c r="I33" s="4">
        <v>184</v>
      </c>
      <c r="J33" s="4">
        <v>314</v>
      </c>
      <c r="K33" s="4">
        <v>8</v>
      </c>
      <c r="L33" s="4">
        <v>6</v>
      </c>
      <c r="M33" s="2"/>
    </row>
    <row r="34" spans="2:13" ht="12" customHeight="1" thickBot="1" x14ac:dyDescent="0.25">
      <c r="B34" s="241"/>
      <c r="C34" s="39" t="s">
        <v>39</v>
      </c>
      <c r="D34" s="4">
        <v>603</v>
      </c>
      <c r="E34" s="4">
        <v>0</v>
      </c>
      <c r="F34" s="4">
        <v>226</v>
      </c>
      <c r="G34" s="4">
        <v>291</v>
      </c>
      <c r="H34" s="91">
        <v>418</v>
      </c>
      <c r="I34" s="4">
        <v>173</v>
      </c>
      <c r="J34" s="4">
        <v>378</v>
      </c>
      <c r="K34" s="4">
        <v>21</v>
      </c>
      <c r="L34" s="4">
        <v>4</v>
      </c>
      <c r="M34" s="2"/>
    </row>
    <row r="35" spans="2:13" ht="12" customHeight="1" thickBot="1" x14ac:dyDescent="0.25">
      <c r="B35" s="241"/>
      <c r="C35" s="39" t="s">
        <v>35</v>
      </c>
      <c r="D35" s="4">
        <v>598</v>
      </c>
      <c r="E35" s="4">
        <v>0</v>
      </c>
      <c r="F35" s="4">
        <v>235</v>
      </c>
      <c r="G35" s="4">
        <v>187</v>
      </c>
      <c r="H35" s="91">
        <v>298</v>
      </c>
      <c r="I35" s="4">
        <v>182</v>
      </c>
      <c r="J35" s="4">
        <v>396</v>
      </c>
      <c r="K35" s="4">
        <v>160</v>
      </c>
      <c r="L35" s="4">
        <v>4</v>
      </c>
      <c r="M35" s="2"/>
    </row>
    <row r="36" spans="2:13" ht="12" customHeight="1" thickBot="1" x14ac:dyDescent="0.25">
      <c r="B36" s="238"/>
      <c r="C36" s="39" t="s">
        <v>40</v>
      </c>
      <c r="D36" s="4">
        <v>578</v>
      </c>
      <c r="E36" s="4">
        <v>1</v>
      </c>
      <c r="F36" s="4">
        <v>205</v>
      </c>
      <c r="G36" s="4">
        <v>170</v>
      </c>
      <c r="H36" s="4">
        <v>222</v>
      </c>
      <c r="I36" s="4">
        <v>153</v>
      </c>
      <c r="J36" s="4">
        <v>494</v>
      </c>
      <c r="K36" s="4">
        <v>93</v>
      </c>
      <c r="L36" s="4">
        <v>12</v>
      </c>
      <c r="M36" s="2"/>
    </row>
    <row r="37" spans="2:13" ht="12" customHeight="1" x14ac:dyDescent="0.2">
      <c r="C37" s="6" t="s">
        <v>116</v>
      </c>
      <c r="D37" s="1">
        <f>SUM(D27:D36)</f>
        <v>5954</v>
      </c>
      <c r="E37" s="1">
        <f t="shared" ref="E37:L37" si="2">SUM(E27:E36)</f>
        <v>16</v>
      </c>
      <c r="F37" s="1">
        <f t="shared" si="2"/>
        <v>2229</v>
      </c>
      <c r="G37" s="1">
        <f t="shared" si="2"/>
        <v>1789</v>
      </c>
      <c r="H37" s="1">
        <f t="shared" si="2"/>
        <v>2043</v>
      </c>
      <c r="I37" s="1">
        <f t="shared" si="2"/>
        <v>1902</v>
      </c>
      <c r="J37" s="1">
        <f t="shared" si="2"/>
        <v>3925</v>
      </c>
      <c r="K37" s="1">
        <f t="shared" si="2"/>
        <v>723</v>
      </c>
      <c r="L37" s="1">
        <f t="shared" si="2"/>
        <v>56</v>
      </c>
    </row>
    <row r="38" spans="2:13" ht="12" customHeight="1" x14ac:dyDescent="0.2">
      <c r="C38" s="6" t="s">
        <v>119</v>
      </c>
      <c r="D38" s="7">
        <f>+D37/10</f>
        <v>595.4</v>
      </c>
      <c r="E38" s="7">
        <f t="shared" ref="E38:L38" si="3">+E37/10</f>
        <v>1.6</v>
      </c>
      <c r="F38" s="7">
        <f t="shared" si="3"/>
        <v>222.9</v>
      </c>
      <c r="G38" s="7">
        <f t="shared" si="3"/>
        <v>178.9</v>
      </c>
      <c r="H38" s="7">
        <f t="shared" si="3"/>
        <v>204.3</v>
      </c>
      <c r="I38" s="7">
        <f t="shared" si="3"/>
        <v>190.2</v>
      </c>
      <c r="J38" s="7">
        <f t="shared" si="3"/>
        <v>392.5</v>
      </c>
      <c r="K38" s="7">
        <f t="shared" si="3"/>
        <v>72.3</v>
      </c>
      <c r="L38" s="7">
        <f t="shared" si="3"/>
        <v>5.6</v>
      </c>
    </row>
    <row r="39" spans="2:13" ht="12" customHeight="1" x14ac:dyDescent="0.2">
      <c r="C39" s="6" t="s">
        <v>117</v>
      </c>
      <c r="E39" s="8">
        <f>SUM(D38:E38)</f>
        <v>597</v>
      </c>
      <c r="F39" s="8">
        <f>SUM(D38:F38)</f>
        <v>819.9</v>
      </c>
      <c r="H39" s="8">
        <f>SUM(G38:H38)</f>
        <v>383.20000000000005</v>
      </c>
      <c r="I39" s="8">
        <f>SUM(G38:I38)</f>
        <v>573.40000000000009</v>
      </c>
      <c r="K39" s="8">
        <f>SUM(J38:K38)</f>
        <v>464.8</v>
      </c>
      <c r="L39" s="8">
        <f>SUM(J38:L38)</f>
        <v>470.40000000000003</v>
      </c>
    </row>
    <row r="40" spans="2:13" ht="12" customHeight="1" x14ac:dyDescent="0.2">
      <c r="C40" s="6" t="s">
        <v>120</v>
      </c>
      <c r="D40" s="10">
        <f>+D37/D17</f>
        <v>1.3319910514541387</v>
      </c>
      <c r="E40" s="10">
        <f t="shared" ref="E40:L40" si="4">+E37/E17</f>
        <v>1.3300083125519535E-2</v>
      </c>
      <c r="F40" s="10">
        <f t="shared" si="4"/>
        <v>1.3517283201940571</v>
      </c>
      <c r="G40" s="10">
        <f t="shared" si="4"/>
        <v>2.4175675675675676</v>
      </c>
      <c r="H40" s="10">
        <f t="shared" si="4"/>
        <v>0.45704697986577181</v>
      </c>
      <c r="I40" s="10">
        <f t="shared" si="4"/>
        <v>1.4120267260579065</v>
      </c>
      <c r="J40" s="10">
        <f t="shared" si="4"/>
        <v>3.78131021194605</v>
      </c>
      <c r="K40" s="10">
        <f t="shared" si="4"/>
        <v>0.25997842502696872</v>
      </c>
      <c r="L40" s="10">
        <f t="shared" si="4"/>
        <v>1.3658536585365855</v>
      </c>
    </row>
    <row r="41" spans="2:13" ht="12" customHeight="1" thickBot="1" x14ac:dyDescent="0.25">
      <c r="C41" s="9" t="s">
        <v>122</v>
      </c>
      <c r="E41" s="10">
        <f>+E39/E19</f>
        <v>1.0523532522474881</v>
      </c>
      <c r="F41" s="10">
        <f t="shared" ref="F41:L41" si="5">+F39/F19</f>
        <v>1.1197760174815625</v>
      </c>
      <c r="G41" s="10"/>
      <c r="H41" s="10">
        <f t="shared" si="5"/>
        <v>0.73550863723608451</v>
      </c>
      <c r="I41" s="10">
        <f t="shared" si="5"/>
        <v>0.87448528290376704</v>
      </c>
      <c r="J41" s="10"/>
      <c r="K41" s="10">
        <f t="shared" si="5"/>
        <v>1.2170725320764597</v>
      </c>
      <c r="L41" s="10">
        <f t="shared" si="5"/>
        <v>1.2186528497409326</v>
      </c>
    </row>
    <row r="42" spans="2:13" ht="12" customHeight="1" thickBot="1" x14ac:dyDescent="0.25">
      <c r="C42" s="21"/>
      <c r="E42" s="10"/>
      <c r="F42" s="10">
        <f>+F38/F39</f>
        <v>0.27186242224661544</v>
      </c>
      <c r="G42" s="8"/>
      <c r="H42" s="11" t="s">
        <v>126</v>
      </c>
      <c r="I42" s="12">
        <f>+I39/F39</f>
        <v>0.69935357970484213</v>
      </c>
      <c r="J42" s="10"/>
      <c r="K42" s="10"/>
      <c r="L42" s="10"/>
    </row>
    <row r="43" spans="2:13" ht="12" customHeight="1" x14ac:dyDescent="0.2">
      <c r="C43" s="21"/>
      <c r="E43" s="10"/>
      <c r="F43" s="10"/>
      <c r="G43" s="10"/>
      <c r="H43" s="10"/>
      <c r="I43" s="10"/>
      <c r="J43" s="10"/>
      <c r="K43" s="10"/>
      <c r="L43" s="10"/>
    </row>
    <row r="44" spans="2:13" ht="28.5" customHeight="1" x14ac:dyDescent="0.2">
      <c r="B44" s="25" t="s">
        <v>123</v>
      </c>
      <c r="C44" s="199" t="s">
        <v>307</v>
      </c>
      <c r="D44" s="199"/>
      <c r="E44" s="199"/>
      <c r="F44" s="199"/>
      <c r="G44" s="199"/>
      <c r="H44" s="199"/>
      <c r="I44" s="199"/>
      <c r="J44" s="199"/>
      <c r="K44" s="199"/>
      <c r="L44" s="199"/>
    </row>
    <row r="45" spans="2:13" ht="12" customHeight="1" x14ac:dyDescent="0.2">
      <c r="B45" s="26" t="s">
        <v>124</v>
      </c>
      <c r="C45" s="199" t="s">
        <v>308</v>
      </c>
      <c r="D45" s="199"/>
      <c r="E45" s="199"/>
      <c r="F45" s="199"/>
      <c r="G45" s="199"/>
      <c r="H45" s="199"/>
      <c r="I45" s="199"/>
      <c r="J45" s="199"/>
      <c r="K45" s="199"/>
      <c r="L45" s="199"/>
    </row>
    <row r="46" spans="2:13" ht="12" customHeight="1" x14ac:dyDescent="0.2">
      <c r="B46" s="26" t="s">
        <v>125</v>
      </c>
      <c r="C46" s="199" t="s">
        <v>309</v>
      </c>
      <c r="D46" s="199"/>
      <c r="E46" s="199"/>
      <c r="F46" s="199"/>
      <c r="G46" s="199"/>
      <c r="H46" s="199"/>
      <c r="I46" s="199"/>
      <c r="J46" s="199"/>
      <c r="K46" s="199"/>
      <c r="L46" s="199"/>
    </row>
    <row r="47" spans="2:13" ht="12" customHeight="1" x14ac:dyDescent="0.2">
      <c r="B47" s="26"/>
      <c r="C47" s="178"/>
      <c r="D47" s="178"/>
      <c r="E47" s="178"/>
      <c r="F47" s="178"/>
      <c r="G47" s="178"/>
      <c r="H47" s="178"/>
      <c r="I47" s="178"/>
      <c r="J47" s="178"/>
      <c r="K47" s="178"/>
      <c r="L47" s="178"/>
    </row>
    <row r="48" spans="2:13" ht="12" customHeight="1" x14ac:dyDescent="0.2">
      <c r="B48" s="26"/>
      <c r="C48" s="178"/>
      <c r="D48" s="178"/>
      <c r="E48" s="178"/>
      <c r="F48" s="178"/>
      <c r="G48" s="178"/>
      <c r="H48" s="178"/>
      <c r="I48" s="178"/>
      <c r="J48" s="178"/>
      <c r="K48" s="178"/>
      <c r="L48" s="178"/>
    </row>
    <row r="49" spans="2:13" ht="12" customHeight="1" x14ac:dyDescent="0.2">
      <c r="B49" s="26"/>
      <c r="C49" s="178"/>
      <c r="D49" s="178"/>
      <c r="E49" s="178"/>
      <c r="F49" s="178"/>
      <c r="G49" s="239">
        <v>2016</v>
      </c>
      <c r="H49" s="239"/>
      <c r="I49" s="239"/>
      <c r="J49" s="178"/>
      <c r="K49" s="178"/>
      <c r="L49" s="178"/>
    </row>
    <row r="50" spans="2:13" ht="12" customHeight="1" thickBot="1" x14ac:dyDescent="0.25"/>
    <row r="51" spans="2:13" ht="12" customHeight="1" thickBot="1" x14ac:dyDescent="0.25">
      <c r="B51" s="203" t="s">
        <v>28</v>
      </c>
      <c r="C51" s="213" t="s">
        <v>0</v>
      </c>
      <c r="D51" s="209" t="s">
        <v>1</v>
      </c>
      <c r="E51" s="207"/>
      <c r="F51" s="208"/>
      <c r="G51" s="209" t="s">
        <v>2</v>
      </c>
      <c r="H51" s="207"/>
      <c r="I51" s="208"/>
      <c r="J51" s="209" t="s">
        <v>3</v>
      </c>
      <c r="K51" s="207"/>
      <c r="L51" s="208"/>
      <c r="M51" s="2"/>
    </row>
    <row r="52" spans="2:13" ht="12" customHeight="1" x14ac:dyDescent="0.2">
      <c r="B52" s="204"/>
      <c r="C52" s="214"/>
      <c r="D52" s="216" t="s">
        <v>23</v>
      </c>
      <c r="E52" s="200" t="s">
        <v>5</v>
      </c>
      <c r="F52" s="200" t="s">
        <v>6</v>
      </c>
      <c r="G52" s="200" t="s">
        <v>4</v>
      </c>
      <c r="H52" s="200" t="s">
        <v>5</v>
      </c>
      <c r="I52" s="200" t="s">
        <v>6</v>
      </c>
      <c r="J52" s="200" t="s">
        <v>4</v>
      </c>
      <c r="K52" s="200" t="s">
        <v>5</v>
      </c>
      <c r="L52" s="200" t="s">
        <v>6</v>
      </c>
      <c r="M52" s="2"/>
    </row>
    <row r="53" spans="2:13" ht="12" customHeight="1" thickBot="1" x14ac:dyDescent="0.25">
      <c r="B53" s="205"/>
      <c r="C53" s="215"/>
      <c r="D53" s="217"/>
      <c r="E53" s="201"/>
      <c r="F53" s="201"/>
      <c r="G53" s="201"/>
      <c r="H53" s="201"/>
      <c r="I53" s="201"/>
      <c r="J53" s="201"/>
      <c r="K53" s="201"/>
      <c r="L53" s="201"/>
      <c r="M53" s="2"/>
    </row>
    <row r="54" spans="2:13" ht="12" customHeight="1" thickBot="1" x14ac:dyDescent="0.25">
      <c r="B54" s="185" t="s">
        <v>36</v>
      </c>
      <c r="C54" s="39" t="s">
        <v>24</v>
      </c>
      <c r="D54" s="28">
        <v>888</v>
      </c>
      <c r="E54" s="28">
        <v>397</v>
      </c>
      <c r="F54" s="28">
        <v>37</v>
      </c>
      <c r="G54" s="28">
        <v>145</v>
      </c>
      <c r="H54" s="28">
        <v>562</v>
      </c>
      <c r="I54" s="28">
        <v>35</v>
      </c>
      <c r="J54" s="28">
        <v>569</v>
      </c>
      <c r="K54" s="28">
        <v>278</v>
      </c>
      <c r="L54" s="28">
        <v>0</v>
      </c>
      <c r="M54" s="2"/>
    </row>
    <row r="55" spans="2:13" ht="12" customHeight="1" x14ac:dyDescent="0.2">
      <c r="B55" s="34"/>
      <c r="C55" s="6" t="s">
        <v>116</v>
      </c>
      <c r="D55" s="1">
        <f t="shared" ref="D55:L55" si="6">SUM(D53:D54)</f>
        <v>888</v>
      </c>
      <c r="E55" s="1">
        <f t="shared" si="6"/>
        <v>397</v>
      </c>
      <c r="F55" s="1">
        <f t="shared" si="6"/>
        <v>37</v>
      </c>
      <c r="G55" s="1">
        <f t="shared" si="6"/>
        <v>145</v>
      </c>
      <c r="H55" s="1">
        <f t="shared" si="6"/>
        <v>562</v>
      </c>
      <c r="I55" s="1">
        <f t="shared" si="6"/>
        <v>35</v>
      </c>
      <c r="J55" s="1">
        <f t="shared" si="6"/>
        <v>569</v>
      </c>
      <c r="K55" s="1">
        <f t="shared" si="6"/>
        <v>278</v>
      </c>
      <c r="L55" s="1">
        <f t="shared" si="6"/>
        <v>0</v>
      </c>
      <c r="M55" s="2"/>
    </row>
    <row r="56" spans="2:13" ht="12" customHeight="1" x14ac:dyDescent="0.2">
      <c r="B56" s="34"/>
      <c r="C56" s="6" t="s">
        <v>119</v>
      </c>
      <c r="D56" s="7">
        <f>+D55</f>
        <v>888</v>
      </c>
      <c r="E56" s="7">
        <f t="shared" ref="E56:L56" si="7">+E55</f>
        <v>397</v>
      </c>
      <c r="F56" s="7">
        <f t="shared" si="7"/>
        <v>37</v>
      </c>
      <c r="G56" s="7">
        <f t="shared" si="7"/>
        <v>145</v>
      </c>
      <c r="H56" s="7">
        <f t="shared" si="7"/>
        <v>562</v>
      </c>
      <c r="I56" s="7">
        <f t="shared" si="7"/>
        <v>35</v>
      </c>
      <c r="J56" s="7">
        <f t="shared" si="7"/>
        <v>569</v>
      </c>
      <c r="K56" s="7">
        <f t="shared" si="7"/>
        <v>278</v>
      </c>
      <c r="L56" s="7">
        <f t="shared" si="7"/>
        <v>0</v>
      </c>
      <c r="M56" s="2"/>
    </row>
    <row r="57" spans="2:13" ht="12" customHeight="1" thickBot="1" x14ac:dyDescent="0.25">
      <c r="B57" s="34"/>
      <c r="C57" s="6" t="s">
        <v>117</v>
      </c>
      <c r="E57" s="7">
        <f>SUM(D56:E56)</f>
        <v>1285</v>
      </c>
      <c r="F57" s="7">
        <f>SUM(D56:F56)</f>
        <v>1322</v>
      </c>
      <c r="H57" s="7">
        <f>SUM(G56:H56)</f>
        <v>707</v>
      </c>
      <c r="I57" s="7">
        <f>SUM(G56:I56)</f>
        <v>742</v>
      </c>
      <c r="K57" s="7">
        <f>SUM(J56:K56)</f>
        <v>847</v>
      </c>
      <c r="L57" s="7">
        <f>SUM(J56:L56)</f>
        <v>847</v>
      </c>
      <c r="M57" s="2"/>
    </row>
    <row r="58" spans="2:13" ht="12" customHeight="1" thickBot="1" x14ac:dyDescent="0.25">
      <c r="B58" s="34"/>
      <c r="C58" s="9" t="s">
        <v>121</v>
      </c>
      <c r="D58" s="8"/>
      <c r="E58" s="8"/>
      <c r="F58" s="10">
        <f>+F56/F57</f>
        <v>2.7987897125567322E-2</v>
      </c>
      <c r="G58" s="8"/>
      <c r="H58" s="11" t="s">
        <v>126</v>
      </c>
      <c r="I58" s="12">
        <f>+I57/F57</f>
        <v>0.56127080181543121</v>
      </c>
      <c r="J58" s="8"/>
      <c r="K58" s="8"/>
      <c r="L58" s="8"/>
      <c r="M58" s="2"/>
    </row>
    <row r="59" spans="2:13" ht="12" customHeight="1" x14ac:dyDescent="0.2">
      <c r="C59" s="21"/>
      <c r="D59" s="8"/>
      <c r="E59" s="8"/>
      <c r="F59" s="10"/>
      <c r="J59" s="8"/>
      <c r="K59" s="8"/>
      <c r="L59" s="8"/>
    </row>
    <row r="61" spans="2:13" ht="12" customHeight="1" x14ac:dyDescent="0.2">
      <c r="G61" s="212">
        <v>2017</v>
      </c>
      <c r="H61" s="212"/>
      <c r="I61" s="212"/>
    </row>
    <row r="62" spans="2:13" ht="12" customHeight="1" thickBot="1" x14ac:dyDescent="0.25"/>
    <row r="63" spans="2:13" ht="12" customHeight="1" thickBot="1" x14ac:dyDescent="0.25">
      <c r="B63" s="203" t="s">
        <v>28</v>
      </c>
      <c r="C63" s="213" t="s">
        <v>0</v>
      </c>
      <c r="D63" s="209" t="s">
        <v>1</v>
      </c>
      <c r="E63" s="207"/>
      <c r="F63" s="208"/>
      <c r="G63" s="209" t="s">
        <v>2</v>
      </c>
      <c r="H63" s="207"/>
      <c r="I63" s="208"/>
      <c r="J63" s="209" t="s">
        <v>3</v>
      </c>
      <c r="K63" s="207"/>
      <c r="L63" s="208"/>
      <c r="M63" s="2"/>
    </row>
    <row r="64" spans="2:13" ht="12" customHeight="1" x14ac:dyDescent="0.2">
      <c r="B64" s="204"/>
      <c r="C64" s="214"/>
      <c r="D64" s="216" t="s">
        <v>4</v>
      </c>
      <c r="E64" s="200" t="s">
        <v>5</v>
      </c>
      <c r="F64" s="200" t="s">
        <v>6</v>
      </c>
      <c r="G64" s="200" t="s">
        <v>4</v>
      </c>
      <c r="H64" s="200" t="s">
        <v>5</v>
      </c>
      <c r="I64" s="200" t="s">
        <v>6</v>
      </c>
      <c r="J64" s="200" t="s">
        <v>4</v>
      </c>
      <c r="K64" s="200" t="s">
        <v>5</v>
      </c>
      <c r="L64" s="200" t="s">
        <v>6</v>
      </c>
      <c r="M64" s="2"/>
    </row>
    <row r="65" spans="2:13" ht="12" customHeight="1" thickBot="1" x14ac:dyDescent="0.25">
      <c r="B65" s="205"/>
      <c r="C65" s="215"/>
      <c r="D65" s="217"/>
      <c r="E65" s="201"/>
      <c r="F65" s="201"/>
      <c r="G65" s="201"/>
      <c r="H65" s="201"/>
      <c r="I65" s="201"/>
      <c r="J65" s="201"/>
      <c r="K65" s="201"/>
      <c r="L65" s="201"/>
      <c r="M65" s="2"/>
    </row>
    <row r="66" spans="2:13" ht="12" customHeight="1" thickBot="1" x14ac:dyDescent="0.25">
      <c r="B66" s="185" t="s">
        <v>36</v>
      </c>
      <c r="C66" s="39" t="s">
        <v>24</v>
      </c>
      <c r="D66" s="28">
        <v>920</v>
      </c>
      <c r="E66" s="28">
        <v>0</v>
      </c>
      <c r="F66" s="28">
        <v>45</v>
      </c>
      <c r="G66" s="28">
        <v>574</v>
      </c>
      <c r="H66" s="28">
        <v>187</v>
      </c>
      <c r="I66" s="28">
        <v>34</v>
      </c>
      <c r="J66" s="28">
        <v>737</v>
      </c>
      <c r="K66" s="28">
        <v>91</v>
      </c>
      <c r="L66" s="28">
        <v>0</v>
      </c>
      <c r="M66" s="2"/>
    </row>
    <row r="67" spans="2:13" ht="12" customHeight="1" x14ac:dyDescent="0.2">
      <c r="C67" s="6" t="s">
        <v>116</v>
      </c>
      <c r="D67" s="1">
        <f t="shared" ref="D67:L67" si="8">SUM(D65:D66)</f>
        <v>920</v>
      </c>
      <c r="E67" s="1">
        <f t="shared" si="8"/>
        <v>0</v>
      </c>
      <c r="F67" s="1">
        <f t="shared" si="8"/>
        <v>45</v>
      </c>
      <c r="G67" s="1">
        <f t="shared" si="8"/>
        <v>574</v>
      </c>
      <c r="H67" s="1">
        <f t="shared" si="8"/>
        <v>187</v>
      </c>
      <c r="I67" s="1">
        <f t="shared" si="8"/>
        <v>34</v>
      </c>
      <c r="J67" s="1">
        <f t="shared" si="8"/>
        <v>737</v>
      </c>
      <c r="K67" s="1">
        <f t="shared" si="8"/>
        <v>91</v>
      </c>
      <c r="L67" s="1">
        <f t="shared" si="8"/>
        <v>0</v>
      </c>
      <c r="M67" s="2"/>
    </row>
    <row r="68" spans="2:13" ht="12" customHeight="1" x14ac:dyDescent="0.2">
      <c r="C68" s="6" t="s">
        <v>119</v>
      </c>
      <c r="D68" s="7">
        <f>+D67/1</f>
        <v>920</v>
      </c>
      <c r="E68" s="7">
        <f t="shared" ref="E68:L68" si="9">+E67/1</f>
        <v>0</v>
      </c>
      <c r="F68" s="7">
        <f t="shared" si="9"/>
        <v>45</v>
      </c>
      <c r="G68" s="7">
        <f t="shared" si="9"/>
        <v>574</v>
      </c>
      <c r="H68" s="7">
        <f t="shared" si="9"/>
        <v>187</v>
      </c>
      <c r="I68" s="7">
        <f t="shared" si="9"/>
        <v>34</v>
      </c>
      <c r="J68" s="7">
        <f t="shared" si="9"/>
        <v>737</v>
      </c>
      <c r="K68" s="7">
        <f t="shared" si="9"/>
        <v>91</v>
      </c>
      <c r="L68" s="7">
        <f t="shared" si="9"/>
        <v>0</v>
      </c>
      <c r="M68" s="2"/>
    </row>
    <row r="69" spans="2:13" ht="12" customHeight="1" x14ac:dyDescent="0.2">
      <c r="C69" s="6" t="s">
        <v>117</v>
      </c>
      <c r="E69" s="8">
        <f>SUM(D68:E68)</f>
        <v>920</v>
      </c>
      <c r="F69" s="8">
        <f>SUM(D68:F68)</f>
        <v>965</v>
      </c>
      <c r="H69" s="8">
        <f>SUM(G68:H68)</f>
        <v>761</v>
      </c>
      <c r="I69" s="8">
        <f>SUM(G68:I68)</f>
        <v>795</v>
      </c>
      <c r="K69" s="8">
        <f>SUM(J68:K68)</f>
        <v>828</v>
      </c>
      <c r="L69" s="8">
        <f>SUM(J68:L68)</f>
        <v>828</v>
      </c>
      <c r="M69" s="2"/>
    </row>
    <row r="70" spans="2:13" ht="12" customHeight="1" x14ac:dyDescent="0.2">
      <c r="C70" s="6" t="s">
        <v>120</v>
      </c>
      <c r="D70" s="10">
        <f>+D67/D55</f>
        <v>1.0360360360360361</v>
      </c>
      <c r="E70" s="10">
        <f t="shared" ref="E70:K70" si="10">+E67/E55</f>
        <v>0</v>
      </c>
      <c r="F70" s="10">
        <f t="shared" si="10"/>
        <v>1.2162162162162162</v>
      </c>
      <c r="G70" s="10">
        <f t="shared" si="10"/>
        <v>3.9586206896551723</v>
      </c>
      <c r="H70" s="10">
        <f t="shared" si="10"/>
        <v>0.33274021352313166</v>
      </c>
      <c r="I70" s="10">
        <f t="shared" si="10"/>
        <v>0.97142857142857142</v>
      </c>
      <c r="J70" s="10">
        <f t="shared" si="10"/>
        <v>1.2952548330404219</v>
      </c>
      <c r="K70" s="10">
        <f t="shared" si="10"/>
        <v>0.3273381294964029</v>
      </c>
      <c r="L70" s="10"/>
      <c r="M70" s="2"/>
    </row>
    <row r="71" spans="2:13" ht="12" customHeight="1" thickBot="1" x14ac:dyDescent="0.25">
      <c r="C71" s="9" t="s">
        <v>122</v>
      </c>
      <c r="E71" s="10">
        <f>+E69/E57</f>
        <v>0.71595330739299612</v>
      </c>
      <c r="F71" s="10">
        <f t="shared" ref="F71:L71" si="11">+F69/F57</f>
        <v>0.72995461422087748</v>
      </c>
      <c r="G71" s="10"/>
      <c r="H71" s="10">
        <f t="shared" si="11"/>
        <v>1.0763790664780764</v>
      </c>
      <c r="I71" s="10">
        <f t="shared" si="11"/>
        <v>1.0714285714285714</v>
      </c>
      <c r="J71" s="10"/>
      <c r="K71" s="10">
        <f t="shared" si="11"/>
        <v>0.97756788665879579</v>
      </c>
      <c r="L71" s="10">
        <f t="shared" si="11"/>
        <v>0.97756788665879579</v>
      </c>
      <c r="M71" s="2"/>
    </row>
    <row r="72" spans="2:13" ht="12" customHeight="1" thickBot="1" x14ac:dyDescent="0.25">
      <c r="C72" s="21"/>
      <c r="E72" s="10"/>
      <c r="F72" s="10">
        <f>+F68/F69</f>
        <v>4.6632124352331605E-2</v>
      </c>
      <c r="G72" s="8"/>
      <c r="H72" s="11" t="s">
        <v>126</v>
      </c>
      <c r="I72" s="12">
        <f>+I69/F69</f>
        <v>0.82383419689119175</v>
      </c>
      <c r="J72" s="10"/>
      <c r="K72" s="10"/>
      <c r="L72" s="10"/>
    </row>
    <row r="73" spans="2:13" ht="12" customHeight="1" x14ac:dyDescent="0.2">
      <c r="C73" s="21"/>
      <c r="E73" s="10"/>
      <c r="F73" s="10"/>
      <c r="G73" s="10"/>
      <c r="H73" s="10"/>
      <c r="I73" s="10"/>
      <c r="J73" s="10"/>
      <c r="K73" s="10"/>
      <c r="L73" s="10"/>
    </row>
    <row r="74" spans="2:13" ht="12" customHeight="1" x14ac:dyDescent="0.2">
      <c r="B74" s="25" t="s">
        <v>123</v>
      </c>
      <c r="C74" s="199" t="s">
        <v>146</v>
      </c>
      <c r="D74" s="199"/>
      <c r="E74" s="199"/>
      <c r="F74" s="199"/>
      <c r="G74" s="199"/>
      <c r="H74" s="199"/>
      <c r="I74" s="199"/>
      <c r="J74" s="199"/>
      <c r="K74" s="199"/>
      <c r="L74" s="199"/>
    </row>
    <row r="75" spans="2:13" ht="12" customHeight="1" x14ac:dyDescent="0.2">
      <c r="B75" s="26" t="s">
        <v>124</v>
      </c>
      <c r="C75" s="199" t="s">
        <v>147</v>
      </c>
      <c r="D75" s="199"/>
      <c r="E75" s="199"/>
      <c r="F75" s="199"/>
      <c r="G75" s="199"/>
      <c r="H75" s="199"/>
      <c r="I75" s="199"/>
      <c r="J75" s="199"/>
      <c r="K75" s="199"/>
      <c r="L75" s="199"/>
    </row>
    <row r="76" spans="2:13" ht="12" customHeight="1" x14ac:dyDescent="0.2">
      <c r="B76" s="26" t="s">
        <v>125</v>
      </c>
      <c r="C76" s="199" t="s">
        <v>148</v>
      </c>
      <c r="D76" s="199"/>
      <c r="E76" s="199"/>
      <c r="F76" s="199"/>
      <c r="G76" s="199"/>
      <c r="H76" s="199"/>
      <c r="I76" s="199"/>
      <c r="J76" s="199"/>
      <c r="K76" s="199"/>
      <c r="L76" s="199"/>
    </row>
    <row r="78" spans="2:13" ht="12" customHeight="1" x14ac:dyDescent="0.2">
      <c r="G78" s="212">
        <v>2016</v>
      </c>
      <c r="H78" s="212"/>
      <c r="I78" s="212"/>
    </row>
    <row r="79" spans="2:13" ht="12" customHeight="1" thickBot="1" x14ac:dyDescent="0.25"/>
    <row r="80" spans="2:13" ht="12" customHeight="1" thickBot="1" x14ac:dyDescent="0.25">
      <c r="B80" s="203" t="s">
        <v>28</v>
      </c>
      <c r="C80" s="213" t="s">
        <v>0</v>
      </c>
      <c r="D80" s="209" t="s">
        <v>1</v>
      </c>
      <c r="E80" s="207"/>
      <c r="F80" s="208"/>
      <c r="G80" s="209" t="s">
        <v>2</v>
      </c>
      <c r="H80" s="207"/>
      <c r="I80" s="208"/>
      <c r="J80" s="209" t="s">
        <v>3</v>
      </c>
      <c r="K80" s="207"/>
      <c r="L80" s="208"/>
      <c r="M80" s="2"/>
    </row>
    <row r="81" spans="2:13" ht="12" customHeight="1" x14ac:dyDescent="0.2">
      <c r="B81" s="204"/>
      <c r="C81" s="214"/>
      <c r="D81" s="216" t="s">
        <v>4</v>
      </c>
      <c r="E81" s="200" t="s">
        <v>5</v>
      </c>
      <c r="F81" s="200" t="s">
        <v>6</v>
      </c>
      <c r="G81" s="200" t="s">
        <v>4</v>
      </c>
      <c r="H81" s="200" t="s">
        <v>5</v>
      </c>
      <c r="I81" s="200" t="s">
        <v>6</v>
      </c>
      <c r="J81" s="200" t="s">
        <v>4</v>
      </c>
      <c r="K81" s="200" t="s">
        <v>5</v>
      </c>
      <c r="L81" s="200" t="s">
        <v>6</v>
      </c>
      <c r="M81" s="2"/>
    </row>
    <row r="82" spans="2:13" ht="12" customHeight="1" thickBot="1" x14ac:dyDescent="0.25">
      <c r="B82" s="205"/>
      <c r="C82" s="215"/>
      <c r="D82" s="217"/>
      <c r="E82" s="201"/>
      <c r="F82" s="201"/>
      <c r="G82" s="201"/>
      <c r="H82" s="201"/>
      <c r="I82" s="201"/>
      <c r="J82" s="201"/>
      <c r="K82" s="201"/>
      <c r="L82" s="201"/>
      <c r="M82" s="2"/>
    </row>
    <row r="83" spans="2:13" ht="12" customHeight="1" thickBot="1" x14ac:dyDescent="0.25">
      <c r="B83" s="237" t="s">
        <v>32</v>
      </c>
      <c r="C83" s="39" t="s">
        <v>24</v>
      </c>
      <c r="D83" s="28">
        <v>229</v>
      </c>
      <c r="E83" s="28">
        <v>0</v>
      </c>
      <c r="F83" s="28">
        <v>83</v>
      </c>
      <c r="G83" s="28">
        <v>22</v>
      </c>
      <c r="H83" s="28">
        <v>167</v>
      </c>
      <c r="I83" s="28">
        <v>80</v>
      </c>
      <c r="J83" s="28">
        <v>195</v>
      </c>
      <c r="K83" s="28">
        <v>527</v>
      </c>
      <c r="L83" s="28">
        <v>2</v>
      </c>
      <c r="M83" s="2"/>
    </row>
    <row r="84" spans="2:13" ht="12" customHeight="1" thickBot="1" x14ac:dyDescent="0.25">
      <c r="B84" s="238"/>
      <c r="C84" s="39" t="s">
        <v>25</v>
      </c>
      <c r="D84" s="4">
        <v>283</v>
      </c>
      <c r="E84" s="4">
        <v>3</v>
      </c>
      <c r="F84" s="4">
        <v>52</v>
      </c>
      <c r="G84" s="4">
        <v>60</v>
      </c>
      <c r="H84" s="4">
        <v>97</v>
      </c>
      <c r="I84" s="4">
        <v>42</v>
      </c>
      <c r="J84" s="4">
        <v>157</v>
      </c>
      <c r="K84" s="4">
        <v>302</v>
      </c>
      <c r="L84" s="4">
        <v>0</v>
      </c>
      <c r="M84" s="2"/>
    </row>
    <row r="85" spans="2:13" ht="12" customHeight="1" x14ac:dyDescent="0.2">
      <c r="C85" s="6" t="s">
        <v>116</v>
      </c>
      <c r="D85" s="1">
        <f t="shared" ref="D85:L85" si="12">SUM(D83:D84)</f>
        <v>512</v>
      </c>
      <c r="E85" s="1">
        <f t="shared" si="12"/>
        <v>3</v>
      </c>
      <c r="F85" s="1">
        <f t="shared" si="12"/>
        <v>135</v>
      </c>
      <c r="G85" s="1">
        <f t="shared" si="12"/>
        <v>82</v>
      </c>
      <c r="H85" s="1">
        <f t="shared" si="12"/>
        <v>264</v>
      </c>
      <c r="I85" s="1">
        <f t="shared" si="12"/>
        <v>122</v>
      </c>
      <c r="J85" s="1">
        <f t="shared" si="12"/>
        <v>352</v>
      </c>
      <c r="K85" s="1">
        <f t="shared" si="12"/>
        <v>829</v>
      </c>
      <c r="L85" s="1">
        <f t="shared" si="12"/>
        <v>2</v>
      </c>
    </row>
    <row r="86" spans="2:13" ht="12" customHeight="1" x14ac:dyDescent="0.2">
      <c r="C86" s="6" t="s">
        <v>119</v>
      </c>
      <c r="D86" s="7">
        <f t="shared" ref="D86:L86" si="13">+D85/2</f>
        <v>256</v>
      </c>
      <c r="E86" s="7">
        <f t="shared" si="13"/>
        <v>1.5</v>
      </c>
      <c r="F86" s="7">
        <f t="shared" si="13"/>
        <v>67.5</v>
      </c>
      <c r="G86" s="7">
        <f t="shared" si="13"/>
        <v>41</v>
      </c>
      <c r="H86" s="7">
        <f t="shared" si="13"/>
        <v>132</v>
      </c>
      <c r="I86" s="7">
        <f t="shared" si="13"/>
        <v>61</v>
      </c>
      <c r="J86" s="7">
        <f t="shared" si="13"/>
        <v>176</v>
      </c>
      <c r="K86" s="7">
        <f t="shared" si="13"/>
        <v>414.5</v>
      </c>
      <c r="L86" s="7">
        <f t="shared" si="13"/>
        <v>1</v>
      </c>
    </row>
    <row r="87" spans="2:13" ht="12" customHeight="1" thickBot="1" x14ac:dyDescent="0.25">
      <c r="C87" s="6" t="s">
        <v>117</v>
      </c>
      <c r="E87" s="7">
        <f>SUM(D86:E86)</f>
        <v>257.5</v>
      </c>
      <c r="F87" s="7">
        <f>SUM(D86:F86)</f>
        <v>325</v>
      </c>
      <c r="H87" s="7">
        <f>SUM(G86:H86)</f>
        <v>173</v>
      </c>
      <c r="I87" s="7">
        <f>SUM(G86:I86)</f>
        <v>234</v>
      </c>
      <c r="K87" s="7">
        <f>SUM(J86:K86)</f>
        <v>590.5</v>
      </c>
      <c r="L87" s="7">
        <f>SUM(J86:L86)</f>
        <v>591.5</v>
      </c>
    </row>
    <row r="88" spans="2:13" ht="12" customHeight="1" thickBot="1" x14ac:dyDescent="0.25">
      <c r="C88" s="9" t="s">
        <v>121</v>
      </c>
      <c r="D88" s="8"/>
      <c r="E88" s="8"/>
      <c r="F88" s="10">
        <f>+F86/F87</f>
        <v>0.2076923076923077</v>
      </c>
      <c r="G88" s="8"/>
      <c r="H88" s="11" t="s">
        <v>126</v>
      </c>
      <c r="I88" s="12">
        <f>+I87/F87</f>
        <v>0.72</v>
      </c>
      <c r="J88" s="8"/>
      <c r="K88" s="8"/>
      <c r="L88" s="8"/>
    </row>
    <row r="89" spans="2:13" ht="12" customHeight="1" x14ac:dyDescent="0.2">
      <c r="C89" s="21"/>
      <c r="D89" s="8"/>
      <c r="E89" s="8"/>
      <c r="F89" s="10"/>
      <c r="K89" s="8"/>
      <c r="L89" s="8"/>
    </row>
    <row r="90" spans="2:13" ht="12" customHeight="1" x14ac:dyDescent="0.2">
      <c r="C90" s="21"/>
      <c r="D90" s="8"/>
      <c r="E90" s="8"/>
      <c r="F90" s="10"/>
      <c r="K90" s="8"/>
      <c r="L90" s="8"/>
    </row>
    <row r="91" spans="2:13" ht="12" customHeight="1" x14ac:dyDescent="0.2">
      <c r="C91" s="21"/>
      <c r="D91" s="8"/>
      <c r="E91" s="8"/>
      <c r="F91" s="10"/>
      <c r="G91" s="212">
        <v>2017</v>
      </c>
      <c r="H91" s="212"/>
      <c r="I91" s="212"/>
      <c r="K91" s="8"/>
      <c r="L91" s="8"/>
    </row>
    <row r="92" spans="2:13" ht="12" customHeight="1" thickBot="1" x14ac:dyDescent="0.25"/>
    <row r="93" spans="2:13" ht="12" customHeight="1" thickBot="1" x14ac:dyDescent="0.25">
      <c r="B93" s="203" t="s">
        <v>28</v>
      </c>
      <c r="C93" s="213" t="s">
        <v>0</v>
      </c>
      <c r="D93" s="209" t="s">
        <v>1</v>
      </c>
      <c r="E93" s="207"/>
      <c r="F93" s="208"/>
      <c r="G93" s="209" t="s">
        <v>2</v>
      </c>
      <c r="H93" s="207"/>
      <c r="I93" s="208"/>
      <c r="J93" s="209" t="s">
        <v>3</v>
      </c>
      <c r="K93" s="207"/>
      <c r="L93" s="208"/>
      <c r="M93" s="2"/>
    </row>
    <row r="94" spans="2:13" ht="12" customHeight="1" x14ac:dyDescent="0.2">
      <c r="B94" s="204"/>
      <c r="C94" s="214"/>
      <c r="D94" s="216" t="s">
        <v>4</v>
      </c>
      <c r="E94" s="200" t="s">
        <v>5</v>
      </c>
      <c r="F94" s="200" t="s">
        <v>6</v>
      </c>
      <c r="G94" s="200" t="s">
        <v>4</v>
      </c>
      <c r="H94" s="200" t="s">
        <v>5</v>
      </c>
      <c r="I94" s="200" t="s">
        <v>6</v>
      </c>
      <c r="J94" s="200" t="s">
        <v>4</v>
      </c>
      <c r="K94" s="200" t="s">
        <v>5</v>
      </c>
      <c r="L94" s="200" t="s">
        <v>6</v>
      </c>
      <c r="M94" s="2"/>
    </row>
    <row r="95" spans="2:13" ht="12" customHeight="1" thickBot="1" x14ac:dyDescent="0.25">
      <c r="B95" s="205"/>
      <c r="C95" s="215"/>
      <c r="D95" s="217"/>
      <c r="E95" s="201"/>
      <c r="F95" s="201"/>
      <c r="G95" s="201"/>
      <c r="H95" s="201"/>
      <c r="I95" s="201"/>
      <c r="J95" s="201"/>
      <c r="K95" s="201"/>
      <c r="L95" s="201"/>
      <c r="M95" s="2"/>
    </row>
    <row r="96" spans="2:13" ht="12" customHeight="1" thickBot="1" x14ac:dyDescent="0.25">
      <c r="B96" s="237" t="s">
        <v>32</v>
      </c>
      <c r="C96" s="39" t="s">
        <v>24</v>
      </c>
      <c r="D96" s="28">
        <v>502</v>
      </c>
      <c r="E96" s="28">
        <v>3</v>
      </c>
      <c r="F96" s="28">
        <v>96</v>
      </c>
      <c r="G96" s="28">
        <v>245</v>
      </c>
      <c r="H96" s="28">
        <v>68</v>
      </c>
      <c r="I96" s="28">
        <v>91</v>
      </c>
      <c r="J96" s="28">
        <v>291</v>
      </c>
      <c r="K96" s="28">
        <v>316</v>
      </c>
      <c r="L96" s="28">
        <v>3</v>
      </c>
      <c r="M96" s="2"/>
    </row>
    <row r="97" spans="2:13" ht="12" customHeight="1" thickBot="1" x14ac:dyDescent="0.25">
      <c r="B97" s="238"/>
      <c r="C97" s="39" t="s">
        <v>25</v>
      </c>
      <c r="D97" s="4">
        <v>507</v>
      </c>
      <c r="E97" s="4">
        <v>0</v>
      </c>
      <c r="F97" s="4">
        <v>91</v>
      </c>
      <c r="G97" s="4">
        <v>219</v>
      </c>
      <c r="H97" s="91">
        <v>225</v>
      </c>
      <c r="I97" s="4">
        <v>88</v>
      </c>
      <c r="J97" s="4">
        <v>391</v>
      </c>
      <c r="K97" s="4">
        <v>84</v>
      </c>
      <c r="L97" s="4">
        <v>1</v>
      </c>
      <c r="M97" s="2"/>
    </row>
    <row r="98" spans="2:13" ht="12" customHeight="1" x14ac:dyDescent="0.2">
      <c r="C98" s="6" t="s">
        <v>116</v>
      </c>
      <c r="D98" s="1">
        <f t="shared" ref="D98:L98" si="14">SUM(D96:D97)</f>
        <v>1009</v>
      </c>
      <c r="E98" s="1">
        <f t="shared" si="14"/>
        <v>3</v>
      </c>
      <c r="F98" s="1">
        <f t="shared" si="14"/>
        <v>187</v>
      </c>
      <c r="G98" s="1">
        <f t="shared" si="14"/>
        <v>464</v>
      </c>
      <c r="H98" s="1">
        <f t="shared" si="14"/>
        <v>293</v>
      </c>
      <c r="I98" s="1">
        <f t="shared" si="14"/>
        <v>179</v>
      </c>
      <c r="J98" s="1">
        <f t="shared" si="14"/>
        <v>682</v>
      </c>
      <c r="K98" s="1">
        <f t="shared" si="14"/>
        <v>400</v>
      </c>
      <c r="L98" s="1">
        <f t="shared" si="14"/>
        <v>4</v>
      </c>
      <c r="M98" s="2"/>
    </row>
    <row r="99" spans="2:13" ht="12" customHeight="1" x14ac:dyDescent="0.2">
      <c r="C99" s="6" t="s">
        <v>119</v>
      </c>
      <c r="D99" s="7">
        <f t="shared" ref="D99:L99" si="15">+D98/2</f>
        <v>504.5</v>
      </c>
      <c r="E99" s="7">
        <f t="shared" si="15"/>
        <v>1.5</v>
      </c>
      <c r="F99" s="7">
        <f t="shared" si="15"/>
        <v>93.5</v>
      </c>
      <c r="G99" s="7">
        <f t="shared" si="15"/>
        <v>232</v>
      </c>
      <c r="H99" s="7">
        <f t="shared" si="15"/>
        <v>146.5</v>
      </c>
      <c r="I99" s="7">
        <f t="shared" si="15"/>
        <v>89.5</v>
      </c>
      <c r="J99" s="7">
        <f t="shared" si="15"/>
        <v>341</v>
      </c>
      <c r="K99" s="7">
        <f t="shared" si="15"/>
        <v>200</v>
      </c>
      <c r="L99" s="7">
        <f t="shared" si="15"/>
        <v>2</v>
      </c>
      <c r="M99" s="2"/>
    </row>
    <row r="100" spans="2:13" ht="12" customHeight="1" x14ac:dyDescent="0.2">
      <c r="C100" s="6" t="s">
        <v>117</v>
      </c>
      <c r="E100" s="8">
        <f>SUM(D99:E99)</f>
        <v>506</v>
      </c>
      <c r="F100" s="8">
        <f>SUM(D99:F99)</f>
        <v>599.5</v>
      </c>
      <c r="H100" s="8">
        <f>SUM(G99:H99)</f>
        <v>378.5</v>
      </c>
      <c r="I100" s="8">
        <f>SUM(G99:I99)</f>
        <v>468</v>
      </c>
      <c r="K100" s="8">
        <f>SUM(J99:K99)</f>
        <v>541</v>
      </c>
      <c r="L100" s="8">
        <f>SUM(J99:L99)</f>
        <v>543</v>
      </c>
      <c r="M100" s="2"/>
    </row>
    <row r="101" spans="2:13" ht="12" customHeight="1" x14ac:dyDescent="0.2">
      <c r="C101" s="6" t="s">
        <v>120</v>
      </c>
      <c r="D101" s="10">
        <f>+D98/D85</f>
        <v>1.970703125</v>
      </c>
      <c r="E101" s="10">
        <f t="shared" ref="E101:L101" si="16">+E98/E85</f>
        <v>1</v>
      </c>
      <c r="F101" s="10">
        <f t="shared" si="16"/>
        <v>1.3851851851851851</v>
      </c>
      <c r="G101" s="10">
        <f t="shared" si="16"/>
        <v>5.6585365853658534</v>
      </c>
      <c r="H101" s="10">
        <f t="shared" si="16"/>
        <v>1.1098484848484849</v>
      </c>
      <c r="I101" s="10">
        <f t="shared" si="16"/>
        <v>1.4672131147540983</v>
      </c>
      <c r="J101" s="10">
        <f t="shared" si="16"/>
        <v>1.9375</v>
      </c>
      <c r="K101" s="10">
        <f t="shared" si="16"/>
        <v>0.4825090470446321</v>
      </c>
      <c r="L101" s="10">
        <f t="shared" si="16"/>
        <v>2</v>
      </c>
      <c r="M101" s="2"/>
    </row>
    <row r="102" spans="2:13" ht="12" customHeight="1" thickBot="1" x14ac:dyDescent="0.25">
      <c r="C102" s="9" t="s">
        <v>122</v>
      </c>
      <c r="E102" s="10">
        <f>+E100/E87</f>
        <v>1.9650485436893204</v>
      </c>
      <c r="F102" s="10">
        <f t="shared" ref="F102:L102" si="17">+F100/F87</f>
        <v>1.8446153846153845</v>
      </c>
      <c r="G102" s="10"/>
      <c r="H102" s="10">
        <f t="shared" si="17"/>
        <v>2.1878612716763004</v>
      </c>
      <c r="I102" s="10">
        <f t="shared" si="17"/>
        <v>2</v>
      </c>
      <c r="J102" s="10"/>
      <c r="K102" s="10">
        <f t="shared" si="17"/>
        <v>0.91617273497036411</v>
      </c>
      <c r="L102" s="10">
        <f t="shared" si="17"/>
        <v>0.91800507185122571</v>
      </c>
    </row>
    <row r="103" spans="2:13" ht="12" customHeight="1" thickBot="1" x14ac:dyDescent="0.25">
      <c r="C103" s="21"/>
      <c r="E103" s="10"/>
      <c r="F103" s="10">
        <f>+F99/F100</f>
        <v>0.15596330275229359</v>
      </c>
      <c r="G103" s="8"/>
      <c r="H103" s="11" t="s">
        <v>126</v>
      </c>
      <c r="I103" s="12">
        <f>+I100/F100</f>
        <v>0.78065054211843199</v>
      </c>
      <c r="J103" s="10"/>
      <c r="K103" s="10"/>
      <c r="L103" s="10"/>
    </row>
    <row r="104" spans="2:13" ht="12" customHeight="1" x14ac:dyDescent="0.2">
      <c r="C104" s="21"/>
      <c r="E104" s="10"/>
      <c r="F104" s="10"/>
      <c r="G104" s="10"/>
      <c r="H104" s="10"/>
      <c r="I104" s="10"/>
      <c r="J104" s="10"/>
      <c r="K104" s="10"/>
      <c r="L104" s="10"/>
    </row>
    <row r="105" spans="2:13" ht="12" customHeight="1" x14ac:dyDescent="0.2">
      <c r="B105" s="25" t="s">
        <v>123</v>
      </c>
      <c r="C105" s="199" t="s">
        <v>149</v>
      </c>
      <c r="D105" s="199"/>
      <c r="E105" s="199"/>
      <c r="F105" s="199"/>
      <c r="G105" s="199"/>
      <c r="H105" s="199"/>
      <c r="I105" s="199"/>
      <c r="J105" s="199"/>
      <c r="K105" s="199"/>
      <c r="L105" s="199"/>
    </row>
    <row r="106" spans="2:13" ht="12" customHeight="1" x14ac:dyDescent="0.2">
      <c r="B106" s="26" t="s">
        <v>124</v>
      </c>
      <c r="C106" s="199" t="s">
        <v>150</v>
      </c>
      <c r="D106" s="199"/>
      <c r="E106" s="199"/>
      <c r="F106" s="199"/>
      <c r="G106" s="199"/>
      <c r="H106" s="199"/>
      <c r="I106" s="199"/>
      <c r="J106" s="199"/>
      <c r="K106" s="199"/>
      <c r="L106" s="199"/>
    </row>
    <row r="107" spans="2:13" ht="12" customHeight="1" x14ac:dyDescent="0.2">
      <c r="B107" s="26" t="s">
        <v>125</v>
      </c>
      <c r="C107" s="199" t="s">
        <v>151</v>
      </c>
      <c r="D107" s="199"/>
      <c r="E107" s="199"/>
      <c r="F107" s="199"/>
      <c r="G107" s="199"/>
      <c r="H107" s="199"/>
      <c r="I107" s="199"/>
      <c r="J107" s="199"/>
      <c r="K107" s="199"/>
      <c r="L107" s="199"/>
    </row>
    <row r="108" spans="2:13" ht="12" customHeight="1" x14ac:dyDescent="0.2">
      <c r="B108" s="26"/>
      <c r="C108" s="178"/>
      <c r="D108" s="178"/>
      <c r="E108" s="178"/>
      <c r="F108" s="178"/>
      <c r="G108" s="178"/>
      <c r="H108" s="178"/>
      <c r="I108" s="178"/>
      <c r="J108" s="178"/>
      <c r="K108" s="178"/>
      <c r="L108" s="178"/>
    </row>
    <row r="109" spans="2:13" ht="12" customHeight="1" x14ac:dyDescent="0.2">
      <c r="B109" s="26"/>
      <c r="C109" s="178"/>
      <c r="D109" s="178"/>
      <c r="E109" s="178"/>
      <c r="F109" s="178"/>
      <c r="G109" s="178"/>
      <c r="H109" s="178"/>
      <c r="I109" s="178"/>
      <c r="J109" s="178"/>
      <c r="K109" s="178"/>
      <c r="L109" s="178"/>
    </row>
    <row r="110" spans="2:13" ht="12" customHeight="1" x14ac:dyDescent="0.2">
      <c r="B110" s="26"/>
      <c r="C110" s="178"/>
      <c r="D110" s="178"/>
      <c r="E110" s="178"/>
      <c r="F110" s="178"/>
      <c r="G110" s="239">
        <v>2016</v>
      </c>
      <c r="H110" s="239"/>
      <c r="I110" s="239"/>
      <c r="J110" s="178"/>
      <c r="K110" s="178"/>
      <c r="L110" s="178"/>
    </row>
    <row r="111" spans="2:13" ht="12" customHeight="1" thickBot="1" x14ac:dyDescent="0.25"/>
    <row r="112" spans="2:13" ht="12" customHeight="1" thickBot="1" x14ac:dyDescent="0.25">
      <c r="B112" s="203" t="s">
        <v>28</v>
      </c>
      <c r="C112" s="213" t="s">
        <v>0</v>
      </c>
      <c r="D112" s="209" t="s">
        <v>1</v>
      </c>
      <c r="E112" s="207"/>
      <c r="F112" s="208"/>
      <c r="G112" s="209" t="s">
        <v>2</v>
      </c>
      <c r="H112" s="207"/>
      <c r="I112" s="208"/>
      <c r="J112" s="209" t="s">
        <v>3</v>
      </c>
      <c r="K112" s="207"/>
      <c r="L112" s="208"/>
      <c r="M112" s="2"/>
    </row>
    <row r="113" spans="2:13" ht="12" customHeight="1" x14ac:dyDescent="0.2">
      <c r="B113" s="204"/>
      <c r="C113" s="214"/>
      <c r="D113" s="216" t="s">
        <v>4</v>
      </c>
      <c r="E113" s="200" t="s">
        <v>5</v>
      </c>
      <c r="F113" s="200" t="s">
        <v>6</v>
      </c>
      <c r="G113" s="200" t="s">
        <v>4</v>
      </c>
      <c r="H113" s="200" t="s">
        <v>5</v>
      </c>
      <c r="I113" s="200" t="s">
        <v>6</v>
      </c>
      <c r="J113" s="200" t="s">
        <v>4</v>
      </c>
      <c r="K113" s="200" t="s">
        <v>5</v>
      </c>
      <c r="L113" s="200" t="s">
        <v>6</v>
      </c>
      <c r="M113" s="2"/>
    </row>
    <row r="114" spans="2:13" ht="12" customHeight="1" thickBot="1" x14ac:dyDescent="0.25">
      <c r="B114" s="205"/>
      <c r="C114" s="215"/>
      <c r="D114" s="217"/>
      <c r="E114" s="201"/>
      <c r="F114" s="201"/>
      <c r="G114" s="201"/>
      <c r="H114" s="201"/>
      <c r="I114" s="201"/>
      <c r="J114" s="201"/>
      <c r="K114" s="201"/>
      <c r="L114" s="201"/>
      <c r="M114" s="2"/>
    </row>
    <row r="115" spans="2:13" ht="12" customHeight="1" thickBot="1" x14ac:dyDescent="0.25">
      <c r="B115" s="237" t="s">
        <v>33</v>
      </c>
      <c r="C115" s="39" t="s">
        <v>24</v>
      </c>
      <c r="D115" s="28">
        <v>515</v>
      </c>
      <c r="E115" s="28">
        <v>2</v>
      </c>
      <c r="F115" s="28">
        <v>131</v>
      </c>
      <c r="G115" s="28">
        <v>136</v>
      </c>
      <c r="H115" s="28">
        <v>386</v>
      </c>
      <c r="I115" s="28">
        <v>118</v>
      </c>
      <c r="J115" s="28">
        <v>261</v>
      </c>
      <c r="K115" s="28">
        <v>317</v>
      </c>
      <c r="L115" s="28">
        <v>8</v>
      </c>
      <c r="M115" s="2"/>
    </row>
    <row r="116" spans="2:13" ht="12" customHeight="1" thickBot="1" x14ac:dyDescent="0.25">
      <c r="B116" s="241"/>
      <c r="C116" s="39" t="s">
        <v>25</v>
      </c>
      <c r="D116" s="4">
        <v>520</v>
      </c>
      <c r="E116" s="4">
        <v>0</v>
      </c>
      <c r="F116" s="4">
        <v>130</v>
      </c>
      <c r="G116" s="4">
        <v>114</v>
      </c>
      <c r="H116" s="4">
        <v>273</v>
      </c>
      <c r="I116" s="4">
        <v>124</v>
      </c>
      <c r="J116" s="4">
        <v>297</v>
      </c>
      <c r="K116" s="4">
        <v>145</v>
      </c>
      <c r="L116" s="4">
        <v>1</v>
      </c>
      <c r="M116" s="2"/>
    </row>
    <row r="117" spans="2:13" ht="12" customHeight="1" thickBot="1" x14ac:dyDescent="0.25">
      <c r="B117" s="238"/>
      <c r="C117" s="39" t="s">
        <v>26</v>
      </c>
      <c r="D117" s="4">
        <v>501</v>
      </c>
      <c r="E117" s="4">
        <v>0</v>
      </c>
      <c r="F117" s="4">
        <v>134</v>
      </c>
      <c r="G117" s="4">
        <v>114</v>
      </c>
      <c r="H117" s="4">
        <v>337</v>
      </c>
      <c r="I117" s="4">
        <v>132</v>
      </c>
      <c r="J117" s="4">
        <v>277</v>
      </c>
      <c r="K117" s="4">
        <v>122</v>
      </c>
      <c r="L117" s="4">
        <v>1</v>
      </c>
      <c r="M117" s="2"/>
    </row>
    <row r="118" spans="2:13" ht="12" customHeight="1" x14ac:dyDescent="0.2">
      <c r="C118" s="6" t="s">
        <v>116</v>
      </c>
      <c r="D118" s="1">
        <f>SUM(D115:D117)</f>
        <v>1536</v>
      </c>
      <c r="E118" s="1">
        <f t="shared" ref="E118:L118" si="18">SUM(E115:E117)</f>
        <v>2</v>
      </c>
      <c r="F118" s="1">
        <f t="shared" si="18"/>
        <v>395</v>
      </c>
      <c r="G118" s="1">
        <f t="shared" si="18"/>
        <v>364</v>
      </c>
      <c r="H118" s="1">
        <f t="shared" si="18"/>
        <v>996</v>
      </c>
      <c r="I118" s="1">
        <f t="shared" si="18"/>
        <v>374</v>
      </c>
      <c r="J118" s="1">
        <f t="shared" si="18"/>
        <v>835</v>
      </c>
      <c r="K118" s="1">
        <f t="shared" si="18"/>
        <v>584</v>
      </c>
      <c r="L118" s="1">
        <f t="shared" si="18"/>
        <v>10</v>
      </c>
    </row>
    <row r="119" spans="2:13" ht="12" customHeight="1" x14ac:dyDescent="0.2">
      <c r="C119" s="6" t="s">
        <v>119</v>
      </c>
      <c r="D119" s="7">
        <f>+D118/3</f>
        <v>512</v>
      </c>
      <c r="E119" s="7">
        <f t="shared" ref="E119:L119" si="19">+E118/3</f>
        <v>0.66666666666666663</v>
      </c>
      <c r="F119" s="7">
        <f t="shared" si="19"/>
        <v>131.66666666666666</v>
      </c>
      <c r="G119" s="7">
        <f t="shared" si="19"/>
        <v>121.33333333333333</v>
      </c>
      <c r="H119" s="7">
        <f t="shared" si="19"/>
        <v>332</v>
      </c>
      <c r="I119" s="7">
        <f t="shared" si="19"/>
        <v>124.66666666666667</v>
      </c>
      <c r="J119" s="7">
        <f t="shared" si="19"/>
        <v>278.33333333333331</v>
      </c>
      <c r="K119" s="7">
        <f t="shared" si="19"/>
        <v>194.66666666666666</v>
      </c>
      <c r="L119" s="7">
        <f t="shared" si="19"/>
        <v>3.3333333333333335</v>
      </c>
    </row>
    <row r="120" spans="2:13" ht="12" customHeight="1" thickBot="1" x14ac:dyDescent="0.25">
      <c r="C120" s="6" t="s">
        <v>117</v>
      </c>
      <c r="E120" s="7">
        <f>SUM(D119:E119)</f>
        <v>512.66666666666663</v>
      </c>
      <c r="F120" s="7">
        <f>SUM(D119:F119)</f>
        <v>644.33333333333326</v>
      </c>
      <c r="H120" s="7">
        <f>SUM(G119:H119)</f>
        <v>453.33333333333331</v>
      </c>
      <c r="I120" s="7">
        <f>SUM(G119:I119)</f>
        <v>578</v>
      </c>
      <c r="K120" s="7">
        <f>SUM(J119:K119)</f>
        <v>473</v>
      </c>
      <c r="L120" s="7">
        <f>SUM(J119:L119)</f>
        <v>476.33333333333331</v>
      </c>
    </row>
    <row r="121" spans="2:13" ht="12" customHeight="1" thickBot="1" x14ac:dyDescent="0.25">
      <c r="C121" s="9" t="s">
        <v>121</v>
      </c>
      <c r="D121" s="8"/>
      <c r="E121" s="8"/>
      <c r="F121" s="10">
        <f>+F119/F120</f>
        <v>0.20434557682359028</v>
      </c>
      <c r="G121" s="8"/>
      <c r="H121" s="11" t="s">
        <v>126</v>
      </c>
      <c r="I121" s="12">
        <f>+I120/F120</f>
        <v>0.89705121572684954</v>
      </c>
      <c r="J121" s="8"/>
      <c r="K121" s="8"/>
      <c r="L121" s="8"/>
    </row>
    <row r="122" spans="2:13" ht="12" customHeight="1" x14ac:dyDescent="0.2">
      <c r="C122" s="21"/>
      <c r="D122" s="8"/>
      <c r="E122" s="8"/>
      <c r="F122" s="10"/>
      <c r="G122" s="10"/>
      <c r="H122" s="10"/>
      <c r="I122" s="10"/>
      <c r="J122" s="8"/>
      <c r="K122" s="8"/>
      <c r="L122" s="8"/>
    </row>
    <row r="123" spans="2:13" ht="12" customHeight="1" x14ac:dyDescent="0.2">
      <c r="C123" s="21"/>
      <c r="D123" s="8"/>
      <c r="E123" s="8"/>
      <c r="F123" s="10"/>
      <c r="G123" s="239">
        <v>2017</v>
      </c>
      <c r="H123" s="239"/>
      <c r="I123" s="239"/>
      <c r="J123" s="8"/>
      <c r="K123" s="8"/>
      <c r="L123" s="8"/>
    </row>
    <row r="124" spans="2:13" ht="12" customHeight="1" thickBot="1" x14ac:dyDescent="0.25">
      <c r="G124" s="10"/>
      <c r="H124" s="10"/>
      <c r="I124" s="10"/>
    </row>
    <row r="125" spans="2:13" ht="12" customHeight="1" thickBot="1" x14ac:dyDescent="0.25">
      <c r="B125" s="203" t="s">
        <v>28</v>
      </c>
      <c r="C125" s="213" t="s">
        <v>0</v>
      </c>
      <c r="D125" s="209" t="s">
        <v>1</v>
      </c>
      <c r="E125" s="207"/>
      <c r="F125" s="208"/>
      <c r="G125" s="209" t="s">
        <v>2</v>
      </c>
      <c r="H125" s="207"/>
      <c r="I125" s="208"/>
      <c r="J125" s="209" t="s">
        <v>3</v>
      </c>
      <c r="K125" s="207"/>
      <c r="L125" s="208"/>
      <c r="M125" s="2"/>
    </row>
    <row r="126" spans="2:13" ht="12" customHeight="1" x14ac:dyDescent="0.2">
      <c r="B126" s="204"/>
      <c r="C126" s="214"/>
      <c r="D126" s="216" t="s">
        <v>4</v>
      </c>
      <c r="E126" s="200" t="s">
        <v>5</v>
      </c>
      <c r="F126" s="200" t="s">
        <v>6</v>
      </c>
      <c r="G126" s="200" t="s">
        <v>4</v>
      </c>
      <c r="H126" s="200" t="s">
        <v>5</v>
      </c>
      <c r="I126" s="200" t="s">
        <v>6</v>
      </c>
      <c r="J126" s="200" t="s">
        <v>4</v>
      </c>
      <c r="K126" s="200" t="s">
        <v>5</v>
      </c>
      <c r="L126" s="200" t="s">
        <v>6</v>
      </c>
      <c r="M126" s="2"/>
    </row>
    <row r="127" spans="2:13" ht="12" customHeight="1" thickBot="1" x14ac:dyDescent="0.25">
      <c r="B127" s="205"/>
      <c r="C127" s="215"/>
      <c r="D127" s="217"/>
      <c r="E127" s="201"/>
      <c r="F127" s="201"/>
      <c r="G127" s="201"/>
      <c r="H127" s="201"/>
      <c r="I127" s="201"/>
      <c r="J127" s="201"/>
      <c r="K127" s="201"/>
      <c r="L127" s="201"/>
      <c r="M127" s="2"/>
    </row>
    <row r="128" spans="2:13" ht="12" customHeight="1" thickBot="1" x14ac:dyDescent="0.25">
      <c r="B128" s="237" t="s">
        <v>33</v>
      </c>
      <c r="C128" s="39" t="s">
        <v>24</v>
      </c>
      <c r="D128" s="28">
        <v>651</v>
      </c>
      <c r="E128" s="28">
        <v>0</v>
      </c>
      <c r="F128" s="28">
        <v>94</v>
      </c>
      <c r="G128" s="92">
        <v>444</v>
      </c>
      <c r="H128" s="92">
        <v>304</v>
      </c>
      <c r="I128" s="28">
        <v>90</v>
      </c>
      <c r="J128" s="28">
        <v>348</v>
      </c>
      <c r="K128" s="28">
        <v>17</v>
      </c>
      <c r="L128" s="28">
        <v>0</v>
      </c>
      <c r="M128" s="2"/>
    </row>
    <row r="129" spans="2:13" ht="12" customHeight="1" thickBot="1" x14ac:dyDescent="0.25">
      <c r="B129" s="241"/>
      <c r="C129" s="39" t="s">
        <v>25</v>
      </c>
      <c r="D129" s="4">
        <v>645</v>
      </c>
      <c r="E129" s="4">
        <v>0</v>
      </c>
      <c r="F129" s="4">
        <v>95</v>
      </c>
      <c r="G129" s="4">
        <v>255</v>
      </c>
      <c r="H129" s="4">
        <v>69</v>
      </c>
      <c r="I129" s="4">
        <v>90</v>
      </c>
      <c r="J129" s="4">
        <v>609</v>
      </c>
      <c r="K129" s="4">
        <v>76</v>
      </c>
      <c r="L129" s="4">
        <v>4</v>
      </c>
      <c r="M129" s="2"/>
    </row>
    <row r="130" spans="2:13" ht="12" customHeight="1" thickBot="1" x14ac:dyDescent="0.25">
      <c r="B130" s="238"/>
      <c r="C130" s="39" t="s">
        <v>26</v>
      </c>
      <c r="D130" s="4">
        <v>659</v>
      </c>
      <c r="E130" s="4">
        <v>4</v>
      </c>
      <c r="F130" s="4">
        <v>98</v>
      </c>
      <c r="G130" s="4">
        <v>317</v>
      </c>
      <c r="H130" s="4">
        <v>101</v>
      </c>
      <c r="I130" s="4">
        <v>90</v>
      </c>
      <c r="J130" s="4">
        <v>501</v>
      </c>
      <c r="K130" s="4">
        <v>25</v>
      </c>
      <c r="L130" s="4">
        <v>2</v>
      </c>
      <c r="M130" s="2"/>
    </row>
    <row r="131" spans="2:13" ht="12" customHeight="1" x14ac:dyDescent="0.2">
      <c r="C131" s="6" t="s">
        <v>116</v>
      </c>
      <c r="D131" s="1">
        <f>SUM(D128:D130)</f>
        <v>1955</v>
      </c>
      <c r="E131" s="1">
        <f t="shared" ref="E131:L131" si="20">SUM(E128:E130)</f>
        <v>4</v>
      </c>
      <c r="F131" s="1">
        <f t="shared" si="20"/>
        <v>287</v>
      </c>
      <c r="G131" s="1">
        <f t="shared" si="20"/>
        <v>1016</v>
      </c>
      <c r="H131" s="1">
        <f t="shared" si="20"/>
        <v>474</v>
      </c>
      <c r="I131" s="1">
        <f t="shared" si="20"/>
        <v>270</v>
      </c>
      <c r="J131" s="1">
        <f t="shared" si="20"/>
        <v>1458</v>
      </c>
      <c r="K131" s="1">
        <f t="shared" si="20"/>
        <v>118</v>
      </c>
      <c r="L131" s="1">
        <f t="shared" si="20"/>
        <v>6</v>
      </c>
    </row>
    <row r="132" spans="2:13" ht="12" customHeight="1" x14ac:dyDescent="0.2">
      <c r="C132" s="6" t="s">
        <v>119</v>
      </c>
      <c r="D132" s="7">
        <f>+D131/3</f>
        <v>651.66666666666663</v>
      </c>
      <c r="E132" s="7">
        <f t="shared" ref="E132:L132" si="21">+E131/3</f>
        <v>1.3333333333333333</v>
      </c>
      <c r="F132" s="7">
        <f t="shared" si="21"/>
        <v>95.666666666666671</v>
      </c>
      <c r="G132" s="7">
        <f t="shared" si="21"/>
        <v>338.66666666666669</v>
      </c>
      <c r="H132" s="7">
        <f t="shared" si="21"/>
        <v>158</v>
      </c>
      <c r="I132" s="7">
        <f t="shared" si="21"/>
        <v>90</v>
      </c>
      <c r="J132" s="7">
        <f t="shared" si="21"/>
        <v>486</v>
      </c>
      <c r="K132" s="7">
        <f t="shared" si="21"/>
        <v>39.333333333333336</v>
      </c>
      <c r="L132" s="7">
        <f t="shared" si="21"/>
        <v>2</v>
      </c>
    </row>
    <row r="133" spans="2:13" ht="12" customHeight="1" x14ac:dyDescent="0.2">
      <c r="C133" s="6" t="s">
        <v>117</v>
      </c>
      <c r="E133" s="8">
        <f>SUM(D132:E132)</f>
        <v>653</v>
      </c>
      <c r="F133" s="8">
        <f>SUM(D132:F132)</f>
        <v>748.66666666666663</v>
      </c>
      <c r="H133" s="8">
        <f>SUM(G132:H132)</f>
        <v>496.66666666666669</v>
      </c>
      <c r="I133" s="8">
        <f>SUM(G132:I132)</f>
        <v>586.66666666666674</v>
      </c>
      <c r="K133" s="8">
        <f>SUM(J132:K132)</f>
        <v>525.33333333333337</v>
      </c>
      <c r="L133" s="8">
        <f>SUM(J132:L132)</f>
        <v>527.33333333333337</v>
      </c>
    </row>
    <row r="134" spans="2:13" ht="12" customHeight="1" x14ac:dyDescent="0.2">
      <c r="C134" s="6" t="s">
        <v>120</v>
      </c>
      <c r="D134" s="10">
        <f>+D131/D118</f>
        <v>1.2727864583333333</v>
      </c>
      <c r="E134" s="10">
        <f t="shared" ref="E134:L134" si="22">+E131/E118</f>
        <v>2</v>
      </c>
      <c r="F134" s="10">
        <f t="shared" si="22"/>
        <v>0.72658227848101264</v>
      </c>
      <c r="G134" s="10">
        <f t="shared" si="22"/>
        <v>2.7912087912087911</v>
      </c>
      <c r="H134" s="10">
        <f t="shared" si="22"/>
        <v>0.4759036144578313</v>
      </c>
      <c r="I134" s="10">
        <f t="shared" si="22"/>
        <v>0.72192513368983957</v>
      </c>
      <c r="J134" s="10">
        <f t="shared" si="22"/>
        <v>1.7461077844311377</v>
      </c>
      <c r="K134" s="10">
        <f t="shared" si="22"/>
        <v>0.20205479452054795</v>
      </c>
      <c r="L134" s="10">
        <f t="shared" si="22"/>
        <v>0.6</v>
      </c>
    </row>
    <row r="135" spans="2:13" ht="12" customHeight="1" thickBot="1" x14ac:dyDescent="0.25">
      <c r="C135" s="9" t="s">
        <v>122</v>
      </c>
      <c r="E135" s="10">
        <f>+E133/E120</f>
        <v>1.2737321196358908</v>
      </c>
      <c r="F135" s="10">
        <f t="shared" ref="F135:L135" si="23">+F133/F120</f>
        <v>1.1619244697361615</v>
      </c>
      <c r="G135" s="10"/>
      <c r="H135" s="10">
        <f t="shared" si="23"/>
        <v>1.0955882352941178</v>
      </c>
      <c r="I135" s="10">
        <f t="shared" si="23"/>
        <v>1.0149942329873127</v>
      </c>
      <c r="J135" s="10"/>
      <c r="K135" s="10">
        <f t="shared" si="23"/>
        <v>1.1106412966878083</v>
      </c>
      <c r="L135" s="10">
        <f t="shared" si="23"/>
        <v>1.1070678796361093</v>
      </c>
    </row>
    <row r="136" spans="2:13" ht="12" customHeight="1" thickBot="1" x14ac:dyDescent="0.25">
      <c r="C136" s="21"/>
      <c r="E136" s="10"/>
      <c r="F136" s="10">
        <f>+F132/F133</f>
        <v>0.12778272484416742</v>
      </c>
      <c r="G136" s="8"/>
      <c r="H136" s="11" t="s">
        <v>126</v>
      </c>
      <c r="I136" s="12">
        <f>+I133/F133</f>
        <v>0.78361531611754243</v>
      </c>
      <c r="J136" s="10"/>
      <c r="K136" s="10"/>
      <c r="L136" s="10"/>
    </row>
    <row r="137" spans="2:13" ht="12" customHeight="1" x14ac:dyDescent="0.2">
      <c r="C137" s="21"/>
      <c r="E137" s="10"/>
      <c r="F137" s="10"/>
      <c r="G137" s="10"/>
      <c r="H137" s="10"/>
      <c r="I137" s="10"/>
      <c r="J137" s="10"/>
      <c r="K137" s="10"/>
      <c r="L137" s="10"/>
    </row>
    <row r="138" spans="2:13" ht="12" customHeight="1" x14ac:dyDescent="0.2">
      <c r="B138" s="25" t="s">
        <v>123</v>
      </c>
      <c r="C138" s="199" t="s">
        <v>152</v>
      </c>
      <c r="D138" s="199"/>
      <c r="E138" s="199"/>
      <c r="F138" s="199"/>
      <c r="G138" s="199"/>
      <c r="H138" s="199"/>
      <c r="I138" s="199"/>
      <c r="J138" s="199"/>
      <c r="K138" s="199"/>
      <c r="L138" s="199"/>
    </row>
    <row r="139" spans="2:13" ht="12" customHeight="1" x14ac:dyDescent="0.2">
      <c r="B139" s="26" t="s">
        <v>124</v>
      </c>
      <c r="C139" s="199" t="s">
        <v>153</v>
      </c>
      <c r="D139" s="199"/>
      <c r="E139" s="199"/>
      <c r="F139" s="199"/>
      <c r="G139" s="199"/>
      <c r="H139" s="199"/>
      <c r="I139" s="199"/>
      <c r="J139" s="199"/>
      <c r="K139" s="199"/>
      <c r="L139" s="199"/>
    </row>
    <row r="140" spans="2:13" ht="12" customHeight="1" x14ac:dyDescent="0.2">
      <c r="B140" s="26" t="s">
        <v>125</v>
      </c>
      <c r="C140" s="199" t="s">
        <v>154</v>
      </c>
      <c r="D140" s="199"/>
      <c r="E140" s="199"/>
      <c r="F140" s="199"/>
      <c r="G140" s="199"/>
      <c r="H140" s="199"/>
      <c r="I140" s="199"/>
      <c r="J140" s="199"/>
      <c r="K140" s="199"/>
      <c r="L140" s="199"/>
    </row>
    <row r="142" spans="2:13" ht="12" customHeight="1" thickBot="1" x14ac:dyDescent="0.25"/>
    <row r="143" spans="2:13" ht="12" customHeight="1" x14ac:dyDescent="0.2">
      <c r="C143" s="178"/>
      <c r="D143" s="203" t="s">
        <v>1</v>
      </c>
      <c r="E143" s="203" t="s">
        <v>2</v>
      </c>
      <c r="F143" s="203" t="s">
        <v>3</v>
      </c>
    </row>
    <row r="144" spans="2:13" ht="12" customHeight="1" thickBot="1" x14ac:dyDescent="0.25">
      <c r="C144" s="178"/>
      <c r="D144" s="240"/>
      <c r="E144" s="240"/>
      <c r="F144" s="240"/>
    </row>
    <row r="145" spans="1:11" ht="29.25" customHeight="1" thickBot="1" x14ac:dyDescent="0.25">
      <c r="C145" s="126" t="s">
        <v>272</v>
      </c>
      <c r="D145" s="95"/>
      <c r="E145" s="95"/>
      <c r="F145" s="95"/>
    </row>
    <row r="146" spans="1:11" ht="43.5" customHeight="1" thickBot="1" x14ac:dyDescent="0.25">
      <c r="C146" s="31" t="s">
        <v>173</v>
      </c>
      <c r="D146" s="76"/>
      <c r="E146" s="77"/>
      <c r="F146" s="78"/>
    </row>
    <row r="147" spans="1:11" ht="12" customHeight="1" x14ac:dyDescent="0.2">
      <c r="D147" s="10" t="e">
        <f>+D145/D146</f>
        <v>#DIV/0!</v>
      </c>
      <c r="E147" s="10" t="e">
        <f>+E145/E146</f>
        <v>#DIV/0!</v>
      </c>
      <c r="F147" s="10" t="e">
        <f>+F145/F146</f>
        <v>#DIV/0!</v>
      </c>
    </row>
    <row r="149" spans="1:11" ht="24" customHeight="1" x14ac:dyDescent="0.2">
      <c r="A149" s="25" t="s">
        <v>167</v>
      </c>
      <c r="B149" s="234" t="s">
        <v>306</v>
      </c>
      <c r="C149" s="234"/>
      <c r="D149" s="234"/>
      <c r="E149" s="234"/>
      <c r="F149" s="234"/>
      <c r="G149" s="234"/>
      <c r="H149" s="234"/>
      <c r="I149" s="234"/>
      <c r="J149" s="234"/>
      <c r="K149" s="234"/>
    </row>
    <row r="151" spans="1:11" ht="28.5" customHeight="1" x14ac:dyDescent="0.2">
      <c r="C151" s="14" t="s">
        <v>74</v>
      </c>
      <c r="D151" s="15" t="s">
        <v>75</v>
      </c>
      <c r="E151" s="15" t="s">
        <v>76</v>
      </c>
      <c r="F151" s="16" t="s">
        <v>77</v>
      </c>
    </row>
    <row r="152" spans="1:11" ht="12" customHeight="1" x14ac:dyDescent="0.2">
      <c r="C152" s="17" t="s">
        <v>183</v>
      </c>
      <c r="D152" s="18"/>
      <c r="E152" s="18"/>
      <c r="F152" s="18"/>
    </row>
    <row r="153" spans="1:11" ht="12" customHeight="1" x14ac:dyDescent="0.2">
      <c r="C153" s="17" t="s">
        <v>80</v>
      </c>
      <c r="D153" s="18"/>
      <c r="E153" s="18"/>
      <c r="F153" s="18"/>
    </row>
    <row r="154" spans="1:11" ht="12" customHeight="1" x14ac:dyDescent="0.2">
      <c r="C154" s="17" t="s">
        <v>81</v>
      </c>
      <c r="D154" s="18"/>
      <c r="E154" s="18"/>
      <c r="F154" s="18"/>
    </row>
    <row r="155" spans="1:11" ht="12" customHeight="1" x14ac:dyDescent="0.2">
      <c r="C155" s="17" t="s">
        <v>82</v>
      </c>
      <c r="D155" s="18"/>
      <c r="E155" s="18"/>
      <c r="F155" s="18"/>
    </row>
    <row r="156" spans="1:11" ht="12" customHeight="1" x14ac:dyDescent="0.2">
      <c r="C156" s="17" t="s">
        <v>85</v>
      </c>
      <c r="D156" s="18"/>
      <c r="E156" s="18"/>
      <c r="F156" s="18"/>
    </row>
    <row r="157" spans="1:11" ht="12" customHeight="1" x14ac:dyDescent="0.2">
      <c r="C157" s="17" t="s">
        <v>86</v>
      </c>
      <c r="D157" s="18"/>
      <c r="E157" s="18"/>
      <c r="F157" s="18"/>
    </row>
    <row r="158" spans="1:11" ht="12" customHeight="1" x14ac:dyDescent="0.2">
      <c r="C158" s="17" t="s">
        <v>87</v>
      </c>
      <c r="D158" s="18"/>
      <c r="E158" s="18"/>
      <c r="F158" s="18"/>
    </row>
    <row r="159" spans="1:11" ht="12" customHeight="1" x14ac:dyDescent="0.2">
      <c r="C159" s="17" t="s">
        <v>88</v>
      </c>
      <c r="D159" s="18"/>
      <c r="E159" s="18"/>
      <c r="F159" s="18"/>
    </row>
    <row r="160" spans="1:11" ht="12" customHeight="1" x14ac:dyDescent="0.2">
      <c r="C160" s="17" t="s">
        <v>89</v>
      </c>
      <c r="D160" s="18"/>
      <c r="E160" s="18"/>
      <c r="F160" s="18"/>
    </row>
    <row r="161" spans="3:6" ht="12" customHeight="1" x14ac:dyDescent="0.2">
      <c r="C161" s="17" t="s">
        <v>180</v>
      </c>
      <c r="D161" s="18"/>
      <c r="E161" s="18"/>
      <c r="F161" s="18"/>
    </row>
    <row r="162" spans="3:6" ht="12" customHeight="1" x14ac:dyDescent="0.2">
      <c r="C162" s="17" t="s">
        <v>91</v>
      </c>
      <c r="D162" s="18"/>
      <c r="E162" s="18"/>
      <c r="F162" s="18"/>
    </row>
    <row r="163" spans="3:6" ht="12" customHeight="1" x14ac:dyDescent="0.2">
      <c r="C163" s="17" t="s">
        <v>92</v>
      </c>
      <c r="D163" s="18"/>
      <c r="E163" s="18"/>
      <c r="F163" s="18"/>
    </row>
    <row r="164" spans="3:6" ht="12" customHeight="1" x14ac:dyDescent="0.2">
      <c r="C164" s="17" t="s">
        <v>93</v>
      </c>
      <c r="D164" s="18"/>
      <c r="E164" s="18"/>
      <c r="F164" s="18"/>
    </row>
    <row r="165" spans="3:6" ht="12" customHeight="1" x14ac:dyDescent="0.2">
      <c r="C165" s="17" t="s">
        <v>94</v>
      </c>
      <c r="D165" s="18"/>
      <c r="E165" s="18"/>
      <c r="F165" s="18"/>
    </row>
    <row r="166" spans="3:6" ht="12" customHeight="1" x14ac:dyDescent="0.2">
      <c r="C166" s="17" t="s">
        <v>95</v>
      </c>
      <c r="D166" s="18"/>
      <c r="E166" s="18"/>
      <c r="F166" s="18"/>
    </row>
    <row r="167" spans="3:6" ht="12" customHeight="1" x14ac:dyDescent="0.2">
      <c r="C167" s="17" t="s">
        <v>96</v>
      </c>
      <c r="D167" s="18"/>
      <c r="E167" s="18"/>
      <c r="F167" s="18"/>
    </row>
    <row r="168" spans="3:6" ht="12" customHeight="1" x14ac:dyDescent="0.2">
      <c r="C168" s="17" t="s">
        <v>98</v>
      </c>
      <c r="D168" s="18"/>
      <c r="E168" s="18"/>
      <c r="F168" s="18"/>
    </row>
    <row r="169" spans="3:6" ht="12" customHeight="1" x14ac:dyDescent="0.2">
      <c r="C169" s="17" t="s">
        <v>99</v>
      </c>
      <c r="D169" s="18"/>
      <c r="E169" s="18"/>
      <c r="F169" s="18"/>
    </row>
    <row r="170" spans="3:6" ht="12" customHeight="1" x14ac:dyDescent="0.2">
      <c r="C170" s="17" t="s">
        <v>100</v>
      </c>
      <c r="D170" s="18"/>
      <c r="E170" s="18"/>
      <c r="F170" s="18"/>
    </row>
    <row r="171" spans="3:6" ht="12" customHeight="1" x14ac:dyDescent="0.2">
      <c r="C171" s="17" t="s">
        <v>101</v>
      </c>
      <c r="D171" s="18"/>
      <c r="E171" s="18"/>
      <c r="F171" s="18"/>
    </row>
    <row r="172" spans="3:6" ht="12" customHeight="1" x14ac:dyDescent="0.2">
      <c r="C172" s="17" t="s">
        <v>102</v>
      </c>
      <c r="D172" s="18"/>
      <c r="E172" s="18"/>
      <c r="F172" s="18"/>
    </row>
    <row r="173" spans="3:6" ht="12" customHeight="1" x14ac:dyDescent="0.2">
      <c r="C173" s="17" t="s">
        <v>103</v>
      </c>
      <c r="D173" s="18"/>
      <c r="E173" s="18"/>
      <c r="F173" s="18"/>
    </row>
    <row r="174" spans="3:6" ht="12" customHeight="1" x14ac:dyDescent="0.2">
      <c r="C174" s="17" t="s">
        <v>104</v>
      </c>
      <c r="D174" s="18"/>
      <c r="E174" s="18"/>
      <c r="F174" s="18"/>
    </row>
    <row r="175" spans="3:6" ht="12" customHeight="1" x14ac:dyDescent="0.2">
      <c r="C175" s="17" t="s">
        <v>105</v>
      </c>
      <c r="D175" s="18"/>
      <c r="E175" s="18"/>
      <c r="F175" s="18"/>
    </row>
    <row r="176" spans="3:6" ht="12" customHeight="1" x14ac:dyDescent="0.2">
      <c r="C176" s="17" t="s">
        <v>107</v>
      </c>
      <c r="D176" s="18"/>
      <c r="E176" s="18"/>
      <c r="F176" s="18"/>
    </row>
    <row r="177" spans="3:6" ht="12" customHeight="1" x14ac:dyDescent="0.2">
      <c r="C177" s="17" t="s">
        <v>108</v>
      </c>
      <c r="D177" s="18"/>
      <c r="E177" s="18"/>
      <c r="F177" s="18"/>
    </row>
    <row r="178" spans="3:6" ht="12" customHeight="1" x14ac:dyDescent="0.2">
      <c r="C178" s="93" t="s">
        <v>109</v>
      </c>
      <c r="D178" s="18"/>
      <c r="E178" s="18"/>
      <c r="F178" s="18"/>
    </row>
    <row r="179" spans="3:6" ht="12" customHeight="1" x14ac:dyDescent="0.2">
      <c r="C179" s="17" t="s">
        <v>187</v>
      </c>
      <c r="D179" s="18"/>
      <c r="E179" s="18"/>
      <c r="F179" s="18"/>
    </row>
    <row r="180" spans="3:6" ht="12" customHeight="1" x14ac:dyDescent="0.2">
      <c r="C180" s="17" t="s">
        <v>260</v>
      </c>
      <c r="D180" s="17"/>
      <c r="E180" s="17"/>
      <c r="F180" s="17"/>
    </row>
    <row r="181" spans="3:6" ht="12" customHeight="1" x14ac:dyDescent="0.2">
      <c r="C181" s="17" t="s">
        <v>261</v>
      </c>
      <c r="D181" s="17"/>
      <c r="E181" s="17"/>
      <c r="F181" s="17"/>
    </row>
  </sheetData>
  <mergeCells count="142">
    <mergeCell ref="D143:D144"/>
    <mergeCell ref="E143:E144"/>
    <mergeCell ref="F143:F144"/>
    <mergeCell ref="B149:K149"/>
    <mergeCell ref="I5:I6"/>
    <mergeCell ref="J5:J6"/>
    <mergeCell ref="K5:K6"/>
    <mergeCell ref="L5:L6"/>
    <mergeCell ref="B7:B16"/>
    <mergeCell ref="B24:B26"/>
    <mergeCell ref="C24:C26"/>
    <mergeCell ref="D24:F24"/>
    <mergeCell ref="G24:I24"/>
    <mergeCell ref="J24:L24"/>
    <mergeCell ref="B4:B6"/>
    <mergeCell ref="C4:C6"/>
    <mergeCell ref="D4:F4"/>
    <mergeCell ref="G4:I4"/>
    <mergeCell ref="J4:L4"/>
    <mergeCell ref="D5:D6"/>
    <mergeCell ref="E5:E6"/>
    <mergeCell ref="F5:F6"/>
    <mergeCell ref="G5:G6"/>
    <mergeCell ref="H5:H6"/>
    <mergeCell ref="J25:J26"/>
    <mergeCell ref="K25:K26"/>
    <mergeCell ref="L25:L26"/>
    <mergeCell ref="B27:B36"/>
    <mergeCell ref="B51:B53"/>
    <mergeCell ref="C51:C53"/>
    <mergeCell ref="D51:F51"/>
    <mergeCell ref="G51:I51"/>
    <mergeCell ref="J51:L51"/>
    <mergeCell ref="D52:D53"/>
    <mergeCell ref="D25:D26"/>
    <mergeCell ref="E25:E26"/>
    <mergeCell ref="F25:F26"/>
    <mergeCell ref="G25:G26"/>
    <mergeCell ref="H25:H26"/>
    <mergeCell ref="I25:I26"/>
    <mergeCell ref="E52:E53"/>
    <mergeCell ref="F52:F53"/>
    <mergeCell ref="G52:G53"/>
    <mergeCell ref="H52:H53"/>
    <mergeCell ref="I52:I53"/>
    <mergeCell ref="C44:L44"/>
    <mergeCell ref="C45:L45"/>
    <mergeCell ref="C46:L46"/>
    <mergeCell ref="G49:I49"/>
    <mergeCell ref="G80:I80"/>
    <mergeCell ref="J80:L80"/>
    <mergeCell ref="J52:J53"/>
    <mergeCell ref="K52:K53"/>
    <mergeCell ref="L52:L53"/>
    <mergeCell ref="B63:B65"/>
    <mergeCell ref="C63:C65"/>
    <mergeCell ref="D63:F63"/>
    <mergeCell ref="G63:I63"/>
    <mergeCell ref="J63:L63"/>
    <mergeCell ref="D64:D65"/>
    <mergeCell ref="E64:E65"/>
    <mergeCell ref="F64:F65"/>
    <mergeCell ref="G64:G65"/>
    <mergeCell ref="H64:H65"/>
    <mergeCell ref="I64:I65"/>
    <mergeCell ref="B96:B97"/>
    <mergeCell ref="G78:I78"/>
    <mergeCell ref="B93:B95"/>
    <mergeCell ref="C93:C95"/>
    <mergeCell ref="D93:F93"/>
    <mergeCell ref="G93:I93"/>
    <mergeCell ref="J93:L93"/>
    <mergeCell ref="D94:D95"/>
    <mergeCell ref="E94:E95"/>
    <mergeCell ref="F94:F95"/>
    <mergeCell ref="G94:G95"/>
    <mergeCell ref="H94:H95"/>
    <mergeCell ref="H81:H82"/>
    <mergeCell ref="I81:I82"/>
    <mergeCell ref="J81:J82"/>
    <mergeCell ref="K81:K82"/>
    <mergeCell ref="L81:L82"/>
    <mergeCell ref="B83:B84"/>
    <mergeCell ref="D81:D82"/>
    <mergeCell ref="E81:E82"/>
    <mergeCell ref="F81:F82"/>
    <mergeCell ref="G81:G82"/>
    <mergeCell ref="B80:B82"/>
    <mergeCell ref="C80:C82"/>
    <mergeCell ref="B115:B117"/>
    <mergeCell ref="B125:B127"/>
    <mergeCell ref="C125:C127"/>
    <mergeCell ref="D125:F125"/>
    <mergeCell ref="G125:I125"/>
    <mergeCell ref="J125:L125"/>
    <mergeCell ref="B112:B114"/>
    <mergeCell ref="C112:C114"/>
    <mergeCell ref="D112:F112"/>
    <mergeCell ref="G112:I112"/>
    <mergeCell ref="J112:L112"/>
    <mergeCell ref="D113:D114"/>
    <mergeCell ref="E113:E114"/>
    <mergeCell ref="F113:F114"/>
    <mergeCell ref="G113:G114"/>
    <mergeCell ref="H113:H114"/>
    <mergeCell ref="C138:L138"/>
    <mergeCell ref="C139:L139"/>
    <mergeCell ref="C140:L140"/>
    <mergeCell ref="J126:J127"/>
    <mergeCell ref="K126:K127"/>
    <mergeCell ref="L126:L127"/>
    <mergeCell ref="B128:B130"/>
    <mergeCell ref="D126:D127"/>
    <mergeCell ref="E126:E127"/>
    <mergeCell ref="F126:F127"/>
    <mergeCell ref="G126:G127"/>
    <mergeCell ref="H126:H127"/>
    <mergeCell ref="I126:I127"/>
    <mergeCell ref="G2:I2"/>
    <mergeCell ref="G22:I22"/>
    <mergeCell ref="G91:I91"/>
    <mergeCell ref="G110:I110"/>
    <mergeCell ref="G123:I123"/>
    <mergeCell ref="C74:L74"/>
    <mergeCell ref="C75:L75"/>
    <mergeCell ref="C76:L76"/>
    <mergeCell ref="C105:L105"/>
    <mergeCell ref="C106:L106"/>
    <mergeCell ref="C107:L107"/>
    <mergeCell ref="I113:I114"/>
    <mergeCell ref="J113:J114"/>
    <mergeCell ref="K113:K114"/>
    <mergeCell ref="L113:L114"/>
    <mergeCell ref="I94:I95"/>
    <mergeCell ref="J94:J95"/>
    <mergeCell ref="K94:K95"/>
    <mergeCell ref="L94:L95"/>
    <mergeCell ref="J64:J65"/>
    <mergeCell ref="K64:K65"/>
    <mergeCell ref="L64:L65"/>
    <mergeCell ref="G61:I61"/>
    <mergeCell ref="D80:F80"/>
  </mergeCell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2"/>
  <sheetViews>
    <sheetView topLeftCell="A84" zoomScale="90" zoomScaleNormal="90" workbookViewId="0">
      <selection activeCell="C125" sqref="C125:L125"/>
    </sheetView>
  </sheetViews>
  <sheetFormatPr baseColWidth="10" defaultColWidth="11.5703125" defaultRowHeight="12" customHeight="1" x14ac:dyDescent="0.2"/>
  <cols>
    <col min="1" max="2" width="11.5703125" style="1"/>
    <col min="3" max="3" width="21.7109375" style="1" customWidth="1"/>
    <col min="4" max="16384" width="11.5703125" style="1"/>
  </cols>
  <sheetData>
    <row r="2" spans="2:13" ht="12" customHeight="1" x14ac:dyDescent="0.2">
      <c r="G2" s="212">
        <v>2016</v>
      </c>
      <c r="H2" s="212"/>
      <c r="I2" s="212"/>
    </row>
    <row r="3" spans="2:13" ht="12" customHeight="1" thickBot="1" x14ac:dyDescent="0.25"/>
    <row r="4" spans="2:13" ht="12" customHeight="1" thickBot="1" x14ac:dyDescent="0.25">
      <c r="B4" s="203" t="s">
        <v>28</v>
      </c>
      <c r="C4" s="213" t="s">
        <v>0</v>
      </c>
      <c r="D4" s="209" t="s">
        <v>1</v>
      </c>
      <c r="E4" s="207"/>
      <c r="F4" s="208"/>
      <c r="G4" s="209" t="s">
        <v>2</v>
      </c>
      <c r="H4" s="207"/>
      <c r="I4" s="208"/>
      <c r="J4" s="209" t="s">
        <v>3</v>
      </c>
      <c r="K4" s="207"/>
      <c r="L4" s="208"/>
      <c r="M4" s="2"/>
    </row>
    <row r="5" spans="2:13" ht="12" customHeight="1" x14ac:dyDescent="0.2">
      <c r="B5" s="204"/>
      <c r="C5" s="214"/>
      <c r="D5" s="216" t="s">
        <v>4</v>
      </c>
      <c r="E5" s="200" t="s">
        <v>5</v>
      </c>
      <c r="F5" s="200" t="s">
        <v>6</v>
      </c>
      <c r="G5" s="200" t="s">
        <v>4</v>
      </c>
      <c r="H5" s="200" t="s">
        <v>5</v>
      </c>
      <c r="I5" s="200" t="s">
        <v>6</v>
      </c>
      <c r="J5" s="200" t="s">
        <v>4</v>
      </c>
      <c r="K5" s="200" t="s">
        <v>5</v>
      </c>
      <c r="L5" s="200" t="s">
        <v>6</v>
      </c>
      <c r="M5" s="2"/>
    </row>
    <row r="6" spans="2:13" ht="12" customHeight="1" thickBot="1" x14ac:dyDescent="0.25">
      <c r="B6" s="205"/>
      <c r="C6" s="215"/>
      <c r="D6" s="217"/>
      <c r="E6" s="201"/>
      <c r="F6" s="201"/>
      <c r="G6" s="201"/>
      <c r="H6" s="201"/>
      <c r="I6" s="201"/>
      <c r="J6" s="201"/>
      <c r="K6" s="201"/>
      <c r="L6" s="201"/>
      <c r="M6" s="2"/>
    </row>
    <row r="7" spans="2:13" ht="12" customHeight="1" thickBot="1" x14ac:dyDescent="0.25">
      <c r="B7" s="237" t="s">
        <v>29</v>
      </c>
      <c r="C7" s="39" t="s">
        <v>24</v>
      </c>
      <c r="D7" s="30">
        <v>347</v>
      </c>
      <c r="E7" s="28">
        <v>112</v>
      </c>
      <c r="F7" s="29">
        <v>157</v>
      </c>
      <c r="G7" s="30">
        <v>56</v>
      </c>
      <c r="H7" s="28">
        <v>189</v>
      </c>
      <c r="I7" s="29">
        <v>150</v>
      </c>
      <c r="J7" s="30">
        <v>209</v>
      </c>
      <c r="K7" s="28">
        <v>384</v>
      </c>
      <c r="L7" s="28">
        <v>3</v>
      </c>
      <c r="M7" s="2"/>
    </row>
    <row r="8" spans="2:13" ht="12" customHeight="1" thickBot="1" x14ac:dyDescent="0.25">
      <c r="B8" s="241"/>
      <c r="C8" s="39" t="s">
        <v>25</v>
      </c>
      <c r="D8" s="188">
        <v>337</v>
      </c>
      <c r="E8" s="4">
        <v>51</v>
      </c>
      <c r="F8" s="5">
        <v>111</v>
      </c>
      <c r="G8" s="188">
        <v>52</v>
      </c>
      <c r="H8" s="4">
        <v>97</v>
      </c>
      <c r="I8" s="5">
        <v>99</v>
      </c>
      <c r="J8" s="188">
        <v>230</v>
      </c>
      <c r="K8" s="4">
        <v>204</v>
      </c>
      <c r="L8" s="4">
        <v>4</v>
      </c>
      <c r="M8" s="2"/>
    </row>
    <row r="9" spans="2:13" ht="12" customHeight="1" thickBot="1" x14ac:dyDescent="0.25">
      <c r="B9" s="241"/>
      <c r="C9" s="39" t="s">
        <v>26</v>
      </c>
      <c r="D9" s="188">
        <v>447</v>
      </c>
      <c r="E9" s="4">
        <v>120</v>
      </c>
      <c r="F9" s="5">
        <v>149</v>
      </c>
      <c r="G9" s="188">
        <v>212</v>
      </c>
      <c r="H9" s="4">
        <v>226</v>
      </c>
      <c r="I9" s="5">
        <v>143</v>
      </c>
      <c r="J9" s="188">
        <v>144</v>
      </c>
      <c r="K9" s="4">
        <v>145</v>
      </c>
      <c r="L9" s="4">
        <v>4</v>
      </c>
      <c r="M9" s="2"/>
    </row>
    <row r="10" spans="2:13" ht="12" customHeight="1" thickBot="1" x14ac:dyDescent="0.25">
      <c r="B10" s="241"/>
      <c r="C10" s="39" t="s">
        <v>27</v>
      </c>
      <c r="D10" s="188">
        <v>273</v>
      </c>
      <c r="E10" s="4">
        <v>183</v>
      </c>
      <c r="F10" s="5">
        <v>152</v>
      </c>
      <c r="G10" s="188">
        <v>94</v>
      </c>
      <c r="H10" s="4">
        <v>155</v>
      </c>
      <c r="I10" s="5">
        <v>121</v>
      </c>
      <c r="J10" s="188">
        <v>128</v>
      </c>
      <c r="K10" s="4">
        <v>429</v>
      </c>
      <c r="L10" s="4">
        <v>6</v>
      </c>
      <c r="M10" s="2"/>
    </row>
    <row r="11" spans="2:13" ht="12" customHeight="1" thickBot="1" x14ac:dyDescent="0.25">
      <c r="B11" s="238"/>
      <c r="C11" s="39" t="s">
        <v>31</v>
      </c>
      <c r="D11" s="188">
        <v>343</v>
      </c>
      <c r="E11" s="4">
        <v>8</v>
      </c>
      <c r="F11" s="5">
        <v>157</v>
      </c>
      <c r="G11" s="188">
        <v>88</v>
      </c>
      <c r="H11" s="4">
        <v>143</v>
      </c>
      <c r="I11" s="5">
        <v>138</v>
      </c>
      <c r="J11" s="188">
        <v>158</v>
      </c>
      <c r="K11" s="4">
        <v>129</v>
      </c>
      <c r="L11" s="4">
        <v>2</v>
      </c>
      <c r="M11" s="2"/>
    </row>
    <row r="12" spans="2:13" ht="12" customHeight="1" x14ac:dyDescent="0.2">
      <c r="B12" s="34"/>
      <c r="C12" s="6" t="s">
        <v>116</v>
      </c>
      <c r="D12" s="1">
        <f>SUM(D7:D11)</f>
        <v>1747</v>
      </c>
      <c r="E12" s="1">
        <f t="shared" ref="E12:L12" si="0">SUM(E7:E11)</f>
        <v>474</v>
      </c>
      <c r="F12" s="1">
        <f t="shared" si="0"/>
        <v>726</v>
      </c>
      <c r="G12" s="1">
        <f t="shared" si="0"/>
        <v>502</v>
      </c>
      <c r="H12" s="1">
        <f t="shared" si="0"/>
        <v>810</v>
      </c>
      <c r="I12" s="1">
        <f t="shared" si="0"/>
        <v>651</v>
      </c>
      <c r="J12" s="1">
        <f t="shared" si="0"/>
        <v>869</v>
      </c>
      <c r="K12" s="1">
        <f t="shared" si="0"/>
        <v>1291</v>
      </c>
      <c r="L12" s="1">
        <f t="shared" si="0"/>
        <v>19</v>
      </c>
      <c r="M12" s="2"/>
    </row>
    <row r="13" spans="2:13" ht="12" customHeight="1" x14ac:dyDescent="0.2">
      <c r="B13" s="34"/>
      <c r="C13" s="6" t="s">
        <v>119</v>
      </c>
      <c r="D13" s="7">
        <f>+D12/5</f>
        <v>349.4</v>
      </c>
      <c r="E13" s="7">
        <f t="shared" ref="E13:L13" si="1">+E12/5</f>
        <v>94.8</v>
      </c>
      <c r="F13" s="7">
        <f t="shared" si="1"/>
        <v>145.19999999999999</v>
      </c>
      <c r="G13" s="7">
        <f t="shared" si="1"/>
        <v>100.4</v>
      </c>
      <c r="H13" s="7">
        <f t="shared" si="1"/>
        <v>162</v>
      </c>
      <c r="I13" s="7">
        <f t="shared" si="1"/>
        <v>130.19999999999999</v>
      </c>
      <c r="J13" s="7">
        <f t="shared" si="1"/>
        <v>173.8</v>
      </c>
      <c r="K13" s="7">
        <f t="shared" si="1"/>
        <v>258.2</v>
      </c>
      <c r="L13" s="7">
        <f t="shared" si="1"/>
        <v>3.8</v>
      </c>
      <c r="M13" s="2"/>
    </row>
    <row r="14" spans="2:13" ht="12" customHeight="1" thickBot="1" x14ac:dyDescent="0.25">
      <c r="B14" s="34"/>
      <c r="C14" s="6" t="s">
        <v>117</v>
      </c>
      <c r="E14" s="7">
        <f>SUM(D13:E13)</f>
        <v>444.2</v>
      </c>
      <c r="F14" s="7">
        <f>SUM(D13:F13)</f>
        <v>589.4</v>
      </c>
      <c r="H14" s="7">
        <f>SUM(G13:H13)</f>
        <v>262.39999999999998</v>
      </c>
      <c r="I14" s="7">
        <f>SUM(G13:I13)</f>
        <v>392.59999999999997</v>
      </c>
      <c r="K14" s="7">
        <f>SUM(J13:K13)</f>
        <v>432</v>
      </c>
      <c r="L14" s="7">
        <f>SUM(J13:L13)</f>
        <v>435.8</v>
      </c>
      <c r="M14" s="2"/>
    </row>
    <row r="15" spans="2:13" ht="12" customHeight="1" thickBot="1" x14ac:dyDescent="0.25">
      <c r="C15" s="9" t="s">
        <v>121</v>
      </c>
      <c r="D15" s="8"/>
      <c r="E15" s="8"/>
      <c r="F15" s="10">
        <f>+F13/F14</f>
        <v>0.24635222259925346</v>
      </c>
      <c r="G15" s="8"/>
      <c r="H15" s="11" t="s">
        <v>126</v>
      </c>
      <c r="I15" s="12">
        <f>+I14/F14</f>
        <v>0.66610111978282993</v>
      </c>
      <c r="J15" s="8"/>
      <c r="K15" s="8"/>
      <c r="L15" s="8"/>
    </row>
    <row r="18" spans="2:13" ht="12" customHeight="1" x14ac:dyDescent="0.2">
      <c r="G18" s="212">
        <v>2017</v>
      </c>
      <c r="H18" s="212"/>
      <c r="I18" s="212"/>
    </row>
    <row r="19" spans="2:13" ht="12" customHeight="1" thickBot="1" x14ac:dyDescent="0.25"/>
    <row r="20" spans="2:13" ht="12" customHeight="1" thickBot="1" x14ac:dyDescent="0.25">
      <c r="B20" s="203" t="s">
        <v>28</v>
      </c>
      <c r="C20" s="213" t="s">
        <v>0</v>
      </c>
      <c r="D20" s="209" t="s">
        <v>1</v>
      </c>
      <c r="E20" s="207"/>
      <c r="F20" s="208"/>
      <c r="G20" s="209" t="s">
        <v>2</v>
      </c>
      <c r="H20" s="207"/>
      <c r="I20" s="208"/>
      <c r="J20" s="209" t="s">
        <v>3</v>
      </c>
      <c r="K20" s="207"/>
      <c r="L20" s="208"/>
      <c r="M20" s="2"/>
    </row>
    <row r="21" spans="2:13" ht="12" customHeight="1" x14ac:dyDescent="0.2">
      <c r="B21" s="204"/>
      <c r="C21" s="214"/>
      <c r="D21" s="216" t="s">
        <v>4</v>
      </c>
      <c r="E21" s="200" t="s">
        <v>5</v>
      </c>
      <c r="F21" s="200" t="s">
        <v>6</v>
      </c>
      <c r="G21" s="200" t="s">
        <v>4</v>
      </c>
      <c r="H21" s="200" t="s">
        <v>5</v>
      </c>
      <c r="I21" s="200" t="s">
        <v>6</v>
      </c>
      <c r="J21" s="200" t="s">
        <v>4</v>
      </c>
      <c r="K21" s="200" t="s">
        <v>5</v>
      </c>
      <c r="L21" s="200" t="s">
        <v>6</v>
      </c>
      <c r="M21" s="2"/>
    </row>
    <row r="22" spans="2:13" ht="12" customHeight="1" thickBot="1" x14ac:dyDescent="0.25">
      <c r="B22" s="205"/>
      <c r="C22" s="215"/>
      <c r="D22" s="217"/>
      <c r="E22" s="201"/>
      <c r="F22" s="201"/>
      <c r="G22" s="201"/>
      <c r="H22" s="201"/>
      <c r="I22" s="201"/>
      <c r="J22" s="201"/>
      <c r="K22" s="201"/>
      <c r="L22" s="201"/>
      <c r="M22" s="2"/>
    </row>
    <row r="23" spans="2:13" ht="12" customHeight="1" thickBot="1" x14ac:dyDescent="0.25">
      <c r="B23" s="237" t="s">
        <v>29</v>
      </c>
      <c r="C23" s="39" t="s">
        <v>24</v>
      </c>
      <c r="D23" s="30">
        <v>400</v>
      </c>
      <c r="E23" s="28">
        <v>2</v>
      </c>
      <c r="F23" s="28">
        <v>137</v>
      </c>
      <c r="G23" s="28">
        <v>218</v>
      </c>
      <c r="H23" s="28">
        <v>126</v>
      </c>
      <c r="I23" s="28">
        <v>129</v>
      </c>
      <c r="J23" s="28">
        <v>274</v>
      </c>
      <c r="K23" s="28">
        <v>254</v>
      </c>
      <c r="L23" s="28">
        <v>2</v>
      </c>
      <c r="M23" s="2"/>
    </row>
    <row r="24" spans="2:13" ht="12" customHeight="1" thickBot="1" x14ac:dyDescent="0.25">
      <c r="B24" s="241"/>
      <c r="C24" s="39" t="s">
        <v>25</v>
      </c>
      <c r="D24" s="188">
        <v>383</v>
      </c>
      <c r="E24" s="4">
        <v>1</v>
      </c>
      <c r="F24" s="4">
        <v>139</v>
      </c>
      <c r="G24" s="4">
        <v>150</v>
      </c>
      <c r="H24" s="4">
        <v>91</v>
      </c>
      <c r="I24" s="4">
        <v>78</v>
      </c>
      <c r="J24" s="4">
        <v>311</v>
      </c>
      <c r="K24" s="4">
        <v>188</v>
      </c>
      <c r="L24" s="4">
        <v>3</v>
      </c>
      <c r="M24" s="2"/>
    </row>
    <row r="25" spans="2:13" ht="12" customHeight="1" thickBot="1" x14ac:dyDescent="0.25">
      <c r="B25" s="241"/>
      <c r="C25" s="39" t="s">
        <v>26</v>
      </c>
      <c r="D25" s="188">
        <v>461</v>
      </c>
      <c r="E25" s="4">
        <v>3</v>
      </c>
      <c r="F25" s="4">
        <v>139</v>
      </c>
      <c r="G25" s="4">
        <v>338</v>
      </c>
      <c r="H25" s="4">
        <v>76</v>
      </c>
      <c r="I25" s="4">
        <v>123</v>
      </c>
      <c r="J25" s="4">
        <v>171</v>
      </c>
      <c r="K25" s="4">
        <v>41</v>
      </c>
      <c r="L25" s="4">
        <v>2</v>
      </c>
      <c r="M25" s="2"/>
    </row>
    <row r="26" spans="2:13" ht="12" customHeight="1" thickBot="1" x14ac:dyDescent="0.25">
      <c r="B26" s="241"/>
      <c r="C26" s="39" t="s">
        <v>27</v>
      </c>
      <c r="D26" s="188">
        <v>398</v>
      </c>
      <c r="E26" s="91">
        <v>122</v>
      </c>
      <c r="F26" s="4">
        <v>107</v>
      </c>
      <c r="G26" s="4">
        <v>215</v>
      </c>
      <c r="H26" s="4">
        <v>227</v>
      </c>
      <c r="I26" s="4">
        <v>77</v>
      </c>
      <c r="J26" s="4">
        <v>197</v>
      </c>
      <c r="K26" s="4">
        <v>192</v>
      </c>
      <c r="L26" s="4">
        <v>11</v>
      </c>
      <c r="M26" s="2"/>
    </row>
    <row r="27" spans="2:13" ht="12" customHeight="1" thickBot="1" x14ac:dyDescent="0.25">
      <c r="B27" s="238"/>
      <c r="C27" s="39" t="s">
        <v>31</v>
      </c>
      <c r="D27" s="188">
        <v>422</v>
      </c>
      <c r="E27" s="4">
        <v>2</v>
      </c>
      <c r="F27" s="4">
        <v>138</v>
      </c>
      <c r="G27" s="4">
        <v>240</v>
      </c>
      <c r="H27" s="4">
        <v>87</v>
      </c>
      <c r="I27" s="4">
        <v>120</v>
      </c>
      <c r="J27" s="4">
        <v>220</v>
      </c>
      <c r="K27" s="4">
        <v>44</v>
      </c>
      <c r="L27" s="4">
        <v>2</v>
      </c>
      <c r="M27" s="2"/>
    </row>
    <row r="28" spans="2:13" ht="12" customHeight="1" x14ac:dyDescent="0.2">
      <c r="C28" s="6" t="s">
        <v>116</v>
      </c>
      <c r="D28" s="1">
        <f>SUM(D23:D27)</f>
        <v>2064</v>
      </c>
      <c r="E28" s="1">
        <f t="shared" ref="E28:L28" si="2">SUM(E23:E27)</f>
        <v>130</v>
      </c>
      <c r="F28" s="1">
        <f t="shared" si="2"/>
        <v>660</v>
      </c>
      <c r="G28" s="1">
        <f t="shared" si="2"/>
        <v>1161</v>
      </c>
      <c r="H28" s="1">
        <f t="shared" si="2"/>
        <v>607</v>
      </c>
      <c r="I28" s="1">
        <f t="shared" si="2"/>
        <v>527</v>
      </c>
      <c r="J28" s="1">
        <f t="shared" si="2"/>
        <v>1173</v>
      </c>
      <c r="K28" s="1">
        <f t="shared" si="2"/>
        <v>719</v>
      </c>
      <c r="L28" s="1">
        <f t="shared" si="2"/>
        <v>20</v>
      </c>
    </row>
    <row r="29" spans="2:13" ht="12" customHeight="1" x14ac:dyDescent="0.2">
      <c r="C29" s="6" t="s">
        <v>119</v>
      </c>
      <c r="D29" s="7">
        <f>+D28/5</f>
        <v>412.8</v>
      </c>
      <c r="E29" s="7">
        <f t="shared" ref="E29:L29" si="3">+E28/5</f>
        <v>26</v>
      </c>
      <c r="F29" s="7">
        <f t="shared" si="3"/>
        <v>132</v>
      </c>
      <c r="G29" s="7">
        <f t="shared" si="3"/>
        <v>232.2</v>
      </c>
      <c r="H29" s="7">
        <f t="shared" si="3"/>
        <v>121.4</v>
      </c>
      <c r="I29" s="7">
        <f t="shared" si="3"/>
        <v>105.4</v>
      </c>
      <c r="J29" s="7">
        <f t="shared" si="3"/>
        <v>234.6</v>
      </c>
      <c r="K29" s="7">
        <f t="shared" si="3"/>
        <v>143.80000000000001</v>
      </c>
      <c r="L29" s="7">
        <f t="shared" si="3"/>
        <v>4</v>
      </c>
    </row>
    <row r="30" spans="2:13" ht="12" customHeight="1" x14ac:dyDescent="0.2">
      <c r="C30" s="6" t="s">
        <v>117</v>
      </c>
      <c r="E30" s="8">
        <f>SUM(D29:E29)</f>
        <v>438.8</v>
      </c>
      <c r="F30" s="8">
        <f>SUM(D29:F29)</f>
        <v>570.79999999999995</v>
      </c>
      <c r="H30" s="8">
        <f>SUM(G29:H29)</f>
        <v>353.6</v>
      </c>
      <c r="I30" s="8">
        <f>SUM(G29:I29)</f>
        <v>459</v>
      </c>
      <c r="K30" s="8">
        <f>SUM(J29:K29)</f>
        <v>378.4</v>
      </c>
      <c r="L30" s="8">
        <f>SUM(J29:L29)</f>
        <v>382.4</v>
      </c>
    </row>
    <row r="31" spans="2:13" ht="12" customHeight="1" x14ac:dyDescent="0.2">
      <c r="C31" s="6" t="s">
        <v>120</v>
      </c>
      <c r="D31" s="10">
        <f>+D28/D12</f>
        <v>1.1814539210074413</v>
      </c>
      <c r="E31" s="10">
        <f t="shared" ref="E31:L31" si="4">+E28/E12</f>
        <v>0.27426160337552741</v>
      </c>
      <c r="F31" s="10">
        <f t="shared" si="4"/>
        <v>0.90909090909090906</v>
      </c>
      <c r="G31" s="10">
        <f t="shared" si="4"/>
        <v>2.3127490039840639</v>
      </c>
      <c r="H31" s="10">
        <f t="shared" si="4"/>
        <v>0.74938271604938267</v>
      </c>
      <c r="I31" s="10">
        <f t="shared" si="4"/>
        <v>0.80952380952380953</v>
      </c>
      <c r="J31" s="10">
        <f t="shared" si="4"/>
        <v>1.3498273878020715</v>
      </c>
      <c r="K31" s="10">
        <f t="shared" si="4"/>
        <v>0.55693261037955077</v>
      </c>
      <c r="L31" s="10">
        <f t="shared" si="4"/>
        <v>1.0526315789473684</v>
      </c>
    </row>
    <row r="32" spans="2:13" ht="12" customHeight="1" thickBot="1" x14ac:dyDescent="0.25">
      <c r="C32" s="9" t="s">
        <v>122</v>
      </c>
      <c r="E32" s="10">
        <f>+E30/E14</f>
        <v>0.98784331382260249</v>
      </c>
      <c r="F32" s="10">
        <f t="shared" ref="F32:L32" si="5">+F30/F14</f>
        <v>0.96844248388191378</v>
      </c>
      <c r="G32" s="10"/>
      <c r="H32" s="10">
        <f t="shared" si="5"/>
        <v>1.3475609756097564</v>
      </c>
      <c r="I32" s="10">
        <f t="shared" si="5"/>
        <v>1.1691288843606726</v>
      </c>
      <c r="J32" s="10"/>
      <c r="K32" s="10">
        <f t="shared" si="5"/>
        <v>0.87592592592592589</v>
      </c>
      <c r="L32" s="10">
        <f t="shared" si="5"/>
        <v>0.87746672785681501</v>
      </c>
    </row>
    <row r="33" spans="2:12" ht="12" customHeight="1" thickBot="1" x14ac:dyDescent="0.25">
      <c r="C33" s="21"/>
      <c r="E33" s="10"/>
      <c r="F33" s="10">
        <f>+F29/F30</f>
        <v>0.23125437981779959</v>
      </c>
      <c r="G33" s="8"/>
      <c r="H33" s="11" t="s">
        <v>126</v>
      </c>
      <c r="I33" s="12">
        <f>+I30/F30</f>
        <v>0.80413454800280315</v>
      </c>
      <c r="J33" s="10"/>
      <c r="K33" s="10"/>
      <c r="L33" s="10"/>
    </row>
    <row r="34" spans="2:12" ht="12" customHeight="1" x14ac:dyDescent="0.2">
      <c r="C34" s="21"/>
      <c r="E34" s="10"/>
      <c r="F34" s="10"/>
      <c r="G34" s="10"/>
      <c r="H34" s="10"/>
      <c r="I34" s="10"/>
      <c r="J34" s="10"/>
      <c r="K34" s="10"/>
      <c r="L34" s="10"/>
    </row>
    <row r="35" spans="2:12" ht="23.25" customHeight="1" x14ac:dyDescent="0.2">
      <c r="B35" s="118" t="s">
        <v>123</v>
      </c>
      <c r="C35" s="199" t="s">
        <v>310</v>
      </c>
      <c r="D35" s="199"/>
      <c r="E35" s="199"/>
      <c r="F35" s="199"/>
      <c r="G35" s="199"/>
      <c r="H35" s="199"/>
      <c r="I35" s="199"/>
      <c r="J35" s="199"/>
      <c r="K35" s="199"/>
      <c r="L35" s="199"/>
    </row>
    <row r="36" spans="2:12" ht="19.5" customHeight="1" x14ac:dyDescent="0.2">
      <c r="B36" s="119" t="s">
        <v>124</v>
      </c>
      <c r="C36" s="199" t="s">
        <v>311</v>
      </c>
      <c r="D36" s="199"/>
      <c r="E36" s="199"/>
      <c r="F36" s="199"/>
      <c r="G36" s="199"/>
      <c r="H36" s="199"/>
      <c r="I36" s="199"/>
      <c r="J36" s="199"/>
      <c r="K36" s="199"/>
      <c r="L36" s="199"/>
    </row>
    <row r="37" spans="2:12" ht="12" customHeight="1" x14ac:dyDescent="0.2">
      <c r="B37" s="119" t="s">
        <v>125</v>
      </c>
      <c r="C37" s="199" t="s">
        <v>312</v>
      </c>
      <c r="D37" s="199"/>
      <c r="E37" s="199"/>
      <c r="F37" s="199"/>
      <c r="G37" s="199"/>
      <c r="H37" s="199"/>
      <c r="I37" s="199"/>
      <c r="J37" s="199"/>
      <c r="K37" s="199"/>
      <c r="L37" s="199"/>
    </row>
    <row r="38" spans="2:12" ht="12" customHeight="1" x14ac:dyDescent="0.2">
      <c r="B38" s="26"/>
      <c r="C38" s="178"/>
      <c r="D38" s="178"/>
      <c r="E38" s="178"/>
      <c r="F38" s="178"/>
      <c r="G38" s="178"/>
      <c r="H38" s="178"/>
      <c r="I38" s="178"/>
      <c r="J38" s="178"/>
      <c r="K38" s="178"/>
      <c r="L38" s="178"/>
    </row>
    <row r="39" spans="2:12" ht="12" customHeight="1" x14ac:dyDescent="0.2">
      <c r="B39" s="26"/>
      <c r="C39" s="178"/>
      <c r="D39" s="178"/>
      <c r="E39" s="178"/>
      <c r="F39" s="178"/>
      <c r="G39" s="239">
        <v>2016</v>
      </c>
      <c r="H39" s="239"/>
      <c r="I39" s="239"/>
      <c r="J39" s="178"/>
      <c r="K39" s="178"/>
      <c r="L39" s="178"/>
    </row>
    <row r="40" spans="2:12" ht="12" customHeight="1" thickBot="1" x14ac:dyDescent="0.25">
      <c r="B40" s="26"/>
      <c r="C40" s="178"/>
      <c r="D40" s="178"/>
      <c r="E40" s="178"/>
      <c r="F40" s="178"/>
      <c r="G40" s="186"/>
      <c r="H40" s="186"/>
      <c r="I40" s="186"/>
      <c r="J40" s="178"/>
      <c r="K40" s="178"/>
      <c r="L40" s="178"/>
    </row>
    <row r="41" spans="2:12" ht="12" customHeight="1" thickBot="1" x14ac:dyDescent="0.25">
      <c r="B41" s="203" t="s">
        <v>28</v>
      </c>
      <c r="C41" s="213" t="s">
        <v>0</v>
      </c>
      <c r="D41" s="209" t="s">
        <v>1</v>
      </c>
      <c r="E41" s="207"/>
      <c r="F41" s="208"/>
      <c r="G41" s="209" t="s">
        <v>2</v>
      </c>
      <c r="H41" s="207"/>
      <c r="I41" s="208"/>
      <c r="J41" s="209" t="s">
        <v>3</v>
      </c>
      <c r="K41" s="207"/>
      <c r="L41" s="208"/>
    </row>
    <row r="42" spans="2:12" ht="12" customHeight="1" x14ac:dyDescent="0.2">
      <c r="B42" s="204"/>
      <c r="C42" s="214"/>
      <c r="D42" s="216" t="s">
        <v>4</v>
      </c>
      <c r="E42" s="200" t="s">
        <v>5</v>
      </c>
      <c r="F42" s="200" t="s">
        <v>6</v>
      </c>
      <c r="G42" s="200" t="s">
        <v>4</v>
      </c>
      <c r="H42" s="200" t="s">
        <v>5</v>
      </c>
      <c r="I42" s="200" t="s">
        <v>6</v>
      </c>
      <c r="J42" s="200" t="s">
        <v>4</v>
      </c>
      <c r="K42" s="200" t="s">
        <v>5</v>
      </c>
      <c r="L42" s="200" t="s">
        <v>6</v>
      </c>
    </row>
    <row r="43" spans="2:12" ht="12" customHeight="1" thickBot="1" x14ac:dyDescent="0.25">
      <c r="B43" s="205"/>
      <c r="C43" s="215"/>
      <c r="D43" s="217"/>
      <c r="E43" s="201"/>
      <c r="F43" s="201"/>
      <c r="G43" s="201"/>
      <c r="H43" s="201"/>
      <c r="I43" s="201"/>
      <c r="J43" s="201"/>
      <c r="K43" s="201"/>
      <c r="L43" s="201"/>
    </row>
    <row r="44" spans="2:12" ht="12" customHeight="1" thickBot="1" x14ac:dyDescent="0.25">
      <c r="B44" s="243" t="s">
        <v>32</v>
      </c>
      <c r="C44" s="40" t="s">
        <v>13</v>
      </c>
      <c r="D44" s="28">
        <v>202</v>
      </c>
      <c r="E44" s="28">
        <v>2</v>
      </c>
      <c r="F44" s="29">
        <v>51</v>
      </c>
      <c r="G44" s="30">
        <v>118</v>
      </c>
      <c r="H44" s="28">
        <v>78</v>
      </c>
      <c r="I44" s="28">
        <v>43</v>
      </c>
      <c r="J44" s="28">
        <v>63</v>
      </c>
      <c r="K44" s="28">
        <v>15</v>
      </c>
      <c r="L44" s="28">
        <v>3</v>
      </c>
    </row>
    <row r="45" spans="2:12" ht="12" customHeight="1" thickBot="1" x14ac:dyDescent="0.25">
      <c r="B45" s="238"/>
      <c r="C45" s="41" t="s">
        <v>14</v>
      </c>
      <c r="D45" s="4">
        <v>218</v>
      </c>
      <c r="E45" s="4">
        <v>2</v>
      </c>
      <c r="F45" s="5">
        <v>23</v>
      </c>
      <c r="G45" s="188">
        <v>93</v>
      </c>
      <c r="H45" s="4">
        <v>87</v>
      </c>
      <c r="I45" s="4">
        <v>20</v>
      </c>
      <c r="J45" s="4">
        <v>100</v>
      </c>
      <c r="K45" s="4">
        <v>27</v>
      </c>
      <c r="L45" s="4">
        <v>1</v>
      </c>
    </row>
    <row r="46" spans="2:12" ht="12" customHeight="1" x14ac:dyDescent="0.2">
      <c r="B46" s="34"/>
      <c r="C46" s="6" t="s">
        <v>116</v>
      </c>
      <c r="D46" s="1">
        <f>SUM(D44:D45)</f>
        <v>420</v>
      </c>
      <c r="E46" s="1">
        <f t="shared" ref="E46:L46" si="6">SUM(E44:E45)</f>
        <v>4</v>
      </c>
      <c r="F46" s="1">
        <f t="shared" si="6"/>
        <v>74</v>
      </c>
      <c r="G46" s="1">
        <f t="shared" si="6"/>
        <v>211</v>
      </c>
      <c r="H46" s="1">
        <f t="shared" si="6"/>
        <v>165</v>
      </c>
      <c r="I46" s="1">
        <f t="shared" si="6"/>
        <v>63</v>
      </c>
      <c r="J46" s="1">
        <f t="shared" si="6"/>
        <v>163</v>
      </c>
      <c r="K46" s="1">
        <f t="shared" si="6"/>
        <v>42</v>
      </c>
      <c r="L46" s="1">
        <f t="shared" si="6"/>
        <v>4</v>
      </c>
    </row>
    <row r="47" spans="2:12" ht="12" customHeight="1" x14ac:dyDescent="0.2">
      <c r="B47" s="34"/>
      <c r="C47" s="6" t="s">
        <v>119</v>
      </c>
      <c r="D47" s="7">
        <f>+D46/2</f>
        <v>210</v>
      </c>
      <c r="E47" s="7">
        <f t="shared" ref="E47:L47" si="7">+E46/2</f>
        <v>2</v>
      </c>
      <c r="F47" s="7">
        <f t="shared" si="7"/>
        <v>37</v>
      </c>
      <c r="G47" s="7">
        <f t="shared" si="7"/>
        <v>105.5</v>
      </c>
      <c r="H47" s="7">
        <f t="shared" si="7"/>
        <v>82.5</v>
      </c>
      <c r="I47" s="7">
        <f t="shared" si="7"/>
        <v>31.5</v>
      </c>
      <c r="J47" s="7">
        <f t="shared" si="7"/>
        <v>81.5</v>
      </c>
      <c r="K47" s="7">
        <f t="shared" si="7"/>
        <v>21</v>
      </c>
      <c r="L47" s="7">
        <f t="shared" si="7"/>
        <v>2</v>
      </c>
    </row>
    <row r="48" spans="2:12" ht="12" customHeight="1" thickBot="1" x14ac:dyDescent="0.25">
      <c r="B48" s="34"/>
      <c r="C48" s="6" t="s">
        <v>117</v>
      </c>
      <c r="E48" s="7">
        <f>SUM(D47:E47)</f>
        <v>212</v>
      </c>
      <c r="F48" s="7">
        <f>SUM(D47:F47)</f>
        <v>249</v>
      </c>
      <c r="H48" s="7">
        <f>SUM(G47:H47)</f>
        <v>188</v>
      </c>
      <c r="I48" s="7">
        <f>SUM(G47:I47)</f>
        <v>219.5</v>
      </c>
      <c r="K48" s="7">
        <f>SUM(J47:K47)</f>
        <v>102.5</v>
      </c>
      <c r="L48" s="7">
        <f>SUM(J47:L47)</f>
        <v>104.5</v>
      </c>
    </row>
    <row r="49" spans="2:12" ht="12" customHeight="1" thickBot="1" x14ac:dyDescent="0.25">
      <c r="B49" s="34"/>
      <c r="C49" s="9" t="s">
        <v>121</v>
      </c>
      <c r="D49" s="8"/>
      <c r="E49" s="8"/>
      <c r="F49" s="10">
        <f>+F47/F48</f>
        <v>0.14859437751004015</v>
      </c>
      <c r="G49" s="8"/>
      <c r="H49" s="11" t="s">
        <v>126</v>
      </c>
      <c r="I49" s="12">
        <f>+I48/F48</f>
        <v>0.88152610441767065</v>
      </c>
      <c r="J49" s="8"/>
      <c r="K49" s="8"/>
      <c r="L49" s="8"/>
    </row>
    <row r="51" spans="2:12" ht="12" customHeight="1" x14ac:dyDescent="0.2">
      <c r="G51" s="212">
        <v>2017</v>
      </c>
      <c r="H51" s="212"/>
      <c r="I51" s="212"/>
    </row>
    <row r="52" spans="2:12" ht="12" customHeight="1" thickBot="1" x14ac:dyDescent="0.25">
      <c r="G52" s="176"/>
      <c r="H52" s="176"/>
      <c r="I52" s="176"/>
    </row>
    <row r="53" spans="2:12" ht="12" customHeight="1" thickBot="1" x14ac:dyDescent="0.25">
      <c r="B53" s="203" t="s">
        <v>28</v>
      </c>
      <c r="C53" s="213" t="s">
        <v>0</v>
      </c>
      <c r="D53" s="209" t="s">
        <v>1</v>
      </c>
      <c r="E53" s="207"/>
      <c r="F53" s="208"/>
      <c r="G53" s="209" t="s">
        <v>2</v>
      </c>
      <c r="H53" s="207"/>
      <c r="I53" s="208"/>
      <c r="J53" s="209" t="s">
        <v>3</v>
      </c>
      <c r="K53" s="207"/>
      <c r="L53" s="208"/>
    </row>
    <row r="54" spans="2:12" ht="12" customHeight="1" x14ac:dyDescent="0.2">
      <c r="B54" s="204"/>
      <c r="C54" s="214"/>
      <c r="D54" s="216" t="s">
        <v>4</v>
      </c>
      <c r="E54" s="200" t="s">
        <v>5</v>
      </c>
      <c r="F54" s="200" t="s">
        <v>6</v>
      </c>
      <c r="G54" s="200" t="s">
        <v>4</v>
      </c>
      <c r="H54" s="200" t="s">
        <v>5</v>
      </c>
      <c r="I54" s="200" t="s">
        <v>6</v>
      </c>
      <c r="J54" s="200" t="s">
        <v>4</v>
      </c>
      <c r="K54" s="200" t="s">
        <v>5</v>
      </c>
      <c r="L54" s="200" t="s">
        <v>6</v>
      </c>
    </row>
    <row r="55" spans="2:12" ht="12" customHeight="1" thickBot="1" x14ac:dyDescent="0.25">
      <c r="B55" s="205"/>
      <c r="C55" s="215"/>
      <c r="D55" s="217"/>
      <c r="E55" s="201"/>
      <c r="F55" s="201"/>
      <c r="G55" s="201"/>
      <c r="H55" s="201"/>
      <c r="I55" s="201"/>
      <c r="J55" s="201"/>
      <c r="K55" s="201"/>
      <c r="L55" s="201"/>
    </row>
    <row r="56" spans="2:12" ht="12" customHeight="1" thickBot="1" x14ac:dyDescent="0.25">
      <c r="B56" s="245" t="s">
        <v>32</v>
      </c>
      <c r="C56" s="65" t="s">
        <v>13</v>
      </c>
      <c r="D56" s="4">
        <v>167</v>
      </c>
      <c r="E56" s="4">
        <v>4</v>
      </c>
      <c r="F56" s="5">
        <v>39</v>
      </c>
      <c r="G56" s="30">
        <v>133</v>
      </c>
      <c r="H56" s="28">
        <v>11</v>
      </c>
      <c r="I56" s="28">
        <v>33</v>
      </c>
      <c r="J56" s="4">
        <v>59</v>
      </c>
      <c r="K56" s="4">
        <v>8</v>
      </c>
      <c r="L56" s="4">
        <v>1</v>
      </c>
    </row>
    <row r="57" spans="2:12" ht="12" customHeight="1" thickBot="1" x14ac:dyDescent="0.25">
      <c r="B57" s="246"/>
      <c r="C57" s="41" t="s">
        <v>14</v>
      </c>
      <c r="D57" s="4">
        <v>168</v>
      </c>
      <c r="E57" s="4">
        <v>3</v>
      </c>
      <c r="F57" s="5">
        <v>37</v>
      </c>
      <c r="G57" s="188">
        <v>163</v>
      </c>
      <c r="H57" s="4">
        <v>25</v>
      </c>
      <c r="I57" s="4">
        <v>37</v>
      </c>
      <c r="J57" s="4">
        <v>79</v>
      </c>
      <c r="K57" s="4">
        <v>6</v>
      </c>
      <c r="L57" s="4">
        <v>0</v>
      </c>
    </row>
    <row r="58" spans="2:12" ht="12" customHeight="1" x14ac:dyDescent="0.2">
      <c r="C58" s="6" t="s">
        <v>116</v>
      </c>
      <c r="D58" s="1">
        <f>SUM(D56:D57)</f>
        <v>335</v>
      </c>
      <c r="E58" s="1">
        <f t="shared" ref="E58:L58" si="8">SUM(E56:E57)</f>
        <v>7</v>
      </c>
      <c r="F58" s="1">
        <f t="shared" si="8"/>
        <v>76</v>
      </c>
      <c r="G58" s="1">
        <f t="shared" si="8"/>
        <v>296</v>
      </c>
      <c r="H58" s="1">
        <f t="shared" si="8"/>
        <v>36</v>
      </c>
      <c r="I58" s="1">
        <f t="shared" si="8"/>
        <v>70</v>
      </c>
      <c r="J58" s="1">
        <f t="shared" si="8"/>
        <v>138</v>
      </c>
      <c r="K58" s="1">
        <f t="shared" si="8"/>
        <v>14</v>
      </c>
      <c r="L58" s="1">
        <f t="shared" si="8"/>
        <v>1</v>
      </c>
    </row>
    <row r="59" spans="2:12" ht="12" customHeight="1" x14ac:dyDescent="0.2">
      <c r="C59" s="6" t="s">
        <v>119</v>
      </c>
      <c r="D59" s="7">
        <f>+D58/2</f>
        <v>167.5</v>
      </c>
      <c r="E59" s="7">
        <f t="shared" ref="E59:L59" si="9">+E58/2</f>
        <v>3.5</v>
      </c>
      <c r="F59" s="7">
        <f t="shared" si="9"/>
        <v>38</v>
      </c>
      <c r="G59" s="7">
        <f t="shared" si="9"/>
        <v>148</v>
      </c>
      <c r="H59" s="7">
        <f t="shared" si="9"/>
        <v>18</v>
      </c>
      <c r="I59" s="7">
        <f t="shared" si="9"/>
        <v>35</v>
      </c>
      <c r="J59" s="7">
        <f t="shared" si="9"/>
        <v>69</v>
      </c>
      <c r="K59" s="7">
        <f t="shared" si="9"/>
        <v>7</v>
      </c>
      <c r="L59" s="7">
        <f t="shared" si="9"/>
        <v>0.5</v>
      </c>
    </row>
    <row r="60" spans="2:12" ht="12" customHeight="1" x14ac:dyDescent="0.2">
      <c r="C60" s="6" t="s">
        <v>117</v>
      </c>
      <c r="E60" s="8">
        <f>SUM(D59:E59)</f>
        <v>171</v>
      </c>
      <c r="F60" s="8">
        <f>SUM(D59:F59)</f>
        <v>209</v>
      </c>
      <c r="H60" s="8">
        <f>SUM(G59:H59)</f>
        <v>166</v>
      </c>
      <c r="I60" s="8">
        <f>SUM(G59:I59)</f>
        <v>201</v>
      </c>
      <c r="K60" s="8">
        <f>SUM(J59:K59)</f>
        <v>76</v>
      </c>
      <c r="L60" s="8">
        <f>SUM(J59:L59)</f>
        <v>76.5</v>
      </c>
    </row>
    <row r="61" spans="2:12" ht="12" customHeight="1" x14ac:dyDescent="0.2">
      <c r="C61" s="6" t="s">
        <v>120</v>
      </c>
      <c r="D61" s="10">
        <f>+D58/D46</f>
        <v>0.79761904761904767</v>
      </c>
      <c r="E61" s="10">
        <f t="shared" ref="E61:L61" si="10">+E58/E46</f>
        <v>1.75</v>
      </c>
      <c r="F61" s="10">
        <f t="shared" si="10"/>
        <v>1.027027027027027</v>
      </c>
      <c r="G61" s="10">
        <f t="shared" si="10"/>
        <v>1.4028436018957346</v>
      </c>
      <c r="H61" s="10">
        <f t="shared" si="10"/>
        <v>0.21818181818181817</v>
      </c>
      <c r="I61" s="10">
        <f t="shared" si="10"/>
        <v>1.1111111111111112</v>
      </c>
      <c r="J61" s="10">
        <f t="shared" si="10"/>
        <v>0.84662576687116564</v>
      </c>
      <c r="K61" s="10">
        <f t="shared" si="10"/>
        <v>0.33333333333333331</v>
      </c>
      <c r="L61" s="10">
        <f t="shared" si="10"/>
        <v>0.25</v>
      </c>
    </row>
    <row r="62" spans="2:12" ht="12" customHeight="1" thickBot="1" x14ac:dyDescent="0.25">
      <c r="C62" s="9" t="s">
        <v>122</v>
      </c>
      <c r="E62" s="10">
        <f>+E60/E48</f>
        <v>0.80660377358490565</v>
      </c>
      <c r="F62" s="10">
        <f t="shared" ref="F62:L62" si="11">+F60/F48</f>
        <v>0.8393574297188755</v>
      </c>
      <c r="G62" s="10"/>
      <c r="H62" s="10">
        <f t="shared" si="11"/>
        <v>0.88297872340425532</v>
      </c>
      <c r="I62" s="10">
        <f t="shared" si="11"/>
        <v>0.91571753986332571</v>
      </c>
      <c r="J62" s="10"/>
      <c r="K62" s="10">
        <f t="shared" si="11"/>
        <v>0.74146341463414633</v>
      </c>
      <c r="L62" s="10">
        <f t="shared" si="11"/>
        <v>0.73205741626794263</v>
      </c>
    </row>
    <row r="63" spans="2:12" ht="12" customHeight="1" thickBot="1" x14ac:dyDescent="0.25">
      <c r="C63" s="21"/>
      <c r="E63" s="10"/>
      <c r="F63" s="10">
        <f>+F59/F60</f>
        <v>0.18181818181818182</v>
      </c>
      <c r="G63" s="8"/>
      <c r="H63" s="11" t="s">
        <v>126</v>
      </c>
      <c r="I63" s="12">
        <f>+I60/F60</f>
        <v>0.96172248803827753</v>
      </c>
      <c r="J63" s="10"/>
      <c r="K63" s="10"/>
      <c r="L63" s="10"/>
    </row>
    <row r="64" spans="2:12" ht="12" customHeight="1" x14ac:dyDescent="0.2">
      <c r="C64" s="21"/>
      <c r="E64" s="10"/>
      <c r="F64" s="10"/>
      <c r="G64" s="10"/>
      <c r="H64" s="10"/>
      <c r="I64" s="10"/>
      <c r="J64" s="10"/>
      <c r="K64" s="10"/>
      <c r="L64" s="10"/>
    </row>
    <row r="65" spans="2:12" ht="12" customHeight="1" x14ac:dyDescent="0.2">
      <c r="B65" s="25" t="s">
        <v>123</v>
      </c>
      <c r="C65" s="199" t="s">
        <v>155</v>
      </c>
      <c r="D65" s="199"/>
      <c r="E65" s="199"/>
      <c r="F65" s="199"/>
      <c r="G65" s="199"/>
      <c r="H65" s="199"/>
      <c r="I65" s="199"/>
      <c r="J65" s="199"/>
      <c r="K65" s="199"/>
      <c r="L65" s="199"/>
    </row>
    <row r="66" spans="2:12" ht="12" customHeight="1" x14ac:dyDescent="0.2">
      <c r="B66" s="26" t="s">
        <v>124</v>
      </c>
      <c r="C66" s="199" t="s">
        <v>156</v>
      </c>
      <c r="D66" s="199"/>
      <c r="E66" s="199"/>
      <c r="F66" s="199"/>
      <c r="G66" s="199"/>
      <c r="H66" s="199"/>
      <c r="I66" s="199"/>
      <c r="J66" s="199"/>
      <c r="K66" s="199"/>
      <c r="L66" s="199"/>
    </row>
    <row r="67" spans="2:12" ht="12" customHeight="1" x14ac:dyDescent="0.2">
      <c r="B67" s="26" t="s">
        <v>125</v>
      </c>
      <c r="C67" s="199" t="s">
        <v>157</v>
      </c>
      <c r="D67" s="199"/>
      <c r="E67" s="199"/>
      <c r="F67" s="199"/>
      <c r="G67" s="199"/>
      <c r="H67" s="199"/>
      <c r="I67" s="199"/>
      <c r="J67" s="199"/>
      <c r="K67" s="199"/>
      <c r="L67" s="199"/>
    </row>
    <row r="69" spans="2:12" ht="12" customHeight="1" x14ac:dyDescent="0.2">
      <c r="G69" s="212">
        <v>2016</v>
      </c>
      <c r="H69" s="212"/>
      <c r="I69" s="212"/>
    </row>
    <row r="70" spans="2:12" ht="12" customHeight="1" thickBot="1" x14ac:dyDescent="0.25">
      <c r="G70" s="176"/>
      <c r="H70" s="176"/>
      <c r="I70" s="176"/>
    </row>
    <row r="71" spans="2:12" ht="12" customHeight="1" thickBot="1" x14ac:dyDescent="0.25">
      <c r="B71" s="203" t="s">
        <v>28</v>
      </c>
      <c r="C71" s="213" t="s">
        <v>0</v>
      </c>
      <c r="D71" s="209" t="s">
        <v>1</v>
      </c>
      <c r="E71" s="207"/>
      <c r="F71" s="208"/>
      <c r="G71" s="209" t="s">
        <v>2</v>
      </c>
      <c r="H71" s="207"/>
      <c r="I71" s="208"/>
      <c r="J71" s="209" t="s">
        <v>3</v>
      </c>
      <c r="K71" s="207"/>
      <c r="L71" s="208"/>
    </row>
    <row r="72" spans="2:12" ht="12" customHeight="1" x14ac:dyDescent="0.2">
      <c r="B72" s="204"/>
      <c r="C72" s="214"/>
      <c r="D72" s="216" t="s">
        <v>4</v>
      </c>
      <c r="E72" s="200" t="s">
        <v>5</v>
      </c>
      <c r="F72" s="200" t="s">
        <v>6</v>
      </c>
      <c r="G72" s="200" t="s">
        <v>4</v>
      </c>
      <c r="H72" s="200" t="s">
        <v>5</v>
      </c>
      <c r="I72" s="200" t="s">
        <v>6</v>
      </c>
      <c r="J72" s="200" t="s">
        <v>4</v>
      </c>
      <c r="K72" s="200" t="s">
        <v>5</v>
      </c>
      <c r="L72" s="200" t="s">
        <v>6</v>
      </c>
    </row>
    <row r="73" spans="2:12" ht="12" customHeight="1" thickBot="1" x14ac:dyDescent="0.25">
      <c r="B73" s="205"/>
      <c r="C73" s="215"/>
      <c r="D73" s="217"/>
      <c r="E73" s="201"/>
      <c r="F73" s="201"/>
      <c r="G73" s="201"/>
      <c r="H73" s="201"/>
      <c r="I73" s="201"/>
      <c r="J73" s="201"/>
      <c r="K73" s="201"/>
      <c r="L73" s="201"/>
    </row>
    <row r="74" spans="2:12" ht="12" customHeight="1" thickBot="1" x14ac:dyDescent="0.25">
      <c r="B74" s="243" t="s">
        <v>33</v>
      </c>
      <c r="C74" s="42" t="s">
        <v>13</v>
      </c>
      <c r="D74" s="194">
        <v>18</v>
      </c>
      <c r="E74" s="92">
        <v>2</v>
      </c>
      <c r="F74" s="92">
        <v>65</v>
      </c>
      <c r="G74" s="92">
        <v>12</v>
      </c>
      <c r="H74" s="92">
        <v>5</v>
      </c>
      <c r="I74" s="92">
        <v>51</v>
      </c>
      <c r="J74" s="92">
        <v>8</v>
      </c>
      <c r="K74" s="92">
        <v>3</v>
      </c>
      <c r="L74" s="92">
        <v>6</v>
      </c>
    </row>
    <row r="75" spans="2:12" ht="12" customHeight="1" thickBot="1" x14ac:dyDescent="0.25">
      <c r="B75" s="238"/>
      <c r="C75" s="43" t="s">
        <v>14</v>
      </c>
      <c r="D75" s="188">
        <v>213</v>
      </c>
      <c r="E75" s="4">
        <v>7</v>
      </c>
      <c r="F75" s="4">
        <v>64</v>
      </c>
      <c r="G75" s="4">
        <v>55</v>
      </c>
      <c r="H75" s="4">
        <v>126</v>
      </c>
      <c r="I75" s="4">
        <v>53</v>
      </c>
      <c r="J75" s="4">
        <v>71</v>
      </c>
      <c r="K75" s="4">
        <v>36</v>
      </c>
      <c r="L75" s="4">
        <v>3</v>
      </c>
    </row>
    <row r="76" spans="2:12" ht="12" customHeight="1" x14ac:dyDescent="0.2">
      <c r="C76" s="6" t="s">
        <v>116</v>
      </c>
      <c r="D76" s="1">
        <f>SUM(D74:D75)</f>
        <v>231</v>
      </c>
      <c r="E76" s="1">
        <f t="shared" ref="E76:L76" si="12">SUM(E74:E75)</f>
        <v>9</v>
      </c>
      <c r="F76" s="1">
        <f t="shared" si="12"/>
        <v>129</v>
      </c>
      <c r="G76" s="1">
        <f t="shared" si="12"/>
        <v>67</v>
      </c>
      <c r="H76" s="1">
        <f t="shared" si="12"/>
        <v>131</v>
      </c>
      <c r="I76" s="1">
        <f t="shared" si="12"/>
        <v>104</v>
      </c>
      <c r="J76" s="1">
        <f t="shared" si="12"/>
        <v>79</v>
      </c>
      <c r="K76" s="1">
        <f t="shared" si="12"/>
        <v>39</v>
      </c>
      <c r="L76" s="1">
        <f t="shared" si="12"/>
        <v>9</v>
      </c>
    </row>
    <row r="77" spans="2:12" ht="12" customHeight="1" x14ac:dyDescent="0.2">
      <c r="C77" s="6" t="s">
        <v>119</v>
      </c>
      <c r="D77" s="7">
        <f>+D76/2</f>
        <v>115.5</v>
      </c>
      <c r="E77" s="7">
        <f t="shared" ref="E77:L77" si="13">+E76/2</f>
        <v>4.5</v>
      </c>
      <c r="F77" s="7">
        <f t="shared" si="13"/>
        <v>64.5</v>
      </c>
      <c r="G77" s="7">
        <f t="shared" si="13"/>
        <v>33.5</v>
      </c>
      <c r="H77" s="7">
        <f t="shared" si="13"/>
        <v>65.5</v>
      </c>
      <c r="I77" s="7">
        <f t="shared" si="13"/>
        <v>52</v>
      </c>
      <c r="J77" s="7">
        <f t="shared" si="13"/>
        <v>39.5</v>
      </c>
      <c r="K77" s="7">
        <f t="shared" si="13"/>
        <v>19.5</v>
      </c>
      <c r="L77" s="7">
        <f t="shared" si="13"/>
        <v>4.5</v>
      </c>
    </row>
    <row r="78" spans="2:12" ht="12" customHeight="1" thickBot="1" x14ac:dyDescent="0.25">
      <c r="C78" s="6" t="s">
        <v>117</v>
      </c>
      <c r="E78" s="7">
        <f>SUM(D77:E77)</f>
        <v>120</v>
      </c>
      <c r="F78" s="7">
        <f>SUM(D77:F77)</f>
        <v>184.5</v>
      </c>
      <c r="H78" s="7">
        <f>SUM(G77:H77)</f>
        <v>99</v>
      </c>
      <c r="I78" s="7">
        <f>SUM(G77:I77)</f>
        <v>151</v>
      </c>
      <c r="K78" s="7">
        <f>SUM(J77:K77)</f>
        <v>59</v>
      </c>
      <c r="L78" s="7">
        <f>SUM(J77:L77)</f>
        <v>63.5</v>
      </c>
    </row>
    <row r="79" spans="2:12" ht="12" customHeight="1" thickBot="1" x14ac:dyDescent="0.25">
      <c r="C79" s="9" t="s">
        <v>121</v>
      </c>
      <c r="D79" s="8"/>
      <c r="E79" s="8"/>
      <c r="F79" s="10">
        <f>+F77/F78</f>
        <v>0.34959349593495936</v>
      </c>
      <c r="G79" s="8"/>
      <c r="H79" s="11" t="s">
        <v>126</v>
      </c>
      <c r="I79" s="12">
        <f>+I78/F78</f>
        <v>0.81842818428184283</v>
      </c>
      <c r="J79" s="8"/>
      <c r="K79" s="8"/>
      <c r="L79" s="8"/>
    </row>
    <row r="80" spans="2:12" ht="12" customHeight="1" x14ac:dyDescent="0.2">
      <c r="C80" s="21"/>
      <c r="D80" s="8"/>
      <c r="E80" s="8"/>
      <c r="F80" s="10"/>
      <c r="G80" s="10"/>
      <c r="H80" s="10"/>
      <c r="I80" s="10"/>
      <c r="J80" s="10"/>
      <c r="K80" s="8"/>
      <c r="L80" s="8"/>
    </row>
    <row r="81" spans="2:12" ht="12" customHeight="1" x14ac:dyDescent="0.2">
      <c r="C81" s="21"/>
      <c r="D81" s="8"/>
      <c r="E81" s="8"/>
      <c r="F81" s="10"/>
      <c r="G81" s="244">
        <v>2017</v>
      </c>
      <c r="H81" s="244"/>
      <c r="I81" s="244"/>
      <c r="J81" s="8"/>
      <c r="K81" s="8"/>
      <c r="L81" s="8"/>
    </row>
    <row r="82" spans="2:12" ht="12" customHeight="1" thickBot="1" x14ac:dyDescent="0.25">
      <c r="C82" s="21"/>
      <c r="D82" s="8"/>
      <c r="E82" s="8"/>
      <c r="F82" s="10"/>
      <c r="G82" s="187"/>
      <c r="H82" s="187"/>
      <c r="I82" s="187"/>
      <c r="J82" s="8"/>
      <c r="K82" s="8"/>
      <c r="L82" s="8"/>
    </row>
    <row r="83" spans="2:12" ht="12" customHeight="1" thickBot="1" x14ac:dyDescent="0.25">
      <c r="B83" s="203" t="s">
        <v>28</v>
      </c>
      <c r="C83" s="213" t="s">
        <v>0</v>
      </c>
      <c r="D83" s="209" t="s">
        <v>1</v>
      </c>
      <c r="E83" s="207"/>
      <c r="F83" s="208"/>
      <c r="G83" s="209" t="s">
        <v>2</v>
      </c>
      <c r="H83" s="207"/>
      <c r="I83" s="208"/>
      <c r="J83" s="209" t="s">
        <v>3</v>
      </c>
      <c r="K83" s="207"/>
      <c r="L83" s="208"/>
    </row>
    <row r="84" spans="2:12" ht="12" customHeight="1" x14ac:dyDescent="0.2">
      <c r="B84" s="204"/>
      <c r="C84" s="214"/>
      <c r="D84" s="216" t="s">
        <v>4</v>
      </c>
      <c r="E84" s="200" t="s">
        <v>5</v>
      </c>
      <c r="F84" s="200" t="s">
        <v>6</v>
      </c>
      <c r="G84" s="200" t="s">
        <v>4</v>
      </c>
      <c r="H84" s="200" t="s">
        <v>5</v>
      </c>
      <c r="I84" s="200" t="s">
        <v>6</v>
      </c>
      <c r="J84" s="200" t="s">
        <v>4</v>
      </c>
      <c r="K84" s="200" t="s">
        <v>5</v>
      </c>
      <c r="L84" s="200" t="s">
        <v>6</v>
      </c>
    </row>
    <row r="85" spans="2:12" ht="12" customHeight="1" thickBot="1" x14ac:dyDescent="0.25">
      <c r="B85" s="205"/>
      <c r="C85" s="215"/>
      <c r="D85" s="247"/>
      <c r="E85" s="201"/>
      <c r="F85" s="201"/>
      <c r="G85" s="201"/>
      <c r="H85" s="201"/>
      <c r="I85" s="201"/>
      <c r="J85" s="201"/>
      <c r="K85" s="201"/>
      <c r="L85" s="201"/>
    </row>
    <row r="86" spans="2:12" ht="12" customHeight="1" thickBot="1" x14ac:dyDescent="0.25">
      <c r="B86" s="245" t="s">
        <v>33</v>
      </c>
      <c r="C86" s="65" t="s">
        <v>13</v>
      </c>
      <c r="D86" s="30">
        <v>241</v>
      </c>
      <c r="E86" s="4">
        <v>2</v>
      </c>
      <c r="F86" s="5">
        <v>44</v>
      </c>
      <c r="G86" s="30">
        <v>150</v>
      </c>
      <c r="H86" s="28">
        <v>13</v>
      </c>
      <c r="I86" s="28">
        <v>45</v>
      </c>
      <c r="J86" s="4">
        <v>115</v>
      </c>
      <c r="K86" s="4">
        <v>14</v>
      </c>
      <c r="L86" s="4">
        <v>2</v>
      </c>
    </row>
    <row r="87" spans="2:12" ht="12" customHeight="1" thickBot="1" x14ac:dyDescent="0.25">
      <c r="B87" s="246"/>
      <c r="C87" s="66" t="s">
        <v>14</v>
      </c>
      <c r="D87" s="188">
        <v>248</v>
      </c>
      <c r="E87" s="4">
        <v>4</v>
      </c>
      <c r="F87" s="5">
        <v>48</v>
      </c>
      <c r="G87" s="188">
        <v>131</v>
      </c>
      <c r="H87" s="4">
        <v>30</v>
      </c>
      <c r="I87" s="4">
        <v>50</v>
      </c>
      <c r="J87" s="4">
        <v>86</v>
      </c>
      <c r="K87" s="4">
        <v>12</v>
      </c>
      <c r="L87" s="4">
        <v>1</v>
      </c>
    </row>
    <row r="88" spans="2:12" ht="12" customHeight="1" x14ac:dyDescent="0.2">
      <c r="C88" s="6" t="s">
        <v>116</v>
      </c>
      <c r="D88" s="1">
        <f>SUM(D86:D87)</f>
        <v>489</v>
      </c>
      <c r="E88" s="1">
        <f t="shared" ref="E88:L88" si="14">SUM(E86:E87)</f>
        <v>6</v>
      </c>
      <c r="F88" s="1">
        <f t="shared" si="14"/>
        <v>92</v>
      </c>
      <c r="G88" s="1">
        <f t="shared" si="14"/>
        <v>281</v>
      </c>
      <c r="H88" s="1">
        <f t="shared" si="14"/>
        <v>43</v>
      </c>
      <c r="I88" s="1">
        <f t="shared" si="14"/>
        <v>95</v>
      </c>
      <c r="J88" s="1">
        <f t="shared" si="14"/>
        <v>201</v>
      </c>
      <c r="K88" s="1">
        <f t="shared" si="14"/>
        <v>26</v>
      </c>
      <c r="L88" s="1">
        <f t="shared" si="14"/>
        <v>3</v>
      </c>
    </row>
    <row r="89" spans="2:12" ht="12" customHeight="1" x14ac:dyDescent="0.2">
      <c r="C89" s="6" t="s">
        <v>119</v>
      </c>
      <c r="D89" s="7">
        <f>+D88/2</f>
        <v>244.5</v>
      </c>
      <c r="E89" s="7">
        <f t="shared" ref="E89:L89" si="15">+E88/2</f>
        <v>3</v>
      </c>
      <c r="F89" s="7">
        <f t="shared" si="15"/>
        <v>46</v>
      </c>
      <c r="G89" s="7">
        <f t="shared" si="15"/>
        <v>140.5</v>
      </c>
      <c r="H89" s="7">
        <f t="shared" si="15"/>
        <v>21.5</v>
      </c>
      <c r="I89" s="7">
        <f t="shared" si="15"/>
        <v>47.5</v>
      </c>
      <c r="J89" s="7">
        <f t="shared" si="15"/>
        <v>100.5</v>
      </c>
      <c r="K89" s="7">
        <f t="shared" si="15"/>
        <v>13</v>
      </c>
      <c r="L89" s="7">
        <f t="shared" si="15"/>
        <v>1.5</v>
      </c>
    </row>
    <row r="90" spans="2:12" ht="12" customHeight="1" x14ac:dyDescent="0.2">
      <c r="C90" s="6" t="s">
        <v>117</v>
      </c>
      <c r="E90" s="8">
        <f>SUM(D89:E89)</f>
        <v>247.5</v>
      </c>
      <c r="F90" s="8">
        <f>SUM(D89:F89)</f>
        <v>293.5</v>
      </c>
      <c r="H90" s="8">
        <f>SUM(G89:H89)</f>
        <v>162</v>
      </c>
      <c r="I90" s="8">
        <f>SUM(G89:I89)</f>
        <v>209.5</v>
      </c>
      <c r="K90" s="8">
        <f>SUM(J89:K89)</f>
        <v>113.5</v>
      </c>
      <c r="L90" s="8">
        <f>SUM(J89:L89)</f>
        <v>115</v>
      </c>
    </row>
    <row r="91" spans="2:12" ht="12" customHeight="1" x14ac:dyDescent="0.2">
      <c r="C91" s="6" t="s">
        <v>120</v>
      </c>
      <c r="D91" s="10">
        <f>+D88/D76</f>
        <v>2.116883116883117</v>
      </c>
      <c r="E91" s="10">
        <f t="shared" ref="E91:L91" si="16">+E88/E76</f>
        <v>0.66666666666666663</v>
      </c>
      <c r="F91" s="10">
        <f t="shared" si="16"/>
        <v>0.71317829457364346</v>
      </c>
      <c r="G91" s="10">
        <f t="shared" si="16"/>
        <v>4.1940298507462686</v>
      </c>
      <c r="H91" s="10">
        <f t="shared" si="16"/>
        <v>0.3282442748091603</v>
      </c>
      <c r="I91" s="10">
        <f t="shared" si="16"/>
        <v>0.91346153846153844</v>
      </c>
      <c r="J91" s="10">
        <f t="shared" si="16"/>
        <v>2.5443037974683542</v>
      </c>
      <c r="K91" s="10">
        <f t="shared" si="16"/>
        <v>0.66666666666666663</v>
      </c>
      <c r="L91" s="10">
        <f t="shared" si="16"/>
        <v>0.33333333333333331</v>
      </c>
    </row>
    <row r="92" spans="2:12" ht="12" customHeight="1" thickBot="1" x14ac:dyDescent="0.25">
      <c r="C92" s="9" t="s">
        <v>122</v>
      </c>
      <c r="E92" s="10">
        <f>+E90/E78</f>
        <v>2.0625</v>
      </c>
      <c r="F92" s="10">
        <f>+F78/F90</f>
        <v>0.62862010221465081</v>
      </c>
      <c r="G92" s="10"/>
      <c r="H92" s="10">
        <f>+H78/H90</f>
        <v>0.61111111111111116</v>
      </c>
      <c r="I92" s="10">
        <f>+I78/I90</f>
        <v>0.72076372315035797</v>
      </c>
      <c r="J92" s="10"/>
      <c r="K92" s="10">
        <f>+K78/K90</f>
        <v>0.51982378854625555</v>
      </c>
      <c r="L92" s="10">
        <f>+L78/L90</f>
        <v>0.55217391304347829</v>
      </c>
    </row>
    <row r="93" spans="2:12" ht="12" customHeight="1" thickBot="1" x14ac:dyDescent="0.25">
      <c r="C93" s="21"/>
      <c r="E93" s="10"/>
      <c r="F93" s="10">
        <f>+F89/F90</f>
        <v>0.15672913117546849</v>
      </c>
      <c r="G93" s="8"/>
      <c r="H93" s="11" t="s">
        <v>126</v>
      </c>
      <c r="I93" s="12">
        <f>+I90/F90</f>
        <v>0.71379897785349233</v>
      </c>
      <c r="J93" s="10"/>
      <c r="K93" s="10"/>
      <c r="L93" s="10"/>
    </row>
    <row r="94" spans="2:12" ht="12" customHeight="1" x14ac:dyDescent="0.2">
      <c r="C94" s="21"/>
      <c r="E94" s="10"/>
      <c r="F94" s="10"/>
      <c r="G94" s="10"/>
      <c r="H94" s="10"/>
      <c r="I94" s="10"/>
      <c r="J94" s="10"/>
      <c r="K94" s="10"/>
      <c r="L94" s="10"/>
    </row>
    <row r="95" spans="2:12" ht="12" customHeight="1" x14ac:dyDescent="0.2">
      <c r="B95" s="25" t="s">
        <v>123</v>
      </c>
      <c r="C95" s="199" t="s">
        <v>158</v>
      </c>
      <c r="D95" s="199"/>
      <c r="E95" s="199"/>
      <c r="F95" s="199"/>
      <c r="G95" s="199"/>
      <c r="H95" s="199"/>
      <c r="I95" s="199"/>
      <c r="J95" s="199"/>
      <c r="K95" s="199"/>
      <c r="L95" s="199"/>
    </row>
    <row r="96" spans="2:12" ht="12" customHeight="1" x14ac:dyDescent="0.2">
      <c r="B96" s="26" t="s">
        <v>124</v>
      </c>
      <c r="C96" s="199" t="s">
        <v>159</v>
      </c>
      <c r="D96" s="199"/>
      <c r="E96" s="199"/>
      <c r="F96" s="199"/>
      <c r="G96" s="199"/>
      <c r="H96" s="199"/>
      <c r="I96" s="199"/>
      <c r="J96" s="199"/>
      <c r="K96" s="199"/>
      <c r="L96" s="199"/>
    </row>
    <row r="97" spans="2:12" ht="12" customHeight="1" x14ac:dyDescent="0.2">
      <c r="B97" s="26" t="s">
        <v>125</v>
      </c>
      <c r="C97" s="199" t="s">
        <v>160</v>
      </c>
      <c r="D97" s="199"/>
      <c r="E97" s="199"/>
      <c r="F97" s="199"/>
      <c r="G97" s="199"/>
      <c r="H97" s="199"/>
      <c r="I97" s="199"/>
      <c r="J97" s="199"/>
      <c r="K97" s="199"/>
      <c r="L97" s="199"/>
    </row>
    <row r="99" spans="2:12" ht="12" customHeight="1" x14ac:dyDescent="0.2">
      <c r="G99" s="212">
        <v>2016</v>
      </c>
      <c r="H99" s="212"/>
      <c r="I99" s="212"/>
    </row>
    <row r="100" spans="2:12" ht="12" customHeight="1" thickBot="1" x14ac:dyDescent="0.25">
      <c r="G100" s="176"/>
      <c r="H100" s="176"/>
      <c r="I100" s="176"/>
    </row>
    <row r="101" spans="2:12" ht="12" customHeight="1" thickBot="1" x14ac:dyDescent="0.25">
      <c r="B101" s="203" t="s">
        <v>28</v>
      </c>
      <c r="C101" s="213" t="s">
        <v>0</v>
      </c>
      <c r="D101" s="209" t="s">
        <v>1</v>
      </c>
      <c r="E101" s="207"/>
      <c r="F101" s="208"/>
      <c r="G101" s="209" t="s">
        <v>2</v>
      </c>
      <c r="H101" s="207"/>
      <c r="I101" s="208"/>
      <c r="J101" s="209" t="s">
        <v>3</v>
      </c>
      <c r="K101" s="207"/>
      <c r="L101" s="208"/>
    </row>
    <row r="102" spans="2:12" ht="12" customHeight="1" x14ac:dyDescent="0.2">
      <c r="B102" s="204"/>
      <c r="C102" s="214"/>
      <c r="D102" s="216" t="s">
        <v>4</v>
      </c>
      <c r="E102" s="200" t="s">
        <v>5</v>
      </c>
      <c r="F102" s="200" t="s">
        <v>6</v>
      </c>
      <c r="G102" s="200" t="s">
        <v>4</v>
      </c>
      <c r="H102" s="200" t="s">
        <v>5</v>
      </c>
      <c r="I102" s="200" t="s">
        <v>6</v>
      </c>
      <c r="J102" s="200" t="s">
        <v>4</v>
      </c>
      <c r="K102" s="200" t="s">
        <v>5</v>
      </c>
      <c r="L102" s="200" t="s">
        <v>6</v>
      </c>
    </row>
    <row r="103" spans="2:12" ht="12" customHeight="1" thickBot="1" x14ac:dyDescent="0.25">
      <c r="B103" s="205"/>
      <c r="C103" s="215"/>
      <c r="D103" s="217"/>
      <c r="E103" s="201"/>
      <c r="F103" s="201"/>
      <c r="G103" s="201"/>
      <c r="H103" s="201"/>
      <c r="I103" s="201"/>
      <c r="J103" s="201"/>
      <c r="K103" s="201"/>
      <c r="L103" s="201"/>
    </row>
    <row r="104" spans="2:12" ht="12" customHeight="1" thickBot="1" x14ac:dyDescent="0.25">
      <c r="B104" s="44" t="s">
        <v>36</v>
      </c>
      <c r="C104" s="67" t="s">
        <v>13</v>
      </c>
      <c r="D104" s="28">
        <v>144</v>
      </c>
      <c r="E104" s="28">
        <v>4</v>
      </c>
      <c r="F104" s="28">
        <v>61</v>
      </c>
      <c r="G104" s="28">
        <v>66</v>
      </c>
      <c r="H104" s="28">
        <v>66</v>
      </c>
      <c r="I104" s="29">
        <v>48</v>
      </c>
      <c r="J104" s="30">
        <v>58</v>
      </c>
      <c r="K104" s="28">
        <v>65</v>
      </c>
      <c r="L104" s="28">
        <v>1</v>
      </c>
    </row>
    <row r="105" spans="2:12" ht="12" customHeight="1" x14ac:dyDescent="0.2">
      <c r="B105" s="34"/>
      <c r="C105" s="6" t="s">
        <v>116</v>
      </c>
      <c r="D105" s="1">
        <f t="shared" ref="D105:L105" si="17">SUM(D103:D104)</f>
        <v>144</v>
      </c>
      <c r="E105" s="1">
        <f t="shared" si="17"/>
        <v>4</v>
      </c>
      <c r="F105" s="1">
        <f t="shared" si="17"/>
        <v>61</v>
      </c>
      <c r="G105" s="1">
        <f t="shared" si="17"/>
        <v>66</v>
      </c>
      <c r="H105" s="1">
        <f t="shared" si="17"/>
        <v>66</v>
      </c>
      <c r="I105" s="1">
        <f t="shared" si="17"/>
        <v>48</v>
      </c>
      <c r="J105" s="1">
        <f t="shared" si="17"/>
        <v>58</v>
      </c>
      <c r="K105" s="1">
        <f t="shared" si="17"/>
        <v>65</v>
      </c>
      <c r="L105" s="1">
        <f t="shared" si="17"/>
        <v>1</v>
      </c>
    </row>
    <row r="106" spans="2:12" ht="12" customHeight="1" x14ac:dyDescent="0.2">
      <c r="B106" s="34"/>
      <c r="C106" s="6" t="s">
        <v>119</v>
      </c>
      <c r="D106" s="7">
        <f t="shared" ref="D106:L106" si="18">+D105/2</f>
        <v>72</v>
      </c>
      <c r="E106" s="7">
        <f t="shared" si="18"/>
        <v>2</v>
      </c>
      <c r="F106" s="7">
        <f t="shared" si="18"/>
        <v>30.5</v>
      </c>
      <c r="G106" s="7">
        <f t="shared" si="18"/>
        <v>33</v>
      </c>
      <c r="H106" s="7">
        <f t="shared" si="18"/>
        <v>33</v>
      </c>
      <c r="I106" s="7">
        <f t="shared" si="18"/>
        <v>24</v>
      </c>
      <c r="J106" s="7">
        <f t="shared" si="18"/>
        <v>29</v>
      </c>
      <c r="K106" s="7">
        <f t="shared" si="18"/>
        <v>32.5</v>
      </c>
      <c r="L106" s="7">
        <f t="shared" si="18"/>
        <v>0.5</v>
      </c>
    </row>
    <row r="107" spans="2:12" ht="12" customHeight="1" thickBot="1" x14ac:dyDescent="0.25">
      <c r="B107" s="34"/>
      <c r="C107" s="6" t="s">
        <v>117</v>
      </c>
      <c r="E107" s="7">
        <f>SUM(D106:E106)</f>
        <v>74</v>
      </c>
      <c r="F107" s="7">
        <f>SUM(D106:F106)</f>
        <v>104.5</v>
      </c>
      <c r="H107" s="7">
        <f>SUM(G106:H106)</f>
        <v>66</v>
      </c>
      <c r="I107" s="7">
        <f>SUM(G106:I106)</f>
        <v>90</v>
      </c>
      <c r="K107" s="7">
        <f>SUM(J106:K106)</f>
        <v>61.5</v>
      </c>
      <c r="L107" s="7">
        <f>SUM(J106:L106)</f>
        <v>62</v>
      </c>
    </row>
    <row r="108" spans="2:12" ht="12" customHeight="1" thickBot="1" x14ac:dyDescent="0.25">
      <c r="B108" s="34"/>
      <c r="C108" s="9" t="s">
        <v>121</v>
      </c>
      <c r="D108" s="8"/>
      <c r="E108" s="8"/>
      <c r="F108" s="10">
        <f>+F106/F107</f>
        <v>0.291866028708134</v>
      </c>
      <c r="G108" s="8"/>
      <c r="H108" s="11" t="s">
        <v>126</v>
      </c>
      <c r="I108" s="12">
        <f>+I107/F107</f>
        <v>0.86124401913875603</v>
      </c>
      <c r="J108" s="8"/>
      <c r="K108" s="8"/>
      <c r="L108" s="8"/>
    </row>
    <row r="109" spans="2:12" ht="12" customHeight="1" x14ac:dyDescent="0.2">
      <c r="B109" s="34"/>
      <c r="C109" s="35"/>
      <c r="D109" s="36"/>
      <c r="E109" s="36"/>
      <c r="F109" s="36"/>
      <c r="G109" s="36"/>
      <c r="H109" s="36"/>
      <c r="I109" s="36"/>
      <c r="J109" s="36"/>
      <c r="K109" s="36"/>
      <c r="L109" s="36"/>
    </row>
    <row r="110" spans="2:12" ht="12" customHeight="1" x14ac:dyDescent="0.2">
      <c r="B110" s="34"/>
      <c r="C110" s="35"/>
      <c r="D110" s="36"/>
      <c r="E110" s="36"/>
      <c r="F110" s="36"/>
      <c r="G110" s="244">
        <v>2017</v>
      </c>
      <c r="H110" s="244"/>
      <c r="I110" s="244"/>
      <c r="J110" s="36"/>
      <c r="K110" s="36"/>
      <c r="L110" s="36"/>
    </row>
    <row r="111" spans="2:12" ht="12" customHeight="1" thickBot="1" x14ac:dyDescent="0.25">
      <c r="B111" s="34"/>
      <c r="C111" s="35"/>
      <c r="D111" s="36"/>
      <c r="E111" s="36"/>
      <c r="F111" s="36"/>
      <c r="G111" s="187"/>
      <c r="H111" s="187"/>
      <c r="I111" s="187"/>
      <c r="J111" s="36"/>
      <c r="K111" s="36"/>
      <c r="L111" s="36"/>
    </row>
    <row r="112" spans="2:12" ht="12" customHeight="1" thickBot="1" x14ac:dyDescent="0.25">
      <c r="B112" s="203" t="s">
        <v>28</v>
      </c>
      <c r="C112" s="213" t="s">
        <v>0</v>
      </c>
      <c r="D112" s="209" t="s">
        <v>1</v>
      </c>
      <c r="E112" s="207"/>
      <c r="F112" s="208"/>
      <c r="G112" s="209" t="s">
        <v>2</v>
      </c>
      <c r="H112" s="207"/>
      <c r="I112" s="208"/>
      <c r="J112" s="209" t="s">
        <v>3</v>
      </c>
      <c r="K112" s="207"/>
      <c r="L112" s="208"/>
    </row>
    <row r="113" spans="2:12" ht="12" customHeight="1" x14ac:dyDescent="0.2">
      <c r="B113" s="204"/>
      <c r="C113" s="214"/>
      <c r="D113" s="216" t="s">
        <v>4</v>
      </c>
      <c r="E113" s="200" t="s">
        <v>5</v>
      </c>
      <c r="F113" s="200" t="s">
        <v>6</v>
      </c>
      <c r="G113" s="200" t="s">
        <v>4</v>
      </c>
      <c r="H113" s="200" t="s">
        <v>5</v>
      </c>
      <c r="I113" s="200" t="s">
        <v>6</v>
      </c>
      <c r="J113" s="200" t="s">
        <v>4</v>
      </c>
      <c r="K113" s="200" t="s">
        <v>5</v>
      </c>
      <c r="L113" s="200" t="s">
        <v>6</v>
      </c>
    </row>
    <row r="114" spans="2:12" ht="12" customHeight="1" thickBot="1" x14ac:dyDescent="0.25">
      <c r="B114" s="205"/>
      <c r="C114" s="215"/>
      <c r="D114" s="217"/>
      <c r="E114" s="201"/>
      <c r="F114" s="201"/>
      <c r="G114" s="201"/>
      <c r="H114" s="201"/>
      <c r="I114" s="201"/>
      <c r="J114" s="201"/>
      <c r="K114" s="201"/>
      <c r="L114" s="201"/>
    </row>
    <row r="115" spans="2:12" ht="12" customHeight="1" thickBot="1" x14ac:dyDescent="0.25">
      <c r="B115" s="44" t="s">
        <v>36</v>
      </c>
      <c r="C115" s="67" t="s">
        <v>13</v>
      </c>
      <c r="D115" s="28">
        <v>176</v>
      </c>
      <c r="E115" s="28">
        <v>0</v>
      </c>
      <c r="F115" s="28">
        <v>50</v>
      </c>
      <c r="G115" s="28">
        <v>95</v>
      </c>
      <c r="H115" s="28">
        <v>13</v>
      </c>
      <c r="I115" s="29">
        <v>41</v>
      </c>
      <c r="J115" s="30">
        <v>109</v>
      </c>
      <c r="K115" s="28">
        <v>52</v>
      </c>
      <c r="L115" s="28">
        <v>1</v>
      </c>
    </row>
    <row r="116" spans="2:12" ht="12" customHeight="1" x14ac:dyDescent="0.2">
      <c r="C116" s="6" t="s">
        <v>116</v>
      </c>
      <c r="D116" s="1">
        <f t="shared" ref="D116:L116" si="19">SUM(D114:D115)</f>
        <v>176</v>
      </c>
      <c r="E116" s="1">
        <f t="shared" si="19"/>
        <v>0</v>
      </c>
      <c r="F116" s="1">
        <f t="shared" si="19"/>
        <v>50</v>
      </c>
      <c r="G116" s="1">
        <f t="shared" si="19"/>
        <v>95</v>
      </c>
      <c r="H116" s="1">
        <f t="shared" si="19"/>
        <v>13</v>
      </c>
      <c r="I116" s="1">
        <f t="shared" si="19"/>
        <v>41</v>
      </c>
      <c r="J116" s="1">
        <f t="shared" si="19"/>
        <v>109</v>
      </c>
      <c r="K116" s="1">
        <f t="shared" si="19"/>
        <v>52</v>
      </c>
      <c r="L116" s="1">
        <f t="shared" si="19"/>
        <v>1</v>
      </c>
    </row>
    <row r="117" spans="2:12" ht="12" customHeight="1" x14ac:dyDescent="0.2">
      <c r="C117" s="6" t="s">
        <v>119</v>
      </c>
      <c r="D117" s="7">
        <f t="shared" ref="D117:L117" si="20">+D116/2</f>
        <v>88</v>
      </c>
      <c r="E117" s="7">
        <f t="shared" si="20"/>
        <v>0</v>
      </c>
      <c r="F117" s="7">
        <f t="shared" si="20"/>
        <v>25</v>
      </c>
      <c r="G117" s="7">
        <f t="shared" si="20"/>
        <v>47.5</v>
      </c>
      <c r="H117" s="7">
        <f t="shared" si="20"/>
        <v>6.5</v>
      </c>
      <c r="I117" s="7">
        <f t="shared" si="20"/>
        <v>20.5</v>
      </c>
      <c r="J117" s="7">
        <f t="shared" si="20"/>
        <v>54.5</v>
      </c>
      <c r="K117" s="7">
        <f t="shared" si="20"/>
        <v>26</v>
      </c>
      <c r="L117" s="7">
        <f t="shared" si="20"/>
        <v>0.5</v>
      </c>
    </row>
    <row r="118" spans="2:12" ht="12" customHeight="1" x14ac:dyDescent="0.2">
      <c r="C118" s="6" t="s">
        <v>117</v>
      </c>
      <c r="E118" s="8">
        <f>SUM(D117:E117)</f>
        <v>88</v>
      </c>
      <c r="F118" s="8">
        <f>SUM(D117:F117)</f>
        <v>113</v>
      </c>
      <c r="H118" s="8">
        <f>SUM(G117:H117)</f>
        <v>54</v>
      </c>
      <c r="I118" s="8">
        <f>SUM(G117:I117)</f>
        <v>74.5</v>
      </c>
      <c r="K118" s="8">
        <f>SUM(J117:K117)</f>
        <v>80.5</v>
      </c>
      <c r="L118" s="8">
        <f>SUM(J117:L117)</f>
        <v>81</v>
      </c>
    </row>
    <row r="119" spans="2:12" ht="12" customHeight="1" x14ac:dyDescent="0.2">
      <c r="C119" s="6" t="s">
        <v>120</v>
      </c>
      <c r="D119" s="10">
        <f>+D116/D105</f>
        <v>1.2222222222222223</v>
      </c>
      <c r="E119" s="10">
        <f t="shared" ref="E119:L119" si="21">+E116/E105</f>
        <v>0</v>
      </c>
      <c r="F119" s="10">
        <f t="shared" si="21"/>
        <v>0.81967213114754101</v>
      </c>
      <c r="G119" s="10">
        <f t="shared" si="21"/>
        <v>1.4393939393939394</v>
      </c>
      <c r="H119" s="10">
        <f t="shared" si="21"/>
        <v>0.19696969696969696</v>
      </c>
      <c r="I119" s="10">
        <f t="shared" si="21"/>
        <v>0.85416666666666663</v>
      </c>
      <c r="J119" s="10">
        <f t="shared" si="21"/>
        <v>1.8793103448275863</v>
      </c>
      <c r="K119" s="10">
        <f t="shared" si="21"/>
        <v>0.8</v>
      </c>
      <c r="L119" s="10">
        <f t="shared" si="21"/>
        <v>1</v>
      </c>
    </row>
    <row r="120" spans="2:12" ht="12" customHeight="1" thickBot="1" x14ac:dyDescent="0.25">
      <c r="C120" s="9" t="s">
        <v>122</v>
      </c>
      <c r="E120" s="10">
        <f>+E118/E107</f>
        <v>1.1891891891891893</v>
      </c>
      <c r="F120" s="10">
        <f t="shared" ref="F120:L120" si="22">+F118/F107</f>
        <v>1.0813397129186604</v>
      </c>
      <c r="G120" s="10"/>
      <c r="H120" s="10">
        <f t="shared" si="22"/>
        <v>0.81818181818181823</v>
      </c>
      <c r="I120" s="10">
        <f t="shared" si="22"/>
        <v>0.82777777777777772</v>
      </c>
      <c r="J120" s="10"/>
      <c r="K120" s="10">
        <f t="shared" si="22"/>
        <v>1.3089430894308942</v>
      </c>
      <c r="L120" s="10">
        <f t="shared" si="22"/>
        <v>1.3064516129032258</v>
      </c>
    </row>
    <row r="121" spans="2:12" ht="12" customHeight="1" thickBot="1" x14ac:dyDescent="0.25">
      <c r="C121" s="21"/>
      <c r="E121" s="10"/>
      <c r="F121" s="10">
        <f>+F117/F118</f>
        <v>0.22123893805309736</v>
      </c>
      <c r="G121" s="8"/>
      <c r="H121" s="11" t="s">
        <v>126</v>
      </c>
      <c r="I121" s="12">
        <f>+I118/F118</f>
        <v>0.65929203539823011</v>
      </c>
      <c r="J121" s="10"/>
      <c r="K121" s="10"/>
      <c r="L121" s="10"/>
    </row>
    <row r="122" spans="2:12" ht="12" customHeight="1" x14ac:dyDescent="0.2">
      <c r="C122" s="21"/>
      <c r="E122" s="10"/>
      <c r="F122" s="10"/>
      <c r="G122" s="10"/>
      <c r="H122" s="10"/>
      <c r="I122" s="10"/>
      <c r="J122" s="10"/>
      <c r="K122" s="10"/>
      <c r="L122" s="10"/>
    </row>
    <row r="123" spans="2:12" ht="12" customHeight="1" x14ac:dyDescent="0.2">
      <c r="B123" s="25" t="s">
        <v>123</v>
      </c>
      <c r="C123" s="199" t="s">
        <v>161</v>
      </c>
      <c r="D123" s="199"/>
      <c r="E123" s="199"/>
      <c r="F123" s="199"/>
      <c r="G123" s="199"/>
      <c r="H123" s="199"/>
      <c r="I123" s="199"/>
      <c r="J123" s="199"/>
      <c r="K123" s="199"/>
      <c r="L123" s="199"/>
    </row>
    <row r="124" spans="2:12" ht="12" customHeight="1" x14ac:dyDescent="0.2">
      <c r="B124" s="26" t="s">
        <v>124</v>
      </c>
      <c r="C124" s="199" t="s">
        <v>162</v>
      </c>
      <c r="D124" s="199"/>
      <c r="E124" s="199"/>
      <c r="F124" s="199"/>
      <c r="G124" s="199"/>
      <c r="H124" s="199"/>
      <c r="I124" s="199"/>
      <c r="J124" s="199"/>
      <c r="K124" s="199"/>
      <c r="L124" s="199"/>
    </row>
    <row r="125" spans="2:12" ht="12" customHeight="1" x14ac:dyDescent="0.2">
      <c r="B125" s="26" t="s">
        <v>125</v>
      </c>
      <c r="C125" s="199" t="s">
        <v>163</v>
      </c>
      <c r="D125" s="199"/>
      <c r="E125" s="199"/>
      <c r="F125" s="199"/>
      <c r="G125" s="199"/>
      <c r="H125" s="199"/>
      <c r="I125" s="199"/>
      <c r="J125" s="199"/>
      <c r="K125" s="199"/>
      <c r="L125" s="199"/>
    </row>
    <row r="126" spans="2:12" ht="12" customHeight="1" x14ac:dyDescent="0.2">
      <c r="B126" s="26"/>
      <c r="C126" s="178"/>
      <c r="D126" s="178"/>
      <c r="E126" s="178"/>
      <c r="F126" s="178"/>
      <c r="G126" s="178"/>
      <c r="H126" s="178"/>
      <c r="I126" s="178"/>
      <c r="J126" s="178"/>
      <c r="K126" s="178"/>
      <c r="L126" s="178"/>
    </row>
    <row r="127" spans="2:12" ht="11.25" customHeight="1" thickBot="1" x14ac:dyDescent="0.25"/>
    <row r="128" spans="2:12" ht="12" customHeight="1" x14ac:dyDescent="0.2">
      <c r="C128" s="178"/>
      <c r="D128" s="203" t="s">
        <v>1</v>
      </c>
      <c r="E128" s="203" t="s">
        <v>2</v>
      </c>
      <c r="F128" s="203" t="s">
        <v>3</v>
      </c>
    </row>
    <row r="129" spans="1:11" ht="12" customHeight="1" thickBot="1" x14ac:dyDescent="0.25">
      <c r="C129" s="178"/>
      <c r="D129" s="240"/>
      <c r="E129" s="240"/>
      <c r="F129" s="240"/>
    </row>
    <row r="130" spans="1:11" ht="12" customHeight="1" thickBot="1" x14ac:dyDescent="0.25">
      <c r="C130" s="27" t="s">
        <v>72</v>
      </c>
      <c r="D130" s="78"/>
      <c r="E130" s="78"/>
      <c r="F130" s="78"/>
    </row>
    <row r="131" spans="1:11" ht="26.25" customHeight="1" thickBot="1" x14ac:dyDescent="0.25">
      <c r="C131" s="31" t="s">
        <v>173</v>
      </c>
      <c r="D131" s="76"/>
      <c r="E131" s="77"/>
      <c r="F131" s="78"/>
    </row>
    <row r="132" spans="1:11" ht="12" customHeight="1" x14ac:dyDescent="0.2">
      <c r="D132" s="10" t="e">
        <f>+D130/D131</f>
        <v>#DIV/0!</v>
      </c>
      <c r="E132" s="10" t="e">
        <f>+E130/E131</f>
        <v>#DIV/0!</v>
      </c>
      <c r="F132" s="10" t="e">
        <f>+F130/F131</f>
        <v>#DIV/0!</v>
      </c>
    </row>
    <row r="134" spans="1:11" ht="27" customHeight="1" x14ac:dyDescent="0.2">
      <c r="A134" s="25" t="s">
        <v>167</v>
      </c>
      <c r="B134" s="234" t="s">
        <v>313</v>
      </c>
      <c r="C134" s="234"/>
      <c r="D134" s="234"/>
      <c r="E134" s="234"/>
      <c r="F134" s="234"/>
      <c r="G134" s="234"/>
      <c r="H134" s="234"/>
      <c r="I134" s="234"/>
      <c r="J134" s="234"/>
      <c r="K134" s="234"/>
    </row>
    <row r="136" spans="1:11" ht="24.75" customHeight="1" x14ac:dyDescent="0.2">
      <c r="C136" s="14" t="s">
        <v>74</v>
      </c>
      <c r="D136" s="15" t="s">
        <v>75</v>
      </c>
      <c r="E136" s="15" t="s">
        <v>76</v>
      </c>
      <c r="F136" s="16" t="s">
        <v>77</v>
      </c>
    </row>
    <row r="137" spans="1:11" ht="12" customHeight="1" x14ac:dyDescent="0.2">
      <c r="C137" s="17" t="s">
        <v>80</v>
      </c>
      <c r="D137" s="18">
        <v>497</v>
      </c>
      <c r="E137" s="18">
        <v>398</v>
      </c>
      <c r="F137" s="18">
        <v>259</v>
      </c>
    </row>
    <row r="138" spans="1:11" ht="12" customHeight="1" x14ac:dyDescent="0.2">
      <c r="C138" s="17" t="s">
        <v>82</v>
      </c>
      <c r="D138" s="18">
        <v>629</v>
      </c>
      <c r="E138" s="18">
        <v>561</v>
      </c>
      <c r="F138" s="18">
        <v>482</v>
      </c>
    </row>
    <row r="139" spans="1:11" ht="12" customHeight="1" x14ac:dyDescent="0.2">
      <c r="C139" s="17" t="s">
        <v>85</v>
      </c>
      <c r="D139" s="18">
        <v>547</v>
      </c>
      <c r="E139" s="18">
        <v>459</v>
      </c>
      <c r="F139" s="18">
        <v>211</v>
      </c>
    </row>
    <row r="140" spans="1:11" ht="12" customHeight="1" x14ac:dyDescent="0.2">
      <c r="C140" s="17" t="s">
        <v>88</v>
      </c>
      <c r="D140" s="18">
        <v>487</v>
      </c>
      <c r="E140" s="18">
        <v>387</v>
      </c>
      <c r="F140" s="18">
        <v>142</v>
      </c>
    </row>
    <row r="141" spans="1:11" ht="12" customHeight="1" x14ac:dyDescent="0.2">
      <c r="C141" s="17" t="s">
        <v>89</v>
      </c>
      <c r="D141" s="18">
        <v>821</v>
      </c>
      <c r="E141" s="18">
        <v>710</v>
      </c>
      <c r="F141" s="18">
        <v>274</v>
      </c>
      <c r="G141" s="10">
        <f>+E140/D140</f>
        <v>0.79466119096509236</v>
      </c>
    </row>
    <row r="142" spans="1:11" ht="12" customHeight="1" x14ac:dyDescent="0.2">
      <c r="C142" s="17" t="s">
        <v>180</v>
      </c>
      <c r="D142" s="18">
        <v>735</v>
      </c>
      <c r="E142" s="18">
        <v>499</v>
      </c>
      <c r="F142" s="18">
        <v>367</v>
      </c>
    </row>
    <row r="143" spans="1:11" ht="12" customHeight="1" x14ac:dyDescent="0.2">
      <c r="C143" s="17" t="s">
        <v>91</v>
      </c>
      <c r="D143" s="18">
        <v>474</v>
      </c>
      <c r="E143" s="18">
        <v>306</v>
      </c>
      <c r="F143" s="18">
        <v>176</v>
      </c>
    </row>
    <row r="144" spans="1:11" ht="12" customHeight="1" x14ac:dyDescent="0.2">
      <c r="C144" s="17" t="s">
        <v>92</v>
      </c>
      <c r="D144" s="18">
        <v>567</v>
      </c>
      <c r="E144" s="18">
        <v>337</v>
      </c>
      <c r="F144" s="18">
        <v>323</v>
      </c>
    </row>
    <row r="145" spans="3:7" ht="12" customHeight="1" x14ac:dyDescent="0.2">
      <c r="C145" s="17" t="s">
        <v>93</v>
      </c>
      <c r="D145" s="18">
        <v>503</v>
      </c>
      <c r="E145" s="18">
        <v>420</v>
      </c>
      <c r="F145" s="18">
        <v>202</v>
      </c>
    </row>
    <row r="146" spans="3:7" ht="12" customHeight="1" x14ac:dyDescent="0.2">
      <c r="C146" s="17" t="s">
        <v>94</v>
      </c>
      <c r="D146" s="18">
        <v>565</v>
      </c>
      <c r="E146" s="18">
        <v>454</v>
      </c>
      <c r="F146" s="18">
        <v>341</v>
      </c>
    </row>
    <row r="147" spans="3:7" ht="12" customHeight="1" x14ac:dyDescent="0.2">
      <c r="C147" s="17" t="s">
        <v>96</v>
      </c>
      <c r="D147" s="18">
        <v>525</v>
      </c>
      <c r="E147" s="18">
        <v>399</v>
      </c>
      <c r="F147" s="18">
        <v>260</v>
      </c>
      <c r="G147" s="10">
        <f>+E147/D147</f>
        <v>0.76</v>
      </c>
    </row>
    <row r="148" spans="3:7" ht="12" customHeight="1" x14ac:dyDescent="0.2">
      <c r="C148" s="17" t="s">
        <v>98</v>
      </c>
      <c r="D148" s="18">
        <v>382</v>
      </c>
      <c r="E148" s="18">
        <v>336</v>
      </c>
      <c r="F148" s="18">
        <v>231</v>
      </c>
    </row>
    <row r="149" spans="3:7" ht="12" customHeight="1" x14ac:dyDescent="0.2">
      <c r="C149" s="17" t="s">
        <v>99</v>
      </c>
      <c r="D149" s="18">
        <v>512</v>
      </c>
      <c r="E149" s="18">
        <v>365</v>
      </c>
      <c r="F149" s="18">
        <v>373</v>
      </c>
      <c r="G149" s="10">
        <f>+E149/D149</f>
        <v>0.712890625</v>
      </c>
    </row>
    <row r="150" spans="3:7" ht="12" customHeight="1" x14ac:dyDescent="0.2">
      <c r="C150" s="17" t="s">
        <v>100</v>
      </c>
      <c r="D150" s="18">
        <v>382</v>
      </c>
      <c r="E150" s="18">
        <v>260</v>
      </c>
      <c r="F150" s="18">
        <v>169</v>
      </c>
    </row>
    <row r="151" spans="3:7" ht="12" customHeight="1" x14ac:dyDescent="0.2">
      <c r="C151" s="17" t="s">
        <v>101</v>
      </c>
      <c r="D151" s="18">
        <v>633</v>
      </c>
      <c r="E151" s="18">
        <v>474</v>
      </c>
      <c r="F151" s="18">
        <v>230</v>
      </c>
    </row>
    <row r="152" spans="3:7" ht="12" customHeight="1" x14ac:dyDescent="0.2">
      <c r="C152" s="17" t="s">
        <v>102</v>
      </c>
      <c r="D152" s="18">
        <v>472</v>
      </c>
      <c r="E152" s="18">
        <v>368</v>
      </c>
      <c r="F152" s="18">
        <v>192</v>
      </c>
    </row>
    <row r="153" spans="3:7" ht="12" customHeight="1" x14ac:dyDescent="0.2">
      <c r="C153" s="17" t="s">
        <v>103</v>
      </c>
      <c r="D153" s="18">
        <v>588</v>
      </c>
      <c r="E153" s="18">
        <v>443</v>
      </c>
      <c r="F153" s="18">
        <v>299</v>
      </c>
    </row>
    <row r="154" spans="3:7" ht="12" customHeight="1" x14ac:dyDescent="0.2">
      <c r="C154" s="17" t="s">
        <v>104</v>
      </c>
      <c r="D154" s="18">
        <v>614</v>
      </c>
      <c r="E154" s="18">
        <v>403</v>
      </c>
      <c r="F154" s="18">
        <v>287</v>
      </c>
    </row>
    <row r="155" spans="3:7" ht="12" customHeight="1" x14ac:dyDescent="0.2">
      <c r="C155" s="17" t="s">
        <v>264</v>
      </c>
      <c r="D155" s="18">
        <v>818</v>
      </c>
      <c r="E155" s="18">
        <v>790</v>
      </c>
      <c r="F155" s="18">
        <v>288</v>
      </c>
    </row>
    <row r="156" spans="3:7" ht="12" customHeight="1" x14ac:dyDescent="0.2">
      <c r="C156" s="17" t="s">
        <v>107</v>
      </c>
      <c r="D156" s="18">
        <v>567</v>
      </c>
      <c r="E156" s="18">
        <v>379</v>
      </c>
      <c r="F156" s="18">
        <v>318</v>
      </c>
    </row>
    <row r="157" spans="3:7" ht="12" customHeight="1" x14ac:dyDescent="0.2">
      <c r="C157" s="17" t="s">
        <v>108</v>
      </c>
      <c r="D157" s="18">
        <v>531</v>
      </c>
      <c r="E157" s="18">
        <v>335</v>
      </c>
      <c r="F157" s="18">
        <v>378</v>
      </c>
    </row>
    <row r="158" spans="3:7" ht="12" customHeight="1" x14ac:dyDescent="0.2">
      <c r="D158" s="8">
        <f>SUM(D137:D157)</f>
        <v>11849</v>
      </c>
      <c r="E158" s="8">
        <f>SUM(E137:E157)</f>
        <v>9083</v>
      </c>
    </row>
    <row r="159" spans="3:7" ht="12" customHeight="1" x14ac:dyDescent="0.2">
      <c r="D159" s="1">
        <f>+D158/21</f>
        <v>564.23809523809518</v>
      </c>
      <c r="E159" s="1">
        <f>+E158/21</f>
        <v>432.52380952380952</v>
      </c>
    </row>
    <row r="160" spans="3:7" ht="12" customHeight="1" x14ac:dyDescent="0.2">
      <c r="E160" s="10">
        <f>+E159/D159</f>
        <v>0.766562579120601</v>
      </c>
    </row>
    <row r="162" spans="3:3" ht="12" customHeight="1" x14ac:dyDescent="0.2">
      <c r="C162" s="1" t="s">
        <v>263</v>
      </c>
    </row>
  </sheetData>
  <mergeCells count="142">
    <mergeCell ref="D128:D129"/>
    <mergeCell ref="E128:E129"/>
    <mergeCell ref="F128:F129"/>
    <mergeCell ref="B134:K134"/>
    <mergeCell ref="B112:B114"/>
    <mergeCell ref="C112:C114"/>
    <mergeCell ref="D112:F112"/>
    <mergeCell ref="G112:I112"/>
    <mergeCell ref="J112:L112"/>
    <mergeCell ref="D113:D114"/>
    <mergeCell ref="E113:E114"/>
    <mergeCell ref="F113:F114"/>
    <mergeCell ref="G113:G114"/>
    <mergeCell ref="H113:H114"/>
    <mergeCell ref="I113:I114"/>
    <mergeCell ref="J113:J114"/>
    <mergeCell ref="K113:K114"/>
    <mergeCell ref="L113:L114"/>
    <mergeCell ref="B101:B103"/>
    <mergeCell ref="C101:C103"/>
    <mergeCell ref="D101:F101"/>
    <mergeCell ref="G101:I101"/>
    <mergeCell ref="J101:L101"/>
    <mergeCell ref="D102:D103"/>
    <mergeCell ref="E102:E103"/>
    <mergeCell ref="F102:F103"/>
    <mergeCell ref="G102:G103"/>
    <mergeCell ref="H102:H103"/>
    <mergeCell ref="I102:I103"/>
    <mergeCell ref="J102:J103"/>
    <mergeCell ref="K102:K103"/>
    <mergeCell ref="L102:L103"/>
    <mergeCell ref="B83:B85"/>
    <mergeCell ref="C83:C85"/>
    <mergeCell ref="D83:F83"/>
    <mergeCell ref="G83:I83"/>
    <mergeCell ref="J83:L83"/>
    <mergeCell ref="D84:D85"/>
    <mergeCell ref="E84:E85"/>
    <mergeCell ref="F84:F85"/>
    <mergeCell ref="G84:G85"/>
    <mergeCell ref="H84:H85"/>
    <mergeCell ref="I84:I85"/>
    <mergeCell ref="J84:J85"/>
    <mergeCell ref="K84:K85"/>
    <mergeCell ref="L84:L85"/>
    <mergeCell ref="B71:B73"/>
    <mergeCell ref="C71:C73"/>
    <mergeCell ref="D71:F71"/>
    <mergeCell ref="G71:I71"/>
    <mergeCell ref="J71:L71"/>
    <mergeCell ref="D72:D73"/>
    <mergeCell ref="E72:E73"/>
    <mergeCell ref="F72:F73"/>
    <mergeCell ref="G72:G73"/>
    <mergeCell ref="H72:H73"/>
    <mergeCell ref="I72:I73"/>
    <mergeCell ref="J72:J73"/>
    <mergeCell ref="K72:K73"/>
    <mergeCell ref="L72:L73"/>
    <mergeCell ref="B53:B55"/>
    <mergeCell ref="C53:C55"/>
    <mergeCell ref="D53:F53"/>
    <mergeCell ref="G53:I53"/>
    <mergeCell ref="J53:L53"/>
    <mergeCell ref="D54:D55"/>
    <mergeCell ref="E54:E55"/>
    <mergeCell ref="F54:F55"/>
    <mergeCell ref="G54:G55"/>
    <mergeCell ref="H54:H55"/>
    <mergeCell ref="I54:I55"/>
    <mergeCell ref="J54:J55"/>
    <mergeCell ref="K54:K55"/>
    <mergeCell ref="L54:L55"/>
    <mergeCell ref="J41:L41"/>
    <mergeCell ref="D42:D43"/>
    <mergeCell ref="E42:E43"/>
    <mergeCell ref="F42:F43"/>
    <mergeCell ref="G42:G43"/>
    <mergeCell ref="H42:H43"/>
    <mergeCell ref="I42:I43"/>
    <mergeCell ref="J42:J43"/>
    <mergeCell ref="K42:K43"/>
    <mergeCell ref="L42:L43"/>
    <mergeCell ref="G20:I20"/>
    <mergeCell ref="J20:L20"/>
    <mergeCell ref="B74:B75"/>
    <mergeCell ref="B86:B87"/>
    <mergeCell ref="G51:I51"/>
    <mergeCell ref="G69:I69"/>
    <mergeCell ref="B56:B57"/>
    <mergeCell ref="B23:B27"/>
    <mergeCell ref="B44:B45"/>
    <mergeCell ref="D21:D22"/>
    <mergeCell ref="E21:E22"/>
    <mergeCell ref="F21:F22"/>
    <mergeCell ref="B20:B22"/>
    <mergeCell ref="C20:C22"/>
    <mergeCell ref="D20:F20"/>
    <mergeCell ref="G81:I81"/>
    <mergeCell ref="G39:I39"/>
    <mergeCell ref="C65:L65"/>
    <mergeCell ref="C66:L66"/>
    <mergeCell ref="C67:L67"/>
    <mergeCell ref="B41:B43"/>
    <mergeCell ref="C41:C43"/>
    <mergeCell ref="D41:F41"/>
    <mergeCell ref="G41:I41"/>
    <mergeCell ref="B7:B11"/>
    <mergeCell ref="B4:B6"/>
    <mergeCell ref="C4:C6"/>
    <mergeCell ref="D4:F4"/>
    <mergeCell ref="G4:I4"/>
    <mergeCell ref="D5:D6"/>
    <mergeCell ref="E5:E6"/>
    <mergeCell ref="F5:F6"/>
    <mergeCell ref="G5:G6"/>
    <mergeCell ref="H5:H6"/>
    <mergeCell ref="C95:L95"/>
    <mergeCell ref="C123:L123"/>
    <mergeCell ref="C124:L124"/>
    <mergeCell ref="C125:L125"/>
    <mergeCell ref="C96:L96"/>
    <mergeCell ref="C97:L97"/>
    <mergeCell ref="G99:I99"/>
    <mergeCell ref="G110:I110"/>
    <mergeCell ref="G2:I2"/>
    <mergeCell ref="G18:I18"/>
    <mergeCell ref="C35:L35"/>
    <mergeCell ref="C36:L36"/>
    <mergeCell ref="C37:L37"/>
    <mergeCell ref="I5:I6"/>
    <mergeCell ref="J5:J6"/>
    <mergeCell ref="K5:K6"/>
    <mergeCell ref="L5:L6"/>
    <mergeCell ref="J4:L4"/>
    <mergeCell ref="J21:J22"/>
    <mergeCell ref="K21:K22"/>
    <mergeCell ref="L21:L22"/>
    <mergeCell ref="G21:G22"/>
    <mergeCell ref="H21:H22"/>
    <mergeCell ref="I21:I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7"/>
  <sheetViews>
    <sheetView topLeftCell="B48" zoomScale="90" zoomScaleNormal="90" workbookViewId="0">
      <selection activeCell="C88" sqref="C88:L88"/>
    </sheetView>
  </sheetViews>
  <sheetFormatPr baseColWidth="10" defaultColWidth="11.5703125" defaultRowHeight="12" x14ac:dyDescent="0.2"/>
  <cols>
    <col min="1" max="2" width="11.5703125" style="1"/>
    <col min="3" max="3" width="25.7109375" style="1" customWidth="1"/>
    <col min="4" max="16384" width="11.5703125" style="1"/>
  </cols>
  <sheetData>
    <row r="2" spans="2:13" x14ac:dyDescent="0.2">
      <c r="G2" s="212">
        <v>2016</v>
      </c>
      <c r="H2" s="212"/>
      <c r="I2" s="212"/>
    </row>
    <row r="3" spans="2:13" ht="12.75" thickBot="1" x14ac:dyDescent="0.25"/>
    <row r="4" spans="2:13" ht="12" customHeight="1" thickBot="1" x14ac:dyDescent="0.25">
      <c r="B4" s="203" t="s">
        <v>28</v>
      </c>
      <c r="C4" s="203" t="s">
        <v>0</v>
      </c>
      <c r="D4" s="206" t="s">
        <v>1</v>
      </c>
      <c r="E4" s="207"/>
      <c r="F4" s="208"/>
      <c r="G4" s="209" t="s">
        <v>2</v>
      </c>
      <c r="H4" s="207"/>
      <c r="I4" s="210"/>
      <c r="J4" s="206" t="s">
        <v>3</v>
      </c>
      <c r="K4" s="207"/>
      <c r="L4" s="210"/>
      <c r="M4" s="2"/>
    </row>
    <row r="5" spans="2:13" ht="12" customHeight="1" x14ac:dyDescent="0.2">
      <c r="B5" s="204"/>
      <c r="C5" s="204"/>
      <c r="D5" s="200" t="s">
        <v>4</v>
      </c>
      <c r="E5" s="200" t="s">
        <v>5</v>
      </c>
      <c r="F5" s="200" t="s">
        <v>6</v>
      </c>
      <c r="G5" s="200" t="s">
        <v>4</v>
      </c>
      <c r="H5" s="200" t="s">
        <v>5</v>
      </c>
      <c r="I5" s="200" t="s">
        <v>6</v>
      </c>
      <c r="J5" s="200" t="s">
        <v>4</v>
      </c>
      <c r="K5" s="200" t="s">
        <v>5</v>
      </c>
      <c r="L5" s="200" t="s">
        <v>6</v>
      </c>
      <c r="M5" s="2"/>
    </row>
    <row r="6" spans="2:13" ht="12" customHeight="1" thickBot="1" x14ac:dyDescent="0.25">
      <c r="B6" s="240"/>
      <c r="C6" s="240"/>
      <c r="D6" s="248"/>
      <c r="E6" s="248"/>
      <c r="F6" s="248"/>
      <c r="G6" s="248"/>
      <c r="H6" s="248"/>
      <c r="I6" s="248"/>
      <c r="J6" s="248"/>
      <c r="K6" s="248"/>
      <c r="L6" s="248"/>
      <c r="M6" s="2"/>
    </row>
    <row r="7" spans="2:13" ht="12" customHeight="1" thickBot="1" x14ac:dyDescent="0.25">
      <c r="B7" s="243" t="s">
        <v>29</v>
      </c>
      <c r="C7" s="79" t="s">
        <v>13</v>
      </c>
      <c r="D7" s="30">
        <v>887</v>
      </c>
      <c r="E7" s="28">
        <v>0</v>
      </c>
      <c r="F7" s="28">
        <v>169</v>
      </c>
      <c r="G7" s="28">
        <v>632</v>
      </c>
      <c r="H7" s="28">
        <v>1</v>
      </c>
      <c r="I7" s="28">
        <v>161</v>
      </c>
      <c r="J7" s="28">
        <v>346</v>
      </c>
      <c r="K7" s="28">
        <v>0</v>
      </c>
      <c r="L7" s="28">
        <v>1</v>
      </c>
      <c r="M7" s="2"/>
    </row>
    <row r="8" spans="2:13" ht="12" customHeight="1" thickBot="1" x14ac:dyDescent="0.25">
      <c r="B8" s="241"/>
      <c r="C8" s="79" t="s">
        <v>14</v>
      </c>
      <c r="D8" s="188">
        <v>477</v>
      </c>
      <c r="E8" s="4">
        <v>221</v>
      </c>
      <c r="F8" s="4">
        <v>154</v>
      </c>
      <c r="G8" s="4">
        <v>546</v>
      </c>
      <c r="H8" s="4">
        <v>154</v>
      </c>
      <c r="I8" s="4">
        <v>146</v>
      </c>
      <c r="J8" s="4">
        <v>304</v>
      </c>
      <c r="K8" s="4">
        <v>123</v>
      </c>
      <c r="L8" s="4">
        <v>0</v>
      </c>
      <c r="M8" s="2"/>
    </row>
    <row r="9" spans="2:13" ht="12" customHeight="1" thickBot="1" x14ac:dyDescent="0.25">
      <c r="B9" s="238"/>
      <c r="C9" s="79" t="s">
        <v>15</v>
      </c>
      <c r="D9" s="188">
        <v>668</v>
      </c>
      <c r="E9" s="4">
        <v>0</v>
      </c>
      <c r="F9" s="4">
        <v>162</v>
      </c>
      <c r="G9" s="4">
        <v>535</v>
      </c>
      <c r="H9" s="4">
        <v>35</v>
      </c>
      <c r="I9" s="4">
        <v>130</v>
      </c>
      <c r="J9" s="4">
        <v>425</v>
      </c>
      <c r="K9" s="4">
        <v>14</v>
      </c>
      <c r="L9" s="4">
        <v>5</v>
      </c>
      <c r="M9" s="2"/>
    </row>
    <row r="10" spans="2:13" ht="12" customHeight="1" x14ac:dyDescent="0.2">
      <c r="B10" s="34"/>
      <c r="C10" s="6" t="s">
        <v>116</v>
      </c>
      <c r="D10" s="1">
        <f>SUM(D7:D9)</f>
        <v>2032</v>
      </c>
      <c r="E10" s="1">
        <f t="shared" ref="E10:L10" si="0">SUM(E7:E9)</f>
        <v>221</v>
      </c>
      <c r="F10" s="1">
        <f t="shared" si="0"/>
        <v>485</v>
      </c>
      <c r="G10" s="1">
        <f t="shared" si="0"/>
        <v>1713</v>
      </c>
      <c r="H10" s="1">
        <f t="shared" si="0"/>
        <v>190</v>
      </c>
      <c r="I10" s="1">
        <f t="shared" si="0"/>
        <v>437</v>
      </c>
      <c r="J10" s="1">
        <f t="shared" si="0"/>
        <v>1075</v>
      </c>
      <c r="K10" s="1">
        <f t="shared" si="0"/>
        <v>137</v>
      </c>
      <c r="L10" s="1">
        <f t="shared" si="0"/>
        <v>6</v>
      </c>
      <c r="M10" s="2"/>
    </row>
    <row r="11" spans="2:13" ht="12" customHeight="1" x14ac:dyDescent="0.2">
      <c r="B11" s="34"/>
      <c r="C11" s="6" t="s">
        <v>119</v>
      </c>
      <c r="D11" s="7">
        <f>+D10/3</f>
        <v>677.33333333333337</v>
      </c>
      <c r="E11" s="7">
        <f t="shared" ref="E11:L11" si="1">+E10/3</f>
        <v>73.666666666666671</v>
      </c>
      <c r="F11" s="7">
        <f t="shared" si="1"/>
        <v>161.66666666666666</v>
      </c>
      <c r="G11" s="7">
        <f t="shared" si="1"/>
        <v>571</v>
      </c>
      <c r="H11" s="7">
        <f t="shared" si="1"/>
        <v>63.333333333333336</v>
      </c>
      <c r="I11" s="7">
        <f t="shared" si="1"/>
        <v>145.66666666666666</v>
      </c>
      <c r="J11" s="7">
        <f t="shared" si="1"/>
        <v>358.33333333333331</v>
      </c>
      <c r="K11" s="7">
        <f t="shared" si="1"/>
        <v>45.666666666666664</v>
      </c>
      <c r="L11" s="7">
        <f t="shared" si="1"/>
        <v>2</v>
      </c>
      <c r="M11" s="2"/>
    </row>
    <row r="12" spans="2:13" ht="12" customHeight="1" thickBot="1" x14ac:dyDescent="0.25">
      <c r="B12" s="34"/>
      <c r="C12" s="6" t="s">
        <v>117</v>
      </c>
      <c r="E12" s="7">
        <f>SUM(D11:E11)</f>
        <v>751</v>
      </c>
      <c r="F12" s="7">
        <f>SUM(D11:F11)</f>
        <v>912.66666666666663</v>
      </c>
      <c r="H12" s="7">
        <f>SUM(G11:H11)</f>
        <v>634.33333333333337</v>
      </c>
      <c r="I12" s="7">
        <f>SUM(G11:I11)</f>
        <v>780</v>
      </c>
      <c r="K12" s="7">
        <f>SUM(J11:K11)</f>
        <v>404</v>
      </c>
      <c r="L12" s="7">
        <f>SUM(J11:L11)</f>
        <v>406</v>
      </c>
      <c r="M12" s="2"/>
    </row>
    <row r="13" spans="2:13" ht="12" customHeight="1" thickBot="1" x14ac:dyDescent="0.25">
      <c r="B13" s="34"/>
      <c r="C13" s="9" t="s">
        <v>121</v>
      </c>
      <c r="D13" s="8"/>
      <c r="E13" s="8"/>
      <c r="F13" s="10">
        <f>+F11/F12</f>
        <v>0.17713659605551496</v>
      </c>
      <c r="G13" s="8"/>
      <c r="H13" s="11" t="s">
        <v>126</v>
      </c>
      <c r="I13" s="12">
        <f>+I12/F12</f>
        <v>0.85463842220598985</v>
      </c>
      <c r="J13" s="8"/>
      <c r="K13" s="8"/>
      <c r="L13" s="8"/>
      <c r="M13" s="2"/>
    </row>
    <row r="14" spans="2:13" ht="12" customHeight="1" x14ac:dyDescent="0.2"/>
    <row r="15" spans="2:13" ht="12" customHeight="1" x14ac:dyDescent="0.2">
      <c r="G15" s="212">
        <v>2017</v>
      </c>
      <c r="H15" s="212"/>
      <c r="I15" s="212"/>
    </row>
    <row r="16" spans="2:13" ht="12" customHeight="1" thickBot="1" x14ac:dyDescent="0.25"/>
    <row r="17" spans="2:12" ht="12" customHeight="1" thickBot="1" x14ac:dyDescent="0.25">
      <c r="B17" s="203" t="s">
        <v>28</v>
      </c>
      <c r="C17" s="203" t="s">
        <v>0</v>
      </c>
      <c r="D17" s="206" t="s">
        <v>1</v>
      </c>
      <c r="E17" s="207"/>
      <c r="F17" s="208"/>
      <c r="G17" s="209" t="s">
        <v>2</v>
      </c>
      <c r="H17" s="207"/>
      <c r="I17" s="210"/>
      <c r="J17" s="206" t="s">
        <v>3</v>
      </c>
      <c r="K17" s="207"/>
      <c r="L17" s="210"/>
    </row>
    <row r="18" spans="2:12" ht="12" customHeight="1" x14ac:dyDescent="0.2">
      <c r="B18" s="204"/>
      <c r="C18" s="204"/>
      <c r="D18" s="200" t="s">
        <v>4</v>
      </c>
      <c r="E18" s="200" t="s">
        <v>5</v>
      </c>
      <c r="F18" s="200" t="s">
        <v>6</v>
      </c>
      <c r="G18" s="200" t="s">
        <v>4</v>
      </c>
      <c r="H18" s="200" t="s">
        <v>5</v>
      </c>
      <c r="I18" s="200" t="s">
        <v>6</v>
      </c>
      <c r="J18" s="200" t="s">
        <v>4</v>
      </c>
      <c r="K18" s="200" t="s">
        <v>5</v>
      </c>
      <c r="L18" s="200" t="s">
        <v>6</v>
      </c>
    </row>
    <row r="19" spans="2:12" ht="12" customHeight="1" thickBot="1" x14ac:dyDescent="0.25">
      <c r="B19" s="240"/>
      <c r="C19" s="240"/>
      <c r="D19" s="248"/>
      <c r="E19" s="248"/>
      <c r="F19" s="248"/>
      <c r="G19" s="248"/>
      <c r="H19" s="248"/>
      <c r="I19" s="248"/>
      <c r="J19" s="248"/>
      <c r="K19" s="248"/>
      <c r="L19" s="248"/>
    </row>
    <row r="20" spans="2:12" ht="12" customHeight="1" thickBot="1" x14ac:dyDescent="0.25">
      <c r="B20" s="243" t="s">
        <v>29</v>
      </c>
      <c r="C20" s="39" t="s">
        <v>13</v>
      </c>
      <c r="D20" s="30">
        <v>636</v>
      </c>
      <c r="E20" s="28">
        <v>0</v>
      </c>
      <c r="F20" s="28">
        <v>165</v>
      </c>
      <c r="G20" s="28">
        <v>597</v>
      </c>
      <c r="H20" s="28">
        <v>0</v>
      </c>
      <c r="I20" s="28">
        <v>157</v>
      </c>
      <c r="J20" s="28">
        <v>351</v>
      </c>
      <c r="K20" s="28">
        <v>0</v>
      </c>
      <c r="L20" s="28">
        <v>2</v>
      </c>
    </row>
    <row r="21" spans="2:12" ht="12" customHeight="1" thickBot="1" x14ac:dyDescent="0.25">
      <c r="B21" s="241"/>
      <c r="C21" s="39" t="s">
        <v>14</v>
      </c>
      <c r="D21" s="188">
        <v>519</v>
      </c>
      <c r="E21" s="4">
        <v>0</v>
      </c>
      <c r="F21" s="4">
        <v>162</v>
      </c>
      <c r="G21" s="4">
        <v>288</v>
      </c>
      <c r="H21" s="4">
        <v>105</v>
      </c>
      <c r="I21" s="4">
        <v>151</v>
      </c>
      <c r="J21" s="4">
        <v>407</v>
      </c>
      <c r="K21" s="4">
        <v>0</v>
      </c>
      <c r="L21" s="4">
        <v>4</v>
      </c>
    </row>
    <row r="22" spans="2:12" ht="12" customHeight="1" thickBot="1" x14ac:dyDescent="0.25">
      <c r="B22" s="238"/>
      <c r="C22" s="39" t="s">
        <v>15</v>
      </c>
      <c r="D22" s="188">
        <v>520</v>
      </c>
      <c r="E22" s="4">
        <v>0</v>
      </c>
      <c r="F22" s="4">
        <v>155</v>
      </c>
      <c r="G22" s="4">
        <v>432</v>
      </c>
      <c r="H22" s="4">
        <v>10</v>
      </c>
      <c r="I22" s="4">
        <v>112</v>
      </c>
      <c r="J22" s="4">
        <v>459</v>
      </c>
      <c r="K22" s="4">
        <v>3</v>
      </c>
      <c r="L22" s="4">
        <v>2</v>
      </c>
    </row>
    <row r="23" spans="2:12" ht="12" customHeight="1" x14ac:dyDescent="0.2">
      <c r="C23" s="6" t="s">
        <v>116</v>
      </c>
      <c r="D23" s="1">
        <f>SUM(D20:D22)</f>
        <v>1675</v>
      </c>
      <c r="E23" s="1">
        <f t="shared" ref="E23:L23" si="2">SUM(E20:E22)</f>
        <v>0</v>
      </c>
      <c r="F23" s="1">
        <f t="shared" si="2"/>
        <v>482</v>
      </c>
      <c r="G23" s="1">
        <f t="shared" si="2"/>
        <v>1317</v>
      </c>
      <c r="H23" s="1">
        <f t="shared" si="2"/>
        <v>115</v>
      </c>
      <c r="I23" s="1">
        <f t="shared" si="2"/>
        <v>420</v>
      </c>
      <c r="J23" s="1">
        <f t="shared" si="2"/>
        <v>1217</v>
      </c>
      <c r="K23" s="1">
        <f t="shared" si="2"/>
        <v>3</v>
      </c>
      <c r="L23" s="1">
        <f t="shared" si="2"/>
        <v>8</v>
      </c>
    </row>
    <row r="24" spans="2:12" ht="12" customHeight="1" x14ac:dyDescent="0.2">
      <c r="C24" s="6" t="s">
        <v>119</v>
      </c>
      <c r="D24" s="7">
        <f>+D23/3</f>
        <v>558.33333333333337</v>
      </c>
      <c r="E24" s="7">
        <f t="shared" ref="E24:L24" si="3">+E23/3</f>
        <v>0</v>
      </c>
      <c r="F24" s="7">
        <f t="shared" si="3"/>
        <v>160.66666666666666</v>
      </c>
      <c r="G24" s="7">
        <f t="shared" si="3"/>
        <v>439</v>
      </c>
      <c r="H24" s="7">
        <f t="shared" si="3"/>
        <v>38.333333333333336</v>
      </c>
      <c r="I24" s="7">
        <f t="shared" si="3"/>
        <v>140</v>
      </c>
      <c r="J24" s="7">
        <f t="shared" si="3"/>
        <v>405.66666666666669</v>
      </c>
      <c r="K24" s="7">
        <f t="shared" si="3"/>
        <v>1</v>
      </c>
      <c r="L24" s="7">
        <f t="shared" si="3"/>
        <v>2.6666666666666665</v>
      </c>
    </row>
    <row r="25" spans="2:12" ht="12" customHeight="1" x14ac:dyDescent="0.2">
      <c r="C25" s="6" t="s">
        <v>117</v>
      </c>
      <c r="E25" s="8">
        <f>SUM(D24:E24)</f>
        <v>558.33333333333337</v>
      </c>
      <c r="F25" s="8">
        <f>SUM(D24:F24)</f>
        <v>719</v>
      </c>
      <c r="H25" s="8">
        <f>SUM(G24:H24)</f>
        <v>477.33333333333331</v>
      </c>
      <c r="I25" s="8">
        <f>SUM(G24:I24)</f>
        <v>617.33333333333326</v>
      </c>
      <c r="K25" s="8">
        <f>SUM(J24:K24)</f>
        <v>406.66666666666669</v>
      </c>
      <c r="L25" s="8">
        <f>SUM(J24:L24)</f>
        <v>409.33333333333337</v>
      </c>
    </row>
    <row r="26" spans="2:12" ht="12" customHeight="1" x14ac:dyDescent="0.2">
      <c r="C26" s="6" t="s">
        <v>120</v>
      </c>
      <c r="D26" s="10">
        <f>+D23/D10</f>
        <v>0.82431102362204722</v>
      </c>
      <c r="E26" s="10">
        <f t="shared" ref="E26:L26" si="4">+E23/E10</f>
        <v>0</v>
      </c>
      <c r="F26" s="10">
        <f t="shared" si="4"/>
        <v>0.99381443298969074</v>
      </c>
      <c r="G26" s="10">
        <f t="shared" si="4"/>
        <v>0.7688266199649737</v>
      </c>
      <c r="H26" s="10">
        <f t="shared" si="4"/>
        <v>0.60526315789473684</v>
      </c>
      <c r="I26" s="10">
        <f t="shared" si="4"/>
        <v>0.9610983981693364</v>
      </c>
      <c r="J26" s="10">
        <f t="shared" si="4"/>
        <v>1.132093023255814</v>
      </c>
      <c r="K26" s="10">
        <f t="shared" si="4"/>
        <v>2.1897810218978103E-2</v>
      </c>
      <c r="L26" s="10">
        <f t="shared" si="4"/>
        <v>1.3333333333333333</v>
      </c>
    </row>
    <row r="27" spans="2:12" ht="12" customHeight="1" thickBot="1" x14ac:dyDescent="0.25">
      <c r="C27" s="9" t="s">
        <v>122</v>
      </c>
      <c r="E27" s="10">
        <f>+E25/E12</f>
        <v>0.74345317354638263</v>
      </c>
      <c r="F27" s="10">
        <f t="shared" ref="F27:L27" si="5">+F25/F12</f>
        <v>0.78780131482834193</v>
      </c>
      <c r="G27" s="10"/>
      <c r="H27" s="10">
        <f t="shared" si="5"/>
        <v>0.75249605885444026</v>
      </c>
      <c r="I27" s="10">
        <f t="shared" si="5"/>
        <v>0.79145299145299131</v>
      </c>
      <c r="J27" s="10"/>
      <c r="K27" s="10">
        <f t="shared" si="5"/>
        <v>1.0066006600660067</v>
      </c>
      <c r="L27" s="10">
        <f t="shared" si="5"/>
        <v>1.0082101806239738</v>
      </c>
    </row>
    <row r="28" spans="2:12" ht="12" customHeight="1" thickBot="1" x14ac:dyDescent="0.25">
      <c r="C28" s="21"/>
      <c r="E28" s="10"/>
      <c r="F28" s="10">
        <f>+F24/F25</f>
        <v>0.22345850718590635</v>
      </c>
      <c r="G28" s="8"/>
      <c r="H28" s="11" t="s">
        <v>126</v>
      </c>
      <c r="I28" s="12">
        <f>+I25/F25</f>
        <v>0.85859990727862767</v>
      </c>
      <c r="J28" s="10"/>
      <c r="K28" s="10"/>
      <c r="L28" s="10"/>
    </row>
    <row r="29" spans="2:12" ht="12" customHeight="1" x14ac:dyDescent="0.2">
      <c r="C29" s="21"/>
      <c r="E29" s="10"/>
      <c r="F29" s="10"/>
      <c r="G29" s="10"/>
      <c r="H29" s="10"/>
      <c r="I29" s="10"/>
      <c r="J29" s="10"/>
      <c r="K29" s="10"/>
      <c r="L29" s="10"/>
    </row>
    <row r="30" spans="2:12" ht="12" customHeight="1" x14ac:dyDescent="0.2">
      <c r="B30" s="25" t="s">
        <v>123</v>
      </c>
      <c r="C30" s="199" t="s">
        <v>316</v>
      </c>
      <c r="D30" s="199"/>
      <c r="E30" s="199"/>
      <c r="F30" s="199"/>
      <c r="G30" s="199"/>
      <c r="H30" s="199"/>
      <c r="I30" s="199"/>
      <c r="J30" s="199"/>
      <c r="K30" s="199"/>
      <c r="L30" s="199"/>
    </row>
    <row r="31" spans="2:12" ht="12" customHeight="1" x14ac:dyDescent="0.2">
      <c r="B31" s="26" t="s">
        <v>124</v>
      </c>
      <c r="C31" s="199" t="s">
        <v>317</v>
      </c>
      <c r="D31" s="199"/>
      <c r="E31" s="199"/>
      <c r="F31" s="199"/>
      <c r="G31" s="199"/>
      <c r="H31" s="199"/>
      <c r="I31" s="199"/>
      <c r="J31" s="199"/>
      <c r="K31" s="199"/>
      <c r="L31" s="199"/>
    </row>
    <row r="32" spans="2:12" ht="12" customHeight="1" x14ac:dyDescent="0.2">
      <c r="B32" s="26" t="s">
        <v>125</v>
      </c>
      <c r="C32" s="199" t="s">
        <v>318</v>
      </c>
      <c r="D32" s="199"/>
      <c r="E32" s="199"/>
      <c r="F32" s="199"/>
      <c r="G32" s="199"/>
      <c r="H32" s="199"/>
      <c r="I32" s="199"/>
      <c r="J32" s="199"/>
      <c r="K32" s="199"/>
      <c r="L32" s="199"/>
    </row>
    <row r="33" spans="2:12" ht="12" customHeight="1" x14ac:dyDescent="0.2">
      <c r="B33" s="26"/>
      <c r="C33" s="178"/>
      <c r="D33" s="178"/>
      <c r="E33" s="178"/>
      <c r="F33" s="178"/>
      <c r="G33" s="178"/>
      <c r="H33" s="178"/>
      <c r="I33" s="178"/>
      <c r="J33" s="178"/>
      <c r="K33" s="178"/>
      <c r="L33" s="178"/>
    </row>
    <row r="34" spans="2:12" ht="12" customHeight="1" x14ac:dyDescent="0.2">
      <c r="G34" s="212">
        <v>2016</v>
      </c>
      <c r="H34" s="212"/>
      <c r="I34" s="212"/>
    </row>
    <row r="35" spans="2:12" ht="12" customHeight="1" thickBot="1" x14ac:dyDescent="0.25">
      <c r="G35" s="176"/>
      <c r="H35" s="176"/>
      <c r="I35" s="176"/>
    </row>
    <row r="36" spans="2:12" ht="12" customHeight="1" thickBot="1" x14ac:dyDescent="0.25">
      <c r="B36" s="203" t="s">
        <v>28</v>
      </c>
      <c r="C36" s="203" t="s">
        <v>0</v>
      </c>
      <c r="D36" s="206" t="s">
        <v>1</v>
      </c>
      <c r="E36" s="207"/>
      <c r="F36" s="208"/>
      <c r="G36" s="209" t="s">
        <v>2</v>
      </c>
      <c r="H36" s="207"/>
      <c r="I36" s="210"/>
      <c r="J36" s="206" t="s">
        <v>3</v>
      </c>
      <c r="K36" s="207"/>
      <c r="L36" s="210"/>
    </row>
    <row r="37" spans="2:12" ht="12" customHeight="1" x14ac:dyDescent="0.2">
      <c r="B37" s="204"/>
      <c r="C37" s="204"/>
      <c r="D37" s="200" t="s">
        <v>4</v>
      </c>
      <c r="E37" s="200" t="s">
        <v>5</v>
      </c>
      <c r="F37" s="200" t="s">
        <v>6</v>
      </c>
      <c r="G37" s="200" t="s">
        <v>4</v>
      </c>
      <c r="H37" s="200" t="s">
        <v>5</v>
      </c>
      <c r="I37" s="200" t="s">
        <v>6</v>
      </c>
      <c r="J37" s="200" t="s">
        <v>4</v>
      </c>
      <c r="K37" s="200" t="s">
        <v>5</v>
      </c>
      <c r="L37" s="200" t="s">
        <v>6</v>
      </c>
    </row>
    <row r="38" spans="2:12" ht="12" customHeight="1" thickBot="1" x14ac:dyDescent="0.25">
      <c r="B38" s="240"/>
      <c r="C38" s="240"/>
      <c r="D38" s="248"/>
      <c r="E38" s="248"/>
      <c r="F38" s="248"/>
      <c r="G38" s="248"/>
      <c r="H38" s="248"/>
      <c r="I38" s="248"/>
      <c r="J38" s="248"/>
      <c r="K38" s="248"/>
      <c r="L38" s="248"/>
    </row>
    <row r="39" spans="2:12" ht="12" customHeight="1" thickBot="1" x14ac:dyDescent="0.25">
      <c r="B39" s="45" t="s">
        <v>32</v>
      </c>
      <c r="C39" s="42" t="s">
        <v>13</v>
      </c>
      <c r="D39" s="28">
        <v>139</v>
      </c>
      <c r="E39" s="28">
        <v>1</v>
      </c>
      <c r="F39" s="28">
        <v>25</v>
      </c>
      <c r="G39" s="28">
        <v>116</v>
      </c>
      <c r="H39" s="28">
        <v>24</v>
      </c>
      <c r="I39" s="28">
        <v>24</v>
      </c>
      <c r="J39" s="28">
        <v>54</v>
      </c>
      <c r="K39" s="28">
        <v>38</v>
      </c>
      <c r="L39" s="28">
        <v>1</v>
      </c>
    </row>
    <row r="40" spans="2:12" ht="12" customHeight="1" x14ac:dyDescent="0.2">
      <c r="B40" s="34"/>
      <c r="C40" s="6" t="s">
        <v>116</v>
      </c>
      <c r="D40" s="1">
        <f>SUM(D39:D39)</f>
        <v>139</v>
      </c>
      <c r="E40" s="1">
        <f t="shared" ref="E40:L40" si="6">SUM(E39:E39)</f>
        <v>1</v>
      </c>
      <c r="F40" s="1">
        <f t="shared" si="6"/>
        <v>25</v>
      </c>
      <c r="G40" s="1">
        <f t="shared" si="6"/>
        <v>116</v>
      </c>
      <c r="H40" s="1">
        <f t="shared" si="6"/>
        <v>24</v>
      </c>
      <c r="I40" s="1">
        <f t="shared" si="6"/>
        <v>24</v>
      </c>
      <c r="J40" s="1">
        <f t="shared" si="6"/>
        <v>54</v>
      </c>
      <c r="K40" s="1">
        <f t="shared" si="6"/>
        <v>38</v>
      </c>
      <c r="L40" s="1">
        <f t="shared" si="6"/>
        <v>1</v>
      </c>
    </row>
    <row r="41" spans="2:12" ht="12" customHeight="1" x14ac:dyDescent="0.2">
      <c r="B41" s="34"/>
      <c r="C41" s="6" t="s">
        <v>119</v>
      </c>
      <c r="D41" s="7">
        <f>+D40</f>
        <v>139</v>
      </c>
      <c r="E41" s="7">
        <f t="shared" ref="E41:L41" si="7">+E40</f>
        <v>1</v>
      </c>
      <c r="F41" s="7">
        <f t="shared" si="7"/>
        <v>25</v>
      </c>
      <c r="G41" s="7">
        <f t="shared" si="7"/>
        <v>116</v>
      </c>
      <c r="H41" s="7">
        <f t="shared" si="7"/>
        <v>24</v>
      </c>
      <c r="I41" s="7">
        <f t="shared" si="7"/>
        <v>24</v>
      </c>
      <c r="J41" s="7">
        <f t="shared" si="7"/>
        <v>54</v>
      </c>
      <c r="K41" s="7">
        <f t="shared" si="7"/>
        <v>38</v>
      </c>
      <c r="L41" s="7">
        <f t="shared" si="7"/>
        <v>1</v>
      </c>
    </row>
    <row r="42" spans="2:12" ht="12" customHeight="1" thickBot="1" x14ac:dyDescent="0.25">
      <c r="B42" s="34"/>
      <c r="C42" s="6" t="s">
        <v>117</v>
      </c>
      <c r="E42" s="7">
        <f>SUM(D41:E41)</f>
        <v>140</v>
      </c>
      <c r="F42" s="7">
        <f>SUM(D41:F41)</f>
        <v>165</v>
      </c>
      <c r="H42" s="7">
        <f>SUM(G41:H41)</f>
        <v>140</v>
      </c>
      <c r="I42" s="7">
        <f>SUM(G41:I41)</f>
        <v>164</v>
      </c>
      <c r="K42" s="7">
        <f>SUM(J41:K41)</f>
        <v>92</v>
      </c>
      <c r="L42" s="7">
        <f>SUM(J41:L41)</f>
        <v>93</v>
      </c>
    </row>
    <row r="43" spans="2:12" ht="12" customHeight="1" thickBot="1" x14ac:dyDescent="0.25">
      <c r="C43" s="9" t="s">
        <v>121</v>
      </c>
      <c r="D43" s="8"/>
      <c r="E43" s="8"/>
      <c r="F43" s="10">
        <f>+F41/F42</f>
        <v>0.15151515151515152</v>
      </c>
      <c r="G43" s="8"/>
      <c r="H43" s="11" t="s">
        <v>126</v>
      </c>
      <c r="I43" s="12">
        <f>+I42/F42</f>
        <v>0.9939393939393939</v>
      </c>
      <c r="J43" s="8"/>
      <c r="K43" s="8"/>
      <c r="L43" s="8"/>
    </row>
    <row r="44" spans="2:12" ht="12" customHeight="1" x14ac:dyDescent="0.2"/>
    <row r="45" spans="2:12" ht="12" customHeight="1" x14ac:dyDescent="0.2">
      <c r="G45" s="212">
        <v>2017</v>
      </c>
      <c r="H45" s="212"/>
      <c r="I45" s="212"/>
    </row>
    <row r="46" spans="2:12" ht="12" customHeight="1" thickBot="1" x14ac:dyDescent="0.25">
      <c r="G46" s="176"/>
      <c r="H46" s="176"/>
      <c r="I46" s="176"/>
    </row>
    <row r="47" spans="2:12" ht="12" customHeight="1" thickBot="1" x14ac:dyDescent="0.25">
      <c r="B47" s="203" t="s">
        <v>28</v>
      </c>
      <c r="C47" s="203" t="s">
        <v>0</v>
      </c>
      <c r="D47" s="206" t="s">
        <v>1</v>
      </c>
      <c r="E47" s="207"/>
      <c r="F47" s="208"/>
      <c r="G47" s="209" t="s">
        <v>2</v>
      </c>
      <c r="H47" s="207"/>
      <c r="I47" s="210"/>
      <c r="J47" s="206" t="s">
        <v>3</v>
      </c>
      <c r="K47" s="207"/>
      <c r="L47" s="210"/>
    </row>
    <row r="48" spans="2:12" ht="12" customHeight="1" x14ac:dyDescent="0.2">
      <c r="B48" s="204"/>
      <c r="C48" s="204"/>
      <c r="D48" s="200" t="s">
        <v>4</v>
      </c>
      <c r="E48" s="200" t="s">
        <v>5</v>
      </c>
      <c r="F48" s="200" t="s">
        <v>6</v>
      </c>
      <c r="G48" s="200" t="s">
        <v>4</v>
      </c>
      <c r="H48" s="200" t="s">
        <v>5</v>
      </c>
      <c r="I48" s="200" t="s">
        <v>6</v>
      </c>
      <c r="J48" s="200" t="s">
        <v>4</v>
      </c>
      <c r="K48" s="200" t="s">
        <v>5</v>
      </c>
      <c r="L48" s="200" t="s">
        <v>6</v>
      </c>
    </row>
    <row r="49" spans="2:12" ht="12" customHeight="1" thickBot="1" x14ac:dyDescent="0.25">
      <c r="B49" s="240"/>
      <c r="C49" s="240"/>
      <c r="D49" s="248"/>
      <c r="E49" s="248"/>
      <c r="F49" s="248"/>
      <c r="G49" s="248"/>
      <c r="H49" s="248"/>
      <c r="I49" s="248"/>
      <c r="J49" s="248"/>
      <c r="K49" s="248"/>
      <c r="L49" s="248"/>
    </row>
    <row r="50" spans="2:12" ht="12" customHeight="1" thickBot="1" x14ac:dyDescent="0.25">
      <c r="B50" s="46" t="s">
        <v>32</v>
      </c>
      <c r="C50" s="42" t="s">
        <v>13</v>
      </c>
      <c r="D50" s="28">
        <v>102</v>
      </c>
      <c r="E50" s="28">
        <v>0</v>
      </c>
      <c r="F50" s="28">
        <v>39</v>
      </c>
      <c r="G50" s="28">
        <v>84</v>
      </c>
      <c r="H50" s="28">
        <v>10</v>
      </c>
      <c r="I50" s="28">
        <v>38</v>
      </c>
      <c r="J50" s="28">
        <v>60</v>
      </c>
      <c r="K50" s="28">
        <v>30</v>
      </c>
      <c r="L50" s="28">
        <v>3</v>
      </c>
    </row>
    <row r="51" spans="2:12" ht="12" customHeight="1" x14ac:dyDescent="0.2">
      <c r="C51" s="6" t="s">
        <v>116</v>
      </c>
      <c r="D51" s="1">
        <f>SUM(D50:D50)</f>
        <v>102</v>
      </c>
      <c r="E51" s="1">
        <f t="shared" ref="E51:L51" si="8">SUM(E50:E50)</f>
        <v>0</v>
      </c>
      <c r="F51" s="1">
        <f t="shared" si="8"/>
        <v>39</v>
      </c>
      <c r="G51" s="1">
        <f t="shared" si="8"/>
        <v>84</v>
      </c>
      <c r="H51" s="1">
        <f t="shared" si="8"/>
        <v>10</v>
      </c>
      <c r="I51" s="1">
        <f t="shared" si="8"/>
        <v>38</v>
      </c>
      <c r="J51" s="1">
        <f t="shared" si="8"/>
        <v>60</v>
      </c>
      <c r="K51" s="1">
        <f t="shared" si="8"/>
        <v>30</v>
      </c>
      <c r="L51" s="1">
        <f t="shared" si="8"/>
        <v>3</v>
      </c>
    </row>
    <row r="52" spans="2:12" ht="12" customHeight="1" x14ac:dyDescent="0.2">
      <c r="C52" s="6" t="s">
        <v>119</v>
      </c>
      <c r="D52" s="7">
        <f>+D51</f>
        <v>102</v>
      </c>
      <c r="E52" s="7">
        <f t="shared" ref="E52:L52" si="9">+E51</f>
        <v>0</v>
      </c>
      <c r="F52" s="7">
        <f t="shared" si="9"/>
        <v>39</v>
      </c>
      <c r="G52" s="7">
        <f t="shared" si="9"/>
        <v>84</v>
      </c>
      <c r="H52" s="7">
        <f t="shared" si="9"/>
        <v>10</v>
      </c>
      <c r="I52" s="7">
        <f t="shared" si="9"/>
        <v>38</v>
      </c>
      <c r="J52" s="7">
        <f t="shared" si="9"/>
        <v>60</v>
      </c>
      <c r="K52" s="7">
        <f t="shared" si="9"/>
        <v>30</v>
      </c>
      <c r="L52" s="7">
        <f t="shared" si="9"/>
        <v>3</v>
      </c>
    </row>
    <row r="53" spans="2:12" ht="12" customHeight="1" x14ac:dyDescent="0.2">
      <c r="C53" s="6" t="s">
        <v>117</v>
      </c>
      <c r="E53" s="8">
        <f>SUM(D52:E52)</f>
        <v>102</v>
      </c>
      <c r="F53" s="8">
        <f>SUM(D52:F52)</f>
        <v>141</v>
      </c>
      <c r="H53" s="8">
        <f>SUM(G52:H52)</f>
        <v>94</v>
      </c>
      <c r="I53" s="8">
        <f>SUM(G52:I52)</f>
        <v>132</v>
      </c>
      <c r="K53" s="8">
        <f>SUM(J52:K52)</f>
        <v>90</v>
      </c>
      <c r="L53" s="8">
        <f>SUM(J52:L52)</f>
        <v>93</v>
      </c>
    </row>
    <row r="54" spans="2:12" ht="12" customHeight="1" x14ac:dyDescent="0.2">
      <c r="C54" s="6" t="s">
        <v>120</v>
      </c>
      <c r="D54" s="10">
        <f>+D51/D40</f>
        <v>0.73381294964028776</v>
      </c>
      <c r="E54" s="10">
        <f t="shared" ref="E54:K54" si="10">+E51/E40</f>
        <v>0</v>
      </c>
      <c r="F54" s="10">
        <f>+F51/F40</f>
        <v>1.56</v>
      </c>
      <c r="G54" s="10">
        <f t="shared" si="10"/>
        <v>0.72413793103448276</v>
      </c>
      <c r="H54" s="10">
        <f t="shared" si="10"/>
        <v>0.41666666666666669</v>
      </c>
      <c r="I54" s="10">
        <f t="shared" si="10"/>
        <v>1.5833333333333333</v>
      </c>
      <c r="J54" s="10">
        <f t="shared" si="10"/>
        <v>1.1111111111111112</v>
      </c>
      <c r="K54" s="10">
        <f t="shared" si="10"/>
        <v>0.78947368421052633</v>
      </c>
      <c r="L54" s="10">
        <f>+L51/L40</f>
        <v>3</v>
      </c>
    </row>
    <row r="55" spans="2:12" ht="12" customHeight="1" thickBot="1" x14ac:dyDescent="0.25">
      <c r="C55" s="9" t="s">
        <v>122</v>
      </c>
      <c r="E55" s="10">
        <f>+E53/E42</f>
        <v>0.72857142857142854</v>
      </c>
      <c r="F55" s="10">
        <f>+F42/F53</f>
        <v>1.1702127659574468</v>
      </c>
      <c r="G55" s="10"/>
      <c r="H55" s="10">
        <f>+H42/H53</f>
        <v>1.4893617021276595</v>
      </c>
      <c r="I55" s="10">
        <f>+I42/I53</f>
        <v>1.2424242424242424</v>
      </c>
      <c r="J55" s="10"/>
      <c r="K55" s="10">
        <f>+K42/K53</f>
        <v>1.0222222222222221</v>
      </c>
      <c r="L55" s="10">
        <f>+L42/L53</f>
        <v>1</v>
      </c>
    </row>
    <row r="56" spans="2:12" ht="12" customHeight="1" thickBot="1" x14ac:dyDescent="0.25">
      <c r="C56" s="21"/>
      <c r="E56" s="10"/>
      <c r="F56" s="10">
        <f>+F52/F53</f>
        <v>0.27659574468085107</v>
      </c>
      <c r="G56" s="8"/>
      <c r="H56" s="11" t="s">
        <v>126</v>
      </c>
      <c r="I56" s="12">
        <f>+I53/F53</f>
        <v>0.93617021276595747</v>
      </c>
      <c r="J56" s="10"/>
      <c r="K56" s="10"/>
      <c r="L56" s="10"/>
    </row>
    <row r="57" spans="2:12" ht="12" customHeight="1" x14ac:dyDescent="0.2">
      <c r="C57" s="21"/>
      <c r="E57" s="10"/>
      <c r="F57" s="10"/>
      <c r="G57" s="10"/>
      <c r="H57" s="10"/>
      <c r="I57" s="10"/>
      <c r="J57" s="10"/>
      <c r="K57" s="10"/>
      <c r="L57" s="10"/>
    </row>
    <row r="58" spans="2:12" ht="12" customHeight="1" x14ac:dyDescent="0.2">
      <c r="B58" s="25" t="s">
        <v>123</v>
      </c>
      <c r="C58" s="199" t="s">
        <v>319</v>
      </c>
      <c r="D58" s="199"/>
      <c r="E58" s="199"/>
      <c r="F58" s="199"/>
      <c r="G58" s="199"/>
      <c r="H58" s="199"/>
      <c r="I58" s="199"/>
      <c r="J58" s="199"/>
      <c r="K58" s="199"/>
      <c r="L58" s="199"/>
    </row>
    <row r="59" spans="2:12" ht="12" customHeight="1" x14ac:dyDescent="0.2">
      <c r="B59" s="26" t="s">
        <v>124</v>
      </c>
      <c r="C59" s="199" t="s">
        <v>320</v>
      </c>
      <c r="D59" s="199"/>
      <c r="E59" s="199"/>
      <c r="F59" s="199"/>
      <c r="G59" s="199"/>
      <c r="H59" s="199"/>
      <c r="I59" s="199"/>
      <c r="J59" s="199"/>
      <c r="K59" s="199"/>
      <c r="L59" s="199"/>
    </row>
    <row r="60" spans="2:12" ht="12" customHeight="1" x14ac:dyDescent="0.2">
      <c r="B60" s="26" t="s">
        <v>125</v>
      </c>
      <c r="C60" s="199" t="s">
        <v>321</v>
      </c>
      <c r="D60" s="199"/>
      <c r="E60" s="199"/>
      <c r="F60" s="199"/>
      <c r="G60" s="199"/>
      <c r="H60" s="199"/>
      <c r="I60" s="199"/>
      <c r="J60" s="199"/>
      <c r="K60" s="199"/>
      <c r="L60" s="199"/>
    </row>
    <row r="61" spans="2:12" ht="12" customHeight="1" x14ac:dyDescent="0.2"/>
    <row r="62" spans="2:12" ht="12" customHeight="1" x14ac:dyDescent="0.2"/>
    <row r="63" spans="2:12" ht="12" customHeight="1" x14ac:dyDescent="0.2">
      <c r="G63" s="212">
        <v>2016</v>
      </c>
      <c r="H63" s="212"/>
      <c r="I63" s="212"/>
    </row>
    <row r="64" spans="2:12" ht="12" customHeight="1" thickBot="1" x14ac:dyDescent="0.25">
      <c r="G64" s="176"/>
      <c r="H64" s="176"/>
      <c r="I64" s="176"/>
    </row>
    <row r="65" spans="2:12" ht="12" customHeight="1" thickBot="1" x14ac:dyDescent="0.25">
      <c r="B65" s="203" t="s">
        <v>28</v>
      </c>
      <c r="C65" s="203" t="s">
        <v>0</v>
      </c>
      <c r="D65" s="206" t="s">
        <v>1</v>
      </c>
      <c r="E65" s="207"/>
      <c r="F65" s="208"/>
      <c r="G65" s="209" t="s">
        <v>2</v>
      </c>
      <c r="H65" s="207"/>
      <c r="I65" s="210"/>
      <c r="J65" s="206" t="s">
        <v>3</v>
      </c>
      <c r="K65" s="207"/>
      <c r="L65" s="210"/>
    </row>
    <row r="66" spans="2:12" ht="12" customHeight="1" x14ac:dyDescent="0.2">
      <c r="B66" s="204"/>
      <c r="C66" s="204"/>
      <c r="D66" s="200" t="s">
        <v>4</v>
      </c>
      <c r="E66" s="200" t="s">
        <v>5</v>
      </c>
      <c r="F66" s="200" t="s">
        <v>6</v>
      </c>
      <c r="G66" s="200" t="s">
        <v>4</v>
      </c>
      <c r="H66" s="200" t="s">
        <v>5</v>
      </c>
      <c r="I66" s="200" t="s">
        <v>6</v>
      </c>
      <c r="J66" s="200" t="s">
        <v>4</v>
      </c>
      <c r="K66" s="200" t="s">
        <v>5</v>
      </c>
      <c r="L66" s="200" t="s">
        <v>6</v>
      </c>
    </row>
    <row r="67" spans="2:12" ht="12" customHeight="1" thickBot="1" x14ac:dyDescent="0.25">
      <c r="B67" s="240"/>
      <c r="C67" s="240"/>
      <c r="D67" s="248"/>
      <c r="E67" s="248"/>
      <c r="F67" s="248"/>
      <c r="G67" s="248"/>
      <c r="H67" s="248"/>
      <c r="I67" s="248"/>
      <c r="J67" s="248"/>
      <c r="K67" s="248"/>
      <c r="L67" s="248"/>
    </row>
    <row r="68" spans="2:12" ht="12" customHeight="1" thickBot="1" x14ac:dyDescent="0.25">
      <c r="B68" s="45" t="s">
        <v>33</v>
      </c>
      <c r="C68" s="42" t="s">
        <v>13</v>
      </c>
      <c r="D68" s="28">
        <v>181</v>
      </c>
      <c r="E68" s="28">
        <v>0</v>
      </c>
      <c r="F68" s="28">
        <v>58</v>
      </c>
      <c r="G68" s="28">
        <v>159</v>
      </c>
      <c r="H68" s="28">
        <v>1</v>
      </c>
      <c r="I68" s="28">
        <v>46</v>
      </c>
      <c r="J68" s="28">
        <v>128</v>
      </c>
      <c r="K68" s="28">
        <v>2</v>
      </c>
      <c r="L68" s="28">
        <v>2</v>
      </c>
    </row>
    <row r="69" spans="2:12" ht="12" customHeight="1" x14ac:dyDescent="0.2">
      <c r="B69" s="34"/>
      <c r="C69" s="6" t="s">
        <v>116</v>
      </c>
      <c r="D69" s="1">
        <f t="shared" ref="D69:L69" si="11">SUM(D68:D68)</f>
        <v>181</v>
      </c>
      <c r="E69" s="1">
        <f t="shared" si="11"/>
        <v>0</v>
      </c>
      <c r="F69" s="1">
        <f t="shared" si="11"/>
        <v>58</v>
      </c>
      <c r="G69" s="1">
        <f t="shared" si="11"/>
        <v>159</v>
      </c>
      <c r="H69" s="1">
        <f t="shared" si="11"/>
        <v>1</v>
      </c>
      <c r="I69" s="1">
        <f t="shared" si="11"/>
        <v>46</v>
      </c>
      <c r="J69" s="1">
        <f t="shared" si="11"/>
        <v>128</v>
      </c>
      <c r="K69" s="1">
        <f t="shared" si="11"/>
        <v>2</v>
      </c>
      <c r="L69" s="1">
        <f t="shared" si="11"/>
        <v>2</v>
      </c>
    </row>
    <row r="70" spans="2:12" ht="12" customHeight="1" x14ac:dyDescent="0.2">
      <c r="B70" s="34"/>
      <c r="C70" s="6" t="s">
        <v>119</v>
      </c>
      <c r="D70" s="7">
        <f t="shared" ref="D70:L70" si="12">+D69</f>
        <v>181</v>
      </c>
      <c r="E70" s="7">
        <f t="shared" si="12"/>
        <v>0</v>
      </c>
      <c r="F70" s="7">
        <f t="shared" si="12"/>
        <v>58</v>
      </c>
      <c r="G70" s="7">
        <f t="shared" si="12"/>
        <v>159</v>
      </c>
      <c r="H70" s="7">
        <f t="shared" si="12"/>
        <v>1</v>
      </c>
      <c r="I70" s="7">
        <f t="shared" si="12"/>
        <v>46</v>
      </c>
      <c r="J70" s="7">
        <f t="shared" si="12"/>
        <v>128</v>
      </c>
      <c r="K70" s="7">
        <f t="shared" si="12"/>
        <v>2</v>
      </c>
      <c r="L70" s="7">
        <f t="shared" si="12"/>
        <v>2</v>
      </c>
    </row>
    <row r="71" spans="2:12" ht="12" customHeight="1" thickBot="1" x14ac:dyDescent="0.25">
      <c r="B71" s="34"/>
      <c r="C71" s="6" t="s">
        <v>117</v>
      </c>
      <c r="E71" s="7">
        <f>SUM(D70:E70)</f>
        <v>181</v>
      </c>
      <c r="F71" s="7">
        <f>SUM(D70:F70)</f>
        <v>239</v>
      </c>
      <c r="H71" s="7">
        <f>SUM(G70:H70)</f>
        <v>160</v>
      </c>
      <c r="I71" s="7">
        <f>SUM(G70:I70)</f>
        <v>206</v>
      </c>
      <c r="K71" s="7">
        <f>SUM(J70:K70)</f>
        <v>130</v>
      </c>
      <c r="L71" s="7">
        <f>SUM(J70:L70)</f>
        <v>132</v>
      </c>
    </row>
    <row r="72" spans="2:12" ht="12" customHeight="1" thickBot="1" x14ac:dyDescent="0.25">
      <c r="B72" s="34"/>
      <c r="C72" s="9" t="s">
        <v>121</v>
      </c>
      <c r="D72" s="8"/>
      <c r="E72" s="8"/>
      <c r="F72" s="10">
        <f>+F70/F71</f>
        <v>0.24267782426778242</v>
      </c>
      <c r="G72" s="8"/>
      <c r="H72" s="11" t="s">
        <v>126</v>
      </c>
      <c r="I72" s="12">
        <f>+I71/F71</f>
        <v>0.86192468619246865</v>
      </c>
      <c r="J72" s="8"/>
      <c r="K72" s="8"/>
      <c r="L72" s="8"/>
    </row>
    <row r="73" spans="2:12" ht="12" customHeight="1" x14ac:dyDescent="0.2"/>
    <row r="74" spans="2:12" ht="12" customHeight="1" x14ac:dyDescent="0.2">
      <c r="G74" s="212">
        <v>2017</v>
      </c>
      <c r="H74" s="212"/>
      <c r="I74" s="212"/>
    </row>
    <row r="75" spans="2:12" ht="12" customHeight="1" thickBot="1" x14ac:dyDescent="0.25">
      <c r="G75" s="176"/>
      <c r="H75" s="176"/>
      <c r="I75" s="176"/>
    </row>
    <row r="76" spans="2:12" ht="12" customHeight="1" thickBot="1" x14ac:dyDescent="0.25">
      <c r="B76" s="203" t="s">
        <v>28</v>
      </c>
      <c r="C76" s="203" t="s">
        <v>0</v>
      </c>
      <c r="D76" s="206" t="s">
        <v>1</v>
      </c>
      <c r="E76" s="207"/>
      <c r="F76" s="208"/>
      <c r="G76" s="209" t="s">
        <v>2</v>
      </c>
      <c r="H76" s="207"/>
      <c r="I76" s="210"/>
      <c r="J76" s="206" t="s">
        <v>3</v>
      </c>
      <c r="K76" s="207"/>
      <c r="L76" s="210"/>
    </row>
    <row r="77" spans="2:12" ht="12" customHeight="1" x14ac:dyDescent="0.2">
      <c r="B77" s="204"/>
      <c r="C77" s="204"/>
      <c r="D77" s="200" t="s">
        <v>4</v>
      </c>
      <c r="E77" s="200" t="s">
        <v>5</v>
      </c>
      <c r="F77" s="200" t="s">
        <v>6</v>
      </c>
      <c r="G77" s="200" t="s">
        <v>4</v>
      </c>
      <c r="H77" s="200" t="s">
        <v>5</v>
      </c>
      <c r="I77" s="200" t="s">
        <v>6</v>
      </c>
      <c r="J77" s="200" t="s">
        <v>4</v>
      </c>
      <c r="K77" s="200" t="s">
        <v>5</v>
      </c>
      <c r="L77" s="200" t="s">
        <v>6</v>
      </c>
    </row>
    <row r="78" spans="2:12" ht="12" customHeight="1" thickBot="1" x14ac:dyDescent="0.25">
      <c r="B78" s="240"/>
      <c r="C78" s="240"/>
      <c r="D78" s="248"/>
      <c r="E78" s="248"/>
      <c r="F78" s="248"/>
      <c r="G78" s="248"/>
      <c r="H78" s="248"/>
      <c r="I78" s="248"/>
      <c r="J78" s="248"/>
      <c r="K78" s="248"/>
      <c r="L78" s="248"/>
    </row>
    <row r="79" spans="2:12" ht="12" customHeight="1" thickBot="1" x14ac:dyDescent="0.25">
      <c r="B79" s="45" t="s">
        <v>33</v>
      </c>
      <c r="C79" s="47" t="s">
        <v>13</v>
      </c>
      <c r="D79" s="28">
        <v>218</v>
      </c>
      <c r="E79" s="28">
        <v>1</v>
      </c>
      <c r="F79" s="28">
        <v>53</v>
      </c>
      <c r="G79" s="28">
        <v>220</v>
      </c>
      <c r="H79" s="28">
        <v>2</v>
      </c>
      <c r="I79" s="28">
        <v>47</v>
      </c>
      <c r="J79" s="28">
        <v>97</v>
      </c>
      <c r="K79" s="28">
        <v>1</v>
      </c>
      <c r="L79" s="28">
        <v>2</v>
      </c>
    </row>
    <row r="80" spans="2:12" ht="12" customHeight="1" x14ac:dyDescent="0.2">
      <c r="C80" s="6" t="s">
        <v>116</v>
      </c>
      <c r="D80" s="1">
        <f>SUM(D79:D79)</f>
        <v>218</v>
      </c>
      <c r="E80" s="1">
        <f t="shared" ref="E80:L80" si="13">SUM(E79:E79)</f>
        <v>1</v>
      </c>
      <c r="F80" s="1">
        <f t="shared" si="13"/>
        <v>53</v>
      </c>
      <c r="G80" s="1">
        <f t="shared" si="13"/>
        <v>220</v>
      </c>
      <c r="H80" s="1">
        <f t="shared" si="13"/>
        <v>2</v>
      </c>
      <c r="I80" s="1">
        <f t="shared" si="13"/>
        <v>47</v>
      </c>
      <c r="J80" s="1">
        <f t="shared" si="13"/>
        <v>97</v>
      </c>
      <c r="K80" s="1">
        <f t="shared" si="13"/>
        <v>1</v>
      </c>
      <c r="L80" s="1">
        <f t="shared" si="13"/>
        <v>2</v>
      </c>
    </row>
    <row r="81" spans="2:12" ht="12" customHeight="1" x14ac:dyDescent="0.2">
      <c r="C81" s="6" t="s">
        <v>119</v>
      </c>
      <c r="D81" s="7">
        <f>+D80</f>
        <v>218</v>
      </c>
      <c r="E81" s="7">
        <f t="shared" ref="E81:L81" si="14">+E80</f>
        <v>1</v>
      </c>
      <c r="F81" s="7">
        <f t="shared" si="14"/>
        <v>53</v>
      </c>
      <c r="G81" s="7">
        <f t="shared" si="14"/>
        <v>220</v>
      </c>
      <c r="H81" s="7">
        <f t="shared" si="14"/>
        <v>2</v>
      </c>
      <c r="I81" s="7">
        <f t="shared" si="14"/>
        <v>47</v>
      </c>
      <c r="J81" s="7">
        <f t="shared" si="14"/>
        <v>97</v>
      </c>
      <c r="K81" s="7">
        <f t="shared" si="14"/>
        <v>1</v>
      </c>
      <c r="L81" s="7">
        <f t="shared" si="14"/>
        <v>2</v>
      </c>
    </row>
    <row r="82" spans="2:12" ht="12" customHeight="1" x14ac:dyDescent="0.2">
      <c r="C82" s="6" t="s">
        <v>117</v>
      </c>
      <c r="E82" s="8">
        <f>SUM(D81:E81)</f>
        <v>219</v>
      </c>
      <c r="F82" s="8">
        <f>SUM(D81:F81)</f>
        <v>272</v>
      </c>
      <c r="H82" s="8">
        <f>SUM(G81:H81)</f>
        <v>222</v>
      </c>
      <c r="I82" s="8">
        <f>SUM(G81:I81)</f>
        <v>269</v>
      </c>
      <c r="K82" s="8">
        <f>SUM(J81:K81)</f>
        <v>98</v>
      </c>
      <c r="L82" s="8">
        <f>SUM(J81:L81)</f>
        <v>100</v>
      </c>
    </row>
    <row r="83" spans="2:12" ht="12" customHeight="1" x14ac:dyDescent="0.2">
      <c r="C83" s="6" t="s">
        <v>120</v>
      </c>
      <c r="D83" s="10">
        <f>+D80/D69</f>
        <v>1.2044198895027625</v>
      </c>
      <c r="E83" s="10"/>
      <c r="F83" s="10">
        <f t="shared" ref="F83:L83" si="15">+F80/F69</f>
        <v>0.91379310344827591</v>
      </c>
      <c r="G83" s="10">
        <f t="shared" si="15"/>
        <v>1.3836477987421383</v>
      </c>
      <c r="H83" s="10">
        <f t="shared" si="15"/>
        <v>2</v>
      </c>
      <c r="I83" s="10">
        <f t="shared" si="15"/>
        <v>1.0217391304347827</v>
      </c>
      <c r="J83" s="10">
        <f t="shared" si="15"/>
        <v>0.7578125</v>
      </c>
      <c r="K83" s="10">
        <f t="shared" si="15"/>
        <v>0.5</v>
      </c>
      <c r="L83" s="10">
        <f t="shared" si="15"/>
        <v>1</v>
      </c>
    </row>
    <row r="84" spans="2:12" ht="12" customHeight="1" thickBot="1" x14ac:dyDescent="0.25">
      <c r="C84" s="9" t="s">
        <v>122</v>
      </c>
      <c r="E84" s="10">
        <f>+E82/E71</f>
        <v>1.2099447513812154</v>
      </c>
      <c r="F84" s="10">
        <f t="shared" ref="F84:L84" si="16">+F82/F71</f>
        <v>1.1380753138075315</v>
      </c>
      <c r="G84" s="10"/>
      <c r="H84" s="10">
        <f t="shared" si="16"/>
        <v>1.3875</v>
      </c>
      <c r="I84" s="10">
        <f t="shared" si="16"/>
        <v>1.3058252427184467</v>
      </c>
      <c r="J84" s="10"/>
      <c r="K84" s="10">
        <f t="shared" si="16"/>
        <v>0.75384615384615383</v>
      </c>
      <c r="L84" s="10">
        <f t="shared" si="16"/>
        <v>0.75757575757575757</v>
      </c>
    </row>
    <row r="85" spans="2:12" ht="12" customHeight="1" thickBot="1" x14ac:dyDescent="0.25">
      <c r="C85" s="21"/>
      <c r="E85" s="10"/>
      <c r="F85" s="10">
        <f>+F81/F82</f>
        <v>0.19485294117647059</v>
      </c>
      <c r="G85" s="8"/>
      <c r="H85" s="11" t="s">
        <v>126</v>
      </c>
      <c r="I85" s="12">
        <f>+I82/F82</f>
        <v>0.98897058823529416</v>
      </c>
      <c r="J85" s="10"/>
      <c r="K85" s="10"/>
      <c r="L85" s="10"/>
    </row>
    <row r="86" spans="2:12" ht="12" customHeight="1" x14ac:dyDescent="0.2">
      <c r="C86" s="21"/>
      <c r="E86" s="10"/>
      <c r="F86" s="10"/>
      <c r="G86" s="10"/>
      <c r="H86" s="10"/>
      <c r="I86" s="10"/>
      <c r="J86" s="10"/>
      <c r="K86" s="10"/>
      <c r="L86" s="10"/>
    </row>
    <row r="87" spans="2:12" ht="12" customHeight="1" x14ac:dyDescent="0.2">
      <c r="B87" s="25" t="s">
        <v>123</v>
      </c>
      <c r="C87" s="199" t="s">
        <v>315</v>
      </c>
      <c r="D87" s="199"/>
      <c r="E87" s="199"/>
      <c r="F87" s="199"/>
      <c r="G87" s="199"/>
      <c r="H87" s="199"/>
      <c r="I87" s="199"/>
      <c r="J87" s="199"/>
      <c r="K87" s="199"/>
      <c r="L87" s="199"/>
    </row>
    <row r="88" spans="2:12" ht="12" customHeight="1" x14ac:dyDescent="0.2">
      <c r="B88" s="26" t="s">
        <v>124</v>
      </c>
      <c r="C88" s="199" t="s">
        <v>322</v>
      </c>
      <c r="D88" s="199"/>
      <c r="E88" s="199"/>
      <c r="F88" s="199"/>
      <c r="G88" s="199"/>
      <c r="H88" s="199"/>
      <c r="I88" s="199"/>
      <c r="J88" s="199"/>
      <c r="K88" s="199"/>
      <c r="L88" s="199"/>
    </row>
    <row r="89" spans="2:12" ht="12" customHeight="1" x14ac:dyDescent="0.2">
      <c r="B89" s="26" t="s">
        <v>125</v>
      </c>
      <c r="C89" s="199" t="s">
        <v>323</v>
      </c>
      <c r="D89" s="199"/>
      <c r="E89" s="199"/>
      <c r="F89" s="199"/>
      <c r="G89" s="199"/>
      <c r="H89" s="199"/>
      <c r="I89" s="199"/>
      <c r="J89" s="199"/>
      <c r="K89" s="199"/>
      <c r="L89" s="199"/>
    </row>
    <row r="90" spans="2:12" ht="12" customHeight="1" x14ac:dyDescent="0.2"/>
    <row r="91" spans="2:12" ht="12.75" thickBot="1" x14ac:dyDescent="0.25"/>
    <row r="92" spans="2:12" x14ac:dyDescent="0.2">
      <c r="C92" s="178"/>
      <c r="D92" s="203" t="s">
        <v>1</v>
      </c>
      <c r="E92" s="203" t="s">
        <v>2</v>
      </c>
      <c r="F92" s="203" t="s">
        <v>3</v>
      </c>
    </row>
    <row r="93" spans="2:12" ht="12.75" thickBot="1" x14ac:dyDescent="0.25">
      <c r="C93" s="178"/>
      <c r="D93" s="240"/>
      <c r="E93" s="240"/>
      <c r="F93" s="240"/>
    </row>
    <row r="94" spans="2:12" ht="12.75" thickBot="1" x14ac:dyDescent="0.25">
      <c r="C94" s="27" t="s">
        <v>72</v>
      </c>
      <c r="D94" s="78"/>
      <c r="E94" s="78"/>
      <c r="F94" s="78"/>
    </row>
    <row r="95" spans="2:12" ht="24.75" thickBot="1" x14ac:dyDescent="0.25">
      <c r="C95" s="31" t="s">
        <v>173</v>
      </c>
      <c r="D95" s="76"/>
      <c r="E95" s="77"/>
      <c r="F95" s="78"/>
    </row>
    <row r="96" spans="2:12" x14ac:dyDescent="0.2">
      <c r="D96" s="10" t="e">
        <f>+D94/D95</f>
        <v>#DIV/0!</v>
      </c>
      <c r="E96" s="10" t="e">
        <f>+E94/E95</f>
        <v>#DIV/0!</v>
      </c>
      <c r="F96" s="10" t="e">
        <f>+F94/F95</f>
        <v>#DIV/0!</v>
      </c>
    </row>
    <row r="98" spans="1:11" ht="26.25" customHeight="1" x14ac:dyDescent="0.2">
      <c r="A98" s="25" t="s">
        <v>167</v>
      </c>
      <c r="B98" s="234" t="s">
        <v>314</v>
      </c>
      <c r="C98" s="234"/>
      <c r="D98" s="234"/>
      <c r="E98" s="234"/>
      <c r="F98" s="234"/>
      <c r="G98" s="234"/>
      <c r="H98" s="234"/>
      <c r="I98" s="234"/>
      <c r="J98" s="234"/>
      <c r="K98" s="234"/>
    </row>
    <row r="100" spans="1:11" ht="24" x14ac:dyDescent="0.2">
      <c r="C100" s="14" t="s">
        <v>74</v>
      </c>
      <c r="D100" s="15" t="s">
        <v>75</v>
      </c>
      <c r="E100" s="15" t="s">
        <v>76</v>
      </c>
      <c r="F100" s="16" t="s">
        <v>77</v>
      </c>
    </row>
    <row r="101" spans="1:11" x14ac:dyDescent="0.2">
      <c r="C101" s="17" t="s">
        <v>78</v>
      </c>
      <c r="D101" s="18">
        <v>254</v>
      </c>
      <c r="E101" s="18">
        <v>186</v>
      </c>
      <c r="F101" s="18">
        <v>378</v>
      </c>
    </row>
    <row r="102" spans="1:11" x14ac:dyDescent="0.2">
      <c r="C102" s="17" t="s">
        <v>80</v>
      </c>
      <c r="D102" s="18">
        <v>444</v>
      </c>
      <c r="E102" s="18">
        <v>412</v>
      </c>
      <c r="F102" s="18">
        <v>603</v>
      </c>
    </row>
    <row r="103" spans="1:11" x14ac:dyDescent="0.2">
      <c r="C103" s="17" t="s">
        <v>82</v>
      </c>
      <c r="D103" s="18">
        <v>614</v>
      </c>
      <c r="E103" s="18">
        <v>458</v>
      </c>
      <c r="F103" s="18">
        <v>603</v>
      </c>
    </row>
    <row r="104" spans="1:11" x14ac:dyDescent="0.2">
      <c r="C104" s="17" t="s">
        <v>83</v>
      </c>
      <c r="D104" s="18">
        <v>257</v>
      </c>
      <c r="E104" s="18">
        <v>151</v>
      </c>
      <c r="F104" s="18">
        <v>129</v>
      </c>
    </row>
    <row r="105" spans="1:11" x14ac:dyDescent="0.2">
      <c r="C105" s="17" t="s">
        <v>85</v>
      </c>
      <c r="D105" s="18">
        <v>374</v>
      </c>
      <c r="E105" s="18">
        <v>300</v>
      </c>
      <c r="F105" s="18">
        <v>184</v>
      </c>
    </row>
    <row r="106" spans="1:11" x14ac:dyDescent="0.2">
      <c r="C106" s="17" t="s">
        <v>86</v>
      </c>
      <c r="D106" s="18">
        <v>219</v>
      </c>
      <c r="E106" s="18">
        <v>151</v>
      </c>
      <c r="F106" s="18">
        <v>207</v>
      </c>
    </row>
    <row r="107" spans="1:11" x14ac:dyDescent="0.2">
      <c r="C107" s="17" t="s">
        <v>87</v>
      </c>
      <c r="D107" s="18">
        <v>456</v>
      </c>
      <c r="E107" s="18">
        <v>296</v>
      </c>
      <c r="F107" s="18">
        <v>602</v>
      </c>
    </row>
    <row r="108" spans="1:11" x14ac:dyDescent="0.2">
      <c r="C108" s="17" t="s">
        <v>88</v>
      </c>
      <c r="D108" s="18">
        <v>655</v>
      </c>
      <c r="E108" s="18">
        <v>376</v>
      </c>
      <c r="F108" s="18">
        <v>514</v>
      </c>
    </row>
    <row r="109" spans="1:11" x14ac:dyDescent="0.2">
      <c r="C109" s="17" t="s">
        <v>89</v>
      </c>
      <c r="D109" s="18">
        <v>566</v>
      </c>
      <c r="E109" s="18">
        <v>549</v>
      </c>
      <c r="F109" s="18">
        <v>234</v>
      </c>
    </row>
    <row r="110" spans="1:11" x14ac:dyDescent="0.2">
      <c r="C110" s="17" t="s">
        <v>180</v>
      </c>
      <c r="D110" s="18">
        <v>351</v>
      </c>
      <c r="E110" s="18">
        <v>271</v>
      </c>
      <c r="F110" s="18">
        <v>278</v>
      </c>
    </row>
    <row r="111" spans="1:11" x14ac:dyDescent="0.2">
      <c r="C111" s="17" t="s">
        <v>91</v>
      </c>
      <c r="D111" s="18">
        <v>381</v>
      </c>
      <c r="E111" s="18">
        <v>285</v>
      </c>
      <c r="F111" s="18">
        <v>202</v>
      </c>
    </row>
    <row r="112" spans="1:11" x14ac:dyDescent="0.2">
      <c r="C112" s="17" t="s">
        <v>92</v>
      </c>
      <c r="D112" s="18">
        <v>434</v>
      </c>
      <c r="E112" s="18">
        <v>352</v>
      </c>
      <c r="F112" s="18">
        <v>428</v>
      </c>
    </row>
    <row r="113" spans="3:6" x14ac:dyDescent="0.2">
      <c r="C113" s="17" t="s">
        <v>93</v>
      </c>
      <c r="D113" s="18">
        <v>399</v>
      </c>
      <c r="E113" s="18">
        <v>409</v>
      </c>
      <c r="F113" s="18">
        <v>352</v>
      </c>
    </row>
    <row r="114" spans="3:6" x14ac:dyDescent="0.2">
      <c r="C114" s="17" t="s">
        <v>94</v>
      </c>
      <c r="D114" s="18">
        <v>436</v>
      </c>
      <c r="E114" s="18">
        <v>323</v>
      </c>
      <c r="F114" s="18">
        <v>231</v>
      </c>
    </row>
    <row r="115" spans="3:6" x14ac:dyDescent="0.2">
      <c r="C115" s="17" t="s">
        <v>95</v>
      </c>
      <c r="D115" s="18">
        <v>275</v>
      </c>
      <c r="E115" s="18">
        <v>152</v>
      </c>
      <c r="F115" s="18">
        <v>270</v>
      </c>
    </row>
    <row r="116" spans="3:6" x14ac:dyDescent="0.2">
      <c r="C116" s="17" t="s">
        <v>96</v>
      </c>
      <c r="D116" s="18">
        <v>678</v>
      </c>
      <c r="E116" s="18">
        <v>580</v>
      </c>
      <c r="F116" s="18">
        <v>380</v>
      </c>
    </row>
    <row r="117" spans="3:6" x14ac:dyDescent="0.2">
      <c r="C117" s="17" t="s">
        <v>98</v>
      </c>
      <c r="D117" s="18">
        <v>512</v>
      </c>
      <c r="E117" s="18">
        <v>380</v>
      </c>
      <c r="F117" s="18">
        <v>285</v>
      </c>
    </row>
    <row r="118" spans="3:6" x14ac:dyDescent="0.2">
      <c r="C118" s="17" t="s">
        <v>99</v>
      </c>
      <c r="D118" s="18">
        <v>451</v>
      </c>
      <c r="E118" s="18">
        <v>300</v>
      </c>
      <c r="F118" s="18">
        <v>742</v>
      </c>
    </row>
    <row r="119" spans="3:6" x14ac:dyDescent="0.2">
      <c r="C119" s="17" t="s">
        <v>100</v>
      </c>
      <c r="D119" s="18">
        <v>405</v>
      </c>
      <c r="E119" s="18">
        <v>287</v>
      </c>
      <c r="F119" s="18">
        <v>313</v>
      </c>
    </row>
    <row r="120" spans="3:6" x14ac:dyDescent="0.2">
      <c r="C120" s="17" t="s">
        <v>101</v>
      </c>
      <c r="D120" s="18">
        <v>555</v>
      </c>
      <c r="E120" s="18">
        <v>353</v>
      </c>
      <c r="F120" s="18">
        <v>279</v>
      </c>
    </row>
    <row r="121" spans="3:6" x14ac:dyDescent="0.2">
      <c r="C121" s="17" t="s">
        <v>102</v>
      </c>
      <c r="D121" s="18">
        <v>394</v>
      </c>
      <c r="E121" s="18">
        <v>277</v>
      </c>
      <c r="F121" s="18">
        <v>243</v>
      </c>
    </row>
    <row r="122" spans="3:6" x14ac:dyDescent="0.2">
      <c r="C122" s="17" t="s">
        <v>103</v>
      </c>
      <c r="D122" s="18">
        <v>559</v>
      </c>
      <c r="E122" s="18">
        <v>325</v>
      </c>
      <c r="F122" s="18">
        <v>501</v>
      </c>
    </row>
    <row r="123" spans="3:6" x14ac:dyDescent="0.2">
      <c r="C123" s="17" t="s">
        <v>104</v>
      </c>
      <c r="D123" s="18">
        <v>600</v>
      </c>
      <c r="E123" s="18">
        <v>409</v>
      </c>
      <c r="F123" s="18">
        <v>578</v>
      </c>
    </row>
    <row r="124" spans="3:6" x14ac:dyDescent="0.2">
      <c r="C124" s="17" t="s">
        <v>105</v>
      </c>
      <c r="D124" s="18">
        <v>578</v>
      </c>
      <c r="E124" s="18">
        <v>392</v>
      </c>
      <c r="F124" s="18">
        <v>662</v>
      </c>
    </row>
    <row r="125" spans="3:6" x14ac:dyDescent="0.2">
      <c r="C125" s="17" t="s">
        <v>107</v>
      </c>
      <c r="D125" s="18">
        <v>561</v>
      </c>
      <c r="E125" s="18">
        <v>364</v>
      </c>
      <c r="F125" s="18">
        <v>391</v>
      </c>
    </row>
    <row r="126" spans="3:6" x14ac:dyDescent="0.2">
      <c r="C126" s="17" t="s">
        <v>183</v>
      </c>
      <c r="D126" s="18">
        <v>528</v>
      </c>
      <c r="E126" s="18">
        <v>315</v>
      </c>
      <c r="F126" s="18">
        <v>443</v>
      </c>
    </row>
    <row r="127" spans="3:6" x14ac:dyDescent="0.2">
      <c r="C127" s="17" t="s">
        <v>108</v>
      </c>
      <c r="D127" s="18">
        <v>732</v>
      </c>
      <c r="E127" s="18">
        <v>471</v>
      </c>
      <c r="F127" s="18">
        <v>845</v>
      </c>
    </row>
  </sheetData>
  <mergeCells count="105">
    <mergeCell ref="D92:D93"/>
    <mergeCell ref="E92:E93"/>
    <mergeCell ref="F92:F93"/>
    <mergeCell ref="B98:K98"/>
    <mergeCell ref="B76:B78"/>
    <mergeCell ref="C76:C78"/>
    <mergeCell ref="D76:F76"/>
    <mergeCell ref="G76:I76"/>
    <mergeCell ref="J76:L76"/>
    <mergeCell ref="D77:D78"/>
    <mergeCell ref="E77:E78"/>
    <mergeCell ref="F77:F78"/>
    <mergeCell ref="G77:G78"/>
    <mergeCell ref="H77:H78"/>
    <mergeCell ref="I77:I78"/>
    <mergeCell ref="J77:J78"/>
    <mergeCell ref="K77:K78"/>
    <mergeCell ref="L77:L78"/>
    <mergeCell ref="C89:L89"/>
    <mergeCell ref="B65:B67"/>
    <mergeCell ref="C65:C67"/>
    <mergeCell ref="D65:F65"/>
    <mergeCell ref="G65:I65"/>
    <mergeCell ref="J65:L65"/>
    <mergeCell ref="D66:D67"/>
    <mergeCell ref="E66:E67"/>
    <mergeCell ref="F66:F67"/>
    <mergeCell ref="G66:G67"/>
    <mergeCell ref="H66:H67"/>
    <mergeCell ref="I66:I67"/>
    <mergeCell ref="J66:J67"/>
    <mergeCell ref="K66:K67"/>
    <mergeCell ref="L66:L67"/>
    <mergeCell ref="B47:B49"/>
    <mergeCell ref="C47:C49"/>
    <mergeCell ref="D47:F47"/>
    <mergeCell ref="G47:I47"/>
    <mergeCell ref="J47:L47"/>
    <mergeCell ref="D48:D49"/>
    <mergeCell ref="E48:E49"/>
    <mergeCell ref="F48:F49"/>
    <mergeCell ref="G48:G49"/>
    <mergeCell ref="H48:H49"/>
    <mergeCell ref="I48:I49"/>
    <mergeCell ref="J48:J49"/>
    <mergeCell ref="K48:K49"/>
    <mergeCell ref="L48:L49"/>
    <mergeCell ref="B36:B38"/>
    <mergeCell ref="C36:C38"/>
    <mergeCell ref="D36:F36"/>
    <mergeCell ref="G36:I36"/>
    <mergeCell ref="J36:L36"/>
    <mergeCell ref="D37:D38"/>
    <mergeCell ref="E37:E38"/>
    <mergeCell ref="F37:F38"/>
    <mergeCell ref="G37:G38"/>
    <mergeCell ref="H37:H38"/>
    <mergeCell ref="I37:I38"/>
    <mergeCell ref="J37:J38"/>
    <mergeCell ref="K37:K38"/>
    <mergeCell ref="L37:L38"/>
    <mergeCell ref="E18:E19"/>
    <mergeCell ref="F18:F19"/>
    <mergeCell ref="G18:G19"/>
    <mergeCell ref="H18:H19"/>
    <mergeCell ref="G34:I34"/>
    <mergeCell ref="G45:I45"/>
    <mergeCell ref="G2:I2"/>
    <mergeCell ref="G15:I15"/>
    <mergeCell ref="I18:I19"/>
    <mergeCell ref="I5:I6"/>
    <mergeCell ref="C30:L30"/>
    <mergeCell ref="C31:L31"/>
    <mergeCell ref="C32:L32"/>
    <mergeCell ref="J18:J19"/>
    <mergeCell ref="K18:K19"/>
    <mergeCell ref="L18:L19"/>
    <mergeCell ref="J17:L17"/>
    <mergeCell ref="J5:J6"/>
    <mergeCell ref="K5:K6"/>
    <mergeCell ref="L5:L6"/>
    <mergeCell ref="G63:I63"/>
    <mergeCell ref="G74:I74"/>
    <mergeCell ref="C58:L58"/>
    <mergeCell ref="C59:L59"/>
    <mergeCell ref="C60:L60"/>
    <mergeCell ref="C87:L87"/>
    <mergeCell ref="C88:L88"/>
    <mergeCell ref="B7:B9"/>
    <mergeCell ref="B4:B6"/>
    <mergeCell ref="C4:C6"/>
    <mergeCell ref="D4:F4"/>
    <mergeCell ref="G4:I4"/>
    <mergeCell ref="J4:L4"/>
    <mergeCell ref="D5:D6"/>
    <mergeCell ref="E5:E6"/>
    <mergeCell ref="F5:F6"/>
    <mergeCell ref="G5:G6"/>
    <mergeCell ref="H5:H6"/>
    <mergeCell ref="B20:B22"/>
    <mergeCell ref="B17:B19"/>
    <mergeCell ref="C17:C19"/>
    <mergeCell ref="D17:F17"/>
    <mergeCell ref="G17:I17"/>
    <mergeCell ref="D18:D1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90" zoomScaleNormal="90" workbookViewId="0">
      <selection activeCell="L30" sqref="L29:L30"/>
    </sheetView>
  </sheetViews>
  <sheetFormatPr baseColWidth="10" defaultColWidth="11.5703125" defaultRowHeight="12" x14ac:dyDescent="0.2"/>
  <cols>
    <col min="1" max="2" width="11.5703125" style="1"/>
    <col min="3" max="3" width="21.140625" style="1" customWidth="1"/>
    <col min="4" max="16384" width="11.5703125" style="1"/>
  </cols>
  <sheetData>
    <row r="1" spans="2:13" x14ac:dyDescent="0.2">
      <c r="G1" s="212">
        <v>2016</v>
      </c>
      <c r="H1" s="212"/>
      <c r="I1" s="212"/>
    </row>
    <row r="2" spans="2:13" ht="12.75" thickBot="1" x14ac:dyDescent="0.25"/>
    <row r="3" spans="2:13" ht="12.75" thickBot="1" x14ac:dyDescent="0.25">
      <c r="B3" s="203" t="s">
        <v>28</v>
      </c>
      <c r="C3" s="213" t="s">
        <v>0</v>
      </c>
      <c r="D3" s="209" t="s">
        <v>1</v>
      </c>
      <c r="E3" s="207"/>
      <c r="F3" s="208"/>
      <c r="G3" s="209" t="s">
        <v>2</v>
      </c>
      <c r="H3" s="207"/>
      <c r="I3" s="208"/>
      <c r="J3" s="209" t="s">
        <v>3</v>
      </c>
      <c r="K3" s="207"/>
      <c r="L3" s="208"/>
      <c r="M3" s="2"/>
    </row>
    <row r="4" spans="2:13" x14ac:dyDescent="0.2">
      <c r="B4" s="204"/>
      <c r="C4" s="214"/>
      <c r="D4" s="216" t="s">
        <v>4</v>
      </c>
      <c r="E4" s="200" t="s">
        <v>5</v>
      </c>
      <c r="F4" s="200" t="s">
        <v>6</v>
      </c>
      <c r="G4" s="200" t="s">
        <v>4</v>
      </c>
      <c r="H4" s="200" t="s">
        <v>5</v>
      </c>
      <c r="I4" s="200" t="s">
        <v>6</v>
      </c>
      <c r="J4" s="200" t="s">
        <v>4</v>
      </c>
      <c r="K4" s="200" t="s">
        <v>5</v>
      </c>
      <c r="L4" s="200" t="s">
        <v>6</v>
      </c>
      <c r="M4" s="2"/>
    </row>
    <row r="5" spans="2:13" ht="12.75" thickBot="1" x14ac:dyDescent="0.25">
      <c r="B5" s="205"/>
      <c r="C5" s="215"/>
      <c r="D5" s="217"/>
      <c r="E5" s="201"/>
      <c r="F5" s="201"/>
      <c r="G5" s="201"/>
      <c r="H5" s="201"/>
      <c r="I5" s="201"/>
      <c r="J5" s="201"/>
      <c r="K5" s="201"/>
      <c r="L5" s="201"/>
      <c r="M5" s="2"/>
    </row>
    <row r="6" spans="2:13" ht="12.75" thickBot="1" x14ac:dyDescent="0.25">
      <c r="B6" s="37" t="s">
        <v>29</v>
      </c>
      <c r="C6" s="33" t="s">
        <v>24</v>
      </c>
      <c r="D6" s="4">
        <v>0</v>
      </c>
      <c r="E6" s="4">
        <v>84</v>
      </c>
      <c r="F6" s="4">
        <v>107</v>
      </c>
      <c r="G6" s="4">
        <v>0</v>
      </c>
      <c r="H6" s="4">
        <v>105</v>
      </c>
      <c r="I6" s="4">
        <v>92</v>
      </c>
      <c r="J6" s="4">
        <v>0</v>
      </c>
      <c r="K6" s="4">
        <v>71</v>
      </c>
      <c r="L6" s="4">
        <v>2</v>
      </c>
      <c r="M6" s="2"/>
    </row>
    <row r="7" spans="2:13" x14ac:dyDescent="0.2">
      <c r="B7" s="34"/>
      <c r="C7" s="6" t="s">
        <v>116</v>
      </c>
      <c r="D7" s="1">
        <f>SUM(D5:D6)</f>
        <v>0</v>
      </c>
      <c r="E7" s="1">
        <f t="shared" ref="E7:K7" si="0">SUM(E5:E6)</f>
        <v>84</v>
      </c>
      <c r="F7" s="1">
        <f t="shared" si="0"/>
        <v>107</v>
      </c>
      <c r="G7" s="1">
        <f t="shared" si="0"/>
        <v>0</v>
      </c>
      <c r="H7" s="1">
        <f t="shared" si="0"/>
        <v>105</v>
      </c>
      <c r="I7" s="1">
        <f t="shared" si="0"/>
        <v>92</v>
      </c>
      <c r="J7" s="1">
        <f t="shared" si="0"/>
        <v>0</v>
      </c>
      <c r="K7" s="1">
        <f t="shared" si="0"/>
        <v>71</v>
      </c>
      <c r="L7" s="1">
        <f>SUM(L5:L6)</f>
        <v>2</v>
      </c>
      <c r="M7" s="2"/>
    </row>
    <row r="8" spans="2:13" x14ac:dyDescent="0.2">
      <c r="B8" s="34"/>
      <c r="C8" s="6" t="s">
        <v>119</v>
      </c>
      <c r="D8" s="7">
        <f>+D7</f>
        <v>0</v>
      </c>
      <c r="E8" s="7">
        <f t="shared" ref="E8:L8" si="1">+E7</f>
        <v>84</v>
      </c>
      <c r="F8" s="7">
        <f t="shared" si="1"/>
        <v>107</v>
      </c>
      <c r="G8" s="7">
        <f t="shared" si="1"/>
        <v>0</v>
      </c>
      <c r="H8" s="7">
        <f t="shared" si="1"/>
        <v>105</v>
      </c>
      <c r="I8" s="7">
        <f t="shared" si="1"/>
        <v>92</v>
      </c>
      <c r="J8" s="7">
        <f t="shared" si="1"/>
        <v>0</v>
      </c>
      <c r="K8" s="7">
        <f t="shared" si="1"/>
        <v>71</v>
      </c>
      <c r="L8" s="7">
        <f t="shared" si="1"/>
        <v>2</v>
      </c>
      <c r="M8" s="2"/>
    </row>
    <row r="9" spans="2:13" ht="12.75" thickBot="1" x14ac:dyDescent="0.25">
      <c r="B9" s="34"/>
      <c r="C9" s="6" t="s">
        <v>117</v>
      </c>
      <c r="E9" s="7">
        <f>SUM(D8:E8)</f>
        <v>84</v>
      </c>
      <c r="F9" s="7">
        <f>SUM(D8:F8)</f>
        <v>191</v>
      </c>
      <c r="H9" s="7">
        <f>SUM(G8:H8)</f>
        <v>105</v>
      </c>
      <c r="I9" s="7">
        <f>SUM(G8:I8)</f>
        <v>197</v>
      </c>
      <c r="K9" s="7">
        <f>SUM(J8:K8)</f>
        <v>71</v>
      </c>
      <c r="L9" s="7">
        <f>SUM(J8:L8)</f>
        <v>73</v>
      </c>
      <c r="M9" s="2"/>
    </row>
    <row r="10" spans="2:13" ht="12.75" thickBot="1" x14ac:dyDescent="0.25">
      <c r="C10" s="9" t="s">
        <v>121</v>
      </c>
      <c r="D10" s="8"/>
      <c r="E10" s="8"/>
      <c r="F10" s="10">
        <f>+F8/F9</f>
        <v>0.56020942408376961</v>
      </c>
      <c r="G10" s="8"/>
      <c r="H10" s="11" t="s">
        <v>126</v>
      </c>
      <c r="I10" s="12">
        <f>+I9/F9</f>
        <v>1.0314136125654449</v>
      </c>
      <c r="J10" s="8"/>
      <c r="K10" s="8"/>
      <c r="L10" s="8"/>
    </row>
    <row r="12" spans="2:13" x14ac:dyDescent="0.2">
      <c r="F12" s="10"/>
    </row>
    <row r="13" spans="2:13" x14ac:dyDescent="0.2">
      <c r="G13" s="212">
        <v>2017</v>
      </c>
      <c r="H13" s="212"/>
      <c r="I13" s="212"/>
    </row>
    <row r="14" spans="2:13" ht="12.75" thickBot="1" x14ac:dyDescent="0.25"/>
    <row r="15" spans="2:13" ht="12.75" thickBot="1" x14ac:dyDescent="0.25">
      <c r="B15" s="203" t="s">
        <v>28</v>
      </c>
      <c r="C15" s="213" t="s">
        <v>0</v>
      </c>
      <c r="D15" s="209" t="s">
        <v>1</v>
      </c>
      <c r="E15" s="207"/>
      <c r="F15" s="208"/>
      <c r="G15" s="209" t="s">
        <v>2</v>
      </c>
      <c r="H15" s="207"/>
      <c r="I15" s="208"/>
      <c r="J15" s="209" t="s">
        <v>3</v>
      </c>
      <c r="K15" s="207"/>
      <c r="L15" s="208"/>
      <c r="M15" s="2"/>
    </row>
    <row r="16" spans="2:13" x14ac:dyDescent="0.2">
      <c r="B16" s="204"/>
      <c r="C16" s="214"/>
      <c r="D16" s="216" t="s">
        <v>4</v>
      </c>
      <c r="E16" s="200" t="s">
        <v>5</v>
      </c>
      <c r="F16" s="200" t="s">
        <v>6</v>
      </c>
      <c r="G16" s="200" t="s">
        <v>4</v>
      </c>
      <c r="H16" s="200" t="s">
        <v>5</v>
      </c>
      <c r="I16" s="200" t="s">
        <v>6</v>
      </c>
      <c r="J16" s="200" t="s">
        <v>4</v>
      </c>
      <c r="K16" s="200" t="s">
        <v>5</v>
      </c>
      <c r="L16" s="200" t="s">
        <v>6</v>
      </c>
      <c r="M16" s="2"/>
    </row>
    <row r="17" spans="2:13" ht="12.75" thickBot="1" x14ac:dyDescent="0.25">
      <c r="B17" s="205"/>
      <c r="C17" s="215"/>
      <c r="D17" s="217"/>
      <c r="E17" s="201"/>
      <c r="F17" s="201"/>
      <c r="G17" s="201"/>
      <c r="H17" s="201"/>
      <c r="I17" s="201"/>
      <c r="J17" s="201"/>
      <c r="K17" s="201"/>
      <c r="L17" s="201"/>
      <c r="M17" s="2"/>
    </row>
    <row r="18" spans="2:13" ht="12.75" thickBot="1" x14ac:dyDescent="0.25">
      <c r="B18" s="37" t="s">
        <v>29</v>
      </c>
      <c r="C18" s="33" t="s">
        <v>24</v>
      </c>
      <c r="D18" s="4">
        <v>0</v>
      </c>
      <c r="E18" s="4">
        <v>89</v>
      </c>
      <c r="F18" s="4">
        <v>85</v>
      </c>
      <c r="G18" s="4">
        <v>0</v>
      </c>
      <c r="H18" s="4">
        <v>56</v>
      </c>
      <c r="I18" s="4">
        <v>119</v>
      </c>
      <c r="J18" s="4">
        <v>0</v>
      </c>
      <c r="K18" s="4">
        <v>315</v>
      </c>
      <c r="L18" s="4">
        <v>20</v>
      </c>
      <c r="M18" s="2"/>
    </row>
    <row r="19" spans="2:13" x14ac:dyDescent="0.2">
      <c r="C19" s="6" t="s">
        <v>116</v>
      </c>
      <c r="D19" s="1">
        <f>SUM(D17:D18)</f>
        <v>0</v>
      </c>
      <c r="E19" s="1">
        <f t="shared" ref="E19:K19" si="2">SUM(E17:E18)</f>
        <v>89</v>
      </c>
      <c r="F19" s="1">
        <f t="shared" si="2"/>
        <v>85</v>
      </c>
      <c r="G19" s="1">
        <f t="shared" si="2"/>
        <v>0</v>
      </c>
      <c r="H19" s="1">
        <f t="shared" si="2"/>
        <v>56</v>
      </c>
      <c r="I19" s="1">
        <f t="shared" si="2"/>
        <v>119</v>
      </c>
      <c r="J19" s="1">
        <f t="shared" si="2"/>
        <v>0</v>
      </c>
      <c r="K19" s="1">
        <f t="shared" si="2"/>
        <v>315</v>
      </c>
      <c r="L19" s="1">
        <f>SUM(L17:L18)</f>
        <v>20</v>
      </c>
    </row>
    <row r="20" spans="2:13" x14ac:dyDescent="0.2">
      <c r="C20" s="6" t="s">
        <v>119</v>
      </c>
      <c r="D20" s="7">
        <f>+D19</f>
        <v>0</v>
      </c>
      <c r="E20" s="7">
        <f>+E19</f>
        <v>89</v>
      </c>
      <c r="F20" s="7">
        <f>+F19</f>
        <v>85</v>
      </c>
      <c r="G20" s="7">
        <f t="shared" ref="G20:L20" si="3">+G19</f>
        <v>0</v>
      </c>
      <c r="H20" s="7">
        <f t="shared" si="3"/>
        <v>56</v>
      </c>
      <c r="I20" s="7">
        <f t="shared" si="3"/>
        <v>119</v>
      </c>
      <c r="J20" s="7">
        <f t="shared" si="3"/>
        <v>0</v>
      </c>
      <c r="K20" s="7">
        <f t="shared" si="3"/>
        <v>315</v>
      </c>
      <c r="L20" s="7">
        <f t="shared" si="3"/>
        <v>20</v>
      </c>
    </row>
    <row r="21" spans="2:13" x14ac:dyDescent="0.2">
      <c r="C21" s="6" t="s">
        <v>117</v>
      </c>
      <c r="E21" s="8">
        <f>SUM(D20:E20)</f>
        <v>89</v>
      </c>
      <c r="F21" s="8">
        <f>SUM(D20:F20)</f>
        <v>174</v>
      </c>
      <c r="H21" s="8">
        <f>SUM(G20:H20)</f>
        <v>56</v>
      </c>
      <c r="I21" s="8">
        <f>SUM(G20:I20)</f>
        <v>175</v>
      </c>
      <c r="K21" s="8">
        <f>SUM(J20:K20)</f>
        <v>315</v>
      </c>
      <c r="L21" s="8">
        <f>SUM(J20:L20)</f>
        <v>335</v>
      </c>
    </row>
    <row r="22" spans="2:13" x14ac:dyDescent="0.2">
      <c r="C22" s="6" t="s">
        <v>120</v>
      </c>
      <c r="D22" s="10"/>
      <c r="E22" s="10">
        <f>+E19/E7</f>
        <v>1.0595238095238095</v>
      </c>
      <c r="F22" s="10">
        <f t="shared" ref="F22:L22" si="4">+F19/F7</f>
        <v>0.79439252336448596</v>
      </c>
      <c r="G22" s="10"/>
      <c r="H22" s="10">
        <f t="shared" si="4"/>
        <v>0.53333333333333333</v>
      </c>
      <c r="I22" s="10">
        <f t="shared" si="4"/>
        <v>1.2934782608695652</v>
      </c>
      <c r="J22" s="10"/>
      <c r="K22" s="10">
        <f t="shared" si="4"/>
        <v>4.436619718309859</v>
      </c>
      <c r="L22" s="10">
        <f t="shared" si="4"/>
        <v>10</v>
      </c>
    </row>
    <row r="23" spans="2:13" ht="12.75" thickBot="1" x14ac:dyDescent="0.25">
      <c r="C23" s="9" t="s">
        <v>122</v>
      </c>
      <c r="E23" s="10">
        <f>+E21/E9</f>
        <v>1.0595238095238095</v>
      </c>
      <c r="F23" s="10">
        <f t="shared" ref="F23:L23" si="5">+F21/F9</f>
        <v>0.91099476439790572</v>
      </c>
      <c r="G23" s="10"/>
      <c r="H23" s="10">
        <f t="shared" si="5"/>
        <v>0.53333333333333333</v>
      </c>
      <c r="I23" s="10">
        <f t="shared" si="5"/>
        <v>0.8883248730964467</v>
      </c>
      <c r="J23" s="10"/>
      <c r="K23" s="10">
        <f t="shared" si="5"/>
        <v>4.436619718309859</v>
      </c>
      <c r="L23" s="10">
        <f t="shared" si="5"/>
        <v>4.5890410958904111</v>
      </c>
    </row>
    <row r="24" spans="2:13" ht="12.75" thickBot="1" x14ac:dyDescent="0.25">
      <c r="C24" s="21"/>
      <c r="E24" s="10"/>
      <c r="F24" s="10">
        <f>+F20/F21</f>
        <v>0.4885057471264368</v>
      </c>
      <c r="G24" s="8"/>
      <c r="H24" s="11" t="s">
        <v>126</v>
      </c>
      <c r="I24" s="12">
        <f>+I21/F21</f>
        <v>1.0057471264367817</v>
      </c>
      <c r="J24" s="10"/>
      <c r="K24" s="10"/>
      <c r="L24" s="10"/>
    </row>
    <row r="25" spans="2:13" x14ac:dyDescent="0.2">
      <c r="C25" s="21"/>
      <c r="E25" s="10"/>
      <c r="F25" s="10"/>
      <c r="G25" s="10"/>
      <c r="H25" s="10"/>
      <c r="I25" s="10"/>
      <c r="J25" s="10"/>
      <c r="K25" s="10"/>
      <c r="L25" s="10"/>
    </row>
    <row r="26" spans="2:13" ht="24.6" customHeight="1" x14ac:dyDescent="0.2">
      <c r="B26" s="118" t="s">
        <v>123</v>
      </c>
      <c r="C26" s="199" t="s">
        <v>325</v>
      </c>
      <c r="D26" s="199"/>
      <c r="E26" s="199"/>
      <c r="F26" s="199"/>
      <c r="G26" s="199"/>
      <c r="H26" s="199"/>
      <c r="I26" s="199"/>
      <c r="J26" s="199"/>
      <c r="K26" s="199"/>
      <c r="L26" s="199"/>
    </row>
    <row r="27" spans="2:13" ht="23.45" customHeight="1" x14ac:dyDescent="0.2">
      <c r="B27" s="119" t="s">
        <v>124</v>
      </c>
      <c r="C27" s="199" t="s">
        <v>326</v>
      </c>
      <c r="D27" s="199"/>
      <c r="E27" s="199"/>
      <c r="F27" s="199"/>
      <c r="G27" s="199"/>
      <c r="H27" s="199"/>
      <c r="I27" s="199"/>
      <c r="J27" s="199"/>
      <c r="K27" s="199"/>
      <c r="L27" s="199"/>
    </row>
    <row r="28" spans="2:13" ht="20.45" customHeight="1" x14ac:dyDescent="0.2">
      <c r="B28" s="119" t="s">
        <v>125</v>
      </c>
      <c r="C28" s="199" t="s">
        <v>327</v>
      </c>
      <c r="D28" s="199"/>
      <c r="E28" s="199"/>
      <c r="F28" s="199"/>
      <c r="G28" s="199"/>
      <c r="H28" s="199"/>
      <c r="I28" s="199"/>
      <c r="J28" s="199"/>
      <c r="K28" s="199"/>
      <c r="L28" s="199"/>
    </row>
    <row r="29" spans="2:13" ht="12.75" thickBot="1" x14ac:dyDescent="0.25"/>
    <row r="30" spans="2:13" x14ac:dyDescent="0.2">
      <c r="C30" s="69"/>
      <c r="D30" s="203" t="s">
        <v>1</v>
      </c>
      <c r="E30" s="203" t="s">
        <v>2</v>
      </c>
      <c r="F30" s="203" t="s">
        <v>3</v>
      </c>
    </row>
    <row r="31" spans="2:13" ht="12.75" thickBot="1" x14ac:dyDescent="0.25">
      <c r="C31" s="69"/>
      <c r="D31" s="240"/>
      <c r="E31" s="240"/>
      <c r="F31" s="240"/>
    </row>
    <row r="32" spans="2:13" ht="12.75" thickBot="1" x14ac:dyDescent="0.25">
      <c r="C32" s="27" t="s">
        <v>72</v>
      </c>
      <c r="D32" s="76"/>
      <c r="E32" s="76"/>
      <c r="F32" s="77"/>
    </row>
    <row r="33" spans="1:11" ht="24.75" thickBot="1" x14ac:dyDescent="0.25">
      <c r="C33" s="31" t="s">
        <v>173</v>
      </c>
      <c r="D33" s="76"/>
      <c r="E33" s="77"/>
      <c r="F33" s="78"/>
    </row>
    <row r="34" spans="1:11" x14ac:dyDescent="0.2">
      <c r="D34" s="10" t="e">
        <f>+D32/D33</f>
        <v>#DIV/0!</v>
      </c>
      <c r="E34" s="10" t="e">
        <f>+E32/E33</f>
        <v>#DIV/0!</v>
      </c>
      <c r="F34" s="10" t="e">
        <f>+F32/F33</f>
        <v>#DIV/0!</v>
      </c>
    </row>
    <row r="36" spans="1:11" ht="24.75" customHeight="1" x14ac:dyDescent="0.2">
      <c r="A36" s="25" t="s">
        <v>167</v>
      </c>
      <c r="B36" s="234" t="s">
        <v>324</v>
      </c>
      <c r="C36" s="234"/>
      <c r="D36" s="234"/>
      <c r="E36" s="234"/>
      <c r="F36" s="234"/>
      <c r="G36" s="234"/>
      <c r="H36" s="234"/>
      <c r="I36" s="234"/>
      <c r="J36" s="234"/>
      <c r="K36" s="234"/>
    </row>
    <row r="37" spans="1:11" ht="12.75" thickBot="1" x14ac:dyDescent="0.25"/>
    <row r="38" spans="1:11" ht="24" x14ac:dyDescent="0.2">
      <c r="C38" s="97" t="s">
        <v>74</v>
      </c>
      <c r="D38" s="98" t="s">
        <v>75</v>
      </c>
      <c r="E38" s="98" t="s">
        <v>76</v>
      </c>
      <c r="F38" s="99" t="s">
        <v>77</v>
      </c>
    </row>
    <row r="39" spans="1:11" x14ac:dyDescent="0.2">
      <c r="C39" s="100" t="s">
        <v>96</v>
      </c>
      <c r="D39" s="18">
        <v>191</v>
      </c>
      <c r="E39" s="18">
        <v>197</v>
      </c>
      <c r="F39" s="101">
        <v>73</v>
      </c>
    </row>
    <row r="40" spans="1:11" x14ac:dyDescent="0.2">
      <c r="C40" s="100" t="s">
        <v>99</v>
      </c>
      <c r="D40" s="18">
        <v>46</v>
      </c>
      <c r="E40" s="18">
        <v>39</v>
      </c>
      <c r="F40" s="101">
        <v>24</v>
      </c>
    </row>
    <row r="41" spans="1:11" x14ac:dyDescent="0.2">
      <c r="C41" s="100" t="s">
        <v>101</v>
      </c>
      <c r="D41" s="18">
        <v>246</v>
      </c>
      <c r="E41" s="18">
        <v>187</v>
      </c>
      <c r="F41" s="101">
        <v>128</v>
      </c>
    </row>
    <row r="42" spans="1:11" x14ac:dyDescent="0.2">
      <c r="C42" s="100" t="s">
        <v>103</v>
      </c>
      <c r="D42" s="18">
        <v>86</v>
      </c>
      <c r="E42" s="18">
        <v>45</v>
      </c>
      <c r="F42" s="101">
        <v>72</v>
      </c>
    </row>
    <row r="43" spans="1:11" x14ac:dyDescent="0.2">
      <c r="C43" s="100" t="s">
        <v>108</v>
      </c>
      <c r="D43" s="18">
        <v>185</v>
      </c>
      <c r="E43" s="18">
        <v>67</v>
      </c>
      <c r="F43" s="101">
        <v>234</v>
      </c>
    </row>
    <row r="44" spans="1:11" ht="12.75" thickBot="1" x14ac:dyDescent="0.25">
      <c r="C44" s="102" t="s">
        <v>80</v>
      </c>
      <c r="D44" s="103">
        <v>45</v>
      </c>
      <c r="E44" s="103">
        <v>38</v>
      </c>
      <c r="F44" s="104">
        <v>61</v>
      </c>
    </row>
  </sheetData>
  <mergeCells count="37">
    <mergeCell ref="D30:D31"/>
    <mergeCell ref="E30:E31"/>
    <mergeCell ref="F30:F31"/>
    <mergeCell ref="B36:K36"/>
    <mergeCell ref="B3:B5"/>
    <mergeCell ref="C3:C5"/>
    <mergeCell ref="D3:F3"/>
    <mergeCell ref="G3:I3"/>
    <mergeCell ref="J3:L3"/>
    <mergeCell ref="D4:D5"/>
    <mergeCell ref="E4:E5"/>
    <mergeCell ref="F4:F5"/>
    <mergeCell ref="G4:G5"/>
    <mergeCell ref="H4:H5"/>
    <mergeCell ref="J4:J5"/>
    <mergeCell ref="K4:K5"/>
    <mergeCell ref="B15:B17"/>
    <mergeCell ref="C15:C17"/>
    <mergeCell ref="D15:F15"/>
    <mergeCell ref="G15:I15"/>
    <mergeCell ref="J15:L15"/>
    <mergeCell ref="D16:D17"/>
    <mergeCell ref="K16:K17"/>
    <mergeCell ref="L16:L17"/>
    <mergeCell ref="J16:J17"/>
    <mergeCell ref="C26:L26"/>
    <mergeCell ref="C27:L27"/>
    <mergeCell ref="C28:L28"/>
    <mergeCell ref="G1:I1"/>
    <mergeCell ref="G13:I13"/>
    <mergeCell ref="E16:E17"/>
    <mergeCell ref="F16:F17"/>
    <mergeCell ref="G16:G17"/>
    <mergeCell ref="H16:H17"/>
    <mergeCell ref="I16:I17"/>
    <mergeCell ref="I4:I5"/>
    <mergeCell ref="L4:L5"/>
  </mergeCells>
  <pageMargins left="0.70866141732283472" right="0.70866141732283472" top="0.74803149606299213" bottom="0.74803149606299213" header="0.31496062992125984" footer="0.31496062992125984"/>
  <pageSetup paperSize="14" scale="75" orientation="landscape"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6"/>
  <sheetViews>
    <sheetView zoomScale="90" zoomScaleNormal="90" workbookViewId="0">
      <selection activeCell="M36" sqref="M36"/>
    </sheetView>
  </sheetViews>
  <sheetFormatPr baseColWidth="10" defaultColWidth="11.5703125" defaultRowHeight="12" x14ac:dyDescent="0.2"/>
  <cols>
    <col min="1" max="2" width="11.5703125" style="1"/>
    <col min="3" max="3" width="21" style="1" customWidth="1"/>
    <col min="4" max="16384" width="11.5703125" style="1"/>
  </cols>
  <sheetData>
    <row r="2" spans="2:12" x14ac:dyDescent="0.2">
      <c r="G2" s="212">
        <v>2016</v>
      </c>
      <c r="H2" s="212"/>
      <c r="I2" s="212"/>
    </row>
    <row r="3" spans="2:12" ht="12.75" thickBot="1" x14ac:dyDescent="0.25">
      <c r="G3" s="143"/>
      <c r="H3" s="143"/>
      <c r="I3" s="143"/>
    </row>
    <row r="4" spans="2:12" ht="12.75" thickBot="1" x14ac:dyDescent="0.25">
      <c r="B4" s="203" t="s">
        <v>28</v>
      </c>
      <c r="C4" s="213" t="s">
        <v>0</v>
      </c>
      <c r="D4" s="209" t="s">
        <v>1</v>
      </c>
      <c r="E4" s="207"/>
      <c r="F4" s="208"/>
      <c r="G4" s="209" t="s">
        <v>2</v>
      </c>
      <c r="H4" s="207"/>
      <c r="I4" s="208"/>
      <c r="J4" s="209" t="s">
        <v>3</v>
      </c>
      <c r="K4" s="207"/>
      <c r="L4" s="208"/>
    </row>
    <row r="5" spans="2:12" x14ac:dyDescent="0.2">
      <c r="B5" s="204"/>
      <c r="C5" s="214"/>
      <c r="D5" s="216" t="s">
        <v>4</v>
      </c>
      <c r="E5" s="200" t="s">
        <v>5</v>
      </c>
      <c r="F5" s="200" t="s">
        <v>6</v>
      </c>
      <c r="G5" s="200" t="s">
        <v>4</v>
      </c>
      <c r="H5" s="200" t="s">
        <v>5</v>
      </c>
      <c r="I5" s="200" t="s">
        <v>6</v>
      </c>
      <c r="J5" s="200" t="s">
        <v>4</v>
      </c>
      <c r="K5" s="200" t="s">
        <v>5</v>
      </c>
      <c r="L5" s="200" t="s">
        <v>6</v>
      </c>
    </row>
    <row r="6" spans="2:12" ht="12.75" thickBot="1" x14ac:dyDescent="0.25">
      <c r="B6" s="205"/>
      <c r="C6" s="215"/>
      <c r="D6" s="217"/>
      <c r="E6" s="201"/>
      <c r="F6" s="201"/>
      <c r="G6" s="201"/>
      <c r="H6" s="201"/>
      <c r="I6" s="201"/>
      <c r="J6" s="201"/>
      <c r="K6" s="201"/>
      <c r="L6" s="201"/>
    </row>
    <row r="7" spans="2:12" ht="13.5" thickBot="1" x14ac:dyDescent="0.25">
      <c r="B7" s="243" t="s">
        <v>36</v>
      </c>
      <c r="C7" s="42" t="s">
        <v>13</v>
      </c>
      <c r="D7" s="90">
        <v>116</v>
      </c>
      <c r="E7" s="90">
        <v>8</v>
      </c>
      <c r="F7" s="90">
        <v>68</v>
      </c>
      <c r="G7" s="90">
        <v>109</v>
      </c>
      <c r="H7" s="90">
        <v>21</v>
      </c>
      <c r="I7" s="90">
        <v>46</v>
      </c>
      <c r="J7" s="90">
        <v>40</v>
      </c>
      <c r="K7" s="90">
        <v>4</v>
      </c>
      <c r="L7" s="90">
        <v>0</v>
      </c>
    </row>
    <row r="8" spans="2:12" ht="13.5" thickBot="1" x14ac:dyDescent="0.25">
      <c r="B8" s="238"/>
      <c r="C8" s="43" t="s">
        <v>14</v>
      </c>
      <c r="D8" s="89">
        <v>140</v>
      </c>
      <c r="E8" s="89">
        <v>0</v>
      </c>
      <c r="F8" s="89">
        <v>70</v>
      </c>
      <c r="G8" s="89">
        <v>86</v>
      </c>
      <c r="H8" s="89">
        <v>73</v>
      </c>
      <c r="I8" s="89">
        <v>50</v>
      </c>
      <c r="J8" s="89">
        <v>83</v>
      </c>
      <c r="K8" s="89">
        <v>17</v>
      </c>
      <c r="L8" s="89">
        <v>3</v>
      </c>
    </row>
    <row r="9" spans="2:12" x14ac:dyDescent="0.2">
      <c r="C9" s="6" t="s">
        <v>116</v>
      </c>
      <c r="D9" s="1">
        <f>SUM(D7:D8)</f>
        <v>256</v>
      </c>
      <c r="E9" s="1">
        <f t="shared" ref="E9:L9" si="0">SUM(E7:E8)</f>
        <v>8</v>
      </c>
      <c r="F9" s="1">
        <f t="shared" si="0"/>
        <v>138</v>
      </c>
      <c r="G9" s="1">
        <f t="shared" si="0"/>
        <v>195</v>
      </c>
      <c r="H9" s="1">
        <f t="shared" si="0"/>
        <v>94</v>
      </c>
      <c r="I9" s="1">
        <f t="shared" si="0"/>
        <v>96</v>
      </c>
      <c r="J9" s="1">
        <f t="shared" si="0"/>
        <v>123</v>
      </c>
      <c r="K9" s="1">
        <f t="shared" si="0"/>
        <v>21</v>
      </c>
      <c r="L9" s="1">
        <f t="shared" si="0"/>
        <v>3</v>
      </c>
    </row>
    <row r="10" spans="2:12" x14ac:dyDescent="0.2">
      <c r="C10" s="6" t="s">
        <v>119</v>
      </c>
      <c r="D10" s="7">
        <f>+D9/2</f>
        <v>128</v>
      </c>
      <c r="E10" s="7">
        <f t="shared" ref="E10:L10" si="1">+E9/2</f>
        <v>4</v>
      </c>
      <c r="F10" s="7">
        <f t="shared" si="1"/>
        <v>69</v>
      </c>
      <c r="G10" s="7">
        <f t="shared" si="1"/>
        <v>97.5</v>
      </c>
      <c r="H10" s="7">
        <f t="shared" si="1"/>
        <v>47</v>
      </c>
      <c r="I10" s="7">
        <f t="shared" si="1"/>
        <v>48</v>
      </c>
      <c r="J10" s="7">
        <f t="shared" si="1"/>
        <v>61.5</v>
      </c>
      <c r="K10" s="7">
        <f t="shared" si="1"/>
        <v>10.5</v>
      </c>
      <c r="L10" s="7">
        <f t="shared" si="1"/>
        <v>1.5</v>
      </c>
    </row>
    <row r="11" spans="2:12" ht="12.75" thickBot="1" x14ac:dyDescent="0.25">
      <c r="C11" s="6" t="s">
        <v>117</v>
      </c>
      <c r="E11" s="7">
        <f>SUM(D10:E10)</f>
        <v>132</v>
      </c>
      <c r="F11" s="7">
        <f>SUM(D10:F10)</f>
        <v>201</v>
      </c>
      <c r="H11" s="7">
        <f>SUM(G10:H10)</f>
        <v>144.5</v>
      </c>
      <c r="I11" s="7">
        <f>SUM(G10:I10)</f>
        <v>192.5</v>
      </c>
      <c r="K11" s="7">
        <f>SUM(J10:K10)</f>
        <v>72</v>
      </c>
      <c r="L11" s="7">
        <f>SUM(J10:L10)</f>
        <v>73.5</v>
      </c>
    </row>
    <row r="12" spans="2:12" ht="12.75" thickBot="1" x14ac:dyDescent="0.25">
      <c r="C12" s="9" t="s">
        <v>121</v>
      </c>
      <c r="D12" s="8"/>
      <c r="E12" s="8"/>
      <c r="F12" s="10">
        <f>+F10/F11</f>
        <v>0.34328358208955223</v>
      </c>
      <c r="G12" s="8"/>
      <c r="H12" s="11" t="s">
        <v>126</v>
      </c>
      <c r="I12" s="12">
        <f>+I11/F11</f>
        <v>0.95771144278606968</v>
      </c>
      <c r="J12" s="8"/>
      <c r="K12" s="8"/>
      <c r="L12" s="8"/>
    </row>
    <row r="13" spans="2:12" x14ac:dyDescent="0.2">
      <c r="C13" s="21"/>
      <c r="D13" s="8"/>
      <c r="E13" s="8"/>
      <c r="F13" s="10"/>
      <c r="G13" s="8"/>
      <c r="H13" s="8"/>
      <c r="I13" s="8"/>
      <c r="J13" s="8"/>
      <c r="K13" s="8"/>
      <c r="L13" s="8"/>
    </row>
    <row r="14" spans="2:12" x14ac:dyDescent="0.2">
      <c r="C14" s="21"/>
      <c r="D14" s="8"/>
      <c r="E14" s="8"/>
      <c r="F14" s="10"/>
      <c r="G14" s="244">
        <v>2017</v>
      </c>
      <c r="H14" s="244"/>
      <c r="I14" s="244"/>
      <c r="J14" s="8"/>
      <c r="K14" s="8"/>
      <c r="L14" s="8"/>
    </row>
    <row r="15" spans="2:12" ht="12.75" thickBot="1" x14ac:dyDescent="0.25">
      <c r="C15" s="21"/>
      <c r="D15" s="8"/>
      <c r="E15" s="8"/>
      <c r="F15" s="10"/>
      <c r="G15" s="145"/>
      <c r="H15" s="145"/>
      <c r="I15" s="145"/>
      <c r="J15" s="8"/>
      <c r="K15" s="8"/>
      <c r="L15" s="8"/>
    </row>
    <row r="16" spans="2:12" ht="12.75" thickBot="1" x14ac:dyDescent="0.25">
      <c r="B16" s="203" t="s">
        <v>28</v>
      </c>
      <c r="C16" s="213" t="s">
        <v>0</v>
      </c>
      <c r="D16" s="209" t="s">
        <v>1</v>
      </c>
      <c r="E16" s="207"/>
      <c r="F16" s="208"/>
      <c r="G16" s="209" t="s">
        <v>2</v>
      </c>
      <c r="H16" s="207"/>
      <c r="I16" s="208"/>
      <c r="J16" s="209" t="s">
        <v>3</v>
      </c>
      <c r="K16" s="207"/>
      <c r="L16" s="208"/>
    </row>
    <row r="17" spans="2:12" x14ac:dyDescent="0.2">
      <c r="B17" s="204"/>
      <c r="C17" s="214"/>
      <c r="D17" s="216" t="s">
        <v>4</v>
      </c>
      <c r="E17" s="200" t="s">
        <v>5</v>
      </c>
      <c r="F17" s="200" t="s">
        <v>6</v>
      </c>
      <c r="G17" s="200" t="s">
        <v>4</v>
      </c>
      <c r="H17" s="200" t="s">
        <v>5</v>
      </c>
      <c r="I17" s="200" t="s">
        <v>6</v>
      </c>
      <c r="J17" s="200" t="s">
        <v>4</v>
      </c>
      <c r="K17" s="200" t="s">
        <v>5</v>
      </c>
      <c r="L17" s="200" t="s">
        <v>6</v>
      </c>
    </row>
    <row r="18" spans="2:12" ht="12.75" thickBot="1" x14ac:dyDescent="0.25">
      <c r="B18" s="205"/>
      <c r="C18" s="215"/>
      <c r="D18" s="247"/>
      <c r="E18" s="201"/>
      <c r="F18" s="201"/>
      <c r="G18" s="201"/>
      <c r="H18" s="201"/>
      <c r="I18" s="201"/>
      <c r="J18" s="201"/>
      <c r="K18" s="201"/>
      <c r="L18" s="201"/>
    </row>
    <row r="19" spans="2:12" ht="12.75" thickBot="1" x14ac:dyDescent="0.25">
      <c r="B19" s="245" t="s">
        <v>36</v>
      </c>
      <c r="C19" s="65" t="s">
        <v>13</v>
      </c>
      <c r="D19" s="30">
        <v>133</v>
      </c>
      <c r="E19" s="28">
        <v>2</v>
      </c>
      <c r="F19" s="28">
        <v>83</v>
      </c>
      <c r="G19" s="28">
        <v>87</v>
      </c>
      <c r="H19" s="28">
        <v>5</v>
      </c>
      <c r="I19" s="28">
        <v>66</v>
      </c>
      <c r="J19" s="28">
        <v>59</v>
      </c>
      <c r="K19" s="28">
        <v>2</v>
      </c>
      <c r="L19" s="28">
        <v>1</v>
      </c>
    </row>
    <row r="20" spans="2:12" ht="12.75" thickBot="1" x14ac:dyDescent="0.25">
      <c r="B20" s="246"/>
      <c r="C20" s="66" t="s">
        <v>14</v>
      </c>
      <c r="D20" s="146">
        <v>115</v>
      </c>
      <c r="E20" s="4">
        <v>2</v>
      </c>
      <c r="F20" s="4">
        <v>83</v>
      </c>
      <c r="G20" s="4">
        <v>87</v>
      </c>
      <c r="H20" s="4">
        <v>16</v>
      </c>
      <c r="I20" s="4">
        <v>71</v>
      </c>
      <c r="J20" s="4">
        <v>89</v>
      </c>
      <c r="K20" s="4">
        <v>3</v>
      </c>
      <c r="L20" s="4">
        <v>1</v>
      </c>
    </row>
    <row r="21" spans="2:12" x14ac:dyDescent="0.2">
      <c r="C21" s="6" t="s">
        <v>116</v>
      </c>
      <c r="D21" s="1">
        <f>SUM(D19:D20)</f>
        <v>248</v>
      </c>
      <c r="E21" s="1">
        <f t="shared" ref="E21:L21" si="2">SUM(E19:E20)</f>
        <v>4</v>
      </c>
      <c r="F21" s="1">
        <f t="shared" si="2"/>
        <v>166</v>
      </c>
      <c r="G21" s="1">
        <f t="shared" si="2"/>
        <v>174</v>
      </c>
      <c r="H21" s="1">
        <f t="shared" si="2"/>
        <v>21</v>
      </c>
      <c r="I21" s="1">
        <f t="shared" si="2"/>
        <v>137</v>
      </c>
      <c r="J21" s="1">
        <f t="shared" si="2"/>
        <v>148</v>
      </c>
      <c r="K21" s="1">
        <f t="shared" si="2"/>
        <v>5</v>
      </c>
      <c r="L21" s="1">
        <f t="shared" si="2"/>
        <v>2</v>
      </c>
    </row>
    <row r="22" spans="2:12" x14ac:dyDescent="0.2">
      <c r="C22" s="6" t="s">
        <v>119</v>
      </c>
      <c r="D22" s="7">
        <f>+D21/2</f>
        <v>124</v>
      </c>
      <c r="E22" s="7">
        <f t="shared" ref="E22:L22" si="3">+E21/2</f>
        <v>2</v>
      </c>
      <c r="F22" s="7">
        <f t="shared" si="3"/>
        <v>83</v>
      </c>
      <c r="G22" s="7">
        <f t="shared" si="3"/>
        <v>87</v>
      </c>
      <c r="H22" s="7">
        <f t="shared" si="3"/>
        <v>10.5</v>
      </c>
      <c r="I22" s="7">
        <f t="shared" si="3"/>
        <v>68.5</v>
      </c>
      <c r="J22" s="7">
        <f t="shared" si="3"/>
        <v>74</v>
      </c>
      <c r="K22" s="7">
        <f t="shared" si="3"/>
        <v>2.5</v>
      </c>
      <c r="L22" s="7">
        <f t="shared" si="3"/>
        <v>1</v>
      </c>
    </row>
    <row r="23" spans="2:12" x14ac:dyDescent="0.2">
      <c r="C23" s="6" t="s">
        <v>117</v>
      </c>
      <c r="E23" s="8">
        <f>SUM(D22:E22)</f>
        <v>126</v>
      </c>
      <c r="F23" s="8">
        <f>SUM(D22:F22)</f>
        <v>209</v>
      </c>
      <c r="H23" s="8">
        <f>SUM(G22:H22)</f>
        <v>97.5</v>
      </c>
      <c r="I23" s="8">
        <f>SUM(G22:I22)</f>
        <v>166</v>
      </c>
      <c r="K23" s="8">
        <f>SUM(J22:K22)</f>
        <v>76.5</v>
      </c>
      <c r="L23" s="8">
        <f>SUM(J22:L22)</f>
        <v>77.5</v>
      </c>
    </row>
    <row r="24" spans="2:12" x14ac:dyDescent="0.2">
      <c r="C24" s="6" t="s">
        <v>120</v>
      </c>
      <c r="D24" s="10">
        <f>+D21/D9</f>
        <v>0.96875</v>
      </c>
      <c r="E24" s="10">
        <f t="shared" ref="E24:L24" si="4">+E21/E9</f>
        <v>0.5</v>
      </c>
      <c r="F24" s="10">
        <f t="shared" si="4"/>
        <v>1.2028985507246377</v>
      </c>
      <c r="G24" s="10">
        <f t="shared" si="4"/>
        <v>0.89230769230769236</v>
      </c>
      <c r="H24" s="10">
        <f t="shared" si="4"/>
        <v>0.22340425531914893</v>
      </c>
      <c r="I24" s="10">
        <f t="shared" si="4"/>
        <v>1.4270833333333333</v>
      </c>
      <c r="J24" s="10">
        <f t="shared" si="4"/>
        <v>1.2032520325203253</v>
      </c>
      <c r="K24" s="10">
        <f t="shared" si="4"/>
        <v>0.23809523809523808</v>
      </c>
      <c r="L24" s="10">
        <f t="shared" si="4"/>
        <v>0.66666666666666663</v>
      </c>
    </row>
    <row r="25" spans="2:12" ht="12.75" thickBot="1" x14ac:dyDescent="0.25">
      <c r="C25" s="9" t="s">
        <v>122</v>
      </c>
      <c r="E25" s="10">
        <f>+E23/E11</f>
        <v>0.95454545454545459</v>
      </c>
      <c r="F25" s="10">
        <f t="shared" ref="F25:L25" si="5">+F23/F11</f>
        <v>1.0398009950248757</v>
      </c>
      <c r="G25" s="10"/>
      <c r="H25" s="10">
        <f t="shared" si="5"/>
        <v>0.67474048442906576</v>
      </c>
      <c r="I25" s="10">
        <f t="shared" si="5"/>
        <v>0.86233766233766229</v>
      </c>
      <c r="J25" s="10"/>
      <c r="K25" s="10">
        <f t="shared" si="5"/>
        <v>1.0625</v>
      </c>
      <c r="L25" s="10">
        <f t="shared" si="5"/>
        <v>1.0544217687074831</v>
      </c>
    </row>
    <row r="26" spans="2:12" ht="12.75" thickBot="1" x14ac:dyDescent="0.25">
      <c r="C26" s="21"/>
      <c r="E26" s="10"/>
      <c r="F26" s="10">
        <f>+F22/F23</f>
        <v>0.39712918660287083</v>
      </c>
      <c r="G26" s="8"/>
      <c r="H26" s="11" t="s">
        <v>126</v>
      </c>
      <c r="I26" s="12">
        <f>+I23/F23</f>
        <v>0.79425837320574166</v>
      </c>
      <c r="J26" s="10"/>
      <c r="K26" s="10"/>
      <c r="L26" s="10"/>
    </row>
    <row r="27" spans="2:12" x14ac:dyDescent="0.2">
      <c r="C27" s="21"/>
      <c r="E27" s="10"/>
      <c r="F27" s="10"/>
      <c r="G27" s="10"/>
      <c r="H27" s="10"/>
      <c r="I27" s="10"/>
      <c r="J27" s="10"/>
      <c r="K27" s="10"/>
      <c r="L27" s="10"/>
    </row>
    <row r="28" spans="2:12" ht="18" customHeight="1" x14ac:dyDescent="0.2">
      <c r="B28" s="25" t="s">
        <v>123</v>
      </c>
      <c r="C28" s="199" t="s">
        <v>368</v>
      </c>
      <c r="D28" s="199"/>
      <c r="E28" s="199"/>
      <c r="F28" s="199"/>
      <c r="G28" s="199"/>
      <c r="H28" s="199"/>
      <c r="I28" s="199"/>
      <c r="J28" s="199"/>
      <c r="K28" s="199"/>
      <c r="L28" s="199"/>
    </row>
    <row r="29" spans="2:12" ht="18" customHeight="1" x14ac:dyDescent="0.2">
      <c r="B29" s="26" t="s">
        <v>124</v>
      </c>
      <c r="C29" s="199" t="s">
        <v>369</v>
      </c>
      <c r="D29" s="199"/>
      <c r="E29" s="199"/>
      <c r="F29" s="199"/>
      <c r="G29" s="199"/>
      <c r="H29" s="199"/>
      <c r="I29" s="199"/>
      <c r="J29" s="199"/>
      <c r="K29" s="199"/>
      <c r="L29" s="199"/>
    </row>
    <row r="30" spans="2:12" ht="15" customHeight="1" x14ac:dyDescent="0.2">
      <c r="B30" s="26" t="s">
        <v>125</v>
      </c>
      <c r="C30" s="199" t="s">
        <v>370</v>
      </c>
      <c r="D30" s="199"/>
      <c r="E30" s="199"/>
      <c r="F30" s="199"/>
      <c r="G30" s="199"/>
      <c r="H30" s="199"/>
      <c r="I30" s="199"/>
      <c r="J30" s="199"/>
      <c r="K30" s="199"/>
      <c r="L30" s="199"/>
    </row>
    <row r="31" spans="2:12" ht="12.75" thickBot="1" x14ac:dyDescent="0.25"/>
    <row r="32" spans="2:12" x14ac:dyDescent="0.2">
      <c r="C32" s="144"/>
      <c r="D32" s="203" t="s">
        <v>1</v>
      </c>
      <c r="E32" s="203" t="s">
        <v>2</v>
      </c>
      <c r="F32" s="203" t="s">
        <v>3</v>
      </c>
    </row>
    <row r="33" spans="1:11" ht="12.75" thickBot="1" x14ac:dyDescent="0.25">
      <c r="C33" s="144"/>
      <c r="D33" s="240"/>
      <c r="E33" s="240"/>
      <c r="F33" s="240"/>
    </row>
    <row r="34" spans="1:11" ht="12.75" thickBot="1" x14ac:dyDescent="0.25">
      <c r="C34" s="27" t="s">
        <v>72</v>
      </c>
      <c r="D34" s="28"/>
      <c r="E34" s="28"/>
      <c r="F34" s="28"/>
    </row>
    <row r="35" spans="1:11" ht="24.75" thickBot="1" x14ac:dyDescent="0.25">
      <c r="C35" s="31" t="s">
        <v>173</v>
      </c>
      <c r="D35" s="28"/>
      <c r="E35" s="28"/>
      <c r="F35" s="28"/>
    </row>
    <row r="36" spans="1:11" x14ac:dyDescent="0.2">
      <c r="D36" s="10" t="e">
        <f>+D34/D35</f>
        <v>#DIV/0!</v>
      </c>
      <c r="E36" s="10" t="e">
        <f>+E34/E35</f>
        <v>#DIV/0!</v>
      </c>
      <c r="F36" s="10" t="e">
        <f>+F34/F35</f>
        <v>#DIV/0!</v>
      </c>
    </row>
    <row r="38" spans="1:11" ht="18.75" customHeight="1" x14ac:dyDescent="0.2">
      <c r="A38" s="118" t="s">
        <v>167</v>
      </c>
      <c r="B38" s="234" t="s">
        <v>371</v>
      </c>
      <c r="C38" s="234"/>
      <c r="D38" s="234"/>
      <c r="E38" s="234"/>
      <c r="F38" s="234"/>
      <c r="G38" s="234"/>
      <c r="H38" s="234"/>
      <c r="I38" s="234"/>
      <c r="J38" s="234"/>
      <c r="K38" s="234"/>
    </row>
    <row r="40" spans="1:11" ht="24" x14ac:dyDescent="0.2">
      <c r="C40" s="14" t="s">
        <v>74</v>
      </c>
      <c r="D40" s="15" t="s">
        <v>75</v>
      </c>
      <c r="E40" s="15" t="s">
        <v>76</v>
      </c>
      <c r="F40" s="16" t="s">
        <v>77</v>
      </c>
    </row>
    <row r="41" spans="1:11" x14ac:dyDescent="0.2">
      <c r="C41" s="17" t="s">
        <v>265</v>
      </c>
      <c r="D41" s="174">
        <v>259</v>
      </c>
      <c r="E41" s="174">
        <v>231</v>
      </c>
      <c r="F41" s="174">
        <v>204</v>
      </c>
    </row>
    <row r="42" spans="1:11" x14ac:dyDescent="0.2">
      <c r="C42" s="17" t="s">
        <v>188</v>
      </c>
      <c r="D42" s="174">
        <v>222</v>
      </c>
      <c r="E42" s="174">
        <v>210</v>
      </c>
      <c r="F42" s="174">
        <v>318</v>
      </c>
    </row>
    <row r="43" spans="1:11" x14ac:dyDescent="0.2">
      <c r="C43" s="17" t="s">
        <v>266</v>
      </c>
      <c r="D43" s="174">
        <v>238</v>
      </c>
      <c r="E43" s="174">
        <v>138</v>
      </c>
      <c r="F43" s="174">
        <v>270</v>
      </c>
    </row>
    <row r="44" spans="1:11" x14ac:dyDescent="0.2">
      <c r="C44" s="17" t="s">
        <v>267</v>
      </c>
      <c r="D44" s="174">
        <v>175</v>
      </c>
      <c r="E44" s="174">
        <v>146</v>
      </c>
      <c r="F44" s="174">
        <v>622</v>
      </c>
    </row>
    <row r="45" spans="1:11" x14ac:dyDescent="0.2">
      <c r="C45" s="17" t="s">
        <v>268</v>
      </c>
      <c r="D45" s="174">
        <v>349</v>
      </c>
      <c r="E45" s="174">
        <v>252</v>
      </c>
      <c r="F45" s="174">
        <v>393</v>
      </c>
    </row>
    <row r="46" spans="1:11" x14ac:dyDescent="0.2">
      <c r="C46" s="17" t="s">
        <v>187</v>
      </c>
      <c r="D46" s="174">
        <v>243</v>
      </c>
      <c r="E46" s="174">
        <v>208</v>
      </c>
      <c r="F46" s="174">
        <v>105</v>
      </c>
    </row>
  </sheetData>
  <mergeCells count="39">
    <mergeCell ref="B38:K38"/>
    <mergeCell ref="I5:I6"/>
    <mergeCell ref="J5:J6"/>
    <mergeCell ref="K5:K6"/>
    <mergeCell ref="L5:L6"/>
    <mergeCell ref="D32:D33"/>
    <mergeCell ref="E32:E33"/>
    <mergeCell ref="F32:F33"/>
    <mergeCell ref="D5:D6"/>
    <mergeCell ref="E5:E6"/>
    <mergeCell ref="F5:F6"/>
    <mergeCell ref="G5:G6"/>
    <mergeCell ref="H5:H6"/>
    <mergeCell ref="B16:B18"/>
    <mergeCell ref="C16:C18"/>
    <mergeCell ref="D16:F16"/>
    <mergeCell ref="G16:I16"/>
    <mergeCell ref="D17:D18"/>
    <mergeCell ref="E17:E18"/>
    <mergeCell ref="F17:F18"/>
    <mergeCell ref="G17:G18"/>
    <mergeCell ref="H17:H18"/>
    <mergeCell ref="I17:I18"/>
    <mergeCell ref="C30:L30"/>
    <mergeCell ref="G2:I2"/>
    <mergeCell ref="B7:B8"/>
    <mergeCell ref="G14:I14"/>
    <mergeCell ref="B19:B20"/>
    <mergeCell ref="C28:L28"/>
    <mergeCell ref="C29:L29"/>
    <mergeCell ref="J16:L16"/>
    <mergeCell ref="J17:J18"/>
    <mergeCell ref="K17:K18"/>
    <mergeCell ref="L17:L18"/>
    <mergeCell ref="B4:B6"/>
    <mergeCell ref="C4:C6"/>
    <mergeCell ref="D4:F4"/>
    <mergeCell ref="G4:I4"/>
    <mergeCell ref="J4:L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2"/>
  <sheetViews>
    <sheetView topLeftCell="B1" workbookViewId="0">
      <selection activeCell="I31" sqref="I31"/>
    </sheetView>
  </sheetViews>
  <sheetFormatPr baseColWidth="10" defaultColWidth="11.5703125" defaultRowHeight="12" x14ac:dyDescent="0.2"/>
  <cols>
    <col min="1" max="2" width="11.5703125" style="1"/>
    <col min="3" max="3" width="22" style="1" customWidth="1"/>
    <col min="4" max="16384" width="11.5703125" style="1"/>
  </cols>
  <sheetData>
    <row r="2" spans="2:13" x14ac:dyDescent="0.2">
      <c r="G2" s="212">
        <v>2016</v>
      </c>
      <c r="H2" s="212"/>
      <c r="I2" s="212"/>
    </row>
    <row r="3" spans="2:13" ht="12.75" thickBot="1" x14ac:dyDescent="0.25"/>
    <row r="4" spans="2:13" ht="12.75" thickBot="1" x14ac:dyDescent="0.25">
      <c r="B4" s="203" t="s">
        <v>28</v>
      </c>
      <c r="C4" s="213" t="s">
        <v>0</v>
      </c>
      <c r="D4" s="209" t="s">
        <v>1</v>
      </c>
      <c r="E4" s="207"/>
      <c r="F4" s="208"/>
      <c r="G4" s="209" t="s">
        <v>2</v>
      </c>
      <c r="H4" s="207"/>
      <c r="I4" s="208"/>
      <c r="J4" s="209" t="s">
        <v>3</v>
      </c>
      <c r="K4" s="207"/>
      <c r="L4" s="208"/>
      <c r="M4" s="2"/>
    </row>
    <row r="5" spans="2:13" x14ac:dyDescent="0.2">
      <c r="B5" s="204"/>
      <c r="C5" s="214"/>
      <c r="D5" s="216" t="s">
        <v>4</v>
      </c>
      <c r="E5" s="200" t="s">
        <v>5</v>
      </c>
      <c r="F5" s="200" t="s">
        <v>6</v>
      </c>
      <c r="G5" s="200" t="s">
        <v>4</v>
      </c>
      <c r="H5" s="200" t="s">
        <v>5</v>
      </c>
      <c r="I5" s="200" t="s">
        <v>6</v>
      </c>
      <c r="J5" s="200" t="s">
        <v>4</v>
      </c>
      <c r="K5" s="200" t="s">
        <v>5</v>
      </c>
      <c r="L5" s="200" t="s">
        <v>6</v>
      </c>
      <c r="M5" s="2"/>
    </row>
    <row r="6" spans="2:13" ht="12.75" thickBot="1" x14ac:dyDescent="0.25">
      <c r="B6" s="205"/>
      <c r="C6" s="215"/>
      <c r="D6" s="217"/>
      <c r="E6" s="201"/>
      <c r="F6" s="201"/>
      <c r="G6" s="201"/>
      <c r="H6" s="201"/>
      <c r="I6" s="201"/>
      <c r="J6" s="201"/>
      <c r="K6" s="201"/>
      <c r="L6" s="201"/>
      <c r="M6" s="2"/>
    </row>
    <row r="7" spans="2:13" ht="13.5" thickBot="1" x14ac:dyDescent="0.25">
      <c r="B7" s="237" t="s">
        <v>29</v>
      </c>
      <c r="C7" s="33" t="s">
        <v>24</v>
      </c>
      <c r="D7" s="90">
        <v>3698</v>
      </c>
      <c r="E7" s="90">
        <v>0</v>
      </c>
      <c r="F7" s="90">
        <v>183</v>
      </c>
      <c r="G7" s="90">
        <v>97</v>
      </c>
      <c r="H7" s="90">
        <v>0</v>
      </c>
      <c r="I7" s="90">
        <v>111</v>
      </c>
      <c r="J7" s="90">
        <v>3056</v>
      </c>
      <c r="K7" s="90">
        <v>0</v>
      </c>
      <c r="L7" s="90">
        <v>2</v>
      </c>
      <c r="M7" s="2"/>
    </row>
    <row r="8" spans="2:13" ht="13.5" thickBot="1" x14ac:dyDescent="0.25">
      <c r="B8" s="238"/>
      <c r="C8" s="33" t="s">
        <v>25</v>
      </c>
      <c r="D8" s="89">
        <v>2543</v>
      </c>
      <c r="E8" s="89">
        <v>0</v>
      </c>
      <c r="F8" s="89">
        <v>120</v>
      </c>
      <c r="G8" s="89">
        <v>159</v>
      </c>
      <c r="H8" s="89">
        <v>0</v>
      </c>
      <c r="I8" s="89">
        <v>93</v>
      </c>
      <c r="J8" s="89">
        <v>1870</v>
      </c>
      <c r="K8" s="89">
        <v>0</v>
      </c>
      <c r="L8" s="89">
        <v>0</v>
      </c>
      <c r="M8" s="2"/>
    </row>
    <row r="9" spans="2:13" x14ac:dyDescent="0.2">
      <c r="C9" s="6" t="s">
        <v>116</v>
      </c>
      <c r="D9" s="1">
        <f>SUM(D7:D8)</f>
        <v>6241</v>
      </c>
      <c r="E9" s="1">
        <f t="shared" ref="E9:L9" si="0">SUM(E7:E8)</f>
        <v>0</v>
      </c>
      <c r="F9" s="1">
        <f t="shared" si="0"/>
        <v>303</v>
      </c>
      <c r="G9" s="1">
        <f t="shared" si="0"/>
        <v>256</v>
      </c>
      <c r="H9" s="1">
        <f t="shared" si="0"/>
        <v>0</v>
      </c>
      <c r="I9" s="1">
        <f t="shared" si="0"/>
        <v>204</v>
      </c>
      <c r="J9" s="1">
        <f t="shared" si="0"/>
        <v>4926</v>
      </c>
      <c r="K9" s="1">
        <f t="shared" si="0"/>
        <v>0</v>
      </c>
      <c r="L9" s="1">
        <f t="shared" si="0"/>
        <v>2</v>
      </c>
    </row>
    <row r="10" spans="2:13" x14ac:dyDescent="0.2">
      <c r="C10" s="6" t="s">
        <v>119</v>
      </c>
      <c r="D10" s="7">
        <f>+D9/2</f>
        <v>3120.5</v>
      </c>
      <c r="E10" s="7">
        <f t="shared" ref="E10:L10" si="1">+E9/2</f>
        <v>0</v>
      </c>
      <c r="F10" s="7">
        <f t="shared" si="1"/>
        <v>151.5</v>
      </c>
      <c r="G10" s="7">
        <f t="shared" si="1"/>
        <v>128</v>
      </c>
      <c r="H10" s="7">
        <f t="shared" si="1"/>
        <v>0</v>
      </c>
      <c r="I10" s="7">
        <f t="shared" si="1"/>
        <v>102</v>
      </c>
      <c r="J10" s="7">
        <f t="shared" si="1"/>
        <v>2463</v>
      </c>
      <c r="K10" s="7">
        <f t="shared" si="1"/>
        <v>0</v>
      </c>
      <c r="L10" s="7">
        <f t="shared" si="1"/>
        <v>1</v>
      </c>
    </row>
    <row r="11" spans="2:13" ht="12.75" thickBot="1" x14ac:dyDescent="0.25">
      <c r="C11" s="6" t="s">
        <v>117</v>
      </c>
      <c r="E11" s="7">
        <f>SUM(D10:E10)</f>
        <v>3120.5</v>
      </c>
      <c r="F11" s="7">
        <f>SUM(D10:F10)</f>
        <v>3272</v>
      </c>
      <c r="H11" s="7">
        <f>SUM(G10:H10)</f>
        <v>128</v>
      </c>
      <c r="I11" s="7">
        <f>SUM(G10:I10)</f>
        <v>230</v>
      </c>
      <c r="K11" s="7">
        <f>SUM(J10:K10)</f>
        <v>2463</v>
      </c>
      <c r="L11" s="7">
        <f>SUM(J10:L10)</f>
        <v>2464</v>
      </c>
    </row>
    <row r="12" spans="2:13" ht="12.75" thickBot="1" x14ac:dyDescent="0.25">
      <c r="C12" s="9" t="s">
        <v>121</v>
      </c>
      <c r="D12" s="8"/>
      <c r="E12" s="8"/>
      <c r="F12" s="10">
        <f>+F10/F11</f>
        <v>4.6301955990220051E-2</v>
      </c>
      <c r="G12" s="8"/>
      <c r="H12" s="11" t="s">
        <v>126</v>
      </c>
      <c r="I12" s="12">
        <f>+I11/F11</f>
        <v>7.029339853300734E-2</v>
      </c>
      <c r="J12" s="8"/>
      <c r="K12" s="8"/>
      <c r="L12" s="8"/>
    </row>
    <row r="13" spans="2:13" x14ac:dyDescent="0.2">
      <c r="M13" s="2"/>
    </row>
    <row r="14" spans="2:13" x14ac:dyDescent="0.2">
      <c r="G14" s="212">
        <v>2017</v>
      </c>
      <c r="H14" s="212"/>
      <c r="I14" s="212"/>
    </row>
    <row r="15" spans="2:13" ht="12.75" thickBot="1" x14ac:dyDescent="0.25"/>
    <row r="16" spans="2:13" ht="12.75" thickBot="1" x14ac:dyDescent="0.25">
      <c r="B16" s="258" t="s">
        <v>28</v>
      </c>
      <c r="C16" s="261" t="s">
        <v>0</v>
      </c>
      <c r="D16" s="251" t="s">
        <v>1</v>
      </c>
      <c r="E16" s="252"/>
      <c r="F16" s="253"/>
      <c r="G16" s="251" t="s">
        <v>2</v>
      </c>
      <c r="H16" s="252"/>
      <c r="I16" s="253"/>
      <c r="J16" s="251" t="s">
        <v>3</v>
      </c>
      <c r="K16" s="252"/>
      <c r="L16" s="253"/>
    </row>
    <row r="17" spans="2:12" x14ac:dyDescent="0.2">
      <c r="B17" s="259"/>
      <c r="C17" s="262"/>
      <c r="D17" s="254" t="s">
        <v>4</v>
      </c>
      <c r="E17" s="249" t="s">
        <v>5</v>
      </c>
      <c r="F17" s="249" t="s">
        <v>6</v>
      </c>
      <c r="G17" s="249" t="s">
        <v>4</v>
      </c>
      <c r="H17" s="249" t="s">
        <v>5</v>
      </c>
      <c r="I17" s="249" t="s">
        <v>6</v>
      </c>
      <c r="J17" s="249" t="s">
        <v>4</v>
      </c>
      <c r="K17" s="249" t="s">
        <v>5</v>
      </c>
      <c r="L17" s="249" t="s">
        <v>6</v>
      </c>
    </row>
    <row r="18" spans="2:12" ht="12.75" thickBot="1" x14ac:dyDescent="0.25">
      <c r="B18" s="260"/>
      <c r="C18" s="263"/>
      <c r="D18" s="255"/>
      <c r="E18" s="250"/>
      <c r="F18" s="250"/>
      <c r="G18" s="250"/>
      <c r="H18" s="250"/>
      <c r="I18" s="250"/>
      <c r="J18" s="250"/>
      <c r="K18" s="250"/>
      <c r="L18" s="250"/>
    </row>
    <row r="19" spans="2:12" ht="12.75" thickBot="1" x14ac:dyDescent="0.25">
      <c r="B19" s="256" t="s">
        <v>29</v>
      </c>
      <c r="C19" s="48" t="s">
        <v>24</v>
      </c>
      <c r="D19" s="20">
        <v>4052</v>
      </c>
      <c r="E19" s="20">
        <v>0</v>
      </c>
      <c r="F19" s="20">
        <v>24</v>
      </c>
      <c r="G19" s="20">
        <v>823</v>
      </c>
      <c r="H19" s="20">
        <v>0</v>
      </c>
      <c r="I19" s="20">
        <v>24</v>
      </c>
      <c r="J19" s="20">
        <v>3313</v>
      </c>
      <c r="K19" s="20">
        <v>0</v>
      </c>
      <c r="L19" s="20">
        <v>0</v>
      </c>
    </row>
    <row r="20" spans="2:12" ht="12.75" thickBot="1" x14ac:dyDescent="0.25">
      <c r="B20" s="257"/>
      <c r="C20" s="48" t="s">
        <v>25</v>
      </c>
      <c r="D20" s="20">
        <v>1042</v>
      </c>
      <c r="E20" s="20">
        <v>0</v>
      </c>
      <c r="F20" s="20">
        <v>34</v>
      </c>
      <c r="G20" s="20">
        <v>474</v>
      </c>
      <c r="H20" s="20">
        <v>0</v>
      </c>
      <c r="I20" s="20">
        <v>31</v>
      </c>
      <c r="J20" s="20">
        <v>2438</v>
      </c>
      <c r="K20" s="20">
        <v>0</v>
      </c>
      <c r="L20" s="20">
        <v>7</v>
      </c>
    </row>
    <row r="21" spans="2:12" x14ac:dyDescent="0.2">
      <c r="C21" s="6" t="s">
        <v>116</v>
      </c>
      <c r="D21" s="1">
        <f>SUM(D19:D20)</f>
        <v>5094</v>
      </c>
      <c r="E21" s="1">
        <f t="shared" ref="E21:L21" si="2">SUM(E19:E20)</f>
        <v>0</v>
      </c>
      <c r="F21" s="1">
        <f t="shared" si="2"/>
        <v>58</v>
      </c>
      <c r="G21" s="1">
        <f t="shared" si="2"/>
        <v>1297</v>
      </c>
      <c r="H21" s="1">
        <f t="shared" si="2"/>
        <v>0</v>
      </c>
      <c r="I21" s="1">
        <f t="shared" si="2"/>
        <v>55</v>
      </c>
      <c r="J21" s="1">
        <f t="shared" si="2"/>
        <v>5751</v>
      </c>
      <c r="K21" s="1">
        <f t="shared" si="2"/>
        <v>0</v>
      </c>
      <c r="L21" s="1">
        <f t="shared" si="2"/>
        <v>7</v>
      </c>
    </row>
    <row r="22" spans="2:12" x14ac:dyDescent="0.2">
      <c r="C22" s="6" t="s">
        <v>119</v>
      </c>
      <c r="D22" s="7">
        <f>+D21/2</f>
        <v>2547</v>
      </c>
      <c r="E22" s="7">
        <f t="shared" ref="E22:L22" si="3">+E21/2</f>
        <v>0</v>
      </c>
      <c r="F22" s="7">
        <f t="shared" si="3"/>
        <v>29</v>
      </c>
      <c r="G22" s="7">
        <f t="shared" si="3"/>
        <v>648.5</v>
      </c>
      <c r="H22" s="7">
        <f t="shared" si="3"/>
        <v>0</v>
      </c>
      <c r="I22" s="7">
        <f t="shared" si="3"/>
        <v>27.5</v>
      </c>
      <c r="J22" s="7">
        <f t="shared" si="3"/>
        <v>2875.5</v>
      </c>
      <c r="K22" s="7">
        <f t="shared" si="3"/>
        <v>0</v>
      </c>
      <c r="L22" s="7">
        <f t="shared" si="3"/>
        <v>3.5</v>
      </c>
    </row>
    <row r="23" spans="2:12" x14ac:dyDescent="0.2">
      <c r="C23" s="6" t="s">
        <v>117</v>
      </c>
      <c r="E23" s="8">
        <f>SUM(D22:E22)</f>
        <v>2547</v>
      </c>
      <c r="F23" s="8">
        <f>SUM(D22:F22)</f>
        <v>2576</v>
      </c>
      <c r="H23" s="8">
        <f>SUM(G22:H22)</f>
        <v>648.5</v>
      </c>
      <c r="I23" s="8">
        <f>SUM(G22:I22)</f>
        <v>676</v>
      </c>
      <c r="K23" s="8">
        <f>SUM(J22:K22)</f>
        <v>2875.5</v>
      </c>
      <c r="L23" s="8">
        <f>SUM(J22:L22)</f>
        <v>2879</v>
      </c>
    </row>
    <row r="24" spans="2:12" x14ac:dyDescent="0.2">
      <c r="C24" s="6" t="s">
        <v>120</v>
      </c>
      <c r="D24" s="10">
        <f>+D21/D9</f>
        <v>0.81621535010415003</v>
      </c>
      <c r="E24" s="10"/>
      <c r="F24" s="10">
        <f t="shared" ref="F24:L24" si="4">+F21/F9</f>
        <v>0.19141914191419143</v>
      </c>
      <c r="G24" s="10">
        <f t="shared" si="4"/>
        <v>5.06640625</v>
      </c>
      <c r="H24" s="10"/>
      <c r="I24" s="10">
        <f t="shared" si="4"/>
        <v>0.26960784313725489</v>
      </c>
      <c r="J24" s="10">
        <f t="shared" si="4"/>
        <v>1.1674786845310596</v>
      </c>
      <c r="K24" s="10"/>
      <c r="L24" s="10">
        <f t="shared" si="4"/>
        <v>3.5</v>
      </c>
    </row>
    <row r="25" spans="2:12" ht="12.75" thickBot="1" x14ac:dyDescent="0.25">
      <c r="C25" s="9" t="s">
        <v>122</v>
      </c>
      <c r="E25" s="10">
        <f>+E23/E11</f>
        <v>0.81621535010415003</v>
      </c>
      <c r="F25" s="10">
        <f t="shared" ref="F25:L25" si="5">+F23/F11</f>
        <v>0.78728606356968212</v>
      </c>
      <c r="G25" s="10"/>
      <c r="H25" s="10">
        <f t="shared" si="5"/>
        <v>5.06640625</v>
      </c>
      <c r="I25" s="10">
        <f t="shared" si="5"/>
        <v>2.9391304347826086</v>
      </c>
      <c r="J25" s="10"/>
      <c r="K25" s="10">
        <f t="shared" si="5"/>
        <v>1.1674786845310596</v>
      </c>
      <c r="L25" s="10">
        <f t="shared" si="5"/>
        <v>1.1684253246753247</v>
      </c>
    </row>
    <row r="26" spans="2:12" ht="12.75" thickBot="1" x14ac:dyDescent="0.25">
      <c r="C26" s="21"/>
      <c r="E26" s="10"/>
      <c r="F26" s="10">
        <f>+F22/F23</f>
        <v>1.125776397515528E-2</v>
      </c>
      <c r="G26" s="8"/>
      <c r="H26" s="11" t="s">
        <v>126</v>
      </c>
      <c r="I26" s="12">
        <f>+I23/F23</f>
        <v>0.26242236024844723</v>
      </c>
      <c r="J26" s="10"/>
      <c r="K26" s="10"/>
      <c r="L26" s="10"/>
    </row>
    <row r="27" spans="2:12" x14ac:dyDescent="0.2">
      <c r="C27" s="21"/>
      <c r="E27" s="10"/>
      <c r="F27" s="10"/>
      <c r="G27" s="10"/>
      <c r="H27" s="10"/>
      <c r="I27" s="10"/>
      <c r="J27" s="10"/>
      <c r="K27" s="10"/>
      <c r="L27" s="10"/>
    </row>
    <row r="28" spans="2:12" ht="52.15" customHeight="1" x14ac:dyDescent="0.2">
      <c r="B28" s="118" t="s">
        <v>123</v>
      </c>
      <c r="C28" s="199" t="s">
        <v>328</v>
      </c>
      <c r="D28" s="199"/>
      <c r="E28" s="199"/>
      <c r="F28" s="199"/>
      <c r="G28" s="199"/>
      <c r="H28" s="199"/>
      <c r="I28" s="199"/>
      <c r="J28" s="199"/>
      <c r="K28" s="199"/>
      <c r="L28" s="199"/>
    </row>
    <row r="29" spans="2:12" ht="25.9" customHeight="1" x14ac:dyDescent="0.2">
      <c r="B29" s="119" t="s">
        <v>124</v>
      </c>
      <c r="C29" s="199" t="s">
        <v>329</v>
      </c>
      <c r="D29" s="199"/>
      <c r="E29" s="199"/>
      <c r="F29" s="199"/>
      <c r="G29" s="199"/>
      <c r="H29" s="199"/>
      <c r="I29" s="199"/>
      <c r="J29" s="199"/>
      <c r="K29" s="199"/>
      <c r="L29" s="199"/>
    </row>
    <row r="30" spans="2:12" x14ac:dyDescent="0.2">
      <c r="B30" s="119" t="s">
        <v>125</v>
      </c>
      <c r="C30" s="199" t="s">
        <v>330</v>
      </c>
      <c r="D30" s="199"/>
      <c r="E30" s="199"/>
      <c r="F30" s="199"/>
      <c r="G30" s="199"/>
      <c r="H30" s="199"/>
      <c r="I30" s="199"/>
      <c r="J30" s="199"/>
      <c r="K30" s="199"/>
      <c r="L30" s="199"/>
    </row>
    <row r="31" spans="2:12" x14ac:dyDescent="0.2">
      <c r="B31" s="26"/>
      <c r="C31" s="69"/>
      <c r="D31" s="69"/>
      <c r="E31" s="69"/>
      <c r="F31" s="69"/>
      <c r="G31" s="69"/>
      <c r="H31" s="69"/>
      <c r="I31" s="69"/>
      <c r="J31" s="69"/>
      <c r="K31" s="69"/>
      <c r="L31" s="69"/>
    </row>
    <row r="32" spans="2:12" ht="12.75" thickBot="1" x14ac:dyDescent="0.25"/>
    <row r="33" spans="1:11" x14ac:dyDescent="0.2">
      <c r="C33" s="69"/>
      <c r="D33" s="203" t="s">
        <v>1</v>
      </c>
      <c r="E33" s="203" t="s">
        <v>2</v>
      </c>
      <c r="F33" s="203" t="s">
        <v>3</v>
      </c>
    </row>
    <row r="34" spans="1:11" ht="12.75" thickBot="1" x14ac:dyDescent="0.25">
      <c r="C34" s="69"/>
      <c r="D34" s="240"/>
      <c r="E34" s="240"/>
      <c r="F34" s="240"/>
    </row>
    <row r="35" spans="1:11" ht="12.75" thickBot="1" x14ac:dyDescent="0.25">
      <c r="C35" s="27" t="s">
        <v>72</v>
      </c>
      <c r="D35" s="28"/>
      <c r="E35" s="28"/>
      <c r="F35" s="28"/>
    </row>
    <row r="36" spans="1:11" ht="24.75" thickBot="1" x14ac:dyDescent="0.25">
      <c r="C36" s="31" t="s">
        <v>173</v>
      </c>
      <c r="D36" s="28"/>
      <c r="E36" s="28"/>
      <c r="F36" s="28"/>
    </row>
    <row r="37" spans="1:11" x14ac:dyDescent="0.2">
      <c r="D37" s="10" t="e">
        <f>+D35/D36</f>
        <v>#DIV/0!</v>
      </c>
      <c r="E37" s="10" t="e">
        <f>+E35/E36</f>
        <v>#DIV/0!</v>
      </c>
      <c r="F37" s="10" t="e">
        <f>+F35/F36</f>
        <v>#DIV/0!</v>
      </c>
    </row>
    <row r="39" spans="1:11" ht="42.75" customHeight="1" x14ac:dyDescent="0.2">
      <c r="A39" s="25" t="s">
        <v>167</v>
      </c>
      <c r="B39" s="234" t="s">
        <v>189</v>
      </c>
      <c r="C39" s="234"/>
      <c r="D39" s="234"/>
      <c r="E39" s="234"/>
      <c r="F39" s="234"/>
      <c r="G39" s="234"/>
      <c r="H39" s="234"/>
      <c r="I39" s="234"/>
      <c r="J39" s="234"/>
      <c r="K39" s="234"/>
    </row>
    <row r="41" spans="1:11" ht="24" x14ac:dyDescent="0.2">
      <c r="C41" s="14" t="s">
        <v>74</v>
      </c>
      <c r="D41" s="15" t="s">
        <v>75</v>
      </c>
      <c r="E41" s="15" t="s">
        <v>76</v>
      </c>
      <c r="F41" s="16" t="s">
        <v>77</v>
      </c>
    </row>
    <row r="42" spans="1:11" x14ac:dyDescent="0.2">
      <c r="C42" s="17" t="s">
        <v>80</v>
      </c>
      <c r="D42" s="18">
        <v>685</v>
      </c>
      <c r="E42" s="18">
        <v>464</v>
      </c>
      <c r="F42" s="18">
        <v>767</v>
      </c>
    </row>
    <row r="43" spans="1:11" x14ac:dyDescent="0.2">
      <c r="C43" s="17" t="s">
        <v>82</v>
      </c>
      <c r="D43" s="18">
        <v>921</v>
      </c>
      <c r="E43" s="18">
        <v>594</v>
      </c>
      <c r="F43" s="18">
        <v>385</v>
      </c>
    </row>
    <row r="44" spans="1:11" x14ac:dyDescent="0.2">
      <c r="C44" s="17" t="s">
        <v>85</v>
      </c>
      <c r="D44" s="18">
        <v>1667</v>
      </c>
      <c r="E44" s="18">
        <v>1307</v>
      </c>
      <c r="F44" s="18">
        <v>476</v>
      </c>
    </row>
    <row r="45" spans="1:11" x14ac:dyDescent="0.2">
      <c r="C45" s="17" t="s">
        <v>86</v>
      </c>
      <c r="D45" s="18">
        <v>221</v>
      </c>
      <c r="E45" s="18">
        <v>182</v>
      </c>
      <c r="F45" s="18">
        <v>60</v>
      </c>
    </row>
    <row r="46" spans="1:11" x14ac:dyDescent="0.2">
      <c r="C46" s="17" t="s">
        <v>91</v>
      </c>
      <c r="D46" s="18">
        <v>1153</v>
      </c>
      <c r="E46" s="18">
        <v>516</v>
      </c>
      <c r="F46" s="18">
        <v>829</v>
      </c>
    </row>
    <row r="47" spans="1:11" x14ac:dyDescent="0.2">
      <c r="C47" s="17" t="s">
        <v>92</v>
      </c>
      <c r="D47" s="18">
        <v>1500</v>
      </c>
      <c r="E47" s="18">
        <v>1215</v>
      </c>
      <c r="F47" s="18">
        <v>1855</v>
      </c>
    </row>
    <row r="48" spans="1:11" x14ac:dyDescent="0.2">
      <c r="C48" s="17" t="s">
        <v>94</v>
      </c>
      <c r="D48" s="18">
        <v>2410</v>
      </c>
      <c r="E48" s="18">
        <v>1506</v>
      </c>
      <c r="F48" s="18">
        <v>2430</v>
      </c>
    </row>
    <row r="49" spans="3:6" x14ac:dyDescent="0.2">
      <c r="C49" s="17" t="s">
        <v>259</v>
      </c>
      <c r="D49" s="18">
        <v>230</v>
      </c>
      <c r="E49" s="18">
        <v>794</v>
      </c>
      <c r="F49" s="18">
        <v>1249</v>
      </c>
    </row>
    <row r="50" spans="3:6" x14ac:dyDescent="0.2">
      <c r="C50" s="17" t="s">
        <v>98</v>
      </c>
      <c r="D50" s="18">
        <v>1450</v>
      </c>
      <c r="E50" s="18">
        <v>1389</v>
      </c>
      <c r="F50" s="18">
        <v>942</v>
      </c>
    </row>
    <row r="51" spans="3:6" x14ac:dyDescent="0.2">
      <c r="C51" s="17" t="s">
        <v>99</v>
      </c>
      <c r="D51" s="18">
        <v>845</v>
      </c>
      <c r="E51" s="18">
        <v>783</v>
      </c>
      <c r="F51" s="18">
        <v>536</v>
      </c>
    </row>
    <row r="52" spans="3:6" x14ac:dyDescent="0.2">
      <c r="C52" s="17" t="s">
        <v>100</v>
      </c>
      <c r="D52" s="18">
        <v>799</v>
      </c>
      <c r="E52" s="18">
        <v>926</v>
      </c>
      <c r="F52" s="18">
        <v>1062</v>
      </c>
    </row>
    <row r="53" spans="3:6" x14ac:dyDescent="0.2">
      <c r="C53" s="17" t="s">
        <v>101</v>
      </c>
      <c r="D53" s="18">
        <v>1270</v>
      </c>
      <c r="E53" s="18">
        <v>1137</v>
      </c>
      <c r="F53" s="18">
        <v>464</v>
      </c>
    </row>
    <row r="54" spans="3:6" x14ac:dyDescent="0.2">
      <c r="C54" s="17" t="s">
        <v>103</v>
      </c>
      <c r="D54" s="18">
        <v>984</v>
      </c>
      <c r="E54" s="18">
        <v>776</v>
      </c>
      <c r="F54" s="18">
        <v>430</v>
      </c>
    </row>
    <row r="55" spans="3:6" x14ac:dyDescent="0.2">
      <c r="C55" s="17" t="s">
        <v>104</v>
      </c>
      <c r="D55" s="18">
        <v>238</v>
      </c>
      <c r="E55" s="18">
        <v>138</v>
      </c>
      <c r="F55" s="18">
        <v>129</v>
      </c>
    </row>
    <row r="56" spans="3:6" x14ac:dyDescent="0.2">
      <c r="C56" s="17" t="s">
        <v>105</v>
      </c>
      <c r="D56" s="18">
        <v>1112</v>
      </c>
      <c r="E56" s="18">
        <v>987</v>
      </c>
      <c r="F56" s="18">
        <v>726</v>
      </c>
    </row>
    <row r="57" spans="3:6" x14ac:dyDescent="0.2">
      <c r="C57" s="17" t="s">
        <v>107</v>
      </c>
      <c r="D57" s="18">
        <v>964</v>
      </c>
      <c r="E57" s="18">
        <v>960</v>
      </c>
      <c r="F57" s="18">
        <v>204</v>
      </c>
    </row>
    <row r="58" spans="3:6" x14ac:dyDescent="0.2">
      <c r="C58" s="17" t="s">
        <v>108</v>
      </c>
      <c r="D58" s="18">
        <v>881</v>
      </c>
      <c r="E58" s="18">
        <v>664</v>
      </c>
      <c r="F58" s="18">
        <v>393</v>
      </c>
    </row>
    <row r="59" spans="3:6" x14ac:dyDescent="0.2">
      <c r="C59" s="17" t="s">
        <v>183</v>
      </c>
      <c r="D59" s="18">
        <v>1015</v>
      </c>
      <c r="E59" s="18">
        <v>565</v>
      </c>
      <c r="F59" s="18">
        <v>471</v>
      </c>
    </row>
    <row r="60" spans="3:6" x14ac:dyDescent="0.2">
      <c r="C60" s="1" t="s">
        <v>269</v>
      </c>
    </row>
    <row r="62" spans="3:6" x14ac:dyDescent="0.2">
      <c r="C62" s="1" t="s">
        <v>273</v>
      </c>
    </row>
  </sheetData>
  <mergeCells count="39">
    <mergeCell ref="B16:B18"/>
    <mergeCell ref="C16:C18"/>
    <mergeCell ref="J16:L16"/>
    <mergeCell ref="C28:L28"/>
    <mergeCell ref="C29:L29"/>
    <mergeCell ref="D33:D34"/>
    <mergeCell ref="E33:E34"/>
    <mergeCell ref="F33:F34"/>
    <mergeCell ref="B39:K39"/>
    <mergeCell ref="B19:B20"/>
    <mergeCell ref="C30:L30"/>
    <mergeCell ref="B4:B6"/>
    <mergeCell ref="C4:C6"/>
    <mergeCell ref="D4:F4"/>
    <mergeCell ref="I17:I18"/>
    <mergeCell ref="D16:F16"/>
    <mergeCell ref="F17:F18"/>
    <mergeCell ref="G17:G18"/>
    <mergeCell ref="H17:H18"/>
    <mergeCell ref="G16:I16"/>
    <mergeCell ref="I5:I6"/>
    <mergeCell ref="D5:D6"/>
    <mergeCell ref="E5:E6"/>
    <mergeCell ref="F5:F6"/>
    <mergeCell ref="D17:D18"/>
    <mergeCell ref="E17:E18"/>
    <mergeCell ref="B7:B8"/>
    <mergeCell ref="J5:J6"/>
    <mergeCell ref="K5:K6"/>
    <mergeCell ref="L5:L6"/>
    <mergeCell ref="G2:I2"/>
    <mergeCell ref="J17:J18"/>
    <mergeCell ref="K17:K18"/>
    <mergeCell ref="L17:L18"/>
    <mergeCell ref="G4:I4"/>
    <mergeCell ref="J4:L4"/>
    <mergeCell ref="G5:G6"/>
    <mergeCell ref="H5:H6"/>
    <mergeCell ref="G14:I14"/>
  </mergeCells>
  <pageMargins left="0.7" right="0.7" top="0.75" bottom="0.75" header="0.3" footer="0.3"/>
  <pageSetup paperSize="14"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96"/>
  <sheetViews>
    <sheetView zoomScale="90" zoomScaleNormal="90" workbookViewId="0">
      <selection activeCell="B38" sqref="B38:K38"/>
    </sheetView>
  </sheetViews>
  <sheetFormatPr baseColWidth="10" defaultColWidth="11.42578125" defaultRowHeight="12" customHeight="1" x14ac:dyDescent="0.2"/>
  <cols>
    <col min="1" max="1" width="11.42578125" style="1" customWidth="1"/>
    <col min="2" max="2" width="23" style="1" customWidth="1"/>
    <col min="3" max="16384" width="11.42578125" style="1"/>
  </cols>
  <sheetData>
    <row r="2" spans="2:15" ht="12" customHeight="1" x14ac:dyDescent="0.2">
      <c r="B2" s="71" t="s">
        <v>171</v>
      </c>
    </row>
    <row r="4" spans="2:15" ht="12" customHeight="1" x14ac:dyDescent="0.2">
      <c r="F4" s="212">
        <v>2016</v>
      </c>
      <c r="G4" s="212"/>
      <c r="H4" s="212"/>
    </row>
    <row r="5" spans="2:15" ht="12" customHeight="1" thickBot="1" x14ac:dyDescent="0.25"/>
    <row r="6" spans="2:15" ht="12" customHeight="1" thickBot="1" x14ac:dyDescent="0.25">
      <c r="B6" s="213" t="s">
        <v>0</v>
      </c>
      <c r="C6" s="209" t="s">
        <v>1</v>
      </c>
      <c r="D6" s="207"/>
      <c r="E6" s="208"/>
      <c r="F6" s="209" t="s">
        <v>2</v>
      </c>
      <c r="G6" s="207"/>
      <c r="H6" s="208"/>
      <c r="I6" s="209" t="s">
        <v>3</v>
      </c>
      <c r="J6" s="207"/>
      <c r="K6" s="208"/>
      <c r="L6" s="2"/>
    </row>
    <row r="7" spans="2:15" ht="12" customHeight="1" x14ac:dyDescent="0.2">
      <c r="B7" s="214"/>
      <c r="C7" s="216" t="s">
        <v>4</v>
      </c>
      <c r="D7" s="200" t="s">
        <v>5</v>
      </c>
      <c r="E7" s="200" t="s">
        <v>6</v>
      </c>
      <c r="F7" s="200" t="s">
        <v>4</v>
      </c>
      <c r="G7" s="200" t="s">
        <v>5</v>
      </c>
      <c r="H7" s="200" t="s">
        <v>6</v>
      </c>
      <c r="I7" s="200" t="s">
        <v>4</v>
      </c>
      <c r="J7" s="200" t="s">
        <v>5</v>
      </c>
      <c r="K7" s="200" t="s">
        <v>6</v>
      </c>
      <c r="L7" s="2"/>
    </row>
    <row r="8" spans="2:15" ht="12" customHeight="1" thickBot="1" x14ac:dyDescent="0.25">
      <c r="B8" s="215"/>
      <c r="C8" s="217"/>
      <c r="D8" s="201"/>
      <c r="E8" s="201"/>
      <c r="F8" s="201"/>
      <c r="G8" s="201"/>
      <c r="H8" s="201"/>
      <c r="I8" s="201"/>
      <c r="J8" s="201"/>
      <c r="K8" s="201"/>
      <c r="L8" s="2"/>
    </row>
    <row r="9" spans="2:15" ht="12" customHeight="1" thickBot="1" x14ac:dyDescent="0.25">
      <c r="B9" s="19" t="s">
        <v>7</v>
      </c>
      <c r="C9" s="4">
        <v>418</v>
      </c>
      <c r="D9" s="4">
        <v>0</v>
      </c>
      <c r="E9" s="4">
        <v>96</v>
      </c>
      <c r="F9" s="4">
        <v>204</v>
      </c>
      <c r="G9" s="4">
        <v>0</v>
      </c>
      <c r="H9" s="4">
        <v>67</v>
      </c>
      <c r="I9" s="4">
        <v>529</v>
      </c>
      <c r="J9" s="4">
        <v>0</v>
      </c>
      <c r="K9" s="4">
        <v>4</v>
      </c>
      <c r="L9" s="2"/>
      <c r="M9" s="1" t="s">
        <v>218</v>
      </c>
    </row>
    <row r="10" spans="2:15" ht="12" customHeight="1" thickBot="1" x14ac:dyDescent="0.25">
      <c r="B10" s="19" t="s">
        <v>8</v>
      </c>
      <c r="C10" s="4">
        <v>4</v>
      </c>
      <c r="D10" s="4">
        <v>66</v>
      </c>
      <c r="E10" s="4">
        <v>77</v>
      </c>
      <c r="F10" s="4">
        <v>0</v>
      </c>
      <c r="G10" s="4">
        <v>183</v>
      </c>
      <c r="H10" s="4">
        <v>64</v>
      </c>
      <c r="I10" s="4">
        <v>4</v>
      </c>
      <c r="J10" s="4">
        <v>93</v>
      </c>
      <c r="K10" s="4">
        <v>3</v>
      </c>
      <c r="L10" s="2"/>
      <c r="M10" s="1" t="s">
        <v>217</v>
      </c>
    </row>
    <row r="11" spans="2:15" ht="12" customHeight="1" thickBot="1" x14ac:dyDescent="0.25">
      <c r="B11" s="19" t="s">
        <v>9</v>
      </c>
      <c r="C11" s="4">
        <v>467</v>
      </c>
      <c r="D11" s="4">
        <v>0</v>
      </c>
      <c r="E11" s="4">
        <v>74</v>
      </c>
      <c r="F11" s="4">
        <v>241</v>
      </c>
      <c r="G11" s="4">
        <v>0</v>
      </c>
      <c r="H11" s="4">
        <v>60</v>
      </c>
      <c r="I11" s="4">
        <v>486</v>
      </c>
      <c r="J11" s="4">
        <v>1</v>
      </c>
      <c r="K11" s="4">
        <v>3</v>
      </c>
      <c r="L11" s="2"/>
      <c r="M11" s="1" t="s">
        <v>214</v>
      </c>
    </row>
    <row r="12" spans="2:15" ht="12" customHeight="1" thickBot="1" x14ac:dyDescent="0.25">
      <c r="B12" s="19" t="s">
        <v>10</v>
      </c>
      <c r="C12" s="4">
        <v>407</v>
      </c>
      <c r="D12" s="4">
        <v>0</v>
      </c>
      <c r="E12" s="4">
        <v>82</v>
      </c>
      <c r="F12" s="4">
        <v>175</v>
      </c>
      <c r="G12" s="4">
        <v>0</v>
      </c>
      <c r="H12" s="4">
        <v>53</v>
      </c>
      <c r="I12" s="4">
        <v>669</v>
      </c>
      <c r="J12" s="4">
        <v>0</v>
      </c>
      <c r="K12" s="4">
        <v>5</v>
      </c>
      <c r="L12" s="2"/>
      <c r="M12" s="1" t="s">
        <v>216</v>
      </c>
    </row>
    <row r="13" spans="2:15" ht="12" customHeight="1" thickBot="1" x14ac:dyDescent="0.25">
      <c r="B13" s="19" t="s">
        <v>11</v>
      </c>
      <c r="C13" s="4">
        <v>0</v>
      </c>
      <c r="D13" s="4">
        <v>19</v>
      </c>
      <c r="E13" s="4">
        <v>41</v>
      </c>
      <c r="F13" s="4">
        <v>0</v>
      </c>
      <c r="G13" s="4">
        <v>117</v>
      </c>
      <c r="H13" s="4">
        <v>21</v>
      </c>
      <c r="I13" s="4">
        <v>0</v>
      </c>
      <c r="J13" s="4">
        <v>76</v>
      </c>
      <c r="K13" s="4">
        <v>5</v>
      </c>
      <c r="L13" s="2"/>
      <c r="M13" s="1" t="s">
        <v>215</v>
      </c>
      <c r="O13" s="1">
        <f>337/283</f>
        <v>1.1908127208480566</v>
      </c>
    </row>
    <row r="14" spans="2:15" ht="12" customHeight="1" thickBot="1" x14ac:dyDescent="0.25">
      <c r="B14" s="19" t="s">
        <v>12</v>
      </c>
      <c r="C14" s="4">
        <v>0</v>
      </c>
      <c r="D14" s="4">
        <v>49</v>
      </c>
      <c r="E14" s="4">
        <v>62</v>
      </c>
      <c r="F14" s="4">
        <v>0</v>
      </c>
      <c r="G14" s="4">
        <v>201</v>
      </c>
      <c r="H14" s="4">
        <v>40</v>
      </c>
      <c r="I14" s="4">
        <v>0</v>
      </c>
      <c r="J14" s="4">
        <v>65</v>
      </c>
      <c r="K14" s="4">
        <v>1</v>
      </c>
      <c r="L14" s="2"/>
      <c r="M14" s="1" t="s">
        <v>219</v>
      </c>
    </row>
    <row r="15" spans="2:15" ht="12" customHeight="1" x14ac:dyDescent="0.2">
      <c r="B15" s="6" t="s">
        <v>116</v>
      </c>
      <c r="C15" s="1">
        <f t="shared" ref="C15:K15" si="0">SUM(C9:C14)</f>
        <v>1296</v>
      </c>
      <c r="D15" s="1">
        <f t="shared" si="0"/>
        <v>134</v>
      </c>
      <c r="E15" s="1">
        <f>SUM(E9:E14)</f>
        <v>432</v>
      </c>
      <c r="F15" s="1">
        <f t="shared" si="0"/>
        <v>620</v>
      </c>
      <c r="G15" s="1">
        <f t="shared" si="0"/>
        <v>501</v>
      </c>
      <c r="H15" s="1">
        <f t="shared" si="0"/>
        <v>305</v>
      </c>
      <c r="I15" s="1">
        <f t="shared" si="0"/>
        <v>1688</v>
      </c>
      <c r="J15" s="1">
        <f t="shared" si="0"/>
        <v>235</v>
      </c>
      <c r="K15" s="1">
        <f t="shared" si="0"/>
        <v>21</v>
      </c>
    </row>
    <row r="16" spans="2:15" ht="12" customHeight="1" x14ac:dyDescent="0.2">
      <c r="B16" s="6" t="s">
        <v>119</v>
      </c>
      <c r="C16" s="7">
        <f t="shared" ref="C16:K16" si="1">+C15/6</f>
        <v>216</v>
      </c>
      <c r="D16" s="7">
        <f t="shared" si="1"/>
        <v>22.333333333333332</v>
      </c>
      <c r="E16" s="7">
        <f t="shared" si="1"/>
        <v>72</v>
      </c>
      <c r="F16" s="7">
        <f t="shared" si="1"/>
        <v>103.33333333333333</v>
      </c>
      <c r="G16" s="7">
        <f t="shared" si="1"/>
        <v>83.5</v>
      </c>
      <c r="H16" s="7">
        <f t="shared" si="1"/>
        <v>50.833333333333336</v>
      </c>
      <c r="I16" s="7">
        <f t="shared" si="1"/>
        <v>281.33333333333331</v>
      </c>
      <c r="J16" s="7">
        <f t="shared" si="1"/>
        <v>39.166666666666664</v>
      </c>
      <c r="K16" s="7">
        <f t="shared" si="1"/>
        <v>3.5</v>
      </c>
    </row>
    <row r="17" spans="2:12" ht="12" customHeight="1" thickBot="1" x14ac:dyDescent="0.25">
      <c r="B17" s="6" t="s">
        <v>117</v>
      </c>
      <c r="C17" s="8"/>
      <c r="D17" s="7">
        <f>SUM(C16:D16)</f>
        <v>238.33333333333334</v>
      </c>
      <c r="E17" s="7">
        <f>SUM(C16:E16)</f>
        <v>310.33333333333337</v>
      </c>
      <c r="F17" s="7"/>
      <c r="G17" s="7">
        <f>SUM(F16:G16)</f>
        <v>186.83333333333331</v>
      </c>
      <c r="H17" s="7">
        <f>SUM(F16:H16)</f>
        <v>237.66666666666666</v>
      </c>
      <c r="I17" s="7"/>
      <c r="J17" s="7">
        <f>SUM(I16:J16)</f>
        <v>320.5</v>
      </c>
      <c r="K17" s="7">
        <f>SUM(I16:K16)</f>
        <v>324</v>
      </c>
    </row>
    <row r="18" spans="2:12" ht="12" customHeight="1" thickBot="1" x14ac:dyDescent="0.25">
      <c r="B18" s="9" t="s">
        <v>121</v>
      </c>
      <c r="C18" s="8"/>
      <c r="D18" s="8"/>
      <c r="E18" s="10">
        <f>+E16/E17</f>
        <v>0.23200859291084852</v>
      </c>
      <c r="F18" s="8"/>
      <c r="G18" s="11" t="s">
        <v>126</v>
      </c>
      <c r="H18" s="12">
        <f>+H17/E17</f>
        <v>0.76584317937701385</v>
      </c>
      <c r="I18" s="8"/>
      <c r="J18" s="8"/>
      <c r="K18" s="8"/>
    </row>
    <row r="19" spans="2:12" ht="12" customHeight="1" x14ac:dyDescent="0.2">
      <c r="B19" s="21"/>
      <c r="C19" s="8"/>
      <c r="D19" s="8"/>
      <c r="E19" s="10"/>
      <c r="F19" s="8"/>
      <c r="G19" s="22"/>
      <c r="H19" s="23"/>
      <c r="I19" s="8"/>
      <c r="J19" s="8"/>
      <c r="K19" s="8"/>
    </row>
    <row r="20" spans="2:12" ht="12" customHeight="1" x14ac:dyDescent="0.2">
      <c r="F20" s="212">
        <v>2017</v>
      </c>
      <c r="G20" s="212"/>
      <c r="H20" s="212"/>
    </row>
    <row r="21" spans="2:12" ht="12" customHeight="1" thickBot="1" x14ac:dyDescent="0.25"/>
    <row r="22" spans="2:12" ht="12" customHeight="1" thickBot="1" x14ac:dyDescent="0.25">
      <c r="B22" s="203" t="s">
        <v>0</v>
      </c>
      <c r="C22" s="206" t="s">
        <v>1</v>
      </c>
      <c r="D22" s="207"/>
      <c r="E22" s="208"/>
      <c r="F22" s="209" t="s">
        <v>2</v>
      </c>
      <c r="G22" s="207"/>
      <c r="H22" s="210"/>
      <c r="I22" s="206" t="s">
        <v>3</v>
      </c>
      <c r="J22" s="207"/>
      <c r="K22" s="208"/>
      <c r="L22" s="2"/>
    </row>
    <row r="23" spans="2:12" ht="12" customHeight="1" x14ac:dyDescent="0.2">
      <c r="B23" s="204"/>
      <c r="C23" s="200" t="s">
        <v>4</v>
      </c>
      <c r="D23" s="200" t="s">
        <v>5</v>
      </c>
      <c r="E23" s="200" t="s">
        <v>6</v>
      </c>
      <c r="F23" s="200" t="s">
        <v>4</v>
      </c>
      <c r="G23" s="200" t="s">
        <v>5</v>
      </c>
      <c r="H23" s="200" t="s">
        <v>6</v>
      </c>
      <c r="I23" s="200" t="s">
        <v>4</v>
      </c>
      <c r="J23" s="200" t="s">
        <v>5</v>
      </c>
      <c r="K23" s="200" t="s">
        <v>6</v>
      </c>
      <c r="L23" s="2"/>
    </row>
    <row r="24" spans="2:12" ht="12" customHeight="1" thickBot="1" x14ac:dyDescent="0.25">
      <c r="B24" s="205"/>
      <c r="C24" s="201"/>
      <c r="D24" s="201"/>
      <c r="E24" s="201"/>
      <c r="F24" s="201"/>
      <c r="G24" s="201"/>
      <c r="H24" s="201"/>
      <c r="I24" s="201"/>
      <c r="J24" s="201"/>
      <c r="K24" s="201"/>
      <c r="L24" s="2"/>
    </row>
    <row r="25" spans="2:12" ht="12" customHeight="1" thickBot="1" x14ac:dyDescent="0.25">
      <c r="B25" s="24" t="s">
        <v>7</v>
      </c>
      <c r="C25" s="188">
        <v>127</v>
      </c>
      <c r="D25" s="4">
        <v>28</v>
      </c>
      <c r="E25" s="4">
        <v>98</v>
      </c>
      <c r="F25" s="4">
        <v>206</v>
      </c>
      <c r="G25" s="4">
        <v>8</v>
      </c>
      <c r="H25" s="5">
        <v>91</v>
      </c>
      <c r="I25" s="188">
        <v>433</v>
      </c>
      <c r="J25" s="4">
        <v>22</v>
      </c>
      <c r="K25" s="4">
        <v>4</v>
      </c>
      <c r="L25" s="2"/>
    </row>
    <row r="26" spans="2:12" ht="12" customHeight="1" thickBot="1" x14ac:dyDescent="0.25">
      <c r="B26" s="24" t="s">
        <v>8</v>
      </c>
      <c r="C26" s="188">
        <v>574</v>
      </c>
      <c r="D26" s="4">
        <v>43</v>
      </c>
      <c r="E26" s="4">
        <v>90</v>
      </c>
      <c r="F26" s="4">
        <v>81</v>
      </c>
      <c r="G26" s="4">
        <v>85</v>
      </c>
      <c r="H26" s="5">
        <v>88</v>
      </c>
      <c r="I26" s="188">
        <v>438</v>
      </c>
      <c r="J26" s="4">
        <v>72</v>
      </c>
      <c r="K26" s="4">
        <v>4</v>
      </c>
      <c r="L26" s="2"/>
    </row>
    <row r="27" spans="2:12" ht="12" customHeight="1" thickBot="1" x14ac:dyDescent="0.25">
      <c r="B27" s="24" t="s">
        <v>9</v>
      </c>
      <c r="C27" s="188">
        <v>138</v>
      </c>
      <c r="D27" s="4">
        <v>11</v>
      </c>
      <c r="E27" s="4">
        <v>125</v>
      </c>
      <c r="F27" s="4">
        <v>199</v>
      </c>
      <c r="G27" s="4">
        <v>17</v>
      </c>
      <c r="H27" s="5">
        <v>115</v>
      </c>
      <c r="I27" s="188">
        <v>416</v>
      </c>
      <c r="J27" s="4">
        <v>21</v>
      </c>
      <c r="K27" s="4">
        <v>2</v>
      </c>
      <c r="L27" s="2"/>
    </row>
    <row r="28" spans="2:12" ht="12" customHeight="1" thickBot="1" x14ac:dyDescent="0.25">
      <c r="B28" s="24" t="s">
        <v>10</v>
      </c>
      <c r="C28" s="188">
        <v>151</v>
      </c>
      <c r="D28" s="4">
        <v>31</v>
      </c>
      <c r="E28" s="4">
        <v>95</v>
      </c>
      <c r="F28" s="4">
        <v>195</v>
      </c>
      <c r="G28" s="4">
        <v>1</v>
      </c>
      <c r="H28" s="5">
        <v>88</v>
      </c>
      <c r="I28" s="188">
        <v>610</v>
      </c>
      <c r="J28" s="4">
        <v>30</v>
      </c>
      <c r="K28" s="4">
        <v>2</v>
      </c>
      <c r="L28" s="2"/>
    </row>
    <row r="29" spans="2:12" ht="12" customHeight="1" thickBot="1" x14ac:dyDescent="0.25">
      <c r="B29" s="24" t="s">
        <v>11</v>
      </c>
      <c r="C29" s="188">
        <v>568</v>
      </c>
      <c r="D29" s="4">
        <v>46</v>
      </c>
      <c r="E29" s="4">
        <v>96</v>
      </c>
      <c r="F29" s="4">
        <v>73</v>
      </c>
      <c r="G29" s="4">
        <v>119</v>
      </c>
      <c r="H29" s="5">
        <v>79</v>
      </c>
      <c r="I29" s="188">
        <v>491</v>
      </c>
      <c r="J29" s="4">
        <v>56</v>
      </c>
      <c r="K29" s="4">
        <v>3</v>
      </c>
      <c r="L29" s="2"/>
    </row>
    <row r="30" spans="2:12" ht="12" customHeight="1" thickBot="1" x14ac:dyDescent="0.25">
      <c r="B30" s="24" t="s">
        <v>12</v>
      </c>
      <c r="C30" s="188">
        <v>421</v>
      </c>
      <c r="D30" s="4">
        <v>38</v>
      </c>
      <c r="E30" s="4">
        <v>92</v>
      </c>
      <c r="F30" s="4">
        <v>59</v>
      </c>
      <c r="G30" s="4">
        <v>96</v>
      </c>
      <c r="H30" s="5">
        <v>84</v>
      </c>
      <c r="I30" s="188">
        <v>314</v>
      </c>
      <c r="J30" s="4">
        <v>31</v>
      </c>
      <c r="K30" s="4">
        <v>1</v>
      </c>
      <c r="L30" s="2"/>
    </row>
    <row r="31" spans="2:12" ht="12" customHeight="1" x14ac:dyDescent="0.2">
      <c r="B31" s="6" t="s">
        <v>116</v>
      </c>
      <c r="C31" s="1">
        <f>SUM(C25:C30)</f>
        <v>1979</v>
      </c>
      <c r="D31" s="1">
        <f t="shared" ref="D31:K31" si="2">SUM(D25:D30)</f>
        <v>197</v>
      </c>
      <c r="E31" s="1">
        <f t="shared" si="2"/>
        <v>596</v>
      </c>
      <c r="F31" s="1">
        <f t="shared" si="2"/>
        <v>813</v>
      </c>
      <c r="G31" s="1">
        <f t="shared" si="2"/>
        <v>326</v>
      </c>
      <c r="H31" s="1">
        <f t="shared" si="2"/>
        <v>545</v>
      </c>
      <c r="I31" s="1">
        <f t="shared" si="2"/>
        <v>2702</v>
      </c>
      <c r="J31" s="1">
        <f t="shared" si="2"/>
        <v>232</v>
      </c>
      <c r="K31" s="1">
        <f t="shared" si="2"/>
        <v>16</v>
      </c>
    </row>
    <row r="32" spans="2:12" ht="12" customHeight="1" x14ac:dyDescent="0.2">
      <c r="B32" s="6" t="s">
        <v>119</v>
      </c>
      <c r="C32" s="7">
        <f t="shared" ref="C32:I32" si="3">+C31/6</f>
        <v>329.83333333333331</v>
      </c>
      <c r="D32" s="7">
        <f t="shared" si="3"/>
        <v>32.833333333333336</v>
      </c>
      <c r="E32" s="7">
        <f t="shared" si="3"/>
        <v>99.333333333333329</v>
      </c>
      <c r="F32" s="7">
        <f t="shared" si="3"/>
        <v>135.5</v>
      </c>
      <c r="G32" s="7">
        <f t="shared" si="3"/>
        <v>54.333333333333336</v>
      </c>
      <c r="H32" s="7">
        <f t="shared" si="3"/>
        <v>90.833333333333329</v>
      </c>
      <c r="I32" s="7">
        <f t="shared" si="3"/>
        <v>450.33333333333331</v>
      </c>
      <c r="J32" s="7">
        <f>+J31/6</f>
        <v>38.666666666666664</v>
      </c>
      <c r="K32" s="7">
        <f>+K31/6</f>
        <v>2.6666666666666665</v>
      </c>
    </row>
    <row r="33" spans="1:13" ht="12" customHeight="1" x14ac:dyDescent="0.2">
      <c r="B33" s="6" t="s">
        <v>127</v>
      </c>
      <c r="D33" s="8">
        <f>SUM(C32:D32)</f>
        <v>362.66666666666663</v>
      </c>
      <c r="E33" s="8">
        <f>SUM(C32:E32)</f>
        <v>461.99999999999994</v>
      </c>
      <c r="G33" s="8">
        <f>SUM(F32:G32)</f>
        <v>189.83333333333334</v>
      </c>
      <c r="H33" s="8">
        <f>SUM(F32:H32)</f>
        <v>280.66666666666669</v>
      </c>
      <c r="J33" s="8">
        <f>SUM(I32:J32)</f>
        <v>489</v>
      </c>
      <c r="K33" s="8">
        <f>SUM(I32:K32)</f>
        <v>491.66666666666669</v>
      </c>
    </row>
    <row r="34" spans="1:13" ht="12" customHeight="1" x14ac:dyDescent="0.2">
      <c r="B34" s="6" t="s">
        <v>120</v>
      </c>
      <c r="C34" s="10">
        <f>+C31/C15</f>
        <v>1.5270061728395061</v>
      </c>
      <c r="D34" s="10">
        <f t="shared" ref="D34:K34" si="4">+D31/D15</f>
        <v>1.4701492537313432</v>
      </c>
      <c r="E34" s="10">
        <f t="shared" si="4"/>
        <v>1.3796296296296295</v>
      </c>
      <c r="F34" s="10">
        <f t="shared" si="4"/>
        <v>1.3112903225806452</v>
      </c>
      <c r="G34" s="10">
        <f t="shared" si="4"/>
        <v>0.65069860279441116</v>
      </c>
      <c r="H34" s="10">
        <f t="shared" si="4"/>
        <v>1.7868852459016393</v>
      </c>
      <c r="I34" s="10">
        <f t="shared" si="4"/>
        <v>1.6007109004739337</v>
      </c>
      <c r="J34" s="10">
        <f t="shared" si="4"/>
        <v>0.98723404255319147</v>
      </c>
      <c r="K34" s="10">
        <f t="shared" si="4"/>
        <v>0.76190476190476186</v>
      </c>
      <c r="M34" s="10"/>
    </row>
    <row r="35" spans="1:13" ht="12" customHeight="1" thickBot="1" x14ac:dyDescent="0.25">
      <c r="B35" s="9" t="s">
        <v>128</v>
      </c>
      <c r="D35" s="10">
        <f>+D17/D33</f>
        <v>0.65716911764705888</v>
      </c>
      <c r="E35" s="10">
        <f>E33/E17</f>
        <v>1.4887218045112778</v>
      </c>
      <c r="F35" s="10"/>
      <c r="G35" s="10">
        <f>G33/G17</f>
        <v>1.0160570918822482</v>
      </c>
      <c r="H35" s="10">
        <f>H33/H17</f>
        <v>1.1809256661991585</v>
      </c>
      <c r="I35" s="10"/>
      <c r="J35" s="10">
        <f>J33/J17</f>
        <v>1.5257410296411857</v>
      </c>
      <c r="K35" s="10">
        <f>K33/K17</f>
        <v>1.5174897119341564</v>
      </c>
    </row>
    <row r="36" spans="1:13" ht="12" customHeight="1" thickBot="1" x14ac:dyDescent="0.25">
      <c r="D36" s="10"/>
      <c r="E36" s="10">
        <f>+E32/E33</f>
        <v>0.21500721500721504</v>
      </c>
      <c r="G36" s="11" t="s">
        <v>126</v>
      </c>
      <c r="H36" s="12">
        <f>+H33/E33</f>
        <v>0.60750360750360766</v>
      </c>
      <c r="J36" s="10"/>
      <c r="K36" s="10"/>
    </row>
    <row r="37" spans="1:13" ht="12" customHeight="1" x14ac:dyDescent="0.2">
      <c r="D37" s="10"/>
      <c r="E37" s="10"/>
      <c r="G37" s="10"/>
      <c r="H37" s="10"/>
      <c r="J37" s="10"/>
      <c r="K37" s="10"/>
    </row>
    <row r="38" spans="1:13" ht="41.25" customHeight="1" x14ac:dyDescent="0.2">
      <c r="A38" s="118" t="s">
        <v>123</v>
      </c>
      <c r="B38" s="199" t="s">
        <v>229</v>
      </c>
      <c r="C38" s="199"/>
      <c r="D38" s="199"/>
      <c r="E38" s="199"/>
      <c r="F38" s="199"/>
      <c r="G38" s="199"/>
      <c r="H38" s="199"/>
      <c r="I38" s="199"/>
      <c r="J38" s="199"/>
      <c r="K38" s="199"/>
    </row>
    <row r="39" spans="1:13" ht="30" customHeight="1" x14ac:dyDescent="0.2">
      <c r="A39" s="119" t="s">
        <v>124</v>
      </c>
      <c r="B39" s="199" t="s">
        <v>277</v>
      </c>
      <c r="C39" s="199"/>
      <c r="D39" s="199"/>
      <c r="E39" s="199"/>
      <c r="F39" s="199"/>
      <c r="G39" s="199"/>
      <c r="H39" s="199"/>
      <c r="I39" s="199"/>
      <c r="J39" s="199"/>
      <c r="K39" s="199"/>
    </row>
    <row r="40" spans="1:13" ht="27" customHeight="1" x14ac:dyDescent="0.2">
      <c r="A40" s="119" t="s">
        <v>125</v>
      </c>
      <c r="B40" s="199" t="s">
        <v>230</v>
      </c>
      <c r="C40" s="199"/>
      <c r="D40" s="199"/>
      <c r="E40" s="199"/>
      <c r="F40" s="199"/>
      <c r="G40" s="199"/>
      <c r="H40" s="199"/>
      <c r="I40" s="199"/>
      <c r="J40" s="199"/>
      <c r="K40" s="199"/>
    </row>
    <row r="41" spans="1:13" ht="12" customHeight="1" x14ac:dyDescent="0.2">
      <c r="A41" s="26"/>
      <c r="F41" s="178"/>
      <c r="G41" s="178"/>
      <c r="H41" s="178"/>
      <c r="I41" s="178"/>
      <c r="J41" s="178"/>
      <c r="K41" s="178"/>
    </row>
    <row r="42" spans="1:13" ht="12" customHeight="1" thickBot="1" x14ac:dyDescent="0.25">
      <c r="A42" s="26"/>
    </row>
    <row r="43" spans="1:13" ht="12" customHeight="1" x14ac:dyDescent="0.2">
      <c r="B43" s="178"/>
      <c r="C43" s="203" t="s">
        <v>1</v>
      </c>
      <c r="D43" s="203" t="s">
        <v>2</v>
      </c>
      <c r="E43" s="203" t="s">
        <v>3</v>
      </c>
    </row>
    <row r="44" spans="1:13" ht="12" customHeight="1" thickBot="1" x14ac:dyDescent="0.25">
      <c r="B44" s="178"/>
      <c r="C44" s="205"/>
      <c r="D44" s="205"/>
      <c r="E44" s="205"/>
    </row>
    <row r="45" spans="1:13" ht="29.25" customHeight="1" thickBot="1" x14ac:dyDescent="0.25">
      <c r="B45" s="27" t="s">
        <v>72</v>
      </c>
      <c r="C45" s="28"/>
      <c r="D45" s="28"/>
      <c r="E45" s="28"/>
    </row>
    <row r="46" spans="1:13" ht="42" customHeight="1" thickBot="1" x14ac:dyDescent="0.25">
      <c r="B46" s="31" t="s">
        <v>173</v>
      </c>
      <c r="C46" s="76"/>
      <c r="D46" s="77"/>
      <c r="E46" s="77"/>
    </row>
    <row r="47" spans="1:13" ht="12" customHeight="1" thickBot="1" x14ac:dyDescent="0.25">
      <c r="B47" s="142" t="s">
        <v>352</v>
      </c>
      <c r="C47" s="140"/>
      <c r="D47" s="141"/>
      <c r="E47" s="140"/>
      <c r="F47" s="10"/>
      <c r="G47" s="10"/>
      <c r="H47" s="10"/>
      <c r="I47" s="10"/>
      <c r="J47" s="10"/>
      <c r="K47" s="10"/>
    </row>
    <row r="49" spans="1:11" ht="41.25" customHeight="1" x14ac:dyDescent="0.2">
      <c r="A49" s="25" t="s">
        <v>167</v>
      </c>
      <c r="B49" s="199" t="s">
        <v>287</v>
      </c>
      <c r="C49" s="199"/>
      <c r="D49" s="199"/>
      <c r="E49" s="199"/>
      <c r="F49" s="199"/>
      <c r="G49" s="199"/>
      <c r="H49" s="199"/>
      <c r="I49" s="199"/>
      <c r="J49" s="199"/>
      <c r="K49" s="199"/>
    </row>
    <row r="51" spans="1:11" ht="38.25" customHeight="1" x14ac:dyDescent="0.2">
      <c r="B51" s="14" t="s">
        <v>74</v>
      </c>
      <c r="C51" s="15" t="s">
        <v>75</v>
      </c>
      <c r="D51" s="15" t="s">
        <v>76</v>
      </c>
      <c r="E51" s="16" t="s">
        <v>77</v>
      </c>
    </row>
    <row r="52" spans="1:11" ht="12" customHeight="1" x14ac:dyDescent="0.2">
      <c r="B52" s="17" t="s">
        <v>180</v>
      </c>
      <c r="C52" s="18"/>
      <c r="D52" s="18"/>
      <c r="E52" s="18"/>
    </row>
    <row r="53" spans="1:11" ht="12" customHeight="1" x14ac:dyDescent="0.2">
      <c r="B53" s="17" t="s">
        <v>80</v>
      </c>
      <c r="C53" s="18"/>
      <c r="D53" s="18"/>
      <c r="E53" s="18"/>
    </row>
    <row r="54" spans="1:11" ht="12" customHeight="1" x14ac:dyDescent="0.2">
      <c r="B54" s="17" t="s">
        <v>82</v>
      </c>
      <c r="C54" s="18"/>
      <c r="D54" s="18"/>
      <c r="E54" s="18"/>
    </row>
    <row r="55" spans="1:11" ht="12" customHeight="1" x14ac:dyDescent="0.2">
      <c r="B55" s="17" t="s">
        <v>85</v>
      </c>
      <c r="C55" s="18"/>
      <c r="D55" s="18"/>
      <c r="E55" s="18"/>
    </row>
    <row r="56" spans="1:11" ht="12" customHeight="1" x14ac:dyDescent="0.2">
      <c r="B56" s="17" t="s">
        <v>88</v>
      </c>
      <c r="C56" s="18"/>
      <c r="D56" s="18"/>
      <c r="E56" s="18"/>
    </row>
    <row r="57" spans="1:11" ht="12" customHeight="1" x14ac:dyDescent="0.2">
      <c r="B57" s="17" t="s">
        <v>89</v>
      </c>
      <c r="C57" s="18"/>
      <c r="D57" s="18"/>
      <c r="E57" s="18"/>
    </row>
    <row r="58" spans="1:11" ht="12" customHeight="1" x14ac:dyDescent="0.2">
      <c r="B58" s="17" t="s">
        <v>91</v>
      </c>
      <c r="C58" s="18"/>
      <c r="D58" s="18"/>
      <c r="E58" s="18"/>
    </row>
    <row r="59" spans="1:11" ht="12" customHeight="1" x14ac:dyDescent="0.2">
      <c r="B59" s="17" t="s">
        <v>92</v>
      </c>
      <c r="C59" s="18"/>
      <c r="D59" s="18"/>
      <c r="E59" s="18"/>
    </row>
    <row r="60" spans="1:11" ht="12" customHeight="1" x14ac:dyDescent="0.2">
      <c r="B60" s="17" t="s">
        <v>93</v>
      </c>
      <c r="C60" s="18"/>
      <c r="D60" s="18"/>
      <c r="E60" s="18"/>
    </row>
    <row r="61" spans="1:11" ht="12" customHeight="1" x14ac:dyDescent="0.2">
      <c r="B61" s="17" t="s">
        <v>94</v>
      </c>
      <c r="C61" s="18"/>
      <c r="D61" s="18"/>
      <c r="E61" s="18"/>
    </row>
    <row r="62" spans="1:11" ht="12" customHeight="1" x14ac:dyDescent="0.2">
      <c r="B62" s="17" t="s">
        <v>95</v>
      </c>
      <c r="C62" s="18"/>
      <c r="D62" s="18"/>
      <c r="E62" s="18"/>
    </row>
    <row r="63" spans="1:11" ht="12" customHeight="1" x14ac:dyDescent="0.2">
      <c r="B63" s="17" t="s">
        <v>96</v>
      </c>
      <c r="C63" s="18"/>
      <c r="D63" s="18"/>
      <c r="E63" s="18"/>
    </row>
    <row r="64" spans="1:11" ht="12" customHeight="1" x14ac:dyDescent="0.2">
      <c r="B64" s="17" t="s">
        <v>98</v>
      </c>
      <c r="C64" s="18"/>
      <c r="D64" s="18"/>
      <c r="E64" s="18"/>
    </row>
    <row r="65" spans="2:16" ht="12" customHeight="1" x14ac:dyDescent="0.2">
      <c r="B65" s="17" t="s">
        <v>99</v>
      </c>
      <c r="C65" s="18"/>
      <c r="D65" s="18"/>
      <c r="E65" s="18"/>
    </row>
    <row r="66" spans="2:16" ht="12" customHeight="1" x14ac:dyDescent="0.2">
      <c r="B66" s="17" t="s">
        <v>100</v>
      </c>
      <c r="C66" s="18"/>
      <c r="D66" s="18"/>
      <c r="E66" s="18"/>
    </row>
    <row r="67" spans="2:16" ht="12" customHeight="1" x14ac:dyDescent="0.2">
      <c r="B67" s="17" t="s">
        <v>101</v>
      </c>
      <c r="C67" s="18"/>
      <c r="D67" s="18"/>
      <c r="E67" s="18"/>
    </row>
    <row r="68" spans="2:16" ht="12" customHeight="1" x14ac:dyDescent="0.2">
      <c r="B68" s="17" t="s">
        <v>102</v>
      </c>
      <c r="C68" s="18"/>
      <c r="D68" s="18"/>
      <c r="E68" s="18"/>
    </row>
    <row r="69" spans="2:16" ht="12" customHeight="1" x14ac:dyDescent="0.2">
      <c r="B69" s="17" t="s">
        <v>103</v>
      </c>
      <c r="C69" s="18"/>
      <c r="D69" s="18"/>
      <c r="E69" s="18"/>
    </row>
    <row r="70" spans="2:16" ht="12" customHeight="1" x14ac:dyDescent="0.2">
      <c r="B70" s="17" t="s">
        <v>104</v>
      </c>
      <c r="C70" s="18"/>
      <c r="D70" s="18"/>
      <c r="E70" s="18"/>
    </row>
    <row r="71" spans="2:16" ht="12" customHeight="1" x14ac:dyDescent="0.2">
      <c r="B71" s="17" t="s">
        <v>105</v>
      </c>
      <c r="C71" s="18"/>
      <c r="D71" s="18"/>
      <c r="E71" s="18"/>
    </row>
    <row r="72" spans="2:16" ht="12" customHeight="1" x14ac:dyDescent="0.2">
      <c r="B72" s="17" t="s">
        <v>107</v>
      </c>
      <c r="C72" s="18"/>
      <c r="D72" s="18"/>
      <c r="E72" s="18"/>
    </row>
    <row r="73" spans="2:16" ht="12" customHeight="1" x14ac:dyDescent="0.2">
      <c r="B73" s="17" t="s">
        <v>108</v>
      </c>
      <c r="C73" s="18"/>
      <c r="D73" s="18"/>
      <c r="E73" s="18"/>
    </row>
    <row r="78" spans="2:16" ht="12" customHeight="1" thickBot="1" x14ac:dyDescent="0.25"/>
    <row r="79" spans="2:16" ht="20.25" customHeight="1" thickBot="1" x14ac:dyDescent="0.25">
      <c r="B79" s="218"/>
      <c r="C79" s="221" t="s">
        <v>1</v>
      </c>
      <c r="D79" s="222"/>
      <c r="E79" s="223"/>
      <c r="F79" s="221" t="s">
        <v>2</v>
      </c>
      <c r="G79" s="222"/>
      <c r="H79" s="223"/>
      <c r="I79" s="221" t="s">
        <v>3</v>
      </c>
      <c r="J79" s="222"/>
      <c r="K79" s="223"/>
      <c r="L79" s="2"/>
      <c r="M79" s="218"/>
      <c r="N79" s="221" t="s">
        <v>353</v>
      </c>
      <c r="O79" s="222"/>
      <c r="P79" s="223"/>
    </row>
    <row r="80" spans="2:16" ht="12" customHeight="1" x14ac:dyDescent="0.2">
      <c r="B80" s="219"/>
      <c r="C80" s="224" t="s">
        <v>4</v>
      </c>
      <c r="D80" s="226" t="s">
        <v>5</v>
      </c>
      <c r="E80" s="226" t="s">
        <v>6</v>
      </c>
      <c r="F80" s="226" t="s">
        <v>4</v>
      </c>
      <c r="G80" s="226" t="s">
        <v>5</v>
      </c>
      <c r="H80" s="226" t="s">
        <v>6</v>
      </c>
      <c r="I80" s="226" t="s">
        <v>4</v>
      </c>
      <c r="J80" s="226" t="s">
        <v>5</v>
      </c>
      <c r="K80" s="226" t="s">
        <v>6</v>
      </c>
      <c r="L80" s="2"/>
      <c r="M80" s="219"/>
      <c r="N80" s="224" t="s">
        <v>346</v>
      </c>
      <c r="O80" s="226" t="s">
        <v>348</v>
      </c>
      <c r="P80" s="226" t="s">
        <v>347</v>
      </c>
    </row>
    <row r="81" spans="2:16" ht="12" customHeight="1" thickBot="1" x14ac:dyDescent="0.25">
      <c r="B81" s="220"/>
      <c r="C81" s="225"/>
      <c r="D81" s="227"/>
      <c r="E81" s="227"/>
      <c r="F81" s="227"/>
      <c r="G81" s="227"/>
      <c r="H81" s="227"/>
      <c r="I81" s="227"/>
      <c r="J81" s="227"/>
      <c r="K81" s="227"/>
      <c r="L81" s="2"/>
      <c r="M81" s="220"/>
      <c r="N81" s="225"/>
      <c r="O81" s="227"/>
      <c r="P81" s="227"/>
    </row>
    <row r="82" spans="2:16" ht="12" customHeight="1" thickBot="1" x14ac:dyDescent="0.25">
      <c r="B82" s="128" t="s">
        <v>335</v>
      </c>
      <c r="C82" s="129">
        <v>201</v>
      </c>
      <c r="D82" s="129">
        <v>30</v>
      </c>
      <c r="E82" s="129">
        <v>44</v>
      </c>
      <c r="F82" s="129">
        <v>130</v>
      </c>
      <c r="G82" s="129">
        <v>34</v>
      </c>
      <c r="H82" s="129">
        <v>44</v>
      </c>
      <c r="I82" s="129">
        <v>212</v>
      </c>
      <c r="J82" s="129">
        <v>42</v>
      </c>
      <c r="K82" s="129">
        <v>2</v>
      </c>
      <c r="L82" s="2"/>
      <c r="M82" s="128" t="s">
        <v>335</v>
      </c>
      <c r="N82" s="129" t="s">
        <v>349</v>
      </c>
      <c r="O82" s="129"/>
      <c r="P82" s="129" t="s">
        <v>349</v>
      </c>
    </row>
    <row r="83" spans="2:16" ht="12" customHeight="1" thickBot="1" x14ac:dyDescent="0.25">
      <c r="B83" s="128" t="s">
        <v>336</v>
      </c>
      <c r="C83" s="129">
        <v>269</v>
      </c>
      <c r="D83" s="129">
        <v>17</v>
      </c>
      <c r="E83" s="129">
        <v>56</v>
      </c>
      <c r="F83" s="129">
        <v>176</v>
      </c>
      <c r="G83" s="129">
        <v>26</v>
      </c>
      <c r="H83" s="129">
        <v>55</v>
      </c>
      <c r="I83" s="129">
        <v>321</v>
      </c>
      <c r="J83" s="129">
        <v>40</v>
      </c>
      <c r="K83" s="129">
        <v>3</v>
      </c>
      <c r="L83" s="2"/>
      <c r="M83" s="128" t="s">
        <v>336</v>
      </c>
      <c r="N83" s="129" t="s">
        <v>349</v>
      </c>
      <c r="O83" s="129"/>
      <c r="P83" s="129" t="s">
        <v>349</v>
      </c>
    </row>
    <row r="84" spans="2:16" ht="12" customHeight="1" thickBot="1" x14ac:dyDescent="0.25">
      <c r="B84" s="128" t="s">
        <v>337</v>
      </c>
      <c r="C84" s="129">
        <v>377</v>
      </c>
      <c r="D84" s="129">
        <v>36</v>
      </c>
      <c r="E84" s="129">
        <v>51</v>
      </c>
      <c r="F84" s="129">
        <v>226</v>
      </c>
      <c r="G84" s="129">
        <v>69</v>
      </c>
      <c r="H84" s="129">
        <v>52</v>
      </c>
      <c r="I84" s="129">
        <v>600</v>
      </c>
      <c r="J84" s="129">
        <v>61</v>
      </c>
      <c r="K84" s="129">
        <v>5</v>
      </c>
      <c r="L84" s="2"/>
      <c r="M84" s="128" t="s">
        <v>337</v>
      </c>
      <c r="N84" s="129" t="s">
        <v>349</v>
      </c>
      <c r="O84" s="129" t="s">
        <v>349</v>
      </c>
      <c r="P84" s="129" t="s">
        <v>349</v>
      </c>
    </row>
    <row r="85" spans="2:16" ht="12" customHeight="1" thickBot="1" x14ac:dyDescent="0.25">
      <c r="B85" s="128" t="s">
        <v>338</v>
      </c>
      <c r="C85" s="129">
        <v>326</v>
      </c>
      <c r="D85" s="129">
        <v>23</v>
      </c>
      <c r="E85" s="129">
        <v>27</v>
      </c>
      <c r="F85" s="129">
        <v>311</v>
      </c>
      <c r="G85" s="129">
        <v>9</v>
      </c>
      <c r="H85" s="129">
        <v>25</v>
      </c>
      <c r="I85" s="129">
        <v>85</v>
      </c>
      <c r="J85" s="129">
        <v>19</v>
      </c>
      <c r="K85" s="129">
        <v>1</v>
      </c>
      <c r="L85" s="2"/>
      <c r="M85" s="128" t="s">
        <v>338</v>
      </c>
      <c r="N85" s="129" t="s">
        <v>349</v>
      </c>
      <c r="O85" s="129" t="s">
        <v>349</v>
      </c>
      <c r="P85" s="129" t="s">
        <v>349</v>
      </c>
    </row>
    <row r="86" spans="2:16" ht="12" customHeight="1" thickBot="1" x14ac:dyDescent="0.25">
      <c r="B86" s="128" t="s">
        <v>339</v>
      </c>
      <c r="C86" s="129">
        <v>348</v>
      </c>
      <c r="D86" s="129">
        <v>26</v>
      </c>
      <c r="E86" s="129">
        <v>68</v>
      </c>
      <c r="F86" s="129">
        <v>262</v>
      </c>
      <c r="G86" s="129">
        <v>31</v>
      </c>
      <c r="H86" s="129">
        <v>60</v>
      </c>
      <c r="I86" s="129">
        <v>308</v>
      </c>
      <c r="J86" s="129">
        <v>11</v>
      </c>
      <c r="K86" s="129">
        <v>2</v>
      </c>
      <c r="L86" s="2"/>
      <c r="M86" s="128" t="s">
        <v>339</v>
      </c>
      <c r="N86" s="129" t="s">
        <v>349</v>
      </c>
      <c r="O86" s="129" t="s">
        <v>349</v>
      </c>
      <c r="P86" s="129" t="s">
        <v>349</v>
      </c>
    </row>
    <row r="87" spans="2:16" ht="12" customHeight="1" thickBot="1" x14ac:dyDescent="0.25">
      <c r="B87" s="128" t="s">
        <v>340</v>
      </c>
      <c r="C87" s="129">
        <v>294</v>
      </c>
      <c r="D87" s="129">
        <v>10</v>
      </c>
      <c r="E87" s="129">
        <v>73</v>
      </c>
      <c r="F87" s="129">
        <v>240</v>
      </c>
      <c r="G87" s="129">
        <v>21</v>
      </c>
      <c r="H87" s="129">
        <v>71</v>
      </c>
      <c r="I87" s="129">
        <v>202</v>
      </c>
      <c r="J87" s="129">
        <v>24</v>
      </c>
      <c r="K87" s="129">
        <v>7</v>
      </c>
      <c r="L87" s="2"/>
      <c r="M87" s="128" t="s">
        <v>340</v>
      </c>
      <c r="N87" s="129"/>
      <c r="O87" s="129"/>
      <c r="P87" s="129"/>
    </row>
    <row r="88" spans="2:16" ht="12" customHeight="1" thickBot="1" x14ac:dyDescent="0.25">
      <c r="B88" s="128" t="s">
        <v>341</v>
      </c>
      <c r="C88" s="129">
        <v>334</v>
      </c>
      <c r="D88" s="129">
        <v>3</v>
      </c>
      <c r="E88" s="129">
        <v>46</v>
      </c>
      <c r="F88" s="129">
        <v>174</v>
      </c>
      <c r="G88" s="129">
        <v>6</v>
      </c>
      <c r="H88" s="129">
        <v>43</v>
      </c>
      <c r="I88" s="129">
        <v>364</v>
      </c>
      <c r="J88" s="129">
        <v>9</v>
      </c>
      <c r="K88" s="129">
        <v>4</v>
      </c>
      <c r="L88" s="2"/>
      <c r="M88" s="128" t="s">
        <v>341</v>
      </c>
      <c r="N88" s="129" t="s">
        <v>349</v>
      </c>
      <c r="O88" s="129"/>
      <c r="P88" s="129" t="s">
        <v>349</v>
      </c>
    </row>
    <row r="89" spans="2:16" ht="12" customHeight="1" thickBot="1" x14ac:dyDescent="0.25">
      <c r="B89" s="128" t="s">
        <v>342</v>
      </c>
      <c r="C89" s="129">
        <v>363</v>
      </c>
      <c r="D89" s="129">
        <v>121</v>
      </c>
      <c r="E89" s="129">
        <v>45</v>
      </c>
      <c r="F89" s="129">
        <v>224</v>
      </c>
      <c r="G89" s="129">
        <v>206</v>
      </c>
      <c r="H89" s="129">
        <v>42</v>
      </c>
      <c r="I89" s="129">
        <v>374</v>
      </c>
      <c r="J89" s="129">
        <v>138</v>
      </c>
      <c r="K89" s="129">
        <v>3</v>
      </c>
      <c r="L89" s="2"/>
      <c r="M89" s="128" t="s">
        <v>342</v>
      </c>
      <c r="N89" s="129" t="s">
        <v>349</v>
      </c>
      <c r="O89" s="129"/>
      <c r="P89" s="129" t="s">
        <v>349</v>
      </c>
    </row>
    <row r="90" spans="2:16" ht="12" customHeight="1" thickBot="1" x14ac:dyDescent="0.25">
      <c r="B90" s="128" t="s">
        <v>343</v>
      </c>
      <c r="C90" s="129">
        <v>397</v>
      </c>
      <c r="D90" s="129">
        <v>10</v>
      </c>
      <c r="E90" s="129">
        <v>66</v>
      </c>
      <c r="F90" s="129">
        <v>216</v>
      </c>
      <c r="G90" s="129">
        <v>51</v>
      </c>
      <c r="H90" s="129">
        <v>64</v>
      </c>
      <c r="I90" s="129">
        <v>351</v>
      </c>
      <c r="J90" s="129">
        <v>69</v>
      </c>
      <c r="K90" s="129">
        <v>2</v>
      </c>
      <c r="L90" s="2"/>
      <c r="M90" s="128" t="s">
        <v>343</v>
      </c>
      <c r="N90" s="129" t="s">
        <v>349</v>
      </c>
      <c r="O90" s="129"/>
      <c r="P90" s="129" t="s">
        <v>349</v>
      </c>
    </row>
    <row r="91" spans="2:16" ht="12" customHeight="1" thickBot="1" x14ac:dyDescent="0.25">
      <c r="B91" s="128" t="s">
        <v>344</v>
      </c>
      <c r="C91" s="129">
        <v>345</v>
      </c>
      <c r="D91" s="129">
        <v>42</v>
      </c>
      <c r="E91" s="129">
        <v>80</v>
      </c>
      <c r="F91" s="129">
        <v>222</v>
      </c>
      <c r="G91" s="129">
        <v>68</v>
      </c>
      <c r="H91" s="129">
        <v>73</v>
      </c>
      <c r="I91" s="129">
        <v>420</v>
      </c>
      <c r="J91" s="129">
        <v>23</v>
      </c>
      <c r="K91" s="129">
        <v>6</v>
      </c>
      <c r="L91" s="2"/>
      <c r="M91" s="128" t="s">
        <v>344</v>
      </c>
      <c r="N91" s="129" t="s">
        <v>349</v>
      </c>
      <c r="O91" s="129" t="s">
        <v>349</v>
      </c>
      <c r="P91" s="129" t="s">
        <v>349</v>
      </c>
    </row>
    <row r="92" spans="2:16" ht="12" customHeight="1" thickBot="1" x14ac:dyDescent="0.25">
      <c r="B92" s="128" t="s">
        <v>345</v>
      </c>
      <c r="C92" s="129">
        <v>335</v>
      </c>
      <c r="D92" s="129">
        <v>22</v>
      </c>
      <c r="E92" s="129">
        <v>60</v>
      </c>
      <c r="F92" s="129">
        <v>283</v>
      </c>
      <c r="G92" s="129">
        <v>20</v>
      </c>
      <c r="H92" s="129">
        <v>52</v>
      </c>
      <c r="I92" s="129">
        <v>477</v>
      </c>
      <c r="J92" s="129">
        <v>37</v>
      </c>
      <c r="K92" s="129">
        <v>2</v>
      </c>
      <c r="L92" s="2"/>
      <c r="M92" s="128" t="s">
        <v>345</v>
      </c>
      <c r="N92" s="129" t="s">
        <v>349</v>
      </c>
      <c r="O92" s="129" t="s">
        <v>349</v>
      </c>
      <c r="P92" s="129" t="s">
        <v>349</v>
      </c>
    </row>
    <row r="93" spans="2:16" ht="12" customHeight="1" thickBot="1" x14ac:dyDescent="0.25"/>
    <row r="94" spans="2:16" ht="12" customHeight="1" x14ac:dyDescent="0.2">
      <c r="B94" s="136" t="s">
        <v>350</v>
      </c>
      <c r="C94" s="134">
        <v>326</v>
      </c>
      <c r="D94" s="130">
        <v>31</v>
      </c>
      <c r="E94" s="130">
        <v>56</v>
      </c>
      <c r="F94" s="130">
        <v>224</v>
      </c>
      <c r="G94" s="130">
        <v>49</v>
      </c>
      <c r="H94" s="130">
        <v>53</v>
      </c>
      <c r="I94" s="130">
        <v>338</v>
      </c>
      <c r="J94" s="130">
        <v>43</v>
      </c>
      <c r="K94" s="131">
        <v>3</v>
      </c>
    </row>
    <row r="95" spans="2:16" ht="12" customHeight="1" thickBot="1" x14ac:dyDescent="0.25">
      <c r="B95" s="137" t="s">
        <v>351</v>
      </c>
      <c r="C95" s="135"/>
      <c r="D95" s="132">
        <v>22</v>
      </c>
      <c r="E95" s="132"/>
      <c r="F95" s="132"/>
      <c r="G95" s="132">
        <v>34</v>
      </c>
      <c r="H95" s="132"/>
      <c r="I95" s="132"/>
      <c r="J95" s="132">
        <v>34</v>
      </c>
      <c r="K95" s="133"/>
    </row>
    <row r="96" spans="2:16" ht="12" customHeight="1" thickBot="1" x14ac:dyDescent="0.25">
      <c r="B96" s="137" t="s">
        <v>120</v>
      </c>
      <c r="C96" s="138">
        <f>+C92/C94</f>
        <v>1.0276073619631902</v>
      </c>
      <c r="D96" s="138">
        <f>+D92/D95</f>
        <v>1</v>
      </c>
      <c r="E96" s="138">
        <f t="shared" ref="E96:K96" si="5">+E92/E94</f>
        <v>1.0714285714285714</v>
      </c>
      <c r="F96" s="138">
        <f t="shared" si="5"/>
        <v>1.2633928571428572</v>
      </c>
      <c r="G96" s="139">
        <f>+G92/G95</f>
        <v>0.58823529411764708</v>
      </c>
      <c r="H96" s="138">
        <f t="shared" si="5"/>
        <v>0.98113207547169812</v>
      </c>
      <c r="I96" s="139">
        <f t="shared" si="5"/>
        <v>1.4112426035502958</v>
      </c>
      <c r="J96" s="138">
        <f>+J92/J95</f>
        <v>1.088235294117647</v>
      </c>
      <c r="K96" s="138">
        <f t="shared" si="5"/>
        <v>0.66666666666666663</v>
      </c>
    </row>
  </sheetData>
  <mergeCells count="53">
    <mergeCell ref="B79:B81"/>
    <mergeCell ref="C79:E79"/>
    <mergeCell ref="F79:H79"/>
    <mergeCell ref="I79:K79"/>
    <mergeCell ref="C80:C81"/>
    <mergeCell ref="D80:D81"/>
    <mergeCell ref="E80:E81"/>
    <mergeCell ref="F80:F81"/>
    <mergeCell ref="G80:G81"/>
    <mergeCell ref="H80:H81"/>
    <mergeCell ref="I80:I81"/>
    <mergeCell ref="J80:J81"/>
    <mergeCell ref="K80:K81"/>
    <mergeCell ref="F4:H4"/>
    <mergeCell ref="K7:K8"/>
    <mergeCell ref="F20:H20"/>
    <mergeCell ref="B38:K38"/>
    <mergeCell ref="B39:K39"/>
    <mergeCell ref="B6:B8"/>
    <mergeCell ref="C6:E6"/>
    <mergeCell ref="F6:H6"/>
    <mergeCell ref="I6:K6"/>
    <mergeCell ref="C7:C8"/>
    <mergeCell ref="D7:D8"/>
    <mergeCell ref="E7:E8"/>
    <mergeCell ref="F7:F8"/>
    <mergeCell ref="G7:G8"/>
    <mergeCell ref="J7:J8"/>
    <mergeCell ref="H23:H24"/>
    <mergeCell ref="H7:H8"/>
    <mergeCell ref="I7:I8"/>
    <mergeCell ref="D43:D44"/>
    <mergeCell ref="E43:E44"/>
    <mergeCell ref="G23:G24"/>
    <mergeCell ref="B49:K49"/>
    <mergeCell ref="I23:I24"/>
    <mergeCell ref="J23:J24"/>
    <mergeCell ref="K23:K24"/>
    <mergeCell ref="B40:K40"/>
    <mergeCell ref="B22:B24"/>
    <mergeCell ref="C22:E22"/>
    <mergeCell ref="F22:H22"/>
    <mergeCell ref="I22:K22"/>
    <mergeCell ref="C23:C24"/>
    <mergeCell ref="D23:D24"/>
    <mergeCell ref="E23:E24"/>
    <mergeCell ref="F23:F24"/>
    <mergeCell ref="C43:C44"/>
    <mergeCell ref="M79:M81"/>
    <mergeCell ref="N79:P79"/>
    <mergeCell ref="N80:N81"/>
    <mergeCell ref="O80:O81"/>
    <mergeCell ref="P80:P81"/>
  </mergeCells>
  <pageMargins left="0.23622047244094491" right="0.23622047244094491" top="0.39370078740157483" bottom="0.35433070866141736" header="0.11811023622047245" footer="0.11811023622047245"/>
  <pageSetup paperSize="14" orientation="landscape"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63"/>
  <sheetViews>
    <sheetView tabSelected="1" zoomScale="90" zoomScaleNormal="90" workbookViewId="0">
      <selection activeCell="I34" sqref="I34"/>
    </sheetView>
  </sheetViews>
  <sheetFormatPr baseColWidth="10" defaultColWidth="11.5703125" defaultRowHeight="12" x14ac:dyDescent="0.2"/>
  <cols>
    <col min="1" max="2" width="11.5703125" style="1"/>
    <col min="3" max="3" width="21.85546875" style="1" customWidth="1"/>
    <col min="4" max="16384" width="11.5703125" style="1"/>
  </cols>
  <sheetData>
    <row r="3" spans="2:12" x14ac:dyDescent="0.2">
      <c r="G3" s="212">
        <v>2016</v>
      </c>
      <c r="H3" s="212"/>
      <c r="I3" s="212"/>
    </row>
    <row r="4" spans="2:12" ht="12.75" thickBot="1" x14ac:dyDescent="0.25"/>
    <row r="5" spans="2:12" ht="12.75" thickBot="1" x14ac:dyDescent="0.25">
      <c r="B5" s="203" t="s">
        <v>28</v>
      </c>
      <c r="C5" s="213" t="s">
        <v>0</v>
      </c>
      <c r="D5" s="209" t="s">
        <v>1</v>
      </c>
      <c r="E5" s="207"/>
      <c r="F5" s="208"/>
      <c r="G5" s="209" t="s">
        <v>2</v>
      </c>
      <c r="H5" s="207"/>
      <c r="I5" s="208"/>
      <c r="J5" s="209" t="s">
        <v>3</v>
      </c>
      <c r="K5" s="207"/>
      <c r="L5" s="208"/>
    </row>
    <row r="6" spans="2:12" x14ac:dyDescent="0.2">
      <c r="B6" s="204"/>
      <c r="C6" s="214"/>
      <c r="D6" s="216" t="s">
        <v>4</v>
      </c>
      <c r="E6" s="200" t="s">
        <v>5</v>
      </c>
      <c r="F6" s="200" t="s">
        <v>6</v>
      </c>
      <c r="G6" s="200" t="s">
        <v>4</v>
      </c>
      <c r="H6" s="200" t="s">
        <v>5</v>
      </c>
      <c r="I6" s="200" t="s">
        <v>6</v>
      </c>
      <c r="J6" s="200" t="s">
        <v>4</v>
      </c>
      <c r="K6" s="200" t="s">
        <v>5</v>
      </c>
      <c r="L6" s="200" t="s">
        <v>6</v>
      </c>
    </row>
    <row r="7" spans="2:12" ht="12.75" thickBot="1" x14ac:dyDescent="0.25">
      <c r="B7" s="205"/>
      <c r="C7" s="215"/>
      <c r="D7" s="217"/>
      <c r="E7" s="201"/>
      <c r="F7" s="201"/>
      <c r="G7" s="201"/>
      <c r="H7" s="201"/>
      <c r="I7" s="201"/>
      <c r="J7" s="201"/>
      <c r="K7" s="201"/>
      <c r="L7" s="201"/>
    </row>
    <row r="8" spans="2:12" ht="13.5" thickBot="1" x14ac:dyDescent="0.25">
      <c r="B8" s="45" t="s">
        <v>29</v>
      </c>
      <c r="C8" s="47" t="s">
        <v>24</v>
      </c>
      <c r="D8" s="90">
        <v>1304</v>
      </c>
      <c r="E8" s="90">
        <v>1</v>
      </c>
      <c r="F8" s="90">
        <v>130</v>
      </c>
      <c r="G8" s="90">
        <v>537</v>
      </c>
      <c r="H8" s="90">
        <v>0</v>
      </c>
      <c r="I8" s="90">
        <v>102</v>
      </c>
      <c r="J8" s="90">
        <v>436</v>
      </c>
      <c r="K8" s="90">
        <v>1</v>
      </c>
      <c r="L8" s="90">
        <v>4</v>
      </c>
    </row>
    <row r="9" spans="2:12" x14ac:dyDescent="0.2">
      <c r="C9" s="6" t="s">
        <v>116</v>
      </c>
      <c r="D9" s="1">
        <f>SUM(D8:D8)</f>
        <v>1304</v>
      </c>
      <c r="E9" s="1">
        <f t="shared" ref="E9:L9" si="0">SUM(E8:E8)</f>
        <v>1</v>
      </c>
      <c r="F9" s="1">
        <f t="shared" si="0"/>
        <v>130</v>
      </c>
      <c r="G9" s="1">
        <f t="shared" si="0"/>
        <v>537</v>
      </c>
      <c r="H9" s="1">
        <f t="shared" si="0"/>
        <v>0</v>
      </c>
      <c r="I9" s="1">
        <f t="shared" si="0"/>
        <v>102</v>
      </c>
      <c r="J9" s="1">
        <f t="shared" si="0"/>
        <v>436</v>
      </c>
      <c r="K9" s="1">
        <f t="shared" si="0"/>
        <v>1</v>
      </c>
      <c r="L9" s="1">
        <f t="shared" si="0"/>
        <v>4</v>
      </c>
    </row>
    <row r="10" spans="2:12" x14ac:dyDescent="0.2">
      <c r="C10" s="6" t="s">
        <v>119</v>
      </c>
      <c r="D10" s="7">
        <f>+D9</f>
        <v>1304</v>
      </c>
      <c r="E10" s="7">
        <f t="shared" ref="E10:L10" si="1">+E9</f>
        <v>1</v>
      </c>
      <c r="F10" s="7">
        <f t="shared" si="1"/>
        <v>130</v>
      </c>
      <c r="G10" s="7">
        <f t="shared" si="1"/>
        <v>537</v>
      </c>
      <c r="H10" s="7">
        <f t="shared" si="1"/>
        <v>0</v>
      </c>
      <c r="I10" s="7">
        <f t="shared" si="1"/>
        <v>102</v>
      </c>
      <c r="J10" s="7">
        <f t="shared" si="1"/>
        <v>436</v>
      </c>
      <c r="K10" s="7">
        <f t="shared" si="1"/>
        <v>1</v>
      </c>
      <c r="L10" s="7">
        <f t="shared" si="1"/>
        <v>4</v>
      </c>
    </row>
    <row r="11" spans="2:12" ht="12.75" thickBot="1" x14ac:dyDescent="0.25">
      <c r="C11" s="6" t="s">
        <v>117</v>
      </c>
      <c r="E11" s="7">
        <f>SUM(D10:E10)</f>
        <v>1305</v>
      </c>
      <c r="F11" s="7">
        <f>SUM(D10:F10)</f>
        <v>1435</v>
      </c>
      <c r="H11" s="7">
        <f>SUM(G10:H10)</f>
        <v>537</v>
      </c>
      <c r="I11" s="7">
        <f>SUM(G10:I10)</f>
        <v>639</v>
      </c>
      <c r="K11" s="7">
        <f>SUM(J10:K10)</f>
        <v>437</v>
      </c>
      <c r="L11" s="7">
        <f>SUM(J10:L10)</f>
        <v>441</v>
      </c>
    </row>
    <row r="12" spans="2:12" ht="12.75" thickBot="1" x14ac:dyDescent="0.25">
      <c r="C12" s="9" t="s">
        <v>121</v>
      </c>
      <c r="D12" s="8"/>
      <c r="E12" s="8"/>
      <c r="F12" s="10">
        <f>+F10/F11</f>
        <v>9.0592334494773524E-2</v>
      </c>
      <c r="G12" s="8"/>
      <c r="H12" s="11" t="s">
        <v>126</v>
      </c>
      <c r="I12" s="12">
        <f>+I11/F11</f>
        <v>0.44529616724738674</v>
      </c>
      <c r="J12" s="8"/>
      <c r="K12" s="8"/>
      <c r="L12" s="8"/>
    </row>
    <row r="13" spans="2:12" x14ac:dyDescent="0.2">
      <c r="I13" s="10"/>
    </row>
    <row r="14" spans="2:12" x14ac:dyDescent="0.2">
      <c r="G14" s="212">
        <v>2017</v>
      </c>
      <c r="H14" s="212"/>
      <c r="I14" s="212"/>
    </row>
    <row r="15" spans="2:12" ht="12.75" thickBot="1" x14ac:dyDescent="0.25">
      <c r="G15" s="68"/>
      <c r="H15" s="68"/>
      <c r="I15" s="68"/>
    </row>
    <row r="16" spans="2:12" ht="12.75" thickBot="1" x14ac:dyDescent="0.25">
      <c r="B16" s="203" t="s">
        <v>28</v>
      </c>
      <c r="C16" s="213" t="s">
        <v>0</v>
      </c>
      <c r="D16" s="209" t="s">
        <v>1</v>
      </c>
      <c r="E16" s="207"/>
      <c r="F16" s="208"/>
      <c r="G16" s="209" t="s">
        <v>2</v>
      </c>
      <c r="H16" s="207"/>
      <c r="I16" s="208"/>
      <c r="J16" s="209" t="s">
        <v>3</v>
      </c>
      <c r="K16" s="207"/>
      <c r="L16" s="208"/>
    </row>
    <row r="17" spans="2:12" x14ac:dyDescent="0.2">
      <c r="B17" s="204"/>
      <c r="C17" s="214"/>
      <c r="D17" s="216" t="s">
        <v>4</v>
      </c>
      <c r="E17" s="200" t="s">
        <v>5</v>
      </c>
      <c r="F17" s="200" t="s">
        <v>6</v>
      </c>
      <c r="G17" s="200" t="s">
        <v>4</v>
      </c>
      <c r="H17" s="200" t="s">
        <v>5</v>
      </c>
      <c r="I17" s="200" t="s">
        <v>6</v>
      </c>
      <c r="J17" s="200" t="s">
        <v>4</v>
      </c>
      <c r="K17" s="200" t="s">
        <v>5</v>
      </c>
      <c r="L17" s="200" t="s">
        <v>6</v>
      </c>
    </row>
    <row r="18" spans="2:12" ht="12.75" thickBot="1" x14ac:dyDescent="0.25">
      <c r="B18" s="205"/>
      <c r="C18" s="215"/>
      <c r="D18" s="217"/>
      <c r="E18" s="201"/>
      <c r="F18" s="201"/>
      <c r="G18" s="201"/>
      <c r="H18" s="201"/>
      <c r="I18" s="201"/>
      <c r="J18" s="201"/>
      <c r="K18" s="201"/>
      <c r="L18" s="201"/>
    </row>
    <row r="19" spans="2:12" ht="13.5" thickBot="1" x14ac:dyDescent="0.25">
      <c r="B19" s="45" t="s">
        <v>29</v>
      </c>
      <c r="C19" s="47" t="s">
        <v>24</v>
      </c>
      <c r="D19" s="90">
        <v>698</v>
      </c>
      <c r="E19" s="90">
        <v>0</v>
      </c>
      <c r="F19" s="90">
        <v>206</v>
      </c>
      <c r="G19" s="90">
        <v>412</v>
      </c>
      <c r="H19" s="90">
        <v>0</v>
      </c>
      <c r="I19" s="90">
        <v>173</v>
      </c>
      <c r="J19" s="90">
        <v>565</v>
      </c>
      <c r="K19" s="90">
        <v>1</v>
      </c>
      <c r="L19" s="90">
        <v>4</v>
      </c>
    </row>
    <row r="20" spans="2:12" x14ac:dyDescent="0.2">
      <c r="C20" s="6" t="s">
        <v>116</v>
      </c>
      <c r="D20" s="1">
        <f>SUM(D19:D19)</f>
        <v>698</v>
      </c>
      <c r="E20" s="1">
        <f t="shared" ref="E20:L20" si="2">SUM(E19:E19)</f>
        <v>0</v>
      </c>
      <c r="F20" s="1">
        <f t="shared" si="2"/>
        <v>206</v>
      </c>
      <c r="G20" s="1">
        <f t="shared" si="2"/>
        <v>412</v>
      </c>
      <c r="H20" s="1">
        <f t="shared" si="2"/>
        <v>0</v>
      </c>
      <c r="I20" s="1">
        <f t="shared" si="2"/>
        <v>173</v>
      </c>
      <c r="J20" s="1">
        <f t="shared" si="2"/>
        <v>565</v>
      </c>
      <c r="K20" s="1">
        <f t="shared" si="2"/>
        <v>1</v>
      </c>
      <c r="L20" s="1">
        <f t="shared" si="2"/>
        <v>4</v>
      </c>
    </row>
    <row r="21" spans="2:12" x14ac:dyDescent="0.2">
      <c r="C21" s="6" t="s">
        <v>119</v>
      </c>
      <c r="D21" s="7">
        <f>+D20</f>
        <v>698</v>
      </c>
      <c r="E21" s="7">
        <f t="shared" ref="E21:L21" si="3">+E20</f>
        <v>0</v>
      </c>
      <c r="F21" s="7">
        <f t="shared" si="3"/>
        <v>206</v>
      </c>
      <c r="G21" s="7">
        <f t="shared" si="3"/>
        <v>412</v>
      </c>
      <c r="H21" s="7">
        <f t="shared" si="3"/>
        <v>0</v>
      </c>
      <c r="I21" s="7">
        <f t="shared" si="3"/>
        <v>173</v>
      </c>
      <c r="J21" s="7">
        <f t="shared" si="3"/>
        <v>565</v>
      </c>
      <c r="K21" s="7">
        <f t="shared" si="3"/>
        <v>1</v>
      </c>
      <c r="L21" s="7">
        <f t="shared" si="3"/>
        <v>4</v>
      </c>
    </row>
    <row r="22" spans="2:12" x14ac:dyDescent="0.2">
      <c r="C22" s="6" t="s">
        <v>117</v>
      </c>
      <c r="E22" s="8">
        <f>SUM(D21:E21)</f>
        <v>698</v>
      </c>
      <c r="F22" s="8">
        <f>SUM(D21:F21)</f>
        <v>904</v>
      </c>
      <c r="H22" s="8">
        <f>SUM(G21:H21)</f>
        <v>412</v>
      </c>
      <c r="I22" s="8">
        <f>SUM(G21:I21)</f>
        <v>585</v>
      </c>
      <c r="K22" s="8">
        <f>SUM(J21:K21)</f>
        <v>566</v>
      </c>
      <c r="L22" s="8">
        <f>SUM(J21:L21)</f>
        <v>570</v>
      </c>
    </row>
    <row r="23" spans="2:12" x14ac:dyDescent="0.2">
      <c r="C23" s="6" t="s">
        <v>120</v>
      </c>
      <c r="D23" s="10">
        <f>+D20/D9</f>
        <v>0.53527607361963192</v>
      </c>
      <c r="E23" s="10">
        <f>+E20/E9</f>
        <v>0</v>
      </c>
      <c r="F23" s="10">
        <f t="shared" ref="F23:L23" si="4">+F20/F9</f>
        <v>1.5846153846153845</v>
      </c>
      <c r="G23" s="10">
        <f t="shared" si="4"/>
        <v>0.76722532588454373</v>
      </c>
      <c r="H23" s="10"/>
      <c r="I23" s="10">
        <f t="shared" si="4"/>
        <v>1.696078431372549</v>
      </c>
      <c r="J23" s="10">
        <f t="shared" si="4"/>
        <v>1.2958715596330275</v>
      </c>
      <c r="K23" s="10">
        <f t="shared" si="4"/>
        <v>1</v>
      </c>
      <c r="L23" s="10">
        <f t="shared" si="4"/>
        <v>1</v>
      </c>
    </row>
    <row r="24" spans="2:12" ht="12.75" thickBot="1" x14ac:dyDescent="0.25">
      <c r="C24" s="9" t="s">
        <v>122</v>
      </c>
      <c r="E24" s="10">
        <f>+E22/E11</f>
        <v>0.53486590038314175</v>
      </c>
      <c r="F24" s="10">
        <f t="shared" ref="F24:L24" si="5">+F22/F11</f>
        <v>0.62996515679442511</v>
      </c>
      <c r="G24" s="10"/>
      <c r="H24" s="10">
        <f t="shared" si="5"/>
        <v>0.76722532588454373</v>
      </c>
      <c r="I24" s="10">
        <f t="shared" si="5"/>
        <v>0.91549295774647887</v>
      </c>
      <c r="J24" s="10"/>
      <c r="K24" s="10">
        <f t="shared" si="5"/>
        <v>1.2951945080091534</v>
      </c>
      <c r="L24" s="10">
        <f t="shared" si="5"/>
        <v>1.2925170068027212</v>
      </c>
    </row>
    <row r="25" spans="2:12" x14ac:dyDescent="0.2">
      <c r="C25" s="21"/>
      <c r="E25" s="10"/>
      <c r="F25" s="10"/>
      <c r="G25" s="10"/>
      <c r="H25" s="10"/>
      <c r="I25" s="10"/>
      <c r="J25" s="10"/>
      <c r="K25" s="10"/>
      <c r="L25" s="10"/>
    </row>
    <row r="26" spans="2:12" ht="27.6" customHeight="1" x14ac:dyDescent="0.2">
      <c r="B26" s="118" t="s">
        <v>123</v>
      </c>
      <c r="C26" s="199" t="s">
        <v>332</v>
      </c>
      <c r="D26" s="199"/>
      <c r="E26" s="199"/>
      <c r="F26" s="199"/>
      <c r="G26" s="199"/>
      <c r="H26" s="199"/>
      <c r="I26" s="199"/>
      <c r="J26" s="199"/>
      <c r="K26" s="199"/>
      <c r="L26" s="199"/>
    </row>
    <row r="27" spans="2:12" x14ac:dyDescent="0.2">
      <c r="B27" s="119" t="s">
        <v>124</v>
      </c>
      <c r="C27" s="199" t="s">
        <v>333</v>
      </c>
      <c r="D27" s="199"/>
      <c r="E27" s="199"/>
      <c r="F27" s="199"/>
      <c r="G27" s="199"/>
      <c r="H27" s="199"/>
      <c r="I27" s="199"/>
      <c r="J27" s="199"/>
      <c r="K27" s="199"/>
      <c r="L27" s="199"/>
    </row>
    <row r="28" spans="2:12" x14ac:dyDescent="0.2">
      <c r="B28" s="119" t="s">
        <v>125</v>
      </c>
      <c r="C28" s="199" t="s">
        <v>334</v>
      </c>
      <c r="D28" s="199"/>
      <c r="E28" s="199"/>
      <c r="F28" s="199"/>
      <c r="G28" s="199"/>
      <c r="H28" s="199"/>
      <c r="I28" s="199"/>
      <c r="J28" s="199"/>
      <c r="K28" s="199"/>
      <c r="L28" s="199"/>
    </row>
    <row r="30" spans="2:12" ht="12.75" thickBot="1" x14ac:dyDescent="0.25"/>
    <row r="31" spans="2:12" x14ac:dyDescent="0.2">
      <c r="C31" s="69"/>
      <c r="D31" s="203" t="s">
        <v>1</v>
      </c>
      <c r="E31" s="203" t="s">
        <v>2</v>
      </c>
      <c r="F31" s="203" t="s">
        <v>3</v>
      </c>
    </row>
    <row r="32" spans="2:12" ht="12.75" thickBot="1" x14ac:dyDescent="0.25">
      <c r="C32" s="69"/>
      <c r="D32" s="240"/>
      <c r="E32" s="240"/>
      <c r="F32" s="240"/>
    </row>
    <row r="33" spans="1:11" ht="12.75" thickBot="1" x14ac:dyDescent="0.25">
      <c r="C33" s="27" t="s">
        <v>72</v>
      </c>
      <c r="D33" s="28"/>
      <c r="E33" s="28"/>
      <c r="F33" s="28"/>
    </row>
    <row r="34" spans="1:11" ht="24.75" thickBot="1" x14ac:dyDescent="0.25">
      <c r="C34" s="31" t="s">
        <v>173</v>
      </c>
      <c r="D34" s="28"/>
      <c r="E34" s="28"/>
      <c r="F34" s="28"/>
    </row>
    <row r="35" spans="1:11" x14ac:dyDescent="0.2">
      <c r="D35" s="10" t="e">
        <f>+D33/D34</f>
        <v>#DIV/0!</v>
      </c>
      <c r="E35" s="10" t="e">
        <f>+E33/E34</f>
        <v>#DIV/0!</v>
      </c>
      <c r="F35" s="10" t="e">
        <f>+F33/F34</f>
        <v>#DIV/0!</v>
      </c>
    </row>
    <row r="37" spans="1:11" ht="37.5" customHeight="1" x14ac:dyDescent="0.2">
      <c r="A37" s="118" t="s">
        <v>167</v>
      </c>
      <c r="B37" s="234" t="s">
        <v>331</v>
      </c>
      <c r="C37" s="234"/>
      <c r="D37" s="234"/>
      <c r="E37" s="234"/>
      <c r="F37" s="234"/>
      <c r="G37" s="234"/>
      <c r="H37" s="234"/>
      <c r="I37" s="234"/>
      <c r="J37" s="234"/>
      <c r="K37" s="234"/>
    </row>
    <row r="39" spans="1:11" ht="24" x14ac:dyDescent="0.2">
      <c r="C39" s="14" t="s">
        <v>74</v>
      </c>
      <c r="D39" s="15" t="s">
        <v>75</v>
      </c>
      <c r="E39" s="15" t="s">
        <v>76</v>
      </c>
      <c r="F39" s="16" t="s">
        <v>77</v>
      </c>
    </row>
    <row r="40" spans="1:11" x14ac:dyDescent="0.2">
      <c r="C40" s="17" t="s">
        <v>78</v>
      </c>
      <c r="D40" s="18">
        <v>344</v>
      </c>
      <c r="E40" s="18">
        <v>298</v>
      </c>
      <c r="F40" s="18">
        <v>121</v>
      </c>
    </row>
    <row r="41" spans="1:11" x14ac:dyDescent="0.2">
      <c r="C41" s="17" t="s">
        <v>80</v>
      </c>
      <c r="D41" s="18">
        <v>950</v>
      </c>
      <c r="E41" s="18">
        <v>798</v>
      </c>
      <c r="F41" s="18">
        <v>708</v>
      </c>
    </row>
    <row r="42" spans="1:11" x14ac:dyDescent="0.2">
      <c r="C42" s="17" t="s">
        <v>82</v>
      </c>
      <c r="D42" s="18">
        <v>781</v>
      </c>
      <c r="E42" s="18">
        <v>591</v>
      </c>
      <c r="F42" s="18">
        <v>363</v>
      </c>
    </row>
    <row r="43" spans="1:11" x14ac:dyDescent="0.2">
      <c r="C43" s="17" t="s">
        <v>85</v>
      </c>
      <c r="D43" s="18">
        <v>571</v>
      </c>
      <c r="E43" s="18">
        <v>436</v>
      </c>
      <c r="F43" s="18">
        <v>285</v>
      </c>
    </row>
    <row r="44" spans="1:11" x14ac:dyDescent="0.2">
      <c r="C44" s="17" t="s">
        <v>87</v>
      </c>
      <c r="D44" s="18">
        <v>506</v>
      </c>
      <c r="E44" s="18">
        <v>458</v>
      </c>
      <c r="F44" s="18">
        <v>365</v>
      </c>
    </row>
    <row r="45" spans="1:11" x14ac:dyDescent="0.2">
      <c r="C45" s="17" t="s">
        <v>88</v>
      </c>
      <c r="D45" s="18">
        <v>862</v>
      </c>
      <c r="E45" s="18">
        <v>579</v>
      </c>
      <c r="F45" s="18">
        <v>434</v>
      </c>
    </row>
    <row r="46" spans="1:11" x14ac:dyDescent="0.2">
      <c r="C46" s="17" t="s">
        <v>89</v>
      </c>
      <c r="D46" s="18">
        <v>382</v>
      </c>
      <c r="E46" s="18">
        <v>329</v>
      </c>
      <c r="F46" s="18">
        <v>134</v>
      </c>
    </row>
    <row r="47" spans="1:11" x14ac:dyDescent="0.2">
      <c r="C47" s="17" t="s">
        <v>180</v>
      </c>
      <c r="D47" s="18">
        <v>576</v>
      </c>
      <c r="E47" s="18">
        <v>461</v>
      </c>
      <c r="F47" s="18">
        <v>229</v>
      </c>
    </row>
    <row r="48" spans="1:11" x14ac:dyDescent="0.2">
      <c r="C48" s="17" t="s">
        <v>91</v>
      </c>
      <c r="D48" s="18">
        <v>679</v>
      </c>
      <c r="E48" s="18">
        <v>649</v>
      </c>
      <c r="F48" s="18">
        <v>471</v>
      </c>
    </row>
    <row r="49" spans="3:6" x14ac:dyDescent="0.2">
      <c r="C49" s="17" t="s">
        <v>92</v>
      </c>
      <c r="D49" s="18">
        <v>955</v>
      </c>
      <c r="E49" s="18">
        <v>575</v>
      </c>
      <c r="F49" s="18">
        <v>856</v>
      </c>
    </row>
    <row r="50" spans="3:6" x14ac:dyDescent="0.2">
      <c r="C50" s="17" t="s">
        <v>93</v>
      </c>
      <c r="D50" s="18">
        <v>237</v>
      </c>
      <c r="E50" s="18">
        <v>236</v>
      </c>
      <c r="F50" s="18">
        <v>114</v>
      </c>
    </row>
    <row r="51" spans="3:6" x14ac:dyDescent="0.2">
      <c r="C51" s="17" t="s">
        <v>94</v>
      </c>
      <c r="D51" s="18">
        <v>563</v>
      </c>
      <c r="E51" s="18">
        <v>558</v>
      </c>
      <c r="F51" s="18">
        <v>305</v>
      </c>
    </row>
    <row r="52" spans="3:6" x14ac:dyDescent="0.2">
      <c r="C52" s="17" t="s">
        <v>95</v>
      </c>
      <c r="D52" s="18">
        <v>243</v>
      </c>
      <c r="E52" s="18">
        <v>154</v>
      </c>
      <c r="F52" s="18">
        <v>156</v>
      </c>
    </row>
    <row r="53" spans="3:6" x14ac:dyDescent="0.2">
      <c r="C53" s="17" t="s">
        <v>96</v>
      </c>
      <c r="D53" s="18">
        <v>926</v>
      </c>
      <c r="E53" s="18">
        <v>653</v>
      </c>
      <c r="F53" s="18">
        <v>773</v>
      </c>
    </row>
    <row r="54" spans="3:6" x14ac:dyDescent="0.2">
      <c r="C54" s="17" t="s">
        <v>99</v>
      </c>
      <c r="D54" s="18">
        <v>810</v>
      </c>
      <c r="E54" s="18">
        <v>440</v>
      </c>
      <c r="F54" s="18">
        <v>392</v>
      </c>
    </row>
    <row r="55" spans="3:6" x14ac:dyDescent="0.2">
      <c r="C55" s="17" t="s">
        <v>100</v>
      </c>
      <c r="D55" s="18">
        <v>637</v>
      </c>
      <c r="E55" s="18">
        <v>421</v>
      </c>
      <c r="F55" s="18">
        <v>430</v>
      </c>
    </row>
    <row r="56" spans="3:6" x14ac:dyDescent="0.2">
      <c r="C56" s="17" t="s">
        <v>101</v>
      </c>
      <c r="D56" s="18">
        <v>904</v>
      </c>
      <c r="E56" s="18">
        <v>761</v>
      </c>
      <c r="F56" s="18">
        <v>218</v>
      </c>
    </row>
    <row r="57" spans="3:6" x14ac:dyDescent="0.2">
      <c r="C57" s="17" t="s">
        <v>102</v>
      </c>
      <c r="D57" s="18">
        <v>448</v>
      </c>
      <c r="E57" s="18">
        <v>432</v>
      </c>
      <c r="F57" s="18">
        <v>550</v>
      </c>
    </row>
    <row r="58" spans="3:6" x14ac:dyDescent="0.2">
      <c r="C58" s="17" t="s">
        <v>103</v>
      </c>
      <c r="D58" s="18">
        <v>739</v>
      </c>
      <c r="E58" s="18">
        <v>587</v>
      </c>
      <c r="F58" s="18">
        <v>1180</v>
      </c>
    </row>
    <row r="59" spans="3:6" x14ac:dyDescent="0.2">
      <c r="C59" s="17" t="s">
        <v>104</v>
      </c>
      <c r="D59" s="18">
        <v>949</v>
      </c>
      <c r="E59" s="18">
        <v>690</v>
      </c>
      <c r="F59" s="18">
        <v>545</v>
      </c>
    </row>
    <row r="60" spans="3:6" x14ac:dyDescent="0.2">
      <c r="C60" s="17" t="s">
        <v>105</v>
      </c>
      <c r="D60" s="18">
        <v>775</v>
      </c>
      <c r="E60" s="18">
        <v>716</v>
      </c>
      <c r="F60" s="18">
        <v>862</v>
      </c>
    </row>
    <row r="61" spans="3:6" x14ac:dyDescent="0.2">
      <c r="C61" s="17" t="s">
        <v>107</v>
      </c>
      <c r="D61" s="18">
        <v>732</v>
      </c>
      <c r="E61" s="18">
        <v>694</v>
      </c>
      <c r="F61" s="18">
        <v>772</v>
      </c>
    </row>
    <row r="62" spans="3:6" x14ac:dyDescent="0.2">
      <c r="C62" s="17" t="s">
        <v>108</v>
      </c>
      <c r="D62" s="18">
        <v>822</v>
      </c>
      <c r="E62" s="18">
        <v>792</v>
      </c>
      <c r="F62" s="18">
        <v>1421</v>
      </c>
    </row>
    <row r="63" spans="3:6" x14ac:dyDescent="0.2">
      <c r="C63" s="17" t="s">
        <v>109</v>
      </c>
      <c r="D63" s="18">
        <v>158</v>
      </c>
      <c r="E63" s="18">
        <v>116</v>
      </c>
      <c r="F63" s="18">
        <v>178</v>
      </c>
    </row>
  </sheetData>
  <mergeCells count="37">
    <mergeCell ref="D31:D32"/>
    <mergeCell ref="E31:E32"/>
    <mergeCell ref="F31:F32"/>
    <mergeCell ref="B37:K37"/>
    <mergeCell ref="B5:B7"/>
    <mergeCell ref="C5:C7"/>
    <mergeCell ref="D5:F5"/>
    <mergeCell ref="G5:I5"/>
    <mergeCell ref="J5:L5"/>
    <mergeCell ref="D6:D7"/>
    <mergeCell ref="E6:E7"/>
    <mergeCell ref="F6:F7"/>
    <mergeCell ref="G6:G7"/>
    <mergeCell ref="H6:H7"/>
    <mergeCell ref="I6:I7"/>
    <mergeCell ref="J6:J7"/>
    <mergeCell ref="B16:B18"/>
    <mergeCell ref="C16:C18"/>
    <mergeCell ref="D16:F16"/>
    <mergeCell ref="G16:I16"/>
    <mergeCell ref="J16:L16"/>
    <mergeCell ref="D17:D18"/>
    <mergeCell ref="E17:E18"/>
    <mergeCell ref="F17:F18"/>
    <mergeCell ref="G17:G18"/>
    <mergeCell ref="H17:H18"/>
    <mergeCell ref="I17:I18"/>
    <mergeCell ref="J17:J18"/>
    <mergeCell ref="K17:K18"/>
    <mergeCell ref="L17:L18"/>
    <mergeCell ref="G14:I14"/>
    <mergeCell ref="G3:I3"/>
    <mergeCell ref="C26:L26"/>
    <mergeCell ref="C27:L27"/>
    <mergeCell ref="C28:L28"/>
    <mergeCell ref="K6:K7"/>
    <mergeCell ref="L6:L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7"/>
  <sheetViews>
    <sheetView topLeftCell="A79" zoomScale="90" zoomScaleNormal="90" workbookViewId="0">
      <selection activeCell="D101" sqref="D101:F103"/>
    </sheetView>
  </sheetViews>
  <sheetFormatPr baseColWidth="10" defaultColWidth="11.5703125" defaultRowHeight="12" customHeight="1" x14ac:dyDescent="0.2"/>
  <cols>
    <col min="1" max="2" width="11.5703125" style="1"/>
    <col min="3" max="3" width="15.28515625" style="1" customWidth="1"/>
    <col min="4" max="4" width="16.7109375" style="53" customWidth="1"/>
    <col min="5" max="5" width="11.5703125" style="1" customWidth="1"/>
    <col min="6" max="16384" width="11.5703125" style="1"/>
  </cols>
  <sheetData>
    <row r="2" spans="2:16" ht="12" customHeight="1" x14ac:dyDescent="0.2">
      <c r="I2" s="212">
        <v>2017</v>
      </c>
      <c r="J2" s="212"/>
      <c r="K2" s="212"/>
    </row>
    <row r="3" spans="2:16" ht="12" customHeight="1" thickBot="1" x14ac:dyDescent="0.25"/>
    <row r="4" spans="2:16" ht="12" customHeight="1" thickBot="1" x14ac:dyDescent="0.25">
      <c r="B4" s="203" t="s">
        <v>28</v>
      </c>
      <c r="C4" s="264" t="s">
        <v>168</v>
      </c>
      <c r="D4" s="213" t="s">
        <v>0</v>
      </c>
      <c r="E4" s="209" t="s">
        <v>1</v>
      </c>
      <c r="F4" s="207"/>
      <c r="G4" s="208"/>
      <c r="I4" s="209" t="s">
        <v>2</v>
      </c>
      <c r="J4" s="207"/>
      <c r="K4" s="208"/>
      <c r="M4" s="209" t="s">
        <v>3</v>
      </c>
      <c r="N4" s="207"/>
      <c r="O4" s="208"/>
    </row>
    <row r="5" spans="2:16" ht="12" customHeight="1" x14ac:dyDescent="0.2">
      <c r="B5" s="204"/>
      <c r="C5" s="265"/>
      <c r="D5" s="214"/>
      <c r="E5" s="216" t="s">
        <v>4</v>
      </c>
      <c r="F5" s="200" t="s">
        <v>5</v>
      </c>
      <c r="G5" s="200" t="s">
        <v>6</v>
      </c>
      <c r="I5" s="216" t="s">
        <v>4</v>
      </c>
      <c r="J5" s="200" t="s">
        <v>5</v>
      </c>
      <c r="K5" s="200" t="s">
        <v>6</v>
      </c>
      <c r="M5" s="216" t="s">
        <v>4</v>
      </c>
      <c r="N5" s="200" t="s">
        <v>5</v>
      </c>
      <c r="O5" s="200" t="s">
        <v>6</v>
      </c>
    </row>
    <row r="6" spans="2:16" ht="12" customHeight="1" thickBot="1" x14ac:dyDescent="0.25">
      <c r="B6" s="204"/>
      <c r="C6" s="266"/>
      <c r="D6" s="215"/>
      <c r="E6" s="247"/>
      <c r="F6" s="202"/>
      <c r="G6" s="202"/>
      <c r="I6" s="247"/>
      <c r="J6" s="202"/>
      <c r="K6" s="202"/>
      <c r="M6" s="247"/>
      <c r="N6" s="202"/>
      <c r="O6" s="202"/>
    </row>
    <row r="7" spans="2:16" ht="12" customHeight="1" thickBot="1" x14ac:dyDescent="0.25">
      <c r="B7" s="264" t="s">
        <v>32</v>
      </c>
      <c r="C7" s="50" t="s">
        <v>111</v>
      </c>
      <c r="D7" s="72" t="s">
        <v>30</v>
      </c>
      <c r="E7" s="30">
        <v>138</v>
      </c>
      <c r="F7" s="28">
        <v>0</v>
      </c>
      <c r="G7" s="28">
        <v>41</v>
      </c>
      <c r="H7" s="51">
        <f>SUM(E7:G7)</f>
        <v>179</v>
      </c>
      <c r="I7" s="30">
        <v>178</v>
      </c>
      <c r="J7" s="28">
        <v>11</v>
      </c>
      <c r="K7" s="28">
        <v>31</v>
      </c>
      <c r="L7" s="51">
        <f>SUM(I7:K7)</f>
        <v>220</v>
      </c>
      <c r="M7" s="30">
        <v>68</v>
      </c>
      <c r="N7" s="28">
        <v>1</v>
      </c>
      <c r="O7" s="28">
        <v>0</v>
      </c>
      <c r="P7" s="60">
        <f>SUM(M7:O7)</f>
        <v>69</v>
      </c>
    </row>
    <row r="8" spans="2:16" ht="12" customHeight="1" thickBot="1" x14ac:dyDescent="0.25">
      <c r="B8" s="265"/>
      <c r="C8" s="183" t="s">
        <v>112</v>
      </c>
      <c r="D8" s="73" t="s">
        <v>30</v>
      </c>
      <c r="E8" s="190">
        <v>137</v>
      </c>
      <c r="F8" s="4">
        <v>0</v>
      </c>
      <c r="G8" s="4">
        <v>8</v>
      </c>
      <c r="H8" s="51">
        <f t="shared" ref="H8:H14" si="0">SUM(E8:G8)</f>
        <v>145</v>
      </c>
      <c r="I8" s="190">
        <v>65</v>
      </c>
      <c r="J8" s="4">
        <v>9</v>
      </c>
      <c r="K8" s="4">
        <v>8</v>
      </c>
      <c r="L8" s="51">
        <f t="shared" ref="L8:L14" si="1">SUM(I8:K8)</f>
        <v>82</v>
      </c>
      <c r="M8" s="190">
        <v>37</v>
      </c>
      <c r="N8" s="4">
        <v>3</v>
      </c>
      <c r="O8" s="4">
        <v>0</v>
      </c>
      <c r="P8" s="60">
        <f t="shared" ref="P8:P14" si="2">SUM(M8:O8)</f>
        <v>40</v>
      </c>
    </row>
    <row r="9" spans="2:16" ht="12" customHeight="1" thickBot="1" x14ac:dyDescent="0.25">
      <c r="B9" s="265"/>
      <c r="C9" s="243" t="s">
        <v>41</v>
      </c>
      <c r="D9" s="73" t="s">
        <v>30</v>
      </c>
      <c r="E9" s="190">
        <v>355</v>
      </c>
      <c r="F9" s="4">
        <v>0</v>
      </c>
      <c r="G9" s="4">
        <v>67</v>
      </c>
      <c r="H9" s="51">
        <f t="shared" si="0"/>
        <v>422</v>
      </c>
      <c r="I9" s="190">
        <v>301</v>
      </c>
      <c r="J9" s="4">
        <v>9</v>
      </c>
      <c r="K9" s="4">
        <v>55</v>
      </c>
      <c r="L9" s="51">
        <f t="shared" si="1"/>
        <v>365</v>
      </c>
      <c r="M9" s="190">
        <v>141</v>
      </c>
      <c r="N9" s="4">
        <v>4</v>
      </c>
      <c r="O9" s="4">
        <v>0</v>
      </c>
      <c r="P9" s="60">
        <f t="shared" si="2"/>
        <v>145</v>
      </c>
    </row>
    <row r="10" spans="2:16" ht="12" customHeight="1" thickBot="1" x14ac:dyDescent="0.25">
      <c r="B10" s="265"/>
      <c r="C10" s="242"/>
      <c r="D10" s="73" t="s">
        <v>25</v>
      </c>
      <c r="E10" s="190">
        <v>294</v>
      </c>
      <c r="F10" s="4">
        <v>0</v>
      </c>
      <c r="G10" s="4">
        <v>66</v>
      </c>
      <c r="H10" s="51">
        <f t="shared" si="0"/>
        <v>360</v>
      </c>
      <c r="I10" s="190">
        <v>287</v>
      </c>
      <c r="J10" s="4">
        <v>26</v>
      </c>
      <c r="K10" s="4">
        <v>40</v>
      </c>
      <c r="L10" s="51">
        <f t="shared" si="1"/>
        <v>353</v>
      </c>
      <c r="M10" s="190">
        <v>79</v>
      </c>
      <c r="N10" s="4">
        <v>12</v>
      </c>
      <c r="O10" s="4">
        <v>0</v>
      </c>
      <c r="P10" s="60">
        <f t="shared" si="2"/>
        <v>91</v>
      </c>
    </row>
    <row r="11" spans="2:16" ht="12" customHeight="1" thickBot="1" x14ac:dyDescent="0.25">
      <c r="B11" s="265"/>
      <c r="C11" s="183" t="s">
        <v>42</v>
      </c>
      <c r="D11" s="73" t="s">
        <v>30</v>
      </c>
      <c r="E11" s="190">
        <v>247</v>
      </c>
      <c r="F11" s="4">
        <v>0</v>
      </c>
      <c r="G11" s="4">
        <v>59</v>
      </c>
      <c r="H11" s="51">
        <f t="shared" si="0"/>
        <v>306</v>
      </c>
      <c r="I11" s="190">
        <v>173</v>
      </c>
      <c r="J11" s="4">
        <v>11</v>
      </c>
      <c r="K11" s="4">
        <v>49</v>
      </c>
      <c r="L11" s="51">
        <f t="shared" si="1"/>
        <v>233</v>
      </c>
      <c r="M11" s="190">
        <v>101</v>
      </c>
      <c r="N11" s="4">
        <v>30</v>
      </c>
      <c r="O11" s="4">
        <v>1</v>
      </c>
      <c r="P11" s="60">
        <f t="shared" si="2"/>
        <v>132</v>
      </c>
    </row>
    <row r="12" spans="2:16" ht="12" customHeight="1" thickBot="1" x14ac:dyDescent="0.25">
      <c r="B12" s="265"/>
      <c r="C12" s="183" t="s">
        <v>43</v>
      </c>
      <c r="D12" s="73" t="s">
        <v>30</v>
      </c>
      <c r="E12" s="190">
        <v>428</v>
      </c>
      <c r="F12" s="91">
        <v>22</v>
      </c>
      <c r="G12" s="4">
        <v>38</v>
      </c>
      <c r="H12" s="51">
        <f t="shared" si="0"/>
        <v>488</v>
      </c>
      <c r="I12" s="190">
        <v>254</v>
      </c>
      <c r="J12" s="4">
        <v>164</v>
      </c>
      <c r="K12" s="4">
        <v>35</v>
      </c>
      <c r="L12" s="51">
        <f t="shared" si="1"/>
        <v>453</v>
      </c>
      <c r="M12" s="190">
        <v>221</v>
      </c>
      <c r="N12" s="4">
        <v>67</v>
      </c>
      <c r="O12" s="4">
        <v>0</v>
      </c>
      <c r="P12" s="60">
        <f t="shared" si="2"/>
        <v>288</v>
      </c>
    </row>
    <row r="13" spans="2:16" ht="12" customHeight="1" thickBot="1" x14ac:dyDescent="0.25">
      <c r="B13" s="265"/>
      <c r="C13" s="185" t="s">
        <v>44</v>
      </c>
      <c r="D13" s="73" t="s">
        <v>30</v>
      </c>
      <c r="E13" s="190">
        <v>258</v>
      </c>
      <c r="F13" s="4">
        <v>0</v>
      </c>
      <c r="G13" s="4">
        <v>64</v>
      </c>
      <c r="H13" s="51">
        <f t="shared" si="0"/>
        <v>322</v>
      </c>
      <c r="I13" s="190">
        <v>199</v>
      </c>
      <c r="J13" s="4">
        <v>21</v>
      </c>
      <c r="K13" s="4">
        <v>62</v>
      </c>
      <c r="L13" s="51">
        <f t="shared" si="1"/>
        <v>282</v>
      </c>
      <c r="M13" s="190">
        <v>134</v>
      </c>
      <c r="N13" s="4">
        <v>31</v>
      </c>
      <c r="O13" s="4">
        <v>0</v>
      </c>
      <c r="P13" s="60">
        <f t="shared" si="2"/>
        <v>165</v>
      </c>
    </row>
    <row r="14" spans="2:16" ht="12" customHeight="1" thickBot="1" x14ac:dyDescent="0.25">
      <c r="B14" s="266"/>
      <c r="C14" s="185" t="s">
        <v>45</v>
      </c>
      <c r="D14" s="73" t="s">
        <v>30</v>
      </c>
      <c r="E14" s="190">
        <v>265</v>
      </c>
      <c r="F14" s="4">
        <v>7</v>
      </c>
      <c r="G14" s="4">
        <v>20</v>
      </c>
      <c r="H14" s="51">
        <f t="shared" si="0"/>
        <v>292</v>
      </c>
      <c r="I14" s="188">
        <v>179</v>
      </c>
      <c r="J14" s="4">
        <v>117</v>
      </c>
      <c r="K14" s="4">
        <v>16</v>
      </c>
      <c r="L14" s="51">
        <f t="shared" si="1"/>
        <v>312</v>
      </c>
      <c r="M14" s="188">
        <v>133</v>
      </c>
      <c r="N14" s="4">
        <v>47</v>
      </c>
      <c r="O14" s="4">
        <v>0</v>
      </c>
      <c r="P14" s="60">
        <f t="shared" si="2"/>
        <v>180</v>
      </c>
    </row>
    <row r="15" spans="2:16" ht="12" customHeight="1" x14ac:dyDescent="0.2">
      <c r="C15" s="34"/>
      <c r="D15" s="55" t="s">
        <v>116</v>
      </c>
      <c r="E15" s="1">
        <f>SUM(E7:E14)</f>
        <v>2122</v>
      </c>
      <c r="F15" s="1">
        <f t="shared" ref="F15:P15" si="3">SUM(F7:F14)</f>
        <v>29</v>
      </c>
      <c r="G15" s="1">
        <f t="shared" si="3"/>
        <v>363</v>
      </c>
      <c r="H15" s="1">
        <f t="shared" si="3"/>
        <v>2514</v>
      </c>
      <c r="I15" s="1">
        <f t="shared" si="3"/>
        <v>1636</v>
      </c>
      <c r="J15" s="1">
        <f t="shared" si="3"/>
        <v>368</v>
      </c>
      <c r="K15" s="1">
        <f t="shared" si="3"/>
        <v>296</v>
      </c>
      <c r="L15" s="1">
        <f t="shared" si="3"/>
        <v>2300</v>
      </c>
      <c r="M15" s="1">
        <f t="shared" si="3"/>
        <v>914</v>
      </c>
      <c r="N15" s="1">
        <f t="shared" si="3"/>
        <v>195</v>
      </c>
      <c r="O15" s="1">
        <f t="shared" si="3"/>
        <v>1</v>
      </c>
      <c r="P15" s="1">
        <f t="shared" si="3"/>
        <v>1110</v>
      </c>
    </row>
    <row r="16" spans="2:16" ht="12" customHeight="1" x14ac:dyDescent="0.2">
      <c r="C16" s="34"/>
      <c r="D16" s="55" t="s">
        <v>119</v>
      </c>
      <c r="E16" s="7">
        <f>+E15/8</f>
        <v>265.25</v>
      </c>
      <c r="F16" s="7">
        <f t="shared" ref="F16:P16" si="4">+F15/8</f>
        <v>3.625</v>
      </c>
      <c r="G16" s="7">
        <f t="shared" si="4"/>
        <v>45.375</v>
      </c>
      <c r="H16" s="7">
        <f t="shared" si="4"/>
        <v>314.25</v>
      </c>
      <c r="I16" s="7">
        <f t="shared" si="4"/>
        <v>204.5</v>
      </c>
      <c r="J16" s="7">
        <f t="shared" si="4"/>
        <v>46</v>
      </c>
      <c r="K16" s="7">
        <f t="shared" si="4"/>
        <v>37</v>
      </c>
      <c r="L16" s="7">
        <f t="shared" si="4"/>
        <v>287.5</v>
      </c>
      <c r="M16" s="7">
        <f t="shared" si="4"/>
        <v>114.25</v>
      </c>
      <c r="N16" s="7">
        <f t="shared" si="4"/>
        <v>24.375</v>
      </c>
      <c r="O16" s="7">
        <f t="shared" si="4"/>
        <v>0.125</v>
      </c>
      <c r="P16" s="7">
        <f t="shared" si="4"/>
        <v>138.75</v>
      </c>
    </row>
    <row r="17" spans="2:16" ht="12" customHeight="1" thickBot="1" x14ac:dyDescent="0.25">
      <c r="C17" s="34"/>
      <c r="D17" s="56" t="s">
        <v>117</v>
      </c>
      <c r="F17" s="7">
        <f>SUM(E16:F16)</f>
        <v>268.875</v>
      </c>
      <c r="G17" s="7">
        <f>SUM(E16:G16)</f>
        <v>314.25</v>
      </c>
      <c r="J17" s="7">
        <f>SUM(I16:J16)</f>
        <v>250.5</v>
      </c>
      <c r="K17" s="7">
        <f>SUM(I16:K16)</f>
        <v>287.5</v>
      </c>
      <c r="N17" s="7">
        <f>SUM(M16:N16)</f>
        <v>138.625</v>
      </c>
      <c r="O17" s="7">
        <f>SUM(M16:O16)</f>
        <v>138.75</v>
      </c>
      <c r="P17" s="52"/>
    </row>
    <row r="18" spans="2:16" ht="12" customHeight="1" thickBot="1" x14ac:dyDescent="0.25">
      <c r="C18" s="34"/>
      <c r="E18" s="8"/>
      <c r="F18" s="49" t="s">
        <v>121</v>
      </c>
      <c r="G18" s="12">
        <f>+G16/G17</f>
        <v>0.14439140811455847</v>
      </c>
      <c r="H18" s="8"/>
      <c r="I18" s="11" t="s">
        <v>126</v>
      </c>
      <c r="J18" s="12">
        <f>+K17/G17</f>
        <v>0.91487669053301512</v>
      </c>
      <c r="K18" s="8"/>
      <c r="L18" s="8"/>
      <c r="M18" s="8"/>
      <c r="N18" s="36"/>
      <c r="O18" s="36"/>
      <c r="P18" s="52"/>
    </row>
    <row r="19" spans="2:16" ht="12" customHeight="1" x14ac:dyDescent="0.2">
      <c r="C19" s="34"/>
      <c r="E19" s="53"/>
      <c r="F19" s="53"/>
      <c r="G19" s="53"/>
      <c r="H19" s="53"/>
      <c r="I19" s="53"/>
      <c r="J19" s="53"/>
      <c r="K19" s="53"/>
      <c r="L19" s="8"/>
      <c r="M19" s="8"/>
      <c r="N19" s="36"/>
      <c r="O19" s="36"/>
      <c r="P19" s="52"/>
    </row>
    <row r="20" spans="2:16" ht="24" customHeight="1" x14ac:dyDescent="0.2">
      <c r="C20" s="25" t="s">
        <v>123</v>
      </c>
      <c r="D20" s="199" t="s">
        <v>372</v>
      </c>
      <c r="E20" s="199"/>
      <c r="F20" s="199"/>
      <c r="G20" s="199"/>
      <c r="H20" s="199"/>
      <c r="I20" s="199"/>
      <c r="J20" s="199"/>
      <c r="K20" s="199"/>
      <c r="L20" s="199"/>
      <c r="M20" s="199"/>
      <c r="N20" s="36"/>
      <c r="O20" s="36"/>
      <c r="P20" s="70"/>
    </row>
    <row r="21" spans="2:16" ht="24.75" customHeight="1" x14ac:dyDescent="0.2">
      <c r="C21" s="26" t="s">
        <v>124</v>
      </c>
      <c r="D21" s="199" t="s">
        <v>373</v>
      </c>
      <c r="E21" s="199"/>
      <c r="F21" s="199"/>
      <c r="G21" s="199"/>
      <c r="H21" s="199"/>
      <c r="I21" s="199"/>
      <c r="J21" s="199"/>
      <c r="K21" s="199"/>
      <c r="L21" s="199"/>
      <c r="M21" s="199"/>
      <c r="N21" s="36"/>
      <c r="O21" s="36"/>
      <c r="P21" s="52"/>
    </row>
    <row r="22" spans="2:16" ht="15" customHeight="1" x14ac:dyDescent="0.2">
      <c r="C22" s="26" t="s">
        <v>125</v>
      </c>
      <c r="D22" s="199" t="s">
        <v>374</v>
      </c>
      <c r="E22" s="199"/>
      <c r="F22" s="199"/>
      <c r="G22" s="199"/>
      <c r="H22" s="199"/>
      <c r="I22" s="199"/>
      <c r="J22" s="199"/>
      <c r="K22" s="199"/>
      <c r="L22" s="199"/>
      <c r="M22" s="199"/>
      <c r="N22" s="36"/>
      <c r="O22" s="36"/>
      <c r="P22" s="52"/>
    </row>
    <row r="23" spans="2:16" ht="12" customHeight="1" x14ac:dyDescent="0.2">
      <c r="C23" s="26"/>
      <c r="D23" s="178"/>
      <c r="E23" s="178"/>
      <c r="F23" s="178"/>
      <c r="G23" s="178"/>
      <c r="H23" s="178"/>
      <c r="I23" s="178"/>
      <c r="J23" s="178"/>
      <c r="K23" s="178"/>
      <c r="L23" s="178"/>
      <c r="M23" s="178"/>
      <c r="N23" s="36"/>
      <c r="O23" s="36"/>
      <c r="P23" s="52"/>
    </row>
    <row r="24" spans="2:16" ht="12" customHeight="1" x14ac:dyDescent="0.2">
      <c r="C24" s="26"/>
      <c r="D24" s="178"/>
      <c r="E24" s="178"/>
      <c r="F24" s="178"/>
      <c r="G24" s="178"/>
      <c r="H24" s="178"/>
      <c r="I24" s="178"/>
      <c r="J24" s="178"/>
      <c r="K24" s="178"/>
      <c r="L24" s="178"/>
      <c r="M24" s="178"/>
      <c r="N24" s="36"/>
      <c r="O24" s="36"/>
      <c r="P24" s="52"/>
    </row>
    <row r="25" spans="2:16" ht="12" customHeight="1" x14ac:dyDescent="0.2">
      <c r="I25" s="212">
        <v>2017</v>
      </c>
      <c r="J25" s="212"/>
      <c r="K25" s="212"/>
      <c r="P25" s="52"/>
    </row>
    <row r="26" spans="2:16" ht="12" customHeight="1" thickBot="1" x14ac:dyDescent="0.25">
      <c r="P26" s="52"/>
    </row>
    <row r="27" spans="2:16" ht="12" customHeight="1" thickBot="1" x14ac:dyDescent="0.25">
      <c r="B27" s="203" t="s">
        <v>28</v>
      </c>
      <c r="C27" s="264" t="s">
        <v>168</v>
      </c>
      <c r="D27" s="213" t="s">
        <v>0</v>
      </c>
      <c r="E27" s="209" t="s">
        <v>1</v>
      </c>
      <c r="F27" s="207"/>
      <c r="G27" s="208"/>
      <c r="I27" s="209" t="s">
        <v>2</v>
      </c>
      <c r="J27" s="207"/>
      <c r="K27" s="208"/>
      <c r="M27" s="209" t="s">
        <v>3</v>
      </c>
      <c r="N27" s="207"/>
      <c r="O27" s="208"/>
      <c r="P27" s="52"/>
    </row>
    <row r="28" spans="2:16" ht="12" customHeight="1" x14ac:dyDescent="0.2">
      <c r="B28" s="204"/>
      <c r="C28" s="265"/>
      <c r="D28" s="214"/>
      <c r="E28" s="216" t="s">
        <v>4</v>
      </c>
      <c r="F28" s="200" t="s">
        <v>5</v>
      </c>
      <c r="G28" s="200" t="s">
        <v>6</v>
      </c>
      <c r="I28" s="216" t="s">
        <v>4</v>
      </c>
      <c r="J28" s="200" t="s">
        <v>5</v>
      </c>
      <c r="K28" s="200" t="s">
        <v>6</v>
      </c>
      <c r="M28" s="216" t="s">
        <v>4</v>
      </c>
      <c r="N28" s="200" t="s">
        <v>5</v>
      </c>
      <c r="O28" s="200" t="s">
        <v>6</v>
      </c>
    </row>
    <row r="29" spans="2:16" ht="12" customHeight="1" thickBot="1" x14ac:dyDescent="0.25">
      <c r="B29" s="240"/>
      <c r="C29" s="266"/>
      <c r="D29" s="215"/>
      <c r="E29" s="247"/>
      <c r="F29" s="202"/>
      <c r="G29" s="202"/>
      <c r="I29" s="247"/>
      <c r="J29" s="202"/>
      <c r="K29" s="202"/>
      <c r="M29" s="247"/>
      <c r="N29" s="202"/>
      <c r="O29" s="202"/>
    </row>
    <row r="30" spans="2:16" ht="12" customHeight="1" thickBot="1" x14ac:dyDescent="0.25">
      <c r="B30" s="264" t="s">
        <v>115</v>
      </c>
      <c r="C30" s="50" t="s">
        <v>46</v>
      </c>
      <c r="D30" s="57" t="s">
        <v>30</v>
      </c>
      <c r="E30" s="30">
        <v>165</v>
      </c>
      <c r="F30" s="28">
        <v>0</v>
      </c>
      <c r="G30" s="28">
        <v>42</v>
      </c>
      <c r="H30" s="51">
        <f>SUM(E30:G30)</f>
        <v>207</v>
      </c>
      <c r="I30" s="30">
        <v>133</v>
      </c>
      <c r="J30" s="28">
        <v>97</v>
      </c>
      <c r="K30" s="28">
        <v>39</v>
      </c>
      <c r="L30" s="51">
        <f>SUM(I30:K30)</f>
        <v>269</v>
      </c>
      <c r="M30" s="30">
        <v>135</v>
      </c>
      <c r="N30" s="28">
        <v>63</v>
      </c>
      <c r="O30" s="28">
        <v>0</v>
      </c>
      <c r="P30" s="60">
        <f>SUM(M30:O30)</f>
        <v>198</v>
      </c>
    </row>
    <row r="31" spans="2:16" ht="12" customHeight="1" thickBot="1" x14ac:dyDescent="0.25">
      <c r="B31" s="265"/>
      <c r="C31" s="183" t="s">
        <v>47</v>
      </c>
      <c r="D31" s="39" t="s">
        <v>30</v>
      </c>
      <c r="E31" s="188">
        <v>122</v>
      </c>
      <c r="F31" s="4">
        <v>0</v>
      </c>
      <c r="G31" s="4">
        <v>18</v>
      </c>
      <c r="H31" s="51">
        <f>SUM(E31:G31)</f>
        <v>140</v>
      </c>
      <c r="I31" s="190">
        <v>125</v>
      </c>
      <c r="J31" s="4">
        <v>0</v>
      </c>
      <c r="K31" s="4">
        <v>18</v>
      </c>
      <c r="L31" s="51">
        <f>SUM(I31:K31)</f>
        <v>143</v>
      </c>
      <c r="M31" s="190">
        <v>38</v>
      </c>
      <c r="N31" s="4">
        <v>0</v>
      </c>
      <c r="O31" s="4">
        <v>0</v>
      </c>
      <c r="P31" s="60">
        <f>SUM(M31:O31)</f>
        <v>38</v>
      </c>
    </row>
    <row r="32" spans="2:16" ht="12" customHeight="1" thickBot="1" x14ac:dyDescent="0.25">
      <c r="B32" s="265"/>
      <c r="C32" s="185" t="s">
        <v>48</v>
      </c>
      <c r="D32" s="39" t="s">
        <v>30</v>
      </c>
      <c r="E32" s="188">
        <v>65</v>
      </c>
      <c r="F32" s="4">
        <v>0</v>
      </c>
      <c r="G32" s="4">
        <v>76</v>
      </c>
      <c r="H32" s="51">
        <f>SUM(E32:G32)</f>
        <v>141</v>
      </c>
      <c r="I32" s="190">
        <v>167</v>
      </c>
      <c r="J32" s="4">
        <v>4</v>
      </c>
      <c r="K32" s="4">
        <v>67</v>
      </c>
      <c r="L32" s="51">
        <f>SUM(I32:K32)</f>
        <v>238</v>
      </c>
      <c r="M32" s="190">
        <v>73</v>
      </c>
      <c r="N32" s="4">
        <v>39</v>
      </c>
      <c r="O32" s="4">
        <v>2</v>
      </c>
      <c r="P32" s="60">
        <f>SUM(M32:O32)</f>
        <v>114</v>
      </c>
    </row>
    <row r="33" spans="2:16" ht="12" customHeight="1" thickBot="1" x14ac:dyDescent="0.25">
      <c r="B33" s="266"/>
      <c r="C33" s="185" t="s">
        <v>49</v>
      </c>
      <c r="D33" s="39" t="s">
        <v>30</v>
      </c>
      <c r="E33" s="188">
        <v>223</v>
      </c>
      <c r="F33" s="4">
        <v>0</v>
      </c>
      <c r="G33" s="4">
        <v>48</v>
      </c>
      <c r="H33" s="51">
        <f>SUM(E33:G33)</f>
        <v>271</v>
      </c>
      <c r="I33" s="190">
        <v>210</v>
      </c>
      <c r="J33" s="4">
        <v>25</v>
      </c>
      <c r="K33" s="4">
        <v>39</v>
      </c>
      <c r="L33" s="51">
        <f>SUM(I33:K33)</f>
        <v>274</v>
      </c>
      <c r="M33" s="190">
        <v>176</v>
      </c>
      <c r="N33" s="4">
        <v>33</v>
      </c>
      <c r="O33" s="4">
        <v>1</v>
      </c>
      <c r="P33" s="60">
        <f>SUM(M33:O33)</f>
        <v>210</v>
      </c>
    </row>
    <row r="34" spans="2:16" ht="12" customHeight="1" x14ac:dyDescent="0.2">
      <c r="D34" s="55" t="s">
        <v>116</v>
      </c>
      <c r="E34" s="1">
        <f>SUM(E30:E33)</f>
        <v>575</v>
      </c>
      <c r="F34" s="1">
        <f t="shared" ref="F34:P34" si="5">SUM(F30:F33)</f>
        <v>0</v>
      </c>
      <c r="G34" s="1">
        <f t="shared" si="5"/>
        <v>184</v>
      </c>
      <c r="H34" s="1">
        <f t="shared" si="5"/>
        <v>759</v>
      </c>
      <c r="I34" s="1">
        <f t="shared" si="5"/>
        <v>635</v>
      </c>
      <c r="J34" s="1">
        <f t="shared" si="5"/>
        <v>126</v>
      </c>
      <c r="K34" s="1">
        <f t="shared" si="5"/>
        <v>163</v>
      </c>
      <c r="L34" s="1">
        <f t="shared" si="5"/>
        <v>924</v>
      </c>
      <c r="M34" s="1">
        <f t="shared" si="5"/>
        <v>422</v>
      </c>
      <c r="N34" s="1">
        <f t="shared" si="5"/>
        <v>135</v>
      </c>
      <c r="O34" s="1">
        <f t="shared" si="5"/>
        <v>3</v>
      </c>
      <c r="P34" s="1">
        <f t="shared" si="5"/>
        <v>560</v>
      </c>
    </row>
    <row r="35" spans="2:16" ht="12" customHeight="1" x14ac:dyDescent="0.2">
      <c r="D35" s="55" t="s">
        <v>119</v>
      </c>
      <c r="E35" s="7">
        <f>+E34/4</f>
        <v>143.75</v>
      </c>
      <c r="F35" s="7">
        <f t="shared" ref="F35:P35" si="6">+F34/4</f>
        <v>0</v>
      </c>
      <c r="G35" s="7">
        <f t="shared" si="6"/>
        <v>46</v>
      </c>
      <c r="H35" s="7">
        <f t="shared" si="6"/>
        <v>189.75</v>
      </c>
      <c r="I35" s="7">
        <f t="shared" si="6"/>
        <v>158.75</v>
      </c>
      <c r="J35" s="7">
        <f t="shared" si="6"/>
        <v>31.5</v>
      </c>
      <c r="K35" s="7">
        <f t="shared" si="6"/>
        <v>40.75</v>
      </c>
      <c r="L35" s="7">
        <f t="shared" si="6"/>
        <v>231</v>
      </c>
      <c r="M35" s="7">
        <f t="shared" si="6"/>
        <v>105.5</v>
      </c>
      <c r="N35" s="7">
        <f t="shared" si="6"/>
        <v>33.75</v>
      </c>
      <c r="O35" s="7">
        <f t="shared" si="6"/>
        <v>0.75</v>
      </c>
      <c r="P35" s="7">
        <f t="shared" si="6"/>
        <v>140</v>
      </c>
    </row>
    <row r="36" spans="2:16" ht="12" customHeight="1" thickBot="1" x14ac:dyDescent="0.25">
      <c r="D36" s="56" t="s">
        <v>117</v>
      </c>
      <c r="F36" s="7">
        <f>SUM(E35:F35)</f>
        <v>143.75</v>
      </c>
      <c r="G36" s="7">
        <f>SUM(E35:G35)</f>
        <v>189.75</v>
      </c>
      <c r="J36" s="7">
        <f>SUM(I35:J35)</f>
        <v>190.25</v>
      </c>
      <c r="K36" s="7">
        <f>SUM(I35:K35)</f>
        <v>231</v>
      </c>
      <c r="N36" s="7">
        <f>SUM(M35:N35)</f>
        <v>139.25</v>
      </c>
      <c r="O36" s="7">
        <f>SUM(M35:O35)</f>
        <v>140</v>
      </c>
    </row>
    <row r="37" spans="2:16" ht="12" customHeight="1" thickBot="1" x14ac:dyDescent="0.25">
      <c r="E37" s="8"/>
      <c r="F37" s="49" t="s">
        <v>121</v>
      </c>
      <c r="G37" s="12">
        <f>+G35/G36</f>
        <v>0.24242424242424243</v>
      </c>
      <c r="H37" s="8"/>
      <c r="I37" s="11" t="s">
        <v>126</v>
      </c>
      <c r="J37" s="12">
        <f>+K36/G36</f>
        <v>1.2173913043478262</v>
      </c>
      <c r="K37" s="8"/>
      <c r="L37" s="8"/>
      <c r="M37" s="8"/>
      <c r="N37" s="36"/>
      <c r="O37" s="36"/>
    </row>
    <row r="38" spans="2:16" ht="12" customHeight="1" x14ac:dyDescent="0.2">
      <c r="K38" s="8"/>
      <c r="L38" s="8"/>
      <c r="M38" s="8"/>
      <c r="N38" s="36"/>
      <c r="O38" s="36"/>
    </row>
    <row r="39" spans="2:16" ht="12.75" customHeight="1" x14ac:dyDescent="0.2">
      <c r="C39" s="25" t="s">
        <v>123</v>
      </c>
      <c r="D39" s="199" t="s">
        <v>375</v>
      </c>
      <c r="E39" s="199"/>
      <c r="F39" s="199"/>
      <c r="G39" s="199"/>
      <c r="H39" s="199"/>
      <c r="I39" s="199"/>
      <c r="J39" s="199"/>
      <c r="K39" s="199"/>
      <c r="L39" s="199"/>
      <c r="M39" s="199"/>
      <c r="N39" s="36"/>
      <c r="O39" s="36"/>
    </row>
    <row r="40" spans="2:16" ht="24.75" customHeight="1" x14ac:dyDescent="0.2">
      <c r="C40" s="26" t="s">
        <v>124</v>
      </c>
      <c r="D40" s="199" t="s">
        <v>376</v>
      </c>
      <c r="E40" s="199"/>
      <c r="F40" s="199"/>
      <c r="G40" s="199"/>
      <c r="H40" s="199"/>
      <c r="I40" s="199"/>
      <c r="J40" s="199"/>
      <c r="K40" s="199"/>
      <c r="L40" s="199"/>
      <c r="M40" s="199"/>
      <c r="N40" s="36"/>
      <c r="O40" s="36"/>
      <c r="P40" s="10"/>
    </row>
    <row r="41" spans="2:16" ht="27.75" customHeight="1" x14ac:dyDescent="0.2">
      <c r="C41" s="26" t="s">
        <v>125</v>
      </c>
      <c r="D41" s="199" t="s">
        <v>377</v>
      </c>
      <c r="E41" s="199"/>
      <c r="F41" s="199"/>
      <c r="G41" s="199"/>
      <c r="H41" s="199"/>
      <c r="I41" s="199"/>
      <c r="J41" s="199"/>
      <c r="K41" s="199"/>
      <c r="L41" s="199"/>
      <c r="M41" s="199"/>
      <c r="N41" s="36"/>
      <c r="O41" s="36"/>
    </row>
    <row r="42" spans="2:16" ht="12" customHeight="1" x14ac:dyDescent="0.2">
      <c r="C42" s="26"/>
      <c r="D42" s="178"/>
      <c r="E42" s="178"/>
      <c r="F42" s="178"/>
      <c r="G42" s="178"/>
      <c r="H42" s="178"/>
      <c r="I42" s="178"/>
      <c r="J42" s="178"/>
      <c r="K42" s="178"/>
      <c r="L42" s="178"/>
      <c r="M42" s="178"/>
      <c r="N42" s="36"/>
      <c r="O42" s="36"/>
    </row>
    <row r="43" spans="2:16" ht="12" customHeight="1" x14ac:dyDescent="0.2">
      <c r="C43" s="26"/>
      <c r="D43" s="178"/>
      <c r="E43" s="178"/>
      <c r="F43" s="178"/>
      <c r="G43" s="178"/>
      <c r="H43" s="178"/>
      <c r="I43" s="178"/>
      <c r="J43" s="178"/>
      <c r="K43" s="178"/>
      <c r="L43" s="178"/>
      <c r="M43" s="178"/>
      <c r="N43" s="36"/>
      <c r="O43" s="36"/>
    </row>
    <row r="44" spans="2:16" ht="12" customHeight="1" x14ac:dyDescent="0.2">
      <c r="I44" s="212">
        <v>2017</v>
      </c>
      <c r="J44" s="212"/>
      <c r="K44" s="212"/>
    </row>
    <row r="45" spans="2:16" ht="12" customHeight="1" thickBot="1" x14ac:dyDescent="0.25"/>
    <row r="46" spans="2:16" ht="12" customHeight="1" thickBot="1" x14ac:dyDescent="0.25">
      <c r="B46" s="203" t="s">
        <v>28</v>
      </c>
      <c r="C46" s="264" t="s">
        <v>168</v>
      </c>
      <c r="D46" s="213" t="s">
        <v>0</v>
      </c>
      <c r="E46" s="209" t="s">
        <v>1</v>
      </c>
      <c r="F46" s="207"/>
      <c r="G46" s="208"/>
      <c r="I46" s="209" t="s">
        <v>2</v>
      </c>
      <c r="J46" s="207"/>
      <c r="K46" s="208"/>
      <c r="M46" s="209" t="s">
        <v>3</v>
      </c>
      <c r="N46" s="207"/>
      <c r="O46" s="208"/>
    </row>
    <row r="47" spans="2:16" ht="12" customHeight="1" x14ac:dyDescent="0.2">
      <c r="B47" s="204"/>
      <c r="C47" s="265"/>
      <c r="D47" s="214"/>
      <c r="E47" s="216" t="s">
        <v>4</v>
      </c>
      <c r="F47" s="200" t="s">
        <v>5</v>
      </c>
      <c r="G47" s="200" t="s">
        <v>6</v>
      </c>
      <c r="I47" s="216" t="s">
        <v>4</v>
      </c>
      <c r="J47" s="200" t="s">
        <v>5</v>
      </c>
      <c r="K47" s="200" t="s">
        <v>6</v>
      </c>
      <c r="M47" s="216" t="s">
        <v>4</v>
      </c>
      <c r="N47" s="200" t="s">
        <v>5</v>
      </c>
      <c r="O47" s="200" t="s">
        <v>6</v>
      </c>
    </row>
    <row r="48" spans="2:16" ht="12" customHeight="1" thickBot="1" x14ac:dyDescent="0.25">
      <c r="B48" s="240"/>
      <c r="C48" s="266"/>
      <c r="D48" s="215"/>
      <c r="E48" s="247"/>
      <c r="F48" s="202"/>
      <c r="G48" s="202"/>
      <c r="I48" s="247"/>
      <c r="J48" s="202"/>
      <c r="K48" s="202"/>
      <c r="M48" s="247"/>
      <c r="N48" s="202"/>
      <c r="O48" s="202"/>
    </row>
    <row r="49" spans="2:16" ht="12" customHeight="1" thickBot="1" x14ac:dyDescent="0.25">
      <c r="B49" s="264" t="s">
        <v>33</v>
      </c>
      <c r="C49" s="50" t="s">
        <v>50</v>
      </c>
      <c r="D49" s="57" t="s">
        <v>13</v>
      </c>
      <c r="E49" s="30">
        <v>277</v>
      </c>
      <c r="F49" s="28">
        <v>0</v>
      </c>
      <c r="G49" s="28">
        <v>52</v>
      </c>
      <c r="H49" s="60">
        <f t="shared" ref="H49:H56" si="7">SUM(E49:G49)</f>
        <v>329</v>
      </c>
      <c r="I49" s="30">
        <v>159</v>
      </c>
      <c r="J49" s="28">
        <v>48</v>
      </c>
      <c r="K49" s="28">
        <v>51</v>
      </c>
      <c r="L49" s="60">
        <f t="shared" ref="L49:L56" si="8">SUM(I49:K49)</f>
        <v>258</v>
      </c>
      <c r="M49" s="30">
        <v>242</v>
      </c>
      <c r="N49" s="28">
        <v>59</v>
      </c>
      <c r="O49" s="28">
        <v>0</v>
      </c>
      <c r="P49" s="60">
        <f>SUM(M49:O49)</f>
        <v>301</v>
      </c>
    </row>
    <row r="50" spans="2:16" ht="12" customHeight="1" thickBot="1" x14ac:dyDescent="0.25">
      <c r="B50" s="265"/>
      <c r="C50" s="183" t="s">
        <v>51</v>
      </c>
      <c r="D50" s="39" t="s">
        <v>13</v>
      </c>
      <c r="E50" s="188">
        <v>244</v>
      </c>
      <c r="F50" s="4">
        <v>0</v>
      </c>
      <c r="G50" s="4">
        <v>19</v>
      </c>
      <c r="H50" s="60">
        <f t="shared" si="7"/>
        <v>263</v>
      </c>
      <c r="I50" s="188">
        <v>211</v>
      </c>
      <c r="J50" s="4">
        <v>5</v>
      </c>
      <c r="K50" s="4">
        <v>15</v>
      </c>
      <c r="L50" s="60">
        <f t="shared" si="8"/>
        <v>231</v>
      </c>
      <c r="M50" s="188">
        <v>36</v>
      </c>
      <c r="N50" s="4">
        <v>1</v>
      </c>
      <c r="O50" s="4">
        <v>0</v>
      </c>
      <c r="P50" s="60">
        <f t="shared" ref="P50:P56" si="9">SUM(M50:O50)</f>
        <v>37</v>
      </c>
    </row>
    <row r="51" spans="2:16" ht="12" customHeight="1" thickBot="1" x14ac:dyDescent="0.25">
      <c r="B51" s="265"/>
      <c r="C51" s="185" t="s">
        <v>52</v>
      </c>
      <c r="D51" s="39" t="s">
        <v>13</v>
      </c>
      <c r="E51" s="188">
        <v>306</v>
      </c>
      <c r="F51" s="4">
        <v>0</v>
      </c>
      <c r="G51" s="4">
        <v>57</v>
      </c>
      <c r="H51" s="60">
        <f t="shared" si="7"/>
        <v>363</v>
      </c>
      <c r="I51" s="188">
        <v>356</v>
      </c>
      <c r="J51" s="4">
        <v>16</v>
      </c>
      <c r="K51" s="4">
        <v>53</v>
      </c>
      <c r="L51" s="60">
        <f t="shared" si="8"/>
        <v>425</v>
      </c>
      <c r="M51" s="188">
        <v>209</v>
      </c>
      <c r="N51" s="4">
        <v>3</v>
      </c>
      <c r="O51" s="4">
        <v>2</v>
      </c>
      <c r="P51" s="60">
        <f t="shared" si="9"/>
        <v>214</v>
      </c>
    </row>
    <row r="52" spans="2:16" ht="12" customHeight="1" thickBot="1" x14ac:dyDescent="0.25">
      <c r="B52" s="265"/>
      <c r="C52" s="185" t="s">
        <v>53</v>
      </c>
      <c r="D52" s="39" t="s">
        <v>13</v>
      </c>
      <c r="E52" s="188">
        <v>402</v>
      </c>
      <c r="F52" s="4">
        <v>0</v>
      </c>
      <c r="G52" s="4">
        <v>12</v>
      </c>
      <c r="H52" s="60">
        <f t="shared" si="7"/>
        <v>414</v>
      </c>
      <c r="I52" s="188">
        <v>385</v>
      </c>
      <c r="J52" s="4">
        <v>8</v>
      </c>
      <c r="K52" s="4">
        <v>11</v>
      </c>
      <c r="L52" s="60">
        <f t="shared" si="8"/>
        <v>404</v>
      </c>
      <c r="M52" s="188">
        <v>67</v>
      </c>
      <c r="N52" s="4">
        <v>1</v>
      </c>
      <c r="O52" s="4">
        <v>0</v>
      </c>
      <c r="P52" s="60">
        <f t="shared" si="9"/>
        <v>68</v>
      </c>
    </row>
    <row r="53" spans="2:16" ht="12" customHeight="1" thickBot="1" x14ac:dyDescent="0.25">
      <c r="B53" s="265"/>
      <c r="C53" s="183" t="s">
        <v>54</v>
      </c>
      <c r="D53" s="39" t="s">
        <v>13</v>
      </c>
      <c r="E53" s="188">
        <v>106</v>
      </c>
      <c r="F53" s="4">
        <v>0</v>
      </c>
      <c r="G53" s="4">
        <v>23</v>
      </c>
      <c r="H53" s="60">
        <f t="shared" si="7"/>
        <v>129</v>
      </c>
      <c r="I53" s="188">
        <v>149</v>
      </c>
      <c r="J53" s="4">
        <v>41</v>
      </c>
      <c r="K53" s="4">
        <v>16</v>
      </c>
      <c r="L53" s="60">
        <f t="shared" si="8"/>
        <v>206</v>
      </c>
      <c r="M53" s="188">
        <v>82</v>
      </c>
      <c r="N53" s="4">
        <v>40</v>
      </c>
      <c r="O53" s="4">
        <v>0</v>
      </c>
      <c r="P53" s="60">
        <f t="shared" si="9"/>
        <v>122</v>
      </c>
    </row>
    <row r="54" spans="2:16" ht="12" customHeight="1" thickBot="1" x14ac:dyDescent="0.25">
      <c r="B54" s="265"/>
      <c r="C54" s="183" t="s">
        <v>55</v>
      </c>
      <c r="D54" s="39" t="s">
        <v>13</v>
      </c>
      <c r="E54" s="188">
        <v>313</v>
      </c>
      <c r="F54" s="4">
        <v>1</v>
      </c>
      <c r="G54" s="4">
        <v>59</v>
      </c>
      <c r="H54" s="60">
        <f t="shared" si="7"/>
        <v>373</v>
      </c>
      <c r="I54" s="188">
        <v>194</v>
      </c>
      <c r="J54" s="4">
        <v>25</v>
      </c>
      <c r="K54" s="4">
        <v>25</v>
      </c>
      <c r="L54" s="60">
        <f t="shared" si="8"/>
        <v>244</v>
      </c>
      <c r="M54" s="188">
        <v>135</v>
      </c>
      <c r="N54" s="4">
        <v>31</v>
      </c>
      <c r="O54" s="4">
        <v>0</v>
      </c>
      <c r="P54" s="60">
        <f t="shared" si="9"/>
        <v>166</v>
      </c>
    </row>
    <row r="55" spans="2:16" ht="12" customHeight="1" thickBot="1" x14ac:dyDescent="0.25">
      <c r="B55" s="265"/>
      <c r="C55" s="185" t="s">
        <v>56</v>
      </c>
      <c r="D55" s="39" t="s">
        <v>13</v>
      </c>
      <c r="E55" s="188">
        <v>977</v>
      </c>
      <c r="F55" s="4">
        <v>0</v>
      </c>
      <c r="G55" s="4">
        <v>47</v>
      </c>
      <c r="H55" s="60">
        <f t="shared" si="7"/>
        <v>1024</v>
      </c>
      <c r="I55" s="188">
        <v>458</v>
      </c>
      <c r="J55" s="4">
        <v>75</v>
      </c>
      <c r="K55" s="4">
        <v>21</v>
      </c>
      <c r="L55" s="60">
        <f t="shared" si="8"/>
        <v>554</v>
      </c>
      <c r="M55" s="188">
        <v>932</v>
      </c>
      <c r="N55" s="4">
        <v>310</v>
      </c>
      <c r="O55" s="4">
        <v>0</v>
      </c>
      <c r="P55" s="60">
        <f t="shared" si="9"/>
        <v>1242</v>
      </c>
    </row>
    <row r="56" spans="2:16" ht="12" customHeight="1" thickBot="1" x14ac:dyDescent="0.25">
      <c r="B56" s="266"/>
      <c r="C56" s="185" t="s">
        <v>57</v>
      </c>
      <c r="D56" s="39" t="s">
        <v>13</v>
      </c>
      <c r="E56" s="188">
        <v>529</v>
      </c>
      <c r="F56" s="4">
        <v>0</v>
      </c>
      <c r="G56" s="4">
        <v>87</v>
      </c>
      <c r="H56" s="60">
        <f t="shared" si="7"/>
        <v>616</v>
      </c>
      <c r="I56" s="188">
        <v>446</v>
      </c>
      <c r="J56" s="4">
        <v>43</v>
      </c>
      <c r="K56" s="4">
        <v>41</v>
      </c>
      <c r="L56" s="60">
        <f t="shared" si="8"/>
        <v>530</v>
      </c>
      <c r="M56" s="188">
        <v>102</v>
      </c>
      <c r="N56" s="4">
        <v>12</v>
      </c>
      <c r="O56" s="4">
        <v>0</v>
      </c>
      <c r="P56" s="60">
        <f t="shared" si="9"/>
        <v>114</v>
      </c>
    </row>
    <row r="57" spans="2:16" ht="12" customHeight="1" x14ac:dyDescent="0.2">
      <c r="D57" s="55" t="s">
        <v>116</v>
      </c>
      <c r="E57" s="1">
        <f>SUM(E49:E56)</f>
        <v>3154</v>
      </c>
      <c r="F57" s="1">
        <f t="shared" ref="F57:P57" si="10">SUM(F49:F56)</f>
        <v>1</v>
      </c>
      <c r="G57" s="1">
        <f t="shared" si="10"/>
        <v>356</v>
      </c>
      <c r="H57" s="1">
        <f t="shared" si="10"/>
        <v>3511</v>
      </c>
      <c r="I57" s="1">
        <f t="shared" si="10"/>
        <v>2358</v>
      </c>
      <c r="J57" s="1">
        <f t="shared" si="10"/>
        <v>261</v>
      </c>
      <c r="K57" s="1">
        <f t="shared" si="10"/>
        <v>233</v>
      </c>
      <c r="L57" s="1">
        <f t="shared" si="10"/>
        <v>2852</v>
      </c>
      <c r="M57" s="1">
        <f t="shared" si="10"/>
        <v>1805</v>
      </c>
      <c r="N57" s="1">
        <f t="shared" si="10"/>
        <v>457</v>
      </c>
      <c r="O57" s="1">
        <f t="shared" si="10"/>
        <v>2</v>
      </c>
      <c r="P57" s="1">
        <f t="shared" si="10"/>
        <v>2264</v>
      </c>
    </row>
    <row r="58" spans="2:16" ht="12" customHeight="1" x14ac:dyDescent="0.2">
      <c r="D58" s="55" t="s">
        <v>119</v>
      </c>
      <c r="E58" s="7">
        <f>+E57/8</f>
        <v>394.25</v>
      </c>
      <c r="F58" s="7">
        <f t="shared" ref="F58:P58" si="11">+F57/8</f>
        <v>0.125</v>
      </c>
      <c r="G58" s="7">
        <f t="shared" si="11"/>
        <v>44.5</v>
      </c>
      <c r="H58" s="7">
        <f t="shared" si="11"/>
        <v>438.875</v>
      </c>
      <c r="I58" s="7">
        <f t="shared" si="11"/>
        <v>294.75</v>
      </c>
      <c r="J58" s="7">
        <f t="shared" si="11"/>
        <v>32.625</v>
      </c>
      <c r="K58" s="7">
        <f t="shared" si="11"/>
        <v>29.125</v>
      </c>
      <c r="L58" s="7">
        <f t="shared" si="11"/>
        <v>356.5</v>
      </c>
      <c r="M58" s="7">
        <f t="shared" si="11"/>
        <v>225.625</v>
      </c>
      <c r="N58" s="7">
        <f t="shared" si="11"/>
        <v>57.125</v>
      </c>
      <c r="O58" s="7">
        <f t="shared" si="11"/>
        <v>0.25</v>
      </c>
      <c r="P58" s="7">
        <f t="shared" si="11"/>
        <v>283</v>
      </c>
    </row>
    <row r="59" spans="2:16" ht="12" customHeight="1" thickBot="1" x14ac:dyDescent="0.25">
      <c r="D59" s="56" t="s">
        <v>117</v>
      </c>
      <c r="F59" s="7">
        <f>SUM(E58:F58)</f>
        <v>394.375</v>
      </c>
      <c r="G59" s="7">
        <f>SUM(E58:G58)</f>
        <v>438.875</v>
      </c>
      <c r="J59" s="7">
        <f>SUM(I58:J58)</f>
        <v>327.375</v>
      </c>
      <c r="K59" s="7">
        <f>SUM(I58:K58)</f>
        <v>356.5</v>
      </c>
      <c r="N59" s="7">
        <f>SUM(M58:N58)</f>
        <v>282.75</v>
      </c>
      <c r="O59" s="7">
        <f>SUM(M58:O58)</f>
        <v>283</v>
      </c>
    </row>
    <row r="60" spans="2:16" ht="12" customHeight="1" thickBot="1" x14ac:dyDescent="0.25">
      <c r="E60" s="8"/>
      <c r="F60" s="49" t="s">
        <v>121</v>
      </c>
      <c r="G60" s="12">
        <f>+G58/G59</f>
        <v>0.10139561378524636</v>
      </c>
      <c r="H60" s="8"/>
      <c r="I60" s="11" t="s">
        <v>126</v>
      </c>
      <c r="J60" s="12">
        <f>+K59/G59</f>
        <v>0.81230418684135575</v>
      </c>
      <c r="K60" s="8"/>
      <c r="L60" s="8"/>
      <c r="M60" s="8"/>
      <c r="N60" s="36"/>
      <c r="O60" s="36"/>
    </row>
    <row r="61" spans="2:16" ht="12" customHeight="1" x14ac:dyDescent="0.2">
      <c r="L61" s="8"/>
      <c r="M61" s="8"/>
      <c r="N61" s="36"/>
      <c r="O61" s="36"/>
    </row>
    <row r="62" spans="2:16" ht="27" customHeight="1" x14ac:dyDescent="0.2">
      <c r="C62" s="25" t="s">
        <v>123</v>
      </c>
      <c r="D62" s="199" t="s">
        <v>378</v>
      </c>
      <c r="E62" s="199"/>
      <c r="F62" s="199"/>
      <c r="G62" s="199"/>
      <c r="H62" s="199"/>
      <c r="I62" s="199"/>
      <c r="J62" s="199"/>
      <c r="K62" s="199"/>
      <c r="L62" s="199"/>
      <c r="M62" s="199"/>
      <c r="N62" s="36"/>
      <c r="O62" s="36"/>
      <c r="P62" s="10"/>
    </row>
    <row r="63" spans="2:16" ht="25.5" customHeight="1" x14ac:dyDescent="0.2">
      <c r="C63" s="26" t="s">
        <v>124</v>
      </c>
      <c r="D63" s="199" t="s">
        <v>379</v>
      </c>
      <c r="E63" s="199"/>
      <c r="F63" s="199"/>
      <c r="G63" s="199"/>
      <c r="H63" s="199"/>
      <c r="I63" s="199"/>
      <c r="J63" s="199"/>
      <c r="K63" s="199"/>
      <c r="L63" s="199"/>
      <c r="M63" s="199"/>
      <c r="N63" s="36"/>
      <c r="O63" s="36"/>
    </row>
    <row r="64" spans="2:16" ht="26.25" customHeight="1" x14ac:dyDescent="0.2">
      <c r="C64" s="26" t="s">
        <v>125</v>
      </c>
      <c r="D64" s="199" t="s">
        <v>380</v>
      </c>
      <c r="E64" s="199"/>
      <c r="F64" s="199"/>
      <c r="G64" s="199"/>
      <c r="H64" s="199"/>
      <c r="I64" s="199"/>
      <c r="J64" s="199"/>
      <c r="K64" s="199"/>
      <c r="L64" s="199"/>
      <c r="M64" s="199"/>
      <c r="N64" s="36"/>
      <c r="O64" s="36"/>
    </row>
    <row r="65" spans="2:16" ht="12" customHeight="1" x14ac:dyDescent="0.2">
      <c r="C65" s="26"/>
      <c r="D65" s="178"/>
      <c r="E65" s="178"/>
      <c r="F65" s="178"/>
      <c r="G65" s="178"/>
      <c r="H65" s="178"/>
      <c r="I65" s="178"/>
      <c r="J65" s="178"/>
      <c r="K65" s="178"/>
      <c r="L65" s="178"/>
      <c r="M65" s="178"/>
      <c r="N65" s="36"/>
      <c r="O65" s="36"/>
    </row>
    <row r="66" spans="2:16" ht="12" customHeight="1" x14ac:dyDescent="0.2">
      <c r="C66" s="26"/>
      <c r="D66" s="178"/>
      <c r="E66" s="178"/>
      <c r="F66" s="178"/>
      <c r="G66" s="178"/>
      <c r="H66" s="178"/>
      <c r="I66" s="178"/>
      <c r="J66" s="178"/>
      <c r="K66" s="178"/>
      <c r="L66" s="178"/>
      <c r="M66" s="178"/>
      <c r="N66" s="36"/>
      <c r="O66" s="36"/>
    </row>
    <row r="67" spans="2:16" ht="12" customHeight="1" x14ac:dyDescent="0.2">
      <c r="I67" s="212">
        <v>2017</v>
      </c>
      <c r="J67" s="212"/>
      <c r="K67" s="212"/>
    </row>
    <row r="68" spans="2:16" ht="12" customHeight="1" thickBot="1" x14ac:dyDescent="0.25"/>
    <row r="69" spans="2:16" ht="12" customHeight="1" thickBot="1" x14ac:dyDescent="0.25">
      <c r="B69" s="203" t="s">
        <v>28</v>
      </c>
      <c r="C69" s="264" t="s">
        <v>168</v>
      </c>
      <c r="D69" s="213" t="s">
        <v>0</v>
      </c>
      <c r="E69" s="209" t="s">
        <v>1</v>
      </c>
      <c r="F69" s="207"/>
      <c r="G69" s="208"/>
      <c r="I69" s="209" t="s">
        <v>2</v>
      </c>
      <c r="J69" s="207"/>
      <c r="K69" s="208"/>
      <c r="M69" s="209" t="s">
        <v>3</v>
      </c>
      <c r="N69" s="207"/>
      <c r="O69" s="208"/>
    </row>
    <row r="70" spans="2:16" ht="12" customHeight="1" x14ac:dyDescent="0.2">
      <c r="B70" s="204"/>
      <c r="C70" s="265"/>
      <c r="D70" s="214"/>
      <c r="E70" s="216" t="s">
        <v>4</v>
      </c>
      <c r="F70" s="200" t="s">
        <v>5</v>
      </c>
      <c r="G70" s="200" t="s">
        <v>6</v>
      </c>
      <c r="I70" s="216" t="s">
        <v>4</v>
      </c>
      <c r="J70" s="200" t="s">
        <v>5</v>
      </c>
      <c r="K70" s="200" t="s">
        <v>6</v>
      </c>
      <c r="M70" s="216" t="s">
        <v>4</v>
      </c>
      <c r="N70" s="200" t="s">
        <v>5</v>
      </c>
      <c r="O70" s="200" t="s">
        <v>6</v>
      </c>
    </row>
    <row r="71" spans="2:16" ht="12" customHeight="1" thickBot="1" x14ac:dyDescent="0.25">
      <c r="B71" s="240"/>
      <c r="C71" s="266"/>
      <c r="D71" s="215"/>
      <c r="E71" s="247"/>
      <c r="F71" s="202"/>
      <c r="G71" s="202"/>
      <c r="I71" s="247"/>
      <c r="J71" s="202"/>
      <c r="K71" s="202"/>
      <c r="M71" s="247"/>
      <c r="N71" s="202"/>
      <c r="O71" s="202"/>
    </row>
    <row r="72" spans="2:16" ht="12" customHeight="1" thickBot="1" x14ac:dyDescent="0.25">
      <c r="B72" s="264" t="s">
        <v>29</v>
      </c>
      <c r="C72" s="50" t="s">
        <v>58</v>
      </c>
      <c r="D72" s="58" t="s">
        <v>30</v>
      </c>
      <c r="E72" s="28">
        <v>318</v>
      </c>
      <c r="F72" s="29">
        <v>0</v>
      </c>
      <c r="G72" s="30">
        <v>90</v>
      </c>
      <c r="H72" s="60">
        <f t="shared" ref="H72:H88" si="12">SUM(E72:G72)</f>
        <v>408</v>
      </c>
      <c r="I72" s="74">
        <v>253</v>
      </c>
      <c r="J72" s="28">
        <v>64</v>
      </c>
      <c r="K72" s="30">
        <v>82</v>
      </c>
      <c r="L72" s="60">
        <f t="shared" ref="L72:L88" si="13">SUM(I72:K72)</f>
        <v>399</v>
      </c>
      <c r="M72" s="74">
        <v>188</v>
      </c>
      <c r="N72" s="92">
        <v>249</v>
      </c>
      <c r="O72" s="28">
        <v>3</v>
      </c>
      <c r="P72" s="60">
        <f>SUM(M72:O72)</f>
        <v>440</v>
      </c>
    </row>
    <row r="73" spans="2:16" ht="12" customHeight="1" thickBot="1" x14ac:dyDescent="0.25">
      <c r="B73" s="265"/>
      <c r="C73" s="203" t="s">
        <v>59</v>
      </c>
      <c r="D73" s="59" t="s">
        <v>30</v>
      </c>
      <c r="E73" s="4">
        <v>295</v>
      </c>
      <c r="F73" s="4">
        <v>0</v>
      </c>
      <c r="G73" s="190">
        <v>65</v>
      </c>
      <c r="H73" s="60">
        <f t="shared" si="12"/>
        <v>360</v>
      </c>
      <c r="I73" s="190">
        <v>267</v>
      </c>
      <c r="J73" s="4">
        <v>35</v>
      </c>
      <c r="K73" s="190">
        <v>59</v>
      </c>
      <c r="L73" s="60">
        <f t="shared" si="13"/>
        <v>361</v>
      </c>
      <c r="M73" s="190">
        <v>89</v>
      </c>
      <c r="N73" s="4">
        <v>26</v>
      </c>
      <c r="O73" s="4">
        <v>2</v>
      </c>
      <c r="P73" s="60">
        <f t="shared" ref="P73:P88" si="14">SUM(M73:O73)</f>
        <v>117</v>
      </c>
    </row>
    <row r="74" spans="2:16" ht="12" customHeight="1" thickBot="1" x14ac:dyDescent="0.25">
      <c r="B74" s="265"/>
      <c r="C74" s="240"/>
      <c r="D74" s="59" t="s">
        <v>25</v>
      </c>
      <c r="E74" s="4">
        <v>247</v>
      </c>
      <c r="F74" s="4">
        <v>0</v>
      </c>
      <c r="G74" s="190">
        <v>66</v>
      </c>
      <c r="H74" s="60">
        <f t="shared" si="12"/>
        <v>313</v>
      </c>
      <c r="I74" s="190">
        <v>194</v>
      </c>
      <c r="J74" s="4">
        <v>22</v>
      </c>
      <c r="K74" s="190">
        <v>32</v>
      </c>
      <c r="L74" s="60">
        <f t="shared" si="13"/>
        <v>248</v>
      </c>
      <c r="M74" s="190">
        <v>118</v>
      </c>
      <c r="N74" s="4">
        <v>5</v>
      </c>
      <c r="O74" s="4">
        <v>0</v>
      </c>
      <c r="P74" s="60">
        <f t="shared" si="14"/>
        <v>123</v>
      </c>
    </row>
    <row r="75" spans="2:16" ht="12" customHeight="1" thickBot="1" x14ac:dyDescent="0.25">
      <c r="B75" s="265"/>
      <c r="C75" s="183" t="s">
        <v>60</v>
      </c>
      <c r="D75" s="59" t="s">
        <v>30</v>
      </c>
      <c r="E75" s="192">
        <v>217</v>
      </c>
      <c r="F75" s="192">
        <v>0</v>
      </c>
      <c r="G75" s="189">
        <v>54</v>
      </c>
      <c r="H75" s="60">
        <f t="shared" si="12"/>
        <v>271</v>
      </c>
      <c r="I75" s="75">
        <v>183</v>
      </c>
      <c r="J75" s="4">
        <v>14</v>
      </c>
      <c r="K75" s="190">
        <v>18</v>
      </c>
      <c r="L75" s="60">
        <f t="shared" si="13"/>
        <v>215</v>
      </c>
      <c r="M75" s="75">
        <v>34</v>
      </c>
      <c r="N75" s="4">
        <v>1</v>
      </c>
      <c r="O75" s="4">
        <v>0</v>
      </c>
      <c r="P75" s="60">
        <f t="shared" si="14"/>
        <v>35</v>
      </c>
    </row>
    <row r="76" spans="2:16" ht="12" customHeight="1" thickBot="1" x14ac:dyDescent="0.25">
      <c r="B76" s="265"/>
      <c r="C76" s="243" t="s">
        <v>61</v>
      </c>
      <c r="D76" s="59" t="s">
        <v>30</v>
      </c>
      <c r="E76" s="92">
        <v>475</v>
      </c>
      <c r="F76" s="28">
        <v>0</v>
      </c>
      <c r="G76" s="30">
        <v>48</v>
      </c>
      <c r="H76" s="60">
        <f t="shared" si="12"/>
        <v>523</v>
      </c>
      <c r="I76" s="190">
        <v>321</v>
      </c>
      <c r="J76" s="4">
        <v>89</v>
      </c>
      <c r="K76" s="190">
        <v>36</v>
      </c>
      <c r="L76" s="60">
        <f t="shared" si="13"/>
        <v>446</v>
      </c>
      <c r="M76" s="190">
        <v>133</v>
      </c>
      <c r="N76" s="4">
        <v>132</v>
      </c>
      <c r="O76" s="4">
        <v>0</v>
      </c>
      <c r="P76" s="60">
        <f t="shared" si="14"/>
        <v>265</v>
      </c>
    </row>
    <row r="77" spans="2:16" ht="12" customHeight="1" thickBot="1" x14ac:dyDescent="0.25">
      <c r="B77" s="265"/>
      <c r="C77" s="238"/>
      <c r="D77" s="59" t="s">
        <v>25</v>
      </c>
      <c r="E77" s="91">
        <v>564</v>
      </c>
      <c r="F77" s="4">
        <v>0</v>
      </c>
      <c r="G77" s="190">
        <v>48</v>
      </c>
      <c r="H77" s="60">
        <f t="shared" si="12"/>
        <v>612</v>
      </c>
      <c r="I77" s="190">
        <v>376</v>
      </c>
      <c r="J77" s="4">
        <v>88</v>
      </c>
      <c r="K77" s="190">
        <v>36</v>
      </c>
      <c r="L77" s="60">
        <f t="shared" si="13"/>
        <v>500</v>
      </c>
      <c r="M77" s="190">
        <v>279</v>
      </c>
      <c r="N77" s="4">
        <v>83</v>
      </c>
      <c r="O77" s="4">
        <v>0</v>
      </c>
      <c r="P77" s="60">
        <f t="shared" si="14"/>
        <v>362</v>
      </c>
    </row>
    <row r="78" spans="2:16" ht="12" customHeight="1" thickBot="1" x14ac:dyDescent="0.25">
      <c r="B78" s="265"/>
      <c r="C78" s="183" t="s">
        <v>62</v>
      </c>
      <c r="D78" s="59" t="s">
        <v>30</v>
      </c>
      <c r="E78" s="4">
        <v>156</v>
      </c>
      <c r="F78" s="4">
        <v>0</v>
      </c>
      <c r="G78" s="190">
        <v>16</v>
      </c>
      <c r="H78" s="60">
        <f t="shared" si="12"/>
        <v>172</v>
      </c>
      <c r="I78" s="75">
        <v>140</v>
      </c>
      <c r="J78" s="4">
        <v>19</v>
      </c>
      <c r="K78" s="190">
        <v>16</v>
      </c>
      <c r="L78" s="60">
        <f t="shared" si="13"/>
        <v>175</v>
      </c>
      <c r="M78" s="75">
        <v>40</v>
      </c>
      <c r="N78" s="4">
        <v>5</v>
      </c>
      <c r="O78" s="4">
        <v>1</v>
      </c>
      <c r="P78" s="60">
        <f t="shared" si="14"/>
        <v>46</v>
      </c>
    </row>
    <row r="79" spans="2:16" ht="12" customHeight="1" thickBot="1" x14ac:dyDescent="0.25">
      <c r="B79" s="265"/>
      <c r="C79" s="183" t="s">
        <v>63</v>
      </c>
      <c r="D79" s="59" t="s">
        <v>30</v>
      </c>
      <c r="E79" s="4">
        <v>190</v>
      </c>
      <c r="F79" s="4">
        <v>2</v>
      </c>
      <c r="G79" s="190">
        <v>108</v>
      </c>
      <c r="H79" s="60">
        <f t="shared" si="12"/>
        <v>300</v>
      </c>
      <c r="I79" s="75">
        <v>161</v>
      </c>
      <c r="J79" s="4">
        <v>8</v>
      </c>
      <c r="K79" s="190">
        <v>103</v>
      </c>
      <c r="L79" s="60">
        <f t="shared" si="13"/>
        <v>272</v>
      </c>
      <c r="M79" s="75">
        <v>52</v>
      </c>
      <c r="N79" s="4">
        <v>7</v>
      </c>
      <c r="O79" s="4">
        <v>0</v>
      </c>
      <c r="P79" s="60">
        <f t="shared" si="14"/>
        <v>59</v>
      </c>
    </row>
    <row r="80" spans="2:16" ht="12" customHeight="1" thickBot="1" x14ac:dyDescent="0.25">
      <c r="B80" s="265"/>
      <c r="C80" s="185" t="s">
        <v>64</v>
      </c>
      <c r="D80" s="59" t="s">
        <v>30</v>
      </c>
      <c r="E80" s="4">
        <v>218</v>
      </c>
      <c r="F80" s="4">
        <v>0</v>
      </c>
      <c r="G80" s="190">
        <v>17</v>
      </c>
      <c r="H80" s="60">
        <f t="shared" si="12"/>
        <v>235</v>
      </c>
      <c r="I80" s="75">
        <v>196</v>
      </c>
      <c r="J80" s="4">
        <v>4</v>
      </c>
      <c r="K80" s="190">
        <v>16</v>
      </c>
      <c r="L80" s="60">
        <f t="shared" si="13"/>
        <v>216</v>
      </c>
      <c r="M80" s="75">
        <v>54</v>
      </c>
      <c r="N80" s="4">
        <v>0</v>
      </c>
      <c r="O80" s="4">
        <v>0</v>
      </c>
      <c r="P80" s="60">
        <f t="shared" si="14"/>
        <v>54</v>
      </c>
    </row>
    <row r="81" spans="2:16" ht="12" customHeight="1" thickBot="1" x14ac:dyDescent="0.25">
      <c r="B81" s="265"/>
      <c r="C81" s="243" t="s">
        <v>65</v>
      </c>
      <c r="D81" s="59" t="s">
        <v>30</v>
      </c>
      <c r="E81" s="20">
        <v>338</v>
      </c>
      <c r="F81" s="4">
        <v>0</v>
      </c>
      <c r="G81" s="190">
        <v>42</v>
      </c>
      <c r="H81" s="60">
        <f t="shared" si="12"/>
        <v>380</v>
      </c>
      <c r="I81" s="190">
        <v>257</v>
      </c>
      <c r="J81" s="4">
        <v>60</v>
      </c>
      <c r="K81" s="190">
        <v>26</v>
      </c>
      <c r="L81" s="60">
        <f t="shared" si="13"/>
        <v>343</v>
      </c>
      <c r="M81" s="190">
        <v>124</v>
      </c>
      <c r="N81" s="4">
        <v>1</v>
      </c>
      <c r="O81" s="91">
        <v>34</v>
      </c>
      <c r="P81" s="60">
        <f t="shared" si="14"/>
        <v>159</v>
      </c>
    </row>
    <row r="82" spans="2:16" ht="12" customHeight="1" thickBot="1" x14ac:dyDescent="0.25">
      <c r="B82" s="265"/>
      <c r="C82" s="238"/>
      <c r="D82" s="59" t="s">
        <v>25</v>
      </c>
      <c r="E82" s="20">
        <v>278</v>
      </c>
      <c r="F82" s="4">
        <v>0</v>
      </c>
      <c r="G82" s="190">
        <v>42</v>
      </c>
      <c r="H82" s="60">
        <f t="shared" si="12"/>
        <v>320</v>
      </c>
      <c r="I82" s="190">
        <v>186</v>
      </c>
      <c r="J82" s="4">
        <v>28</v>
      </c>
      <c r="K82" s="190">
        <v>30</v>
      </c>
      <c r="L82" s="60">
        <f t="shared" si="13"/>
        <v>244</v>
      </c>
      <c r="M82" s="190">
        <v>100</v>
      </c>
      <c r="N82" s="4">
        <v>6</v>
      </c>
      <c r="O82" s="4">
        <v>1</v>
      </c>
      <c r="P82" s="60">
        <f t="shared" si="14"/>
        <v>107</v>
      </c>
    </row>
    <row r="83" spans="2:16" ht="12" customHeight="1" thickBot="1" x14ac:dyDescent="0.25">
      <c r="B83" s="265"/>
      <c r="C83" s="183" t="s">
        <v>66</v>
      </c>
      <c r="D83" s="59" t="s">
        <v>30</v>
      </c>
      <c r="E83" s="4">
        <v>351</v>
      </c>
      <c r="F83" s="4">
        <v>10</v>
      </c>
      <c r="G83" s="190">
        <v>52</v>
      </c>
      <c r="H83" s="60">
        <f t="shared" si="12"/>
        <v>413</v>
      </c>
      <c r="I83" s="75">
        <v>276</v>
      </c>
      <c r="J83" s="4">
        <v>33</v>
      </c>
      <c r="K83" s="190">
        <v>47</v>
      </c>
      <c r="L83" s="60">
        <f t="shared" si="13"/>
        <v>356</v>
      </c>
      <c r="M83" s="75">
        <v>260</v>
      </c>
      <c r="N83" s="4">
        <v>14</v>
      </c>
      <c r="O83" s="4">
        <v>2</v>
      </c>
      <c r="P83" s="60">
        <f t="shared" si="14"/>
        <v>276</v>
      </c>
    </row>
    <row r="84" spans="2:16" ht="12" customHeight="1" thickBot="1" x14ac:dyDescent="0.25">
      <c r="B84" s="265"/>
      <c r="C84" s="185" t="s">
        <v>67</v>
      </c>
      <c r="D84" s="59" t="s">
        <v>30</v>
      </c>
      <c r="E84" s="4">
        <v>219</v>
      </c>
      <c r="F84" s="4">
        <v>1</v>
      </c>
      <c r="G84" s="190">
        <v>19</v>
      </c>
      <c r="H84" s="60">
        <f t="shared" si="12"/>
        <v>239</v>
      </c>
      <c r="I84" s="75">
        <v>46</v>
      </c>
      <c r="J84" s="4">
        <v>42</v>
      </c>
      <c r="K84" s="190">
        <v>18</v>
      </c>
      <c r="L84" s="60">
        <f t="shared" si="13"/>
        <v>106</v>
      </c>
      <c r="M84" s="75">
        <v>119</v>
      </c>
      <c r="N84" s="4">
        <v>7</v>
      </c>
      <c r="O84" s="4">
        <v>0</v>
      </c>
      <c r="P84" s="60">
        <f t="shared" si="14"/>
        <v>126</v>
      </c>
    </row>
    <row r="85" spans="2:16" ht="12" customHeight="1" thickBot="1" x14ac:dyDescent="0.25">
      <c r="B85" s="265"/>
      <c r="C85" s="185" t="s">
        <v>68</v>
      </c>
      <c r="D85" s="59" t="s">
        <v>30</v>
      </c>
      <c r="E85" s="4">
        <v>380</v>
      </c>
      <c r="F85" s="4">
        <v>0</v>
      </c>
      <c r="G85" s="190">
        <v>55</v>
      </c>
      <c r="H85" s="60">
        <f t="shared" si="12"/>
        <v>435</v>
      </c>
      <c r="I85" s="75">
        <v>346</v>
      </c>
      <c r="J85" s="4">
        <v>6</v>
      </c>
      <c r="K85" s="190">
        <v>28</v>
      </c>
      <c r="L85" s="60">
        <f t="shared" si="13"/>
        <v>380</v>
      </c>
      <c r="M85" s="75">
        <v>106</v>
      </c>
      <c r="N85" s="4">
        <v>11</v>
      </c>
      <c r="O85" s="4">
        <v>3</v>
      </c>
      <c r="P85" s="60">
        <f t="shared" si="14"/>
        <v>120</v>
      </c>
    </row>
    <row r="86" spans="2:16" ht="12" customHeight="1" thickBot="1" x14ac:dyDescent="0.25">
      <c r="B86" s="265"/>
      <c r="C86" s="185" t="s">
        <v>69</v>
      </c>
      <c r="D86" s="59" t="s">
        <v>30</v>
      </c>
      <c r="E86" s="4">
        <v>289</v>
      </c>
      <c r="F86" s="4">
        <v>1</v>
      </c>
      <c r="G86" s="190">
        <v>38</v>
      </c>
      <c r="H86" s="60">
        <f t="shared" si="12"/>
        <v>328</v>
      </c>
      <c r="I86" s="75">
        <v>225</v>
      </c>
      <c r="J86" s="4">
        <v>1</v>
      </c>
      <c r="K86" s="190">
        <v>32</v>
      </c>
      <c r="L86" s="60">
        <f t="shared" si="13"/>
        <v>258</v>
      </c>
      <c r="M86" s="75">
        <v>72</v>
      </c>
      <c r="N86" s="4">
        <v>5</v>
      </c>
      <c r="O86" s="4">
        <v>1</v>
      </c>
      <c r="P86" s="60">
        <f t="shared" si="14"/>
        <v>78</v>
      </c>
    </row>
    <row r="87" spans="2:16" ht="12" customHeight="1" thickBot="1" x14ac:dyDescent="0.25">
      <c r="B87" s="265"/>
      <c r="C87" s="185" t="s">
        <v>70</v>
      </c>
      <c r="D87" s="59" t="s">
        <v>30</v>
      </c>
      <c r="E87" s="4">
        <v>168</v>
      </c>
      <c r="F87" s="4">
        <v>0</v>
      </c>
      <c r="G87" s="190">
        <v>37</v>
      </c>
      <c r="H87" s="60">
        <f t="shared" si="12"/>
        <v>205</v>
      </c>
      <c r="I87" s="75">
        <v>176</v>
      </c>
      <c r="J87" s="4">
        <v>23</v>
      </c>
      <c r="K87" s="190">
        <v>30</v>
      </c>
      <c r="L87" s="60">
        <f t="shared" si="13"/>
        <v>229</v>
      </c>
      <c r="M87" s="75">
        <v>27</v>
      </c>
      <c r="N87" s="4">
        <v>18</v>
      </c>
      <c r="O87" s="4">
        <v>1</v>
      </c>
      <c r="P87" s="60">
        <f t="shared" si="14"/>
        <v>46</v>
      </c>
    </row>
    <row r="88" spans="2:16" ht="12" customHeight="1" thickBot="1" x14ac:dyDescent="0.25">
      <c r="B88" s="266"/>
      <c r="C88" s="183" t="s">
        <v>71</v>
      </c>
      <c r="D88" s="59" t="s">
        <v>30</v>
      </c>
      <c r="E88" s="188">
        <v>202</v>
      </c>
      <c r="F88" s="4">
        <v>0</v>
      </c>
      <c r="G88" s="190">
        <v>14</v>
      </c>
      <c r="H88" s="60">
        <f t="shared" si="12"/>
        <v>216</v>
      </c>
      <c r="I88" s="75">
        <v>177</v>
      </c>
      <c r="J88" s="4">
        <v>10</v>
      </c>
      <c r="K88" s="190">
        <v>4</v>
      </c>
      <c r="L88" s="60">
        <f t="shared" si="13"/>
        <v>191</v>
      </c>
      <c r="M88" s="190">
        <v>117</v>
      </c>
      <c r="N88" s="4">
        <v>55</v>
      </c>
      <c r="O88" s="4">
        <v>0</v>
      </c>
      <c r="P88" s="60">
        <f t="shared" si="14"/>
        <v>172</v>
      </c>
    </row>
    <row r="89" spans="2:16" ht="12" customHeight="1" x14ac:dyDescent="0.2">
      <c r="D89" s="55" t="s">
        <v>116</v>
      </c>
      <c r="E89" s="1">
        <f>SUM(E72:E88)</f>
        <v>4905</v>
      </c>
      <c r="F89" s="1">
        <f t="shared" ref="F89:P89" si="15">SUM(F72:F88)</f>
        <v>14</v>
      </c>
      <c r="G89" s="1">
        <f t="shared" si="15"/>
        <v>811</v>
      </c>
      <c r="H89" s="1">
        <f t="shared" si="15"/>
        <v>5730</v>
      </c>
      <c r="I89" s="1">
        <f t="shared" si="15"/>
        <v>3780</v>
      </c>
      <c r="J89" s="1">
        <f t="shared" si="15"/>
        <v>546</v>
      </c>
      <c r="K89" s="1">
        <f t="shared" si="15"/>
        <v>613</v>
      </c>
      <c r="L89" s="1">
        <f t="shared" si="15"/>
        <v>4939</v>
      </c>
      <c r="M89" s="1">
        <f t="shared" si="15"/>
        <v>1912</v>
      </c>
      <c r="N89" s="1">
        <f t="shared" si="15"/>
        <v>625</v>
      </c>
      <c r="O89" s="1">
        <f t="shared" si="15"/>
        <v>48</v>
      </c>
      <c r="P89" s="1">
        <f t="shared" si="15"/>
        <v>2585</v>
      </c>
    </row>
    <row r="90" spans="2:16" ht="12" customHeight="1" x14ac:dyDescent="0.2">
      <c r="D90" s="55" t="s">
        <v>119</v>
      </c>
      <c r="E90" s="7">
        <f>+E89/17</f>
        <v>288.52941176470586</v>
      </c>
      <c r="F90" s="7">
        <f t="shared" ref="F90:P90" si="16">+F89/17</f>
        <v>0.82352941176470584</v>
      </c>
      <c r="G90" s="7">
        <f t="shared" si="16"/>
        <v>47.705882352941174</v>
      </c>
      <c r="H90" s="7">
        <f t="shared" si="16"/>
        <v>337.05882352941177</v>
      </c>
      <c r="I90" s="7">
        <f t="shared" si="16"/>
        <v>222.35294117647058</v>
      </c>
      <c r="J90" s="7">
        <f t="shared" si="16"/>
        <v>32.117647058823529</v>
      </c>
      <c r="K90" s="7">
        <f t="shared" si="16"/>
        <v>36.058823529411768</v>
      </c>
      <c r="L90" s="7">
        <f t="shared" si="16"/>
        <v>290.52941176470586</v>
      </c>
      <c r="M90" s="7">
        <f t="shared" si="16"/>
        <v>112.47058823529412</v>
      </c>
      <c r="N90" s="7">
        <f t="shared" si="16"/>
        <v>36.764705882352942</v>
      </c>
      <c r="O90" s="7">
        <f t="shared" si="16"/>
        <v>2.8235294117647061</v>
      </c>
      <c r="P90" s="7">
        <f t="shared" si="16"/>
        <v>152.05882352941177</v>
      </c>
    </row>
    <row r="91" spans="2:16" ht="12" customHeight="1" thickBot="1" x14ac:dyDescent="0.25">
      <c r="D91" s="56" t="s">
        <v>117</v>
      </c>
      <c r="F91" s="7">
        <f>SUM(E90:F90)</f>
        <v>289.35294117647055</v>
      </c>
      <c r="G91" s="7">
        <f>SUM(E90:G90)</f>
        <v>337.05882352941171</v>
      </c>
      <c r="J91" s="7">
        <f>SUM(I90:J90)</f>
        <v>254.47058823529412</v>
      </c>
      <c r="K91" s="7">
        <f>SUM(I90:K90)</f>
        <v>290.52941176470586</v>
      </c>
      <c r="N91" s="7">
        <f>SUM(M90:N90)</f>
        <v>149.23529411764707</v>
      </c>
      <c r="O91" s="7">
        <f>SUM(M90:O90)</f>
        <v>152.05882352941177</v>
      </c>
    </row>
    <row r="92" spans="2:16" ht="12" customHeight="1" thickBot="1" x14ac:dyDescent="0.25">
      <c r="E92" s="8"/>
      <c r="F92" s="49" t="s">
        <v>121</v>
      </c>
      <c r="G92" s="12">
        <f>+G90/G91</f>
        <v>0.14153577661431066</v>
      </c>
      <c r="H92" s="8"/>
      <c r="I92" s="11" t="s">
        <v>126</v>
      </c>
      <c r="J92" s="12">
        <f>+K91/G91</f>
        <v>0.86195462478184992</v>
      </c>
      <c r="K92" s="8"/>
      <c r="L92" s="8"/>
      <c r="M92" s="8"/>
      <c r="N92" s="36"/>
      <c r="O92" s="36"/>
    </row>
    <row r="94" spans="2:16" ht="27" customHeight="1" x14ac:dyDescent="0.2">
      <c r="C94" s="25" t="s">
        <v>123</v>
      </c>
      <c r="D94" s="199" t="s">
        <v>164</v>
      </c>
      <c r="E94" s="199"/>
      <c r="F94" s="199"/>
      <c r="G94" s="199"/>
      <c r="H94" s="199"/>
      <c r="I94" s="199"/>
      <c r="J94" s="199"/>
      <c r="K94" s="199"/>
      <c r="L94" s="199"/>
      <c r="M94" s="199"/>
      <c r="O94" s="10"/>
    </row>
    <row r="95" spans="2:16" ht="42.75" customHeight="1" x14ac:dyDescent="0.2">
      <c r="C95" s="26" t="s">
        <v>124</v>
      </c>
      <c r="D95" s="199" t="s">
        <v>381</v>
      </c>
      <c r="E95" s="199"/>
      <c r="F95" s="199"/>
      <c r="G95" s="199"/>
      <c r="H95" s="199"/>
      <c r="I95" s="199"/>
      <c r="J95" s="199"/>
      <c r="K95" s="199"/>
      <c r="L95" s="199"/>
      <c r="M95" s="199"/>
    </row>
    <row r="96" spans="2:16" ht="30" customHeight="1" x14ac:dyDescent="0.2">
      <c r="C96" s="26" t="s">
        <v>125</v>
      </c>
      <c r="D96" s="199" t="s">
        <v>165</v>
      </c>
      <c r="E96" s="199"/>
      <c r="F96" s="199"/>
      <c r="G96" s="199"/>
      <c r="H96" s="199"/>
      <c r="I96" s="199"/>
      <c r="J96" s="199"/>
      <c r="K96" s="199"/>
      <c r="L96" s="199"/>
      <c r="M96" s="199"/>
    </row>
    <row r="97" spans="2:13" ht="12" customHeight="1" x14ac:dyDescent="0.2">
      <c r="C97" s="26"/>
      <c r="D97" s="178"/>
      <c r="E97" s="178"/>
      <c r="F97" s="178"/>
      <c r="G97" s="178"/>
      <c r="H97" s="178"/>
      <c r="I97" s="178"/>
      <c r="J97" s="178"/>
      <c r="K97" s="178"/>
      <c r="L97" s="178"/>
      <c r="M97" s="178"/>
    </row>
    <row r="98" spans="2:13" ht="12" customHeight="1" thickBot="1" x14ac:dyDescent="0.25"/>
    <row r="99" spans="2:13" ht="12" customHeight="1" x14ac:dyDescent="0.2">
      <c r="C99" s="178"/>
      <c r="D99" s="203" t="s">
        <v>1</v>
      </c>
      <c r="E99" s="203" t="s">
        <v>2</v>
      </c>
      <c r="F99" s="203" t="s">
        <v>3</v>
      </c>
    </row>
    <row r="100" spans="2:13" ht="12" customHeight="1" thickBot="1" x14ac:dyDescent="0.25">
      <c r="B100" s="53"/>
      <c r="C100" s="178"/>
      <c r="D100" s="240"/>
      <c r="E100" s="240"/>
      <c r="F100" s="240"/>
    </row>
    <row r="101" spans="2:13" ht="23.25" customHeight="1" thickBot="1" x14ac:dyDescent="0.25">
      <c r="B101" s="267" t="s">
        <v>179</v>
      </c>
      <c r="C101" s="268"/>
      <c r="D101" s="80"/>
      <c r="E101" s="80"/>
      <c r="F101" s="80"/>
    </row>
    <row r="102" spans="2:13" ht="30" customHeight="1" thickBot="1" x14ac:dyDescent="0.25">
      <c r="B102" s="267" t="s">
        <v>178</v>
      </c>
      <c r="C102" s="268"/>
      <c r="D102" s="28"/>
      <c r="E102" s="28"/>
      <c r="F102" s="28"/>
    </row>
    <row r="103" spans="2:13" ht="35.25" customHeight="1" thickBot="1" x14ac:dyDescent="0.25">
      <c r="B103" s="267" t="s">
        <v>173</v>
      </c>
      <c r="C103" s="268"/>
      <c r="D103" s="28"/>
      <c r="E103" s="28"/>
      <c r="F103" s="28"/>
    </row>
    <row r="104" spans="2:13" ht="12" customHeight="1" x14ac:dyDescent="0.2">
      <c r="D104" s="10" t="e">
        <f>+D101/D102</f>
        <v>#DIV/0!</v>
      </c>
      <c r="E104" s="10" t="e">
        <f>+E101/E102</f>
        <v>#DIV/0!</v>
      </c>
      <c r="F104" s="10" t="e">
        <f>+F101/F102</f>
        <v>#DIV/0!</v>
      </c>
    </row>
    <row r="106" spans="2:13" ht="54" customHeight="1" x14ac:dyDescent="0.2">
      <c r="B106" s="25" t="s">
        <v>167</v>
      </c>
      <c r="C106" s="234" t="s">
        <v>382</v>
      </c>
      <c r="D106" s="234"/>
      <c r="E106" s="234"/>
      <c r="F106" s="234"/>
      <c r="G106" s="234"/>
      <c r="H106" s="234"/>
      <c r="I106" s="234"/>
      <c r="J106" s="234"/>
      <c r="K106" s="234"/>
      <c r="L106" s="234"/>
    </row>
    <row r="108" spans="2:13" ht="33" customHeight="1" x14ac:dyDescent="0.2"/>
    <row r="109" spans="2:13" ht="12" customHeight="1" x14ac:dyDescent="0.2">
      <c r="D109" s="1"/>
    </row>
    <row r="110" spans="2:13" ht="12" customHeight="1" x14ac:dyDescent="0.2">
      <c r="D110" s="1"/>
    </row>
    <row r="111" spans="2:13" ht="12" customHeight="1" x14ac:dyDescent="0.2">
      <c r="D111" s="1"/>
    </row>
    <row r="112" spans="2:13" ht="12" customHeight="1" x14ac:dyDescent="0.2">
      <c r="D112" s="1"/>
    </row>
    <row r="113" spans="4:4" ht="12" customHeight="1" x14ac:dyDescent="0.2">
      <c r="D113" s="1"/>
    </row>
    <row r="114" spans="4:4" ht="12" customHeight="1" x14ac:dyDescent="0.2">
      <c r="D114" s="1"/>
    </row>
    <row r="115" spans="4:4" ht="12" customHeight="1" x14ac:dyDescent="0.2">
      <c r="D115" s="1"/>
    </row>
    <row r="116" spans="4:4" ht="12" customHeight="1" x14ac:dyDescent="0.2">
      <c r="D116" s="1"/>
    </row>
    <row r="117" spans="4:4" ht="12" customHeight="1" x14ac:dyDescent="0.2">
      <c r="D117" s="1"/>
    </row>
    <row r="118" spans="4:4" ht="12" customHeight="1" x14ac:dyDescent="0.2">
      <c r="D118" s="1"/>
    </row>
    <row r="119" spans="4:4" ht="12" customHeight="1" x14ac:dyDescent="0.2">
      <c r="D119" s="1"/>
    </row>
    <row r="120" spans="4:4" ht="12" customHeight="1" x14ac:dyDescent="0.2">
      <c r="D120" s="1"/>
    </row>
    <row r="121" spans="4:4" ht="12" customHeight="1" x14ac:dyDescent="0.2">
      <c r="D121" s="1"/>
    </row>
    <row r="122" spans="4:4" ht="12" customHeight="1" x14ac:dyDescent="0.2">
      <c r="D122" s="1"/>
    </row>
    <row r="123" spans="4:4" ht="12" customHeight="1" x14ac:dyDescent="0.2">
      <c r="D123" s="1"/>
    </row>
    <row r="124" spans="4:4" ht="12" customHeight="1" x14ac:dyDescent="0.2">
      <c r="D124" s="1"/>
    </row>
    <row r="125" spans="4:4" ht="12" customHeight="1" x14ac:dyDescent="0.2">
      <c r="D125" s="1"/>
    </row>
    <row r="126" spans="4:4" ht="12" customHeight="1" x14ac:dyDescent="0.2">
      <c r="D126" s="1"/>
    </row>
    <row r="127" spans="4:4" ht="12" customHeight="1" x14ac:dyDescent="0.2">
      <c r="D127" s="1"/>
    </row>
  </sheetData>
  <mergeCells count="91">
    <mergeCell ref="B103:C103"/>
    <mergeCell ref="C106:L106"/>
    <mergeCell ref="B101:C101"/>
    <mergeCell ref="B72:B88"/>
    <mergeCell ref="D99:D100"/>
    <mergeCell ref="E99:E100"/>
    <mergeCell ref="F99:F100"/>
    <mergeCell ref="D94:M94"/>
    <mergeCell ref="D95:M95"/>
    <mergeCell ref="D96:M96"/>
    <mergeCell ref="C73:C74"/>
    <mergeCell ref="C76:C77"/>
    <mergeCell ref="C81:C82"/>
    <mergeCell ref="K70:K71"/>
    <mergeCell ref="M70:M71"/>
    <mergeCell ref="N70:N71"/>
    <mergeCell ref="O70:O71"/>
    <mergeCell ref="B102:C102"/>
    <mergeCell ref="B49:B56"/>
    <mergeCell ref="I67:K67"/>
    <mergeCell ref="B69:B71"/>
    <mergeCell ref="C69:C71"/>
    <mergeCell ref="D69:D71"/>
    <mergeCell ref="E69:G69"/>
    <mergeCell ref="I69:K69"/>
    <mergeCell ref="D62:M62"/>
    <mergeCell ref="D63:M63"/>
    <mergeCell ref="D64:M64"/>
    <mergeCell ref="M69:O69"/>
    <mergeCell ref="E70:E71"/>
    <mergeCell ref="F70:F71"/>
    <mergeCell ref="G70:G71"/>
    <mergeCell ref="I70:I71"/>
    <mergeCell ref="J70:J71"/>
    <mergeCell ref="B30:B33"/>
    <mergeCell ref="I44:K44"/>
    <mergeCell ref="B46:B48"/>
    <mergeCell ref="C46:C48"/>
    <mergeCell ref="D46:D48"/>
    <mergeCell ref="E46:G46"/>
    <mergeCell ref="I46:K46"/>
    <mergeCell ref="E47:E48"/>
    <mergeCell ref="F47:F48"/>
    <mergeCell ref="G47:G48"/>
    <mergeCell ref="I47:I48"/>
    <mergeCell ref="J47:J48"/>
    <mergeCell ref="K47:K48"/>
    <mergeCell ref="D40:M40"/>
    <mergeCell ref="D41:M41"/>
    <mergeCell ref="M46:O46"/>
    <mergeCell ref="B27:B29"/>
    <mergeCell ref="C27:C29"/>
    <mergeCell ref="D27:D29"/>
    <mergeCell ref="E27:G27"/>
    <mergeCell ref="I27:K27"/>
    <mergeCell ref="E28:E29"/>
    <mergeCell ref="F28:F29"/>
    <mergeCell ref="G28:G29"/>
    <mergeCell ref="I28:I29"/>
    <mergeCell ref="J28:J29"/>
    <mergeCell ref="K28:K29"/>
    <mergeCell ref="M4:O4"/>
    <mergeCell ref="M5:M6"/>
    <mergeCell ref="N5:N6"/>
    <mergeCell ref="O5:O6"/>
    <mergeCell ref="I25:K25"/>
    <mergeCell ref="I2:K2"/>
    <mergeCell ref="B7:B14"/>
    <mergeCell ref="I4:K4"/>
    <mergeCell ref="I5:I6"/>
    <mergeCell ref="J5:J6"/>
    <mergeCell ref="K5:K6"/>
    <mergeCell ref="E4:G4"/>
    <mergeCell ref="E5:E6"/>
    <mergeCell ref="F5:F6"/>
    <mergeCell ref="G5:G6"/>
    <mergeCell ref="C4:C6"/>
    <mergeCell ref="B4:B6"/>
    <mergeCell ref="D4:D6"/>
    <mergeCell ref="M47:M48"/>
    <mergeCell ref="N47:N48"/>
    <mergeCell ref="O47:O48"/>
    <mergeCell ref="C9:C10"/>
    <mergeCell ref="D20:M20"/>
    <mergeCell ref="D21:M21"/>
    <mergeCell ref="D22:M22"/>
    <mergeCell ref="D39:M39"/>
    <mergeCell ref="M27:O27"/>
    <mergeCell ref="M28:M29"/>
    <mergeCell ref="N28:N29"/>
    <mergeCell ref="O28:O29"/>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77"/>
  <sheetViews>
    <sheetView zoomScale="80" zoomScaleNormal="80" workbookViewId="0">
      <selection activeCell="D32" sqref="D32"/>
    </sheetView>
  </sheetViews>
  <sheetFormatPr baseColWidth="10" defaultRowHeight="15" x14ac:dyDescent="0.25"/>
  <cols>
    <col min="1" max="1" width="5.140625" customWidth="1"/>
    <col min="2" max="2" width="23.5703125" customWidth="1"/>
    <col min="4" max="6" width="14.140625" bestFit="1" customWidth="1"/>
    <col min="7" max="7" width="11.5703125" bestFit="1" customWidth="1"/>
  </cols>
  <sheetData>
    <row r="6" spans="2:5" ht="15.75" thickBot="1" x14ac:dyDescent="0.3"/>
    <row r="7" spans="2:5" ht="15.75" thickBot="1" x14ac:dyDescent="0.3">
      <c r="B7" s="81"/>
      <c r="C7" s="85">
        <v>2017</v>
      </c>
      <c r="D7" s="85">
        <v>2018</v>
      </c>
      <c r="E7" s="85" t="s">
        <v>276</v>
      </c>
    </row>
    <row r="8" spans="2:5" x14ac:dyDescent="0.25">
      <c r="B8" s="82" t="s">
        <v>190</v>
      </c>
      <c r="C8" s="108">
        <v>0.81</v>
      </c>
      <c r="D8" s="105">
        <v>1.31</v>
      </c>
      <c r="E8" s="106">
        <v>1</v>
      </c>
    </row>
    <row r="9" spans="2:5" x14ac:dyDescent="0.25">
      <c r="B9" s="83" t="s">
        <v>191</v>
      </c>
      <c r="C9" s="109">
        <v>0.77</v>
      </c>
      <c r="D9" s="106">
        <v>1.02</v>
      </c>
      <c r="E9" s="106">
        <v>1</v>
      </c>
    </row>
    <row r="10" spans="2:5" x14ac:dyDescent="0.25">
      <c r="B10" s="83" t="s">
        <v>192</v>
      </c>
      <c r="C10" s="109">
        <v>1.28</v>
      </c>
      <c r="D10" s="106">
        <v>1.05</v>
      </c>
      <c r="E10" s="106">
        <v>1</v>
      </c>
    </row>
    <row r="11" spans="2:5" x14ac:dyDescent="0.25">
      <c r="B11" s="83" t="s">
        <v>193</v>
      </c>
      <c r="C11" s="109">
        <v>1.02</v>
      </c>
      <c r="D11" s="106">
        <v>0.99</v>
      </c>
      <c r="E11" s="106">
        <v>1</v>
      </c>
    </row>
    <row r="12" spans="2:5" x14ac:dyDescent="0.25">
      <c r="B12" s="83" t="s">
        <v>194</v>
      </c>
      <c r="C12" s="109">
        <v>1.25</v>
      </c>
      <c r="D12" s="106">
        <v>1.31</v>
      </c>
      <c r="E12" s="106">
        <v>1</v>
      </c>
    </row>
    <row r="13" spans="2:5" x14ac:dyDescent="0.25">
      <c r="B13" s="83" t="s">
        <v>195</v>
      </c>
      <c r="C13" s="109">
        <v>1.19</v>
      </c>
      <c r="D13" s="106">
        <v>2.7</v>
      </c>
      <c r="E13" s="106">
        <v>1</v>
      </c>
    </row>
    <row r="14" spans="2:5" x14ac:dyDescent="0.25">
      <c r="B14" s="83" t="s">
        <v>196</v>
      </c>
      <c r="C14" s="109">
        <v>0.66</v>
      </c>
      <c r="D14" s="106">
        <v>0.93</v>
      </c>
      <c r="E14" s="106">
        <v>1</v>
      </c>
    </row>
    <row r="15" spans="2:5" x14ac:dyDescent="0.25">
      <c r="B15" s="83" t="s">
        <v>197</v>
      </c>
      <c r="C15" s="109">
        <v>1.21</v>
      </c>
      <c r="D15" s="106">
        <v>1.28</v>
      </c>
      <c r="E15" s="106">
        <v>1</v>
      </c>
    </row>
    <row r="16" spans="2:5" x14ac:dyDescent="0.25">
      <c r="B16" s="83" t="s">
        <v>198</v>
      </c>
      <c r="C16" s="114">
        <v>0.93</v>
      </c>
      <c r="D16" s="106">
        <v>1.08</v>
      </c>
      <c r="E16" s="106">
        <v>1</v>
      </c>
    </row>
    <row r="17" spans="2:5" x14ac:dyDescent="0.25">
      <c r="B17" s="83" t="s">
        <v>199</v>
      </c>
      <c r="C17" s="114">
        <v>1.61</v>
      </c>
      <c r="D17" s="106">
        <v>1.63</v>
      </c>
      <c r="E17" s="106">
        <v>1</v>
      </c>
    </row>
    <row r="18" spans="2:5" x14ac:dyDescent="0.25">
      <c r="B18" s="83" t="s">
        <v>200</v>
      </c>
      <c r="C18" s="109">
        <v>0.88</v>
      </c>
      <c r="D18" s="106">
        <v>1.01</v>
      </c>
      <c r="E18" s="106">
        <v>1</v>
      </c>
    </row>
    <row r="19" spans="2:5" x14ac:dyDescent="0.25">
      <c r="B19" s="83" t="s">
        <v>201</v>
      </c>
      <c r="C19" s="109">
        <v>0.88</v>
      </c>
      <c r="D19" s="106">
        <v>1.07</v>
      </c>
      <c r="E19" s="106">
        <v>1</v>
      </c>
    </row>
    <row r="20" spans="2:5" x14ac:dyDescent="0.25">
      <c r="B20" s="83" t="s">
        <v>202</v>
      </c>
      <c r="C20" s="109">
        <v>1.22</v>
      </c>
      <c r="D20" s="106">
        <v>1.27</v>
      </c>
      <c r="E20" s="106">
        <v>1</v>
      </c>
    </row>
    <row r="21" spans="2:5" x14ac:dyDescent="0.25">
      <c r="B21" s="83" t="s">
        <v>203</v>
      </c>
      <c r="C21" s="109">
        <v>0.86</v>
      </c>
      <c r="D21" s="106">
        <v>1.08</v>
      </c>
      <c r="E21" s="106">
        <v>1</v>
      </c>
    </row>
    <row r="22" spans="2:5" x14ac:dyDescent="0.25">
      <c r="B22" s="83" t="s">
        <v>204</v>
      </c>
      <c r="C22" s="112">
        <v>0.93</v>
      </c>
      <c r="D22" s="113">
        <v>0.92</v>
      </c>
      <c r="E22" s="106">
        <v>1</v>
      </c>
    </row>
    <row r="23" spans="2:5" x14ac:dyDescent="0.25">
      <c r="B23" s="83" t="s">
        <v>205</v>
      </c>
      <c r="C23" s="109">
        <v>1.28</v>
      </c>
      <c r="D23" s="106">
        <v>1.72</v>
      </c>
      <c r="E23" s="106">
        <v>1</v>
      </c>
    </row>
    <row r="24" spans="2:5" x14ac:dyDescent="0.25">
      <c r="B24" s="83" t="s">
        <v>206</v>
      </c>
      <c r="C24" s="109"/>
      <c r="D24" s="106">
        <v>2.0499999999999998</v>
      </c>
      <c r="E24" s="106">
        <v>1</v>
      </c>
    </row>
    <row r="25" spans="2:5" x14ac:dyDescent="0.25">
      <c r="B25" s="83" t="s">
        <v>275</v>
      </c>
      <c r="C25" s="107"/>
      <c r="D25" s="107">
        <v>0.96</v>
      </c>
      <c r="E25" s="106">
        <v>1</v>
      </c>
    </row>
    <row r="26" spans="2:5" ht="15.75" thickBot="1" x14ac:dyDescent="0.3">
      <c r="B26" s="84" t="s">
        <v>274</v>
      </c>
      <c r="C26" s="110"/>
      <c r="D26" s="111">
        <v>1.26</v>
      </c>
      <c r="E26" s="117">
        <v>1</v>
      </c>
    </row>
    <row r="41" spans="3:7" ht="15.75" thickBot="1" x14ac:dyDescent="0.3"/>
    <row r="42" spans="3:7" ht="30.75" thickBot="1" x14ac:dyDescent="0.3">
      <c r="C42" s="157"/>
      <c r="D42" s="158" t="s">
        <v>354</v>
      </c>
      <c r="E42" s="159" t="s">
        <v>355</v>
      </c>
      <c r="F42" s="158" t="s">
        <v>356</v>
      </c>
      <c r="G42" s="160" t="s">
        <v>357</v>
      </c>
    </row>
    <row r="43" spans="3:7" x14ac:dyDescent="0.25">
      <c r="C43" s="147">
        <v>2008</v>
      </c>
      <c r="D43" s="150">
        <v>2130893</v>
      </c>
      <c r="E43" s="153">
        <v>1598079</v>
      </c>
      <c r="F43" s="150">
        <v>3181703</v>
      </c>
      <c r="G43" s="105">
        <f>+E43/D43</f>
        <v>0.74995741222107348</v>
      </c>
    </row>
    <row r="44" spans="3:7" x14ac:dyDescent="0.25">
      <c r="C44" s="148">
        <v>2009</v>
      </c>
      <c r="D44" s="151">
        <v>2491775</v>
      </c>
      <c r="E44" s="154">
        <v>2118137</v>
      </c>
      <c r="F44" s="151">
        <v>2916748</v>
      </c>
      <c r="G44" s="106">
        <f t="shared" ref="G44:G53" si="0">+E44/D44</f>
        <v>0.85005146933410924</v>
      </c>
    </row>
    <row r="45" spans="3:7" x14ac:dyDescent="0.25">
      <c r="C45" s="148">
        <v>2010</v>
      </c>
      <c r="D45" s="151">
        <v>2426938</v>
      </c>
      <c r="E45" s="154">
        <v>2264467</v>
      </c>
      <c r="F45" s="151">
        <v>2655892</v>
      </c>
      <c r="G45" s="106">
        <f t="shared" si="0"/>
        <v>0.933055150152167</v>
      </c>
    </row>
    <row r="46" spans="3:7" x14ac:dyDescent="0.25">
      <c r="C46" s="148">
        <v>2011</v>
      </c>
      <c r="D46" s="151">
        <v>2684094</v>
      </c>
      <c r="E46" s="154">
        <v>2288196</v>
      </c>
      <c r="F46" s="151">
        <v>2491714</v>
      </c>
      <c r="G46" s="106">
        <f t="shared" si="0"/>
        <v>0.85250218509485887</v>
      </c>
    </row>
    <row r="47" spans="3:7" x14ac:dyDescent="0.25">
      <c r="C47" s="148">
        <v>2012</v>
      </c>
      <c r="D47" s="151">
        <v>2820229</v>
      </c>
      <c r="E47" s="154">
        <v>2371286</v>
      </c>
      <c r="F47" s="151">
        <v>2309372</v>
      </c>
      <c r="G47" s="106">
        <f t="shared" si="0"/>
        <v>0.84081328147466039</v>
      </c>
    </row>
    <row r="48" spans="3:7" x14ac:dyDescent="0.25">
      <c r="C48" s="148">
        <v>2013</v>
      </c>
      <c r="D48" s="151">
        <v>2656779</v>
      </c>
      <c r="E48" s="154">
        <v>2646903</v>
      </c>
      <c r="F48" s="151">
        <v>1931958</v>
      </c>
      <c r="G48" s="106">
        <f t="shared" si="0"/>
        <v>0.99628271677847502</v>
      </c>
    </row>
    <row r="49" spans="2:7" x14ac:dyDescent="0.25">
      <c r="C49" s="148">
        <v>2014</v>
      </c>
      <c r="D49" s="151">
        <v>2647245</v>
      </c>
      <c r="E49" s="154">
        <v>2452671</v>
      </c>
      <c r="F49" s="151">
        <v>1698233</v>
      </c>
      <c r="G49" s="106">
        <f t="shared" si="0"/>
        <v>0.92649943620632014</v>
      </c>
    </row>
    <row r="50" spans="2:7" x14ac:dyDescent="0.25">
      <c r="C50" s="148">
        <v>2015</v>
      </c>
      <c r="D50" s="151">
        <v>2836861</v>
      </c>
      <c r="E50" s="154">
        <v>2358064</v>
      </c>
      <c r="F50" s="151">
        <v>1634706</v>
      </c>
      <c r="G50" s="106">
        <f t="shared" si="0"/>
        <v>0.8312229608711883</v>
      </c>
    </row>
    <row r="51" spans="2:7" x14ac:dyDescent="0.25">
      <c r="C51" s="148">
        <v>2016</v>
      </c>
      <c r="D51" s="151">
        <v>2647666</v>
      </c>
      <c r="E51" s="154">
        <v>2036849</v>
      </c>
      <c r="F51" s="151">
        <v>1735331</v>
      </c>
      <c r="G51" s="106">
        <f t="shared" si="0"/>
        <v>0.7692998286037589</v>
      </c>
    </row>
    <row r="52" spans="2:7" x14ac:dyDescent="0.25">
      <c r="C52" s="148">
        <v>2017</v>
      </c>
      <c r="D52" s="151">
        <v>2717444</v>
      </c>
      <c r="E52" s="154">
        <v>2165848</v>
      </c>
      <c r="F52" s="151">
        <v>1824060</v>
      </c>
      <c r="G52" s="106">
        <f t="shared" si="0"/>
        <v>0.79701660825393272</v>
      </c>
    </row>
    <row r="53" spans="2:7" ht="15.75" thickBot="1" x14ac:dyDescent="0.3">
      <c r="C53" s="149">
        <v>2018</v>
      </c>
      <c r="D53" s="152">
        <v>2723771</v>
      </c>
      <c r="E53" s="155">
        <v>2249181</v>
      </c>
      <c r="F53" s="152">
        <v>1905067</v>
      </c>
      <c r="G53" s="156">
        <f t="shared" si="0"/>
        <v>0.82575994824821908</v>
      </c>
    </row>
    <row r="55" spans="2:7" x14ac:dyDescent="0.25">
      <c r="B55" t="s">
        <v>358</v>
      </c>
    </row>
    <row r="56" spans="2:7" x14ac:dyDescent="0.25">
      <c r="B56" t="s">
        <v>359</v>
      </c>
    </row>
    <row r="71" spans="2:5" ht="15.75" thickBot="1" x14ac:dyDescent="0.3"/>
    <row r="72" spans="2:5" ht="24.75" customHeight="1" thickBot="1" x14ac:dyDescent="0.3">
      <c r="B72" s="163"/>
      <c r="C72" s="161" t="s">
        <v>363</v>
      </c>
      <c r="D72" s="162" t="s">
        <v>364</v>
      </c>
    </row>
    <row r="73" spans="2:5" ht="18" customHeight="1" x14ac:dyDescent="0.25">
      <c r="B73" s="164" t="s">
        <v>360</v>
      </c>
      <c r="C73" s="167">
        <v>5444</v>
      </c>
      <c r="D73" s="168">
        <v>146</v>
      </c>
      <c r="E73" s="173">
        <f>+D73/C73</f>
        <v>2.6818515797207936E-2</v>
      </c>
    </row>
    <row r="74" spans="2:5" ht="18" customHeight="1" x14ac:dyDescent="0.25">
      <c r="B74" s="165" t="s">
        <v>123</v>
      </c>
      <c r="C74" s="169">
        <v>2723771</v>
      </c>
      <c r="D74" s="170">
        <v>73881</v>
      </c>
      <c r="E74" s="173">
        <f>+D74/C74</f>
        <v>2.7124526988502339E-2</v>
      </c>
    </row>
    <row r="75" spans="2:5" ht="18" customHeight="1" x14ac:dyDescent="0.25">
      <c r="B75" s="165" t="s">
        <v>361</v>
      </c>
      <c r="C75" s="169">
        <v>2249181</v>
      </c>
      <c r="D75" s="170">
        <v>66747</v>
      </c>
    </row>
    <row r="76" spans="2:5" ht="18" customHeight="1" x14ac:dyDescent="0.25">
      <c r="B76" s="165" t="s">
        <v>362</v>
      </c>
      <c r="C76" s="169">
        <f>+C74-C75</f>
        <v>474590</v>
      </c>
      <c r="D76" s="170">
        <v>7134</v>
      </c>
    </row>
    <row r="77" spans="2:5" ht="18" customHeight="1" thickBot="1" x14ac:dyDescent="0.3">
      <c r="B77" s="166" t="s">
        <v>125</v>
      </c>
      <c r="C77" s="171">
        <v>1905067</v>
      </c>
      <c r="D77" s="172">
        <v>49598</v>
      </c>
    </row>
  </sheetData>
  <pageMargins left="0.7" right="0.7" top="0.75" bottom="0.75" header="0.3" footer="0.3"/>
  <pageSetup paperSize="14" orientation="portrait" horizontalDpi="4294967293"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0"/>
  <sheetViews>
    <sheetView zoomScale="90" zoomScaleNormal="90" workbookViewId="0">
      <selection activeCell="B2" sqref="B2:K40"/>
    </sheetView>
  </sheetViews>
  <sheetFormatPr baseColWidth="10" defaultColWidth="11.42578125" defaultRowHeight="12" x14ac:dyDescent="0.2"/>
  <cols>
    <col min="1" max="1" width="11.42578125" style="1"/>
    <col min="2" max="2" width="22.85546875" style="1" customWidth="1"/>
    <col min="3" max="11" width="11.42578125" style="1" customWidth="1"/>
    <col min="12" max="17" width="8.7109375" style="1" customWidth="1"/>
    <col min="18" max="16384" width="11.42578125" style="1"/>
  </cols>
  <sheetData>
    <row r="2" spans="2:12" x14ac:dyDescent="0.2">
      <c r="F2" s="212">
        <v>2016</v>
      </c>
      <c r="G2" s="212"/>
      <c r="H2" s="212"/>
    </row>
    <row r="3" spans="2:12" ht="12.75" thickBot="1" x14ac:dyDescent="0.25"/>
    <row r="4" spans="2:12" ht="12.75" thickBot="1" x14ac:dyDescent="0.25">
      <c r="B4" s="228" t="s">
        <v>0</v>
      </c>
      <c r="C4" s="206" t="s">
        <v>1</v>
      </c>
      <c r="D4" s="207"/>
      <c r="E4" s="208"/>
      <c r="F4" s="209" t="s">
        <v>2</v>
      </c>
      <c r="G4" s="207"/>
      <c r="H4" s="210"/>
      <c r="I4" s="206" t="s">
        <v>3</v>
      </c>
      <c r="J4" s="207"/>
      <c r="K4" s="231"/>
      <c r="L4" s="2"/>
    </row>
    <row r="5" spans="2:12" x14ac:dyDescent="0.2">
      <c r="B5" s="229"/>
      <c r="C5" s="200" t="s">
        <v>4</v>
      </c>
      <c r="D5" s="200" t="s">
        <v>5</v>
      </c>
      <c r="E5" s="200" t="s">
        <v>6</v>
      </c>
      <c r="F5" s="200" t="s">
        <v>4</v>
      </c>
      <c r="G5" s="200" t="s">
        <v>5</v>
      </c>
      <c r="H5" s="200" t="s">
        <v>6</v>
      </c>
      <c r="I5" s="200" t="s">
        <v>4</v>
      </c>
      <c r="J5" s="200" t="s">
        <v>5</v>
      </c>
      <c r="K5" s="232" t="s">
        <v>6</v>
      </c>
      <c r="L5" s="2"/>
    </row>
    <row r="6" spans="2:12" ht="12.75" thickBot="1" x14ac:dyDescent="0.25">
      <c r="B6" s="230"/>
      <c r="C6" s="201"/>
      <c r="D6" s="201"/>
      <c r="E6" s="201"/>
      <c r="F6" s="201"/>
      <c r="G6" s="201"/>
      <c r="H6" s="201"/>
      <c r="I6" s="201"/>
      <c r="J6" s="201"/>
      <c r="K6" s="233"/>
      <c r="L6" s="2"/>
    </row>
    <row r="7" spans="2:12" ht="12.75" thickBot="1" x14ac:dyDescent="0.25">
      <c r="B7" s="3" t="s">
        <v>13</v>
      </c>
      <c r="C7" s="4">
        <v>390</v>
      </c>
      <c r="D7" s="4">
        <v>0</v>
      </c>
      <c r="E7" s="4">
        <v>52</v>
      </c>
      <c r="F7" s="4">
        <v>257</v>
      </c>
      <c r="G7" s="4">
        <v>0</v>
      </c>
      <c r="H7" s="5">
        <v>46</v>
      </c>
      <c r="I7" s="188">
        <v>686</v>
      </c>
      <c r="J7" s="4">
        <v>6</v>
      </c>
      <c r="K7" s="4">
        <v>2</v>
      </c>
      <c r="L7" s="2"/>
    </row>
    <row r="8" spans="2:12" ht="12.75" thickBot="1" x14ac:dyDescent="0.25">
      <c r="B8" s="3" t="s">
        <v>14</v>
      </c>
      <c r="C8" s="4">
        <v>274</v>
      </c>
      <c r="D8" s="4">
        <v>1</v>
      </c>
      <c r="E8" s="4">
        <v>143</v>
      </c>
      <c r="F8" s="4">
        <v>320</v>
      </c>
      <c r="G8" s="4">
        <v>2</v>
      </c>
      <c r="H8" s="5">
        <v>138</v>
      </c>
      <c r="I8" s="188">
        <v>337</v>
      </c>
      <c r="J8" s="4">
        <v>4</v>
      </c>
      <c r="K8" s="4">
        <v>2</v>
      </c>
      <c r="L8" s="2"/>
    </row>
    <row r="9" spans="2:12" ht="12.75" thickBot="1" x14ac:dyDescent="0.25">
      <c r="B9" s="3" t="s">
        <v>15</v>
      </c>
      <c r="C9" s="4">
        <v>408</v>
      </c>
      <c r="D9" s="4">
        <v>132</v>
      </c>
      <c r="E9" s="4">
        <v>269</v>
      </c>
      <c r="F9" s="4">
        <v>417</v>
      </c>
      <c r="G9" s="4">
        <v>10</v>
      </c>
      <c r="H9" s="5">
        <v>248</v>
      </c>
      <c r="I9" s="188">
        <v>749</v>
      </c>
      <c r="J9" s="4">
        <v>121</v>
      </c>
      <c r="K9" s="4">
        <v>8</v>
      </c>
      <c r="L9" s="2"/>
    </row>
    <row r="10" spans="2:12" ht="12.75" thickBot="1" x14ac:dyDescent="0.25">
      <c r="B10" s="3" t="s">
        <v>16</v>
      </c>
      <c r="C10" s="4">
        <v>298</v>
      </c>
      <c r="D10" s="4">
        <v>0</v>
      </c>
      <c r="E10" s="4">
        <v>153</v>
      </c>
      <c r="F10" s="4">
        <v>201</v>
      </c>
      <c r="G10" s="4">
        <v>1</v>
      </c>
      <c r="H10" s="5">
        <v>131</v>
      </c>
      <c r="I10" s="188">
        <v>388</v>
      </c>
      <c r="J10" s="4">
        <v>1</v>
      </c>
      <c r="K10" s="4">
        <v>3</v>
      </c>
      <c r="L10" s="2"/>
    </row>
    <row r="11" spans="2:12" ht="12.75" thickBot="1" x14ac:dyDescent="0.25">
      <c r="B11" s="3" t="s">
        <v>17</v>
      </c>
      <c r="C11" s="4">
        <v>369</v>
      </c>
      <c r="D11" s="4">
        <v>0</v>
      </c>
      <c r="E11" s="4">
        <v>148</v>
      </c>
      <c r="F11" s="4">
        <v>218</v>
      </c>
      <c r="G11" s="4">
        <v>0</v>
      </c>
      <c r="H11" s="5">
        <v>138</v>
      </c>
      <c r="I11" s="188">
        <v>586</v>
      </c>
      <c r="J11" s="4">
        <v>0</v>
      </c>
      <c r="K11" s="4">
        <v>1</v>
      </c>
      <c r="L11" s="2"/>
    </row>
    <row r="12" spans="2:12" ht="12.75" thickBot="1" x14ac:dyDescent="0.25">
      <c r="B12" s="3" t="s">
        <v>18</v>
      </c>
      <c r="C12" s="4">
        <v>350</v>
      </c>
      <c r="D12" s="4">
        <v>0</v>
      </c>
      <c r="E12" s="4">
        <v>158</v>
      </c>
      <c r="F12" s="4">
        <v>197</v>
      </c>
      <c r="G12" s="4">
        <v>0</v>
      </c>
      <c r="H12" s="5">
        <v>133</v>
      </c>
      <c r="I12" s="188">
        <v>442</v>
      </c>
      <c r="J12" s="4">
        <v>0</v>
      </c>
      <c r="K12" s="4">
        <v>5</v>
      </c>
      <c r="L12" s="2"/>
    </row>
    <row r="13" spans="2:12" ht="12.75" thickBot="1" x14ac:dyDescent="0.25">
      <c r="B13" s="3" t="s">
        <v>19</v>
      </c>
      <c r="C13" s="4">
        <v>454</v>
      </c>
      <c r="D13" s="4">
        <v>154</v>
      </c>
      <c r="E13" s="4">
        <v>105</v>
      </c>
      <c r="F13" s="4">
        <v>123</v>
      </c>
      <c r="G13" s="4">
        <v>23</v>
      </c>
      <c r="H13" s="5">
        <v>91</v>
      </c>
      <c r="I13" s="188">
        <v>279</v>
      </c>
      <c r="J13" s="4">
        <v>128</v>
      </c>
      <c r="K13" s="4">
        <v>2</v>
      </c>
      <c r="L13" s="2"/>
    </row>
    <row r="14" spans="2:12" ht="12.75" thickBot="1" x14ac:dyDescent="0.25">
      <c r="B14" s="3" t="s">
        <v>20</v>
      </c>
      <c r="C14" s="188">
        <v>395</v>
      </c>
      <c r="D14" s="4">
        <v>132</v>
      </c>
      <c r="E14" s="4">
        <v>129</v>
      </c>
      <c r="F14" s="4">
        <v>149</v>
      </c>
      <c r="G14" s="4">
        <v>10</v>
      </c>
      <c r="H14" s="4">
        <v>118</v>
      </c>
      <c r="I14" s="4">
        <v>222</v>
      </c>
      <c r="J14" s="4">
        <v>121</v>
      </c>
      <c r="K14" s="4">
        <v>18</v>
      </c>
      <c r="L14" s="2"/>
    </row>
    <row r="15" spans="2:12" ht="12.75" thickBot="1" x14ac:dyDescent="0.25">
      <c r="B15" s="3" t="s">
        <v>21</v>
      </c>
      <c r="C15" s="188">
        <v>1</v>
      </c>
      <c r="D15" s="4">
        <v>1</v>
      </c>
      <c r="E15" s="4">
        <v>119</v>
      </c>
      <c r="F15" s="4">
        <v>1</v>
      </c>
      <c r="G15" s="4">
        <v>0</v>
      </c>
      <c r="H15" s="4">
        <v>104</v>
      </c>
      <c r="I15" s="4">
        <v>0</v>
      </c>
      <c r="J15" s="4">
        <v>1</v>
      </c>
      <c r="K15" s="4">
        <v>4</v>
      </c>
      <c r="L15" s="2"/>
    </row>
    <row r="16" spans="2:12" x14ac:dyDescent="0.2">
      <c r="B16" s="6" t="s">
        <v>116</v>
      </c>
      <c r="C16" s="1">
        <f>SUM(C7:C15)</f>
        <v>2939</v>
      </c>
      <c r="D16" s="1">
        <f>SUM(D7:D15)</f>
        <v>420</v>
      </c>
      <c r="E16" s="1">
        <f t="shared" ref="E16:K16" si="0">SUM(E7:E15)</f>
        <v>1276</v>
      </c>
      <c r="F16" s="1">
        <f>SUM(F7:F15)</f>
        <v>1883</v>
      </c>
      <c r="G16" s="1">
        <f t="shared" si="0"/>
        <v>46</v>
      </c>
      <c r="H16" s="1">
        <f t="shared" si="0"/>
        <v>1147</v>
      </c>
      <c r="I16" s="1">
        <f t="shared" si="0"/>
        <v>3689</v>
      </c>
      <c r="J16" s="1">
        <f t="shared" si="0"/>
        <v>382</v>
      </c>
      <c r="K16" s="1">
        <f t="shared" si="0"/>
        <v>45</v>
      </c>
    </row>
    <row r="17" spans="2:12" x14ac:dyDescent="0.2">
      <c r="B17" s="6" t="s">
        <v>119</v>
      </c>
      <c r="C17" s="7">
        <f>+C16/9</f>
        <v>326.55555555555554</v>
      </c>
      <c r="D17" s="7">
        <f t="shared" ref="D17:K17" si="1">+D16/9</f>
        <v>46.666666666666664</v>
      </c>
      <c r="E17" s="7">
        <f t="shared" si="1"/>
        <v>141.77777777777777</v>
      </c>
      <c r="F17" s="7">
        <f>+F16/9</f>
        <v>209.22222222222223</v>
      </c>
      <c r="G17" s="7">
        <f t="shared" si="1"/>
        <v>5.1111111111111107</v>
      </c>
      <c r="H17" s="7">
        <f t="shared" si="1"/>
        <v>127.44444444444444</v>
      </c>
      <c r="I17" s="7">
        <f t="shared" si="1"/>
        <v>409.88888888888891</v>
      </c>
      <c r="J17" s="7">
        <f t="shared" si="1"/>
        <v>42.444444444444443</v>
      </c>
      <c r="K17" s="7">
        <f t="shared" si="1"/>
        <v>5</v>
      </c>
    </row>
    <row r="18" spans="2:12" ht="12.75" thickBot="1" x14ac:dyDescent="0.25">
      <c r="B18" s="6" t="s">
        <v>117</v>
      </c>
      <c r="C18" s="8"/>
      <c r="D18" s="7">
        <f>SUM(C17:D17)</f>
        <v>373.22222222222223</v>
      </c>
      <c r="E18" s="7">
        <f>SUM(C17:E17)</f>
        <v>515</v>
      </c>
      <c r="F18" s="7"/>
      <c r="G18" s="7">
        <f>SUM(F17:G17)</f>
        <v>214.33333333333334</v>
      </c>
      <c r="H18" s="7">
        <f>SUM(F17:H17)</f>
        <v>341.77777777777777</v>
      </c>
      <c r="I18" s="7"/>
      <c r="J18" s="7">
        <f>SUM(I17:J17)</f>
        <v>452.33333333333337</v>
      </c>
      <c r="K18" s="7">
        <f>SUM(I17:K17)</f>
        <v>457.33333333333337</v>
      </c>
    </row>
    <row r="19" spans="2:12" ht="12.75" thickBot="1" x14ac:dyDescent="0.25">
      <c r="B19" s="9" t="s">
        <v>121</v>
      </c>
      <c r="C19" s="8"/>
      <c r="D19" s="8"/>
      <c r="E19" s="10">
        <f>+E17/E18</f>
        <v>0.27529665587918012</v>
      </c>
      <c r="F19" s="8"/>
      <c r="G19" s="11" t="s">
        <v>126</v>
      </c>
      <c r="H19" s="12">
        <f>+H18/E18</f>
        <v>0.66364617044228691</v>
      </c>
      <c r="I19" s="8"/>
      <c r="J19" s="8"/>
      <c r="K19" s="8"/>
    </row>
    <row r="21" spans="2:12" x14ac:dyDescent="0.2">
      <c r="F21" s="212">
        <v>2017</v>
      </c>
      <c r="G21" s="212"/>
      <c r="H21" s="212"/>
    </row>
    <row r="22" spans="2:12" ht="12.75" thickBot="1" x14ac:dyDescent="0.25"/>
    <row r="23" spans="2:12" ht="12.75" thickBot="1" x14ac:dyDescent="0.25">
      <c r="B23" s="228" t="s">
        <v>0</v>
      </c>
      <c r="C23" s="206" t="s">
        <v>1</v>
      </c>
      <c r="D23" s="207"/>
      <c r="E23" s="208"/>
      <c r="F23" s="209" t="s">
        <v>2</v>
      </c>
      <c r="G23" s="207"/>
      <c r="H23" s="210"/>
      <c r="I23" s="206" t="s">
        <v>3</v>
      </c>
      <c r="J23" s="207"/>
      <c r="K23" s="231"/>
      <c r="L23" s="2"/>
    </row>
    <row r="24" spans="2:12" x14ac:dyDescent="0.2">
      <c r="B24" s="229"/>
      <c r="C24" s="200" t="s">
        <v>4</v>
      </c>
      <c r="D24" s="200" t="s">
        <v>5</v>
      </c>
      <c r="E24" s="200" t="s">
        <v>6</v>
      </c>
      <c r="F24" s="200" t="s">
        <v>4</v>
      </c>
      <c r="G24" s="200" t="s">
        <v>5</v>
      </c>
      <c r="H24" s="200" t="s">
        <v>6</v>
      </c>
      <c r="I24" s="200" t="s">
        <v>4</v>
      </c>
      <c r="J24" s="200" t="s">
        <v>5</v>
      </c>
      <c r="K24" s="232" t="s">
        <v>6</v>
      </c>
      <c r="L24" s="2"/>
    </row>
    <row r="25" spans="2:12" ht="12.75" thickBot="1" x14ac:dyDescent="0.25">
      <c r="B25" s="230"/>
      <c r="C25" s="201"/>
      <c r="D25" s="201"/>
      <c r="E25" s="201"/>
      <c r="F25" s="201"/>
      <c r="G25" s="201"/>
      <c r="H25" s="201"/>
      <c r="I25" s="201"/>
      <c r="J25" s="201"/>
      <c r="K25" s="233"/>
      <c r="L25" s="2"/>
    </row>
    <row r="26" spans="2:12" ht="12.75" thickBot="1" x14ac:dyDescent="0.25">
      <c r="B26" s="13" t="s">
        <v>13</v>
      </c>
      <c r="C26" s="4">
        <v>251</v>
      </c>
      <c r="D26" s="4">
        <v>23</v>
      </c>
      <c r="E26" s="4">
        <v>126</v>
      </c>
      <c r="F26" s="4">
        <v>132</v>
      </c>
      <c r="G26" s="4">
        <v>13</v>
      </c>
      <c r="H26" s="5">
        <v>104</v>
      </c>
      <c r="I26" s="188">
        <v>593</v>
      </c>
      <c r="J26" s="4">
        <v>16</v>
      </c>
      <c r="K26" s="4">
        <v>2</v>
      </c>
      <c r="L26" s="2"/>
    </row>
    <row r="27" spans="2:12" ht="12.75" thickBot="1" x14ac:dyDescent="0.25">
      <c r="B27" s="13" t="s">
        <v>14</v>
      </c>
      <c r="C27" s="4">
        <v>274</v>
      </c>
      <c r="D27" s="4">
        <v>33</v>
      </c>
      <c r="E27" s="4">
        <v>135</v>
      </c>
      <c r="F27" s="4">
        <v>372</v>
      </c>
      <c r="G27" s="4">
        <v>33</v>
      </c>
      <c r="H27" s="5">
        <v>120</v>
      </c>
      <c r="I27" s="188">
        <v>361</v>
      </c>
      <c r="J27" s="4">
        <v>4</v>
      </c>
      <c r="K27" s="4">
        <v>2</v>
      </c>
      <c r="L27" s="2"/>
    </row>
    <row r="28" spans="2:12" ht="12.75" thickBot="1" x14ac:dyDescent="0.25">
      <c r="B28" s="13" t="s">
        <v>15</v>
      </c>
      <c r="C28" s="4">
        <v>227</v>
      </c>
      <c r="D28" s="4">
        <v>30</v>
      </c>
      <c r="E28" s="4">
        <v>132</v>
      </c>
      <c r="F28" s="4">
        <v>264</v>
      </c>
      <c r="G28" s="4">
        <v>15</v>
      </c>
      <c r="H28" s="5">
        <v>133</v>
      </c>
      <c r="I28" s="188">
        <v>495</v>
      </c>
      <c r="J28" s="4">
        <v>13</v>
      </c>
      <c r="K28" s="4">
        <v>4</v>
      </c>
      <c r="L28" s="2"/>
    </row>
    <row r="29" spans="2:12" ht="12.75" thickBot="1" x14ac:dyDescent="0.25">
      <c r="B29" s="13" t="s">
        <v>16</v>
      </c>
      <c r="C29" s="4">
        <v>202</v>
      </c>
      <c r="D29" s="4">
        <v>18</v>
      </c>
      <c r="E29" s="4">
        <v>138</v>
      </c>
      <c r="F29" s="4">
        <v>275</v>
      </c>
      <c r="G29" s="4">
        <v>9</v>
      </c>
      <c r="H29" s="5">
        <v>124</v>
      </c>
      <c r="I29" s="188">
        <v>319</v>
      </c>
      <c r="J29" s="4">
        <v>9</v>
      </c>
      <c r="K29" s="4">
        <v>1</v>
      </c>
      <c r="L29" s="2"/>
    </row>
    <row r="30" spans="2:12" ht="12.75" thickBot="1" x14ac:dyDescent="0.25">
      <c r="B30" s="13" t="s">
        <v>17</v>
      </c>
      <c r="C30" s="4">
        <v>226</v>
      </c>
      <c r="D30" s="4">
        <v>21</v>
      </c>
      <c r="E30" s="4">
        <v>162</v>
      </c>
      <c r="F30" s="4">
        <v>348</v>
      </c>
      <c r="G30" s="4">
        <v>21</v>
      </c>
      <c r="H30" s="5">
        <v>134</v>
      </c>
      <c r="I30" s="188">
        <v>382</v>
      </c>
      <c r="J30" s="4">
        <v>8</v>
      </c>
      <c r="K30" s="4">
        <v>10</v>
      </c>
      <c r="L30" s="2"/>
    </row>
    <row r="31" spans="2:12" ht="12.75" thickBot="1" x14ac:dyDescent="0.25">
      <c r="B31" s="13" t="s">
        <v>18</v>
      </c>
      <c r="C31" s="4">
        <v>229</v>
      </c>
      <c r="D31" s="4">
        <v>18</v>
      </c>
      <c r="E31" s="4">
        <v>106</v>
      </c>
      <c r="F31" s="4">
        <v>390</v>
      </c>
      <c r="G31" s="4">
        <v>18</v>
      </c>
      <c r="H31" s="5">
        <v>101</v>
      </c>
      <c r="I31" s="188">
        <v>245</v>
      </c>
      <c r="J31" s="4">
        <v>0</v>
      </c>
      <c r="K31" s="4">
        <v>2</v>
      </c>
      <c r="L31" s="2"/>
    </row>
    <row r="32" spans="2:12" ht="12.75" thickBot="1" x14ac:dyDescent="0.25">
      <c r="B32" s="13" t="s">
        <v>19</v>
      </c>
      <c r="C32" s="4">
        <v>462</v>
      </c>
      <c r="D32" s="4">
        <v>3</v>
      </c>
      <c r="E32" s="4">
        <v>132</v>
      </c>
      <c r="F32" s="4">
        <v>271</v>
      </c>
      <c r="G32" s="4">
        <v>23</v>
      </c>
      <c r="H32" s="5">
        <v>130</v>
      </c>
      <c r="I32" s="188">
        <v>431</v>
      </c>
      <c r="J32" s="4">
        <v>67</v>
      </c>
      <c r="K32" s="4">
        <v>2</v>
      </c>
      <c r="L32" s="2"/>
    </row>
    <row r="33" spans="1:12" ht="12.75" thickBot="1" x14ac:dyDescent="0.25">
      <c r="B33" s="13" t="s">
        <v>20</v>
      </c>
      <c r="C33" s="4">
        <v>488</v>
      </c>
      <c r="D33" s="4">
        <v>0</v>
      </c>
      <c r="E33" s="4">
        <v>135</v>
      </c>
      <c r="F33" s="4">
        <v>147</v>
      </c>
      <c r="G33" s="4">
        <v>7</v>
      </c>
      <c r="H33" s="5">
        <v>126</v>
      </c>
      <c r="I33" s="188">
        <v>558</v>
      </c>
      <c r="J33" s="4">
        <v>56</v>
      </c>
      <c r="K33" s="4">
        <v>3</v>
      </c>
      <c r="L33" s="2"/>
    </row>
    <row r="34" spans="1:12" ht="12.75" thickBot="1" x14ac:dyDescent="0.25">
      <c r="B34" s="13" t="s">
        <v>21</v>
      </c>
      <c r="C34" s="188">
        <v>493</v>
      </c>
      <c r="D34" s="4">
        <v>11</v>
      </c>
      <c r="E34" s="4">
        <v>137</v>
      </c>
      <c r="F34" s="4">
        <v>171</v>
      </c>
      <c r="G34" s="4">
        <v>52</v>
      </c>
      <c r="H34" s="4">
        <v>129</v>
      </c>
      <c r="I34" s="4">
        <v>553</v>
      </c>
      <c r="J34" s="4">
        <v>52</v>
      </c>
      <c r="K34" s="4">
        <v>2</v>
      </c>
      <c r="L34" s="2"/>
    </row>
    <row r="35" spans="1:12" x14ac:dyDescent="0.2">
      <c r="B35" s="6" t="s">
        <v>116</v>
      </c>
      <c r="C35" s="1">
        <f>SUM(C26:C34)</f>
        <v>2852</v>
      </c>
      <c r="D35" s="1">
        <f>SUM(D26:D34)</f>
        <v>157</v>
      </c>
      <c r="E35" s="1">
        <f t="shared" ref="E35:K35" si="2">SUM(E26:E34)</f>
        <v>1203</v>
      </c>
      <c r="F35" s="1">
        <f t="shared" si="2"/>
        <v>2370</v>
      </c>
      <c r="G35" s="1">
        <f t="shared" si="2"/>
        <v>191</v>
      </c>
      <c r="H35" s="1">
        <f t="shared" si="2"/>
        <v>1101</v>
      </c>
      <c r="I35" s="1">
        <f t="shared" si="2"/>
        <v>3937</v>
      </c>
      <c r="J35" s="1">
        <f t="shared" si="2"/>
        <v>225</v>
      </c>
      <c r="K35" s="1">
        <f t="shared" si="2"/>
        <v>28</v>
      </c>
    </row>
    <row r="36" spans="1:12" x14ac:dyDescent="0.2">
      <c r="B36" s="6" t="s">
        <v>119</v>
      </c>
      <c r="C36" s="7">
        <f>+C35/9</f>
        <v>316.88888888888891</v>
      </c>
      <c r="D36" s="7">
        <f t="shared" ref="D36:K36" si="3">+D35/9</f>
        <v>17.444444444444443</v>
      </c>
      <c r="E36" s="7">
        <f t="shared" si="3"/>
        <v>133.66666666666666</v>
      </c>
      <c r="F36" s="7">
        <f t="shared" si="3"/>
        <v>263.33333333333331</v>
      </c>
      <c r="G36" s="7">
        <f t="shared" si="3"/>
        <v>21.222222222222221</v>
      </c>
      <c r="H36" s="7">
        <f t="shared" si="3"/>
        <v>122.33333333333333</v>
      </c>
      <c r="I36" s="7">
        <f t="shared" si="3"/>
        <v>437.44444444444446</v>
      </c>
      <c r="J36" s="7">
        <f t="shared" si="3"/>
        <v>25</v>
      </c>
      <c r="K36" s="7">
        <f t="shared" si="3"/>
        <v>3.1111111111111112</v>
      </c>
    </row>
    <row r="37" spans="1:12" x14ac:dyDescent="0.2">
      <c r="B37" s="6" t="s">
        <v>117</v>
      </c>
      <c r="D37" s="8">
        <f>SUM(C36:D36)</f>
        <v>334.33333333333337</v>
      </c>
      <c r="E37" s="8">
        <f>SUM(C36:E36)</f>
        <v>468</v>
      </c>
      <c r="G37" s="8">
        <f>SUM(F36:G36)</f>
        <v>284.55555555555554</v>
      </c>
      <c r="H37" s="8">
        <f>SUM(F36:H36)</f>
        <v>406.88888888888886</v>
      </c>
      <c r="J37" s="8">
        <f>SUM(I36:J36)</f>
        <v>462.44444444444446</v>
      </c>
      <c r="K37" s="8">
        <f>SUM(I36:K36)</f>
        <v>465.55555555555554</v>
      </c>
    </row>
    <row r="38" spans="1:12" x14ac:dyDescent="0.2">
      <c r="B38" s="6" t="s">
        <v>120</v>
      </c>
      <c r="C38" s="10">
        <f>+C35/C16</f>
        <v>0.9703980945899966</v>
      </c>
      <c r="D38" s="10">
        <f t="shared" ref="D38:K38" si="4">+D35/D16</f>
        <v>0.37380952380952381</v>
      </c>
      <c r="E38" s="10">
        <f t="shared" si="4"/>
        <v>0.94278996865203757</v>
      </c>
      <c r="F38" s="10">
        <f t="shared" si="4"/>
        <v>1.2586298459904408</v>
      </c>
      <c r="G38" s="10">
        <f t="shared" si="4"/>
        <v>4.1521739130434785</v>
      </c>
      <c r="H38" s="10">
        <f t="shared" si="4"/>
        <v>0.95989537925021795</v>
      </c>
      <c r="I38" s="10">
        <f t="shared" si="4"/>
        <v>1.0672268907563025</v>
      </c>
      <c r="J38" s="10">
        <f t="shared" si="4"/>
        <v>0.58900523560209428</v>
      </c>
      <c r="K38" s="10">
        <f t="shared" si="4"/>
        <v>0.62222222222222223</v>
      </c>
    </row>
    <row r="39" spans="1:12" ht="12.75" thickBot="1" x14ac:dyDescent="0.25">
      <c r="B39" s="9" t="s">
        <v>122</v>
      </c>
      <c r="D39" s="10">
        <f>+D37/D18</f>
        <v>0.89580232211967858</v>
      </c>
      <c r="E39" s="10">
        <f t="shared" ref="E39:K39" si="5">+E37/E18</f>
        <v>0.90873786407766988</v>
      </c>
      <c r="F39" s="10"/>
      <c r="G39" s="10">
        <f t="shared" si="5"/>
        <v>1.3276308968377397</v>
      </c>
      <c r="H39" s="10">
        <f t="shared" si="5"/>
        <v>1.1905071521456436</v>
      </c>
      <c r="I39" s="10"/>
      <c r="J39" s="10">
        <f t="shared" si="5"/>
        <v>1.0223532301645786</v>
      </c>
      <c r="K39" s="10">
        <f t="shared" si="5"/>
        <v>1.0179786200194363</v>
      </c>
    </row>
    <row r="40" spans="1:12" ht="12.75" thickBot="1" x14ac:dyDescent="0.25">
      <c r="B40" s="21"/>
      <c r="D40" s="10"/>
      <c r="E40" s="10">
        <f>+E36/E37</f>
        <v>0.28561253561253558</v>
      </c>
      <c r="F40" s="10"/>
      <c r="G40" s="11" t="s">
        <v>126</v>
      </c>
      <c r="H40" s="12">
        <f>+H37/E37</f>
        <v>0.86942070275403605</v>
      </c>
      <c r="I40" s="10"/>
      <c r="J40" s="10"/>
      <c r="K40" s="10"/>
    </row>
    <row r="41" spans="1:12" x14ac:dyDescent="0.2">
      <c r="B41" s="21"/>
      <c r="D41" s="10"/>
      <c r="E41" s="10"/>
      <c r="F41" s="10"/>
      <c r="G41" s="10"/>
      <c r="H41" s="10"/>
      <c r="I41" s="10"/>
      <c r="J41" s="10"/>
      <c r="K41" s="10"/>
    </row>
    <row r="42" spans="1:12" ht="30.75" customHeight="1" x14ac:dyDescent="0.2">
      <c r="A42" s="118" t="s">
        <v>123</v>
      </c>
      <c r="B42" s="199" t="s">
        <v>235</v>
      </c>
      <c r="C42" s="199"/>
      <c r="D42" s="199"/>
      <c r="E42" s="199"/>
      <c r="F42" s="199"/>
      <c r="G42" s="199"/>
      <c r="H42" s="199"/>
      <c r="I42" s="199"/>
      <c r="J42" s="199"/>
      <c r="K42" s="199"/>
    </row>
    <row r="43" spans="1:12" ht="18.75" customHeight="1" x14ac:dyDescent="0.2">
      <c r="A43" s="119" t="s">
        <v>124</v>
      </c>
      <c r="B43" s="199" t="s">
        <v>231</v>
      </c>
      <c r="C43" s="199"/>
      <c r="D43" s="199"/>
      <c r="E43" s="199"/>
      <c r="F43" s="199"/>
      <c r="G43" s="199"/>
      <c r="H43" s="199"/>
      <c r="I43" s="199"/>
      <c r="J43" s="199"/>
      <c r="K43" s="199"/>
    </row>
    <row r="44" spans="1:12" ht="19.5" customHeight="1" x14ac:dyDescent="0.2">
      <c r="A44" s="119" t="s">
        <v>125</v>
      </c>
      <c r="B44" s="199" t="s">
        <v>232</v>
      </c>
      <c r="C44" s="199"/>
      <c r="D44" s="199"/>
      <c r="E44" s="199"/>
      <c r="F44" s="199"/>
      <c r="G44" s="199"/>
      <c r="H44" s="199"/>
      <c r="I44" s="199"/>
      <c r="J44" s="199"/>
      <c r="K44" s="199"/>
    </row>
    <row r="45" spans="1:12" ht="12.75" thickBot="1" x14ac:dyDescent="0.25"/>
    <row r="46" spans="1:12" x14ac:dyDescent="0.2">
      <c r="B46" s="178"/>
      <c r="C46" s="203" t="s">
        <v>1</v>
      </c>
      <c r="D46" s="203" t="s">
        <v>2</v>
      </c>
      <c r="E46" s="203" t="s">
        <v>3</v>
      </c>
    </row>
    <row r="47" spans="1:12" ht="12.75" thickBot="1" x14ac:dyDescent="0.25">
      <c r="B47" s="178"/>
      <c r="C47" s="205"/>
      <c r="D47" s="205"/>
      <c r="E47" s="205"/>
    </row>
    <row r="48" spans="1:12" ht="12.75" thickBot="1" x14ac:dyDescent="0.25">
      <c r="B48" s="27" t="s">
        <v>72</v>
      </c>
      <c r="C48" s="28"/>
      <c r="D48" s="28"/>
      <c r="E48" s="28"/>
    </row>
    <row r="49" spans="1:11" ht="24.75" thickBot="1" x14ac:dyDescent="0.25">
      <c r="B49" s="31" t="s">
        <v>173</v>
      </c>
      <c r="C49" s="76"/>
      <c r="D49" s="77"/>
      <c r="E49" s="78"/>
    </row>
    <row r="50" spans="1:11" x14ac:dyDescent="0.2">
      <c r="C50" s="10" t="e">
        <f>+C48/C49</f>
        <v>#DIV/0!</v>
      </c>
      <c r="D50" s="10" t="e">
        <f>+D48/D49</f>
        <v>#DIV/0!</v>
      </c>
      <c r="E50" s="10" t="e">
        <f>+E48/E49</f>
        <v>#DIV/0!</v>
      </c>
    </row>
    <row r="52" spans="1:11" ht="28.5" customHeight="1" x14ac:dyDescent="0.2">
      <c r="A52" s="25" t="s">
        <v>167</v>
      </c>
      <c r="B52" s="199" t="s">
        <v>288</v>
      </c>
      <c r="C52" s="199"/>
      <c r="D52" s="199"/>
      <c r="E52" s="199"/>
      <c r="F52" s="199"/>
      <c r="G52" s="199"/>
      <c r="H52" s="199"/>
      <c r="I52" s="199"/>
      <c r="J52" s="199"/>
      <c r="K52" s="199"/>
    </row>
    <row r="53" spans="1:11" ht="15" customHeight="1" x14ac:dyDescent="0.2">
      <c r="A53" s="25"/>
      <c r="B53" s="178"/>
      <c r="C53" s="178"/>
      <c r="D53" s="178"/>
      <c r="E53" s="178"/>
      <c r="F53" s="178"/>
      <c r="G53" s="178"/>
      <c r="H53" s="178"/>
      <c r="I53" s="178"/>
      <c r="J53" s="178"/>
      <c r="K53" s="178"/>
    </row>
    <row r="55" spans="1:11" ht="24" x14ac:dyDescent="0.2">
      <c r="B55" s="14" t="s">
        <v>74</v>
      </c>
      <c r="C55" s="15" t="s">
        <v>75</v>
      </c>
      <c r="D55" s="15" t="s">
        <v>76</v>
      </c>
      <c r="E55" s="16" t="s">
        <v>77</v>
      </c>
    </row>
    <row r="56" spans="1:11" x14ac:dyDescent="0.2">
      <c r="B56" s="17" t="s">
        <v>78</v>
      </c>
      <c r="C56" s="18"/>
      <c r="D56" s="18"/>
      <c r="E56" s="18"/>
    </row>
    <row r="57" spans="1:11" x14ac:dyDescent="0.2">
      <c r="B57" s="17" t="s">
        <v>80</v>
      </c>
      <c r="C57" s="18"/>
      <c r="D57" s="18"/>
      <c r="E57" s="18"/>
    </row>
    <row r="58" spans="1:11" x14ac:dyDescent="0.2">
      <c r="B58" s="17" t="s">
        <v>82</v>
      </c>
      <c r="C58" s="18"/>
      <c r="D58" s="18"/>
      <c r="E58" s="18"/>
    </row>
    <row r="59" spans="1:11" x14ac:dyDescent="0.2">
      <c r="B59" s="17" t="s">
        <v>83</v>
      </c>
      <c r="C59" s="18"/>
      <c r="D59" s="18"/>
      <c r="E59" s="18"/>
    </row>
    <row r="60" spans="1:11" x14ac:dyDescent="0.2">
      <c r="B60" s="17" t="s">
        <v>85</v>
      </c>
      <c r="C60" s="18"/>
      <c r="D60" s="18"/>
      <c r="E60" s="18"/>
    </row>
    <row r="61" spans="1:11" x14ac:dyDescent="0.2">
      <c r="B61" s="17" t="s">
        <v>87</v>
      </c>
      <c r="C61" s="18"/>
      <c r="D61" s="18"/>
      <c r="E61" s="18"/>
    </row>
    <row r="62" spans="1:11" x14ac:dyDescent="0.2">
      <c r="B62" s="17" t="s">
        <v>88</v>
      </c>
      <c r="C62" s="18"/>
      <c r="D62" s="18"/>
      <c r="E62" s="18"/>
    </row>
    <row r="63" spans="1:11" x14ac:dyDescent="0.2">
      <c r="B63" s="17" t="s">
        <v>89</v>
      </c>
      <c r="C63" s="18"/>
      <c r="D63" s="18"/>
      <c r="E63" s="18"/>
    </row>
    <row r="64" spans="1:11" x14ac:dyDescent="0.2">
      <c r="B64" s="17" t="s">
        <v>180</v>
      </c>
      <c r="C64" s="18"/>
      <c r="D64" s="18"/>
      <c r="E64" s="18"/>
    </row>
    <row r="65" spans="2:5" x14ac:dyDescent="0.2">
      <c r="B65" s="17" t="s">
        <v>91</v>
      </c>
      <c r="C65" s="18"/>
      <c r="D65" s="18"/>
      <c r="E65" s="18"/>
    </row>
    <row r="66" spans="2:5" x14ac:dyDescent="0.2">
      <c r="B66" s="17" t="s">
        <v>92</v>
      </c>
      <c r="C66" s="18"/>
      <c r="D66" s="18"/>
      <c r="E66" s="18"/>
    </row>
    <row r="67" spans="2:5" x14ac:dyDescent="0.2">
      <c r="B67" s="17" t="s">
        <v>93</v>
      </c>
      <c r="C67" s="18"/>
      <c r="D67" s="18"/>
      <c r="E67" s="18"/>
    </row>
    <row r="68" spans="2:5" x14ac:dyDescent="0.2">
      <c r="B68" s="17" t="s">
        <v>94</v>
      </c>
      <c r="C68" s="18"/>
      <c r="D68" s="18"/>
      <c r="E68" s="18"/>
    </row>
    <row r="69" spans="2:5" x14ac:dyDescent="0.2">
      <c r="B69" s="17" t="s">
        <v>95</v>
      </c>
      <c r="C69" s="18"/>
      <c r="D69" s="18"/>
      <c r="E69" s="18"/>
    </row>
    <row r="70" spans="2:5" x14ac:dyDescent="0.2">
      <c r="B70" s="17" t="s">
        <v>96</v>
      </c>
      <c r="C70" s="18"/>
      <c r="D70" s="18"/>
      <c r="E70" s="18"/>
    </row>
    <row r="71" spans="2:5" x14ac:dyDescent="0.2">
      <c r="B71" s="17" t="s">
        <v>98</v>
      </c>
      <c r="C71" s="18"/>
      <c r="D71" s="18"/>
      <c r="E71" s="18"/>
    </row>
    <row r="72" spans="2:5" x14ac:dyDescent="0.2">
      <c r="B72" s="17" t="s">
        <v>99</v>
      </c>
      <c r="C72" s="18"/>
      <c r="D72" s="18"/>
      <c r="E72" s="18"/>
    </row>
    <row r="73" spans="2:5" x14ac:dyDescent="0.2">
      <c r="B73" s="17" t="s">
        <v>100</v>
      </c>
      <c r="C73" s="18"/>
      <c r="D73" s="18"/>
      <c r="E73" s="18"/>
    </row>
    <row r="74" spans="2:5" x14ac:dyDescent="0.2">
      <c r="B74" s="17" t="s">
        <v>101</v>
      </c>
      <c r="C74" s="18"/>
      <c r="D74" s="18"/>
      <c r="E74" s="18"/>
    </row>
    <row r="75" spans="2:5" x14ac:dyDescent="0.2">
      <c r="B75" s="17" t="s">
        <v>102</v>
      </c>
      <c r="C75" s="18"/>
      <c r="D75" s="18"/>
      <c r="E75" s="18"/>
    </row>
    <row r="76" spans="2:5" x14ac:dyDescent="0.2">
      <c r="B76" s="17" t="s">
        <v>103</v>
      </c>
      <c r="C76" s="18"/>
      <c r="D76" s="18"/>
      <c r="E76" s="18"/>
    </row>
    <row r="77" spans="2:5" x14ac:dyDescent="0.2">
      <c r="B77" s="17" t="s">
        <v>104</v>
      </c>
      <c r="C77" s="18"/>
      <c r="D77" s="18"/>
      <c r="E77" s="18"/>
    </row>
    <row r="78" spans="2:5" x14ac:dyDescent="0.2">
      <c r="B78" s="17" t="s">
        <v>105</v>
      </c>
      <c r="C78" s="18"/>
      <c r="D78" s="18"/>
      <c r="E78" s="18"/>
    </row>
    <row r="79" spans="2:5" x14ac:dyDescent="0.2">
      <c r="B79" s="17" t="s">
        <v>107</v>
      </c>
      <c r="C79" s="18"/>
      <c r="D79" s="18"/>
      <c r="E79" s="18"/>
    </row>
    <row r="80" spans="2:5" x14ac:dyDescent="0.2">
      <c r="B80" s="17" t="s">
        <v>108</v>
      </c>
      <c r="C80" s="18"/>
      <c r="D80" s="18"/>
      <c r="E80" s="18"/>
    </row>
  </sheetData>
  <mergeCells count="35">
    <mergeCell ref="C46:C47"/>
    <mergeCell ref="D46:D47"/>
    <mergeCell ref="E46:E47"/>
    <mergeCell ref="B52:K52"/>
    <mergeCell ref="B42:K42"/>
    <mergeCell ref="B43:K43"/>
    <mergeCell ref="B44:K44"/>
    <mergeCell ref="I24:I25"/>
    <mergeCell ref="J24:J25"/>
    <mergeCell ref="K24:K25"/>
    <mergeCell ref="B23:B25"/>
    <mergeCell ref="C23:E23"/>
    <mergeCell ref="F23:H23"/>
    <mergeCell ref="I23:K23"/>
    <mergeCell ref="C24:C25"/>
    <mergeCell ref="D24:D25"/>
    <mergeCell ref="E24:E25"/>
    <mergeCell ref="F24:F25"/>
    <mergeCell ref="G24:G25"/>
    <mergeCell ref="H24:H25"/>
    <mergeCell ref="I4:K4"/>
    <mergeCell ref="C5:C6"/>
    <mergeCell ref="D5:D6"/>
    <mergeCell ref="E5:E6"/>
    <mergeCell ref="F5:F6"/>
    <mergeCell ref="H5:H6"/>
    <mergeCell ref="I5:I6"/>
    <mergeCell ref="J5:J6"/>
    <mergeCell ref="K5:K6"/>
    <mergeCell ref="B4:B6"/>
    <mergeCell ref="G5:G6"/>
    <mergeCell ref="F2:H2"/>
    <mergeCell ref="F21:H21"/>
    <mergeCell ref="C4:E4"/>
    <mergeCell ref="F4:H4"/>
  </mergeCells>
  <pageMargins left="0.7" right="0.7" top="0.75" bottom="0.75" header="0.3" footer="0.3"/>
  <pageSetup paperSize="14"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4"/>
  <sheetViews>
    <sheetView zoomScale="90" zoomScaleNormal="90" workbookViewId="0">
      <selection activeCell="B37" sqref="B37:K37"/>
    </sheetView>
  </sheetViews>
  <sheetFormatPr baseColWidth="10" defaultColWidth="11.42578125" defaultRowHeight="12" x14ac:dyDescent="0.2"/>
  <cols>
    <col min="1" max="1" width="11.42578125" style="1"/>
    <col min="2" max="2" width="20.7109375" style="1" customWidth="1"/>
    <col min="3" max="16384" width="11.42578125" style="1"/>
  </cols>
  <sheetData>
    <row r="2" spans="2:13" x14ac:dyDescent="0.2">
      <c r="F2" s="212">
        <v>2016</v>
      </c>
      <c r="G2" s="212"/>
      <c r="H2" s="212"/>
    </row>
    <row r="3" spans="2:13" ht="12.75" thickBot="1" x14ac:dyDescent="0.25"/>
    <row r="4" spans="2:13" ht="12.75" thickBot="1" x14ac:dyDescent="0.25">
      <c r="B4" s="213" t="s">
        <v>0</v>
      </c>
      <c r="C4" s="209" t="s">
        <v>1</v>
      </c>
      <c r="D4" s="207"/>
      <c r="E4" s="208"/>
      <c r="F4" s="209" t="s">
        <v>2</v>
      </c>
      <c r="G4" s="207"/>
      <c r="H4" s="208"/>
      <c r="I4" s="209" t="s">
        <v>3</v>
      </c>
      <c r="J4" s="207"/>
      <c r="K4" s="208"/>
      <c r="L4" s="2"/>
    </row>
    <row r="5" spans="2:13" x14ac:dyDescent="0.2">
      <c r="B5" s="214"/>
      <c r="C5" s="216" t="s">
        <v>4</v>
      </c>
      <c r="D5" s="200" t="s">
        <v>5</v>
      </c>
      <c r="E5" s="200" t="s">
        <v>6</v>
      </c>
      <c r="F5" s="200" t="s">
        <v>4</v>
      </c>
      <c r="G5" s="200" t="s">
        <v>5</v>
      </c>
      <c r="H5" s="200" t="s">
        <v>6</v>
      </c>
      <c r="I5" s="200" t="s">
        <v>4</v>
      </c>
      <c r="J5" s="200" t="s">
        <v>5</v>
      </c>
      <c r="K5" s="200" t="s">
        <v>6</v>
      </c>
      <c r="L5" s="2"/>
    </row>
    <row r="6" spans="2:13" ht="12.75" thickBot="1" x14ac:dyDescent="0.25">
      <c r="B6" s="215"/>
      <c r="C6" s="217"/>
      <c r="D6" s="201"/>
      <c r="E6" s="201"/>
      <c r="F6" s="201"/>
      <c r="G6" s="201"/>
      <c r="H6" s="201"/>
      <c r="I6" s="201"/>
      <c r="J6" s="201"/>
      <c r="K6" s="201"/>
      <c r="L6" s="2"/>
    </row>
    <row r="7" spans="2:13" ht="12.75" thickBot="1" x14ac:dyDescent="0.25">
      <c r="B7" s="19" t="s">
        <v>7</v>
      </c>
      <c r="C7" s="4">
        <v>201</v>
      </c>
      <c r="D7" s="4">
        <v>83</v>
      </c>
      <c r="E7" s="4">
        <v>201</v>
      </c>
      <c r="F7" s="4">
        <v>341</v>
      </c>
      <c r="G7" s="4">
        <v>131</v>
      </c>
      <c r="H7" s="4">
        <v>162</v>
      </c>
      <c r="I7" s="4">
        <v>151</v>
      </c>
      <c r="J7" s="4">
        <v>38</v>
      </c>
      <c r="K7" s="4">
        <v>4</v>
      </c>
      <c r="L7" s="2"/>
      <c r="M7" s="1" t="s">
        <v>220</v>
      </c>
    </row>
    <row r="8" spans="2:13" ht="12.75" thickBot="1" x14ac:dyDescent="0.25">
      <c r="B8" s="19" t="s">
        <v>8</v>
      </c>
      <c r="C8" s="4">
        <v>177</v>
      </c>
      <c r="D8" s="4">
        <v>82</v>
      </c>
      <c r="E8" s="4">
        <v>112</v>
      </c>
      <c r="F8" s="4">
        <v>226</v>
      </c>
      <c r="G8" s="4">
        <v>100</v>
      </c>
      <c r="H8" s="4">
        <v>95</v>
      </c>
      <c r="I8" s="4">
        <v>290</v>
      </c>
      <c r="J8" s="4">
        <v>58</v>
      </c>
      <c r="K8" s="4">
        <v>7</v>
      </c>
      <c r="L8" s="2"/>
      <c r="M8" s="1" t="s">
        <v>221</v>
      </c>
    </row>
    <row r="9" spans="2:13" ht="12.75" thickBot="1" x14ac:dyDescent="0.25">
      <c r="B9" s="19" t="s">
        <v>9</v>
      </c>
      <c r="C9" s="4">
        <v>225</v>
      </c>
      <c r="D9" s="4">
        <v>69</v>
      </c>
      <c r="E9" s="4">
        <v>197</v>
      </c>
      <c r="F9" s="4">
        <v>330</v>
      </c>
      <c r="G9" s="4">
        <v>84</v>
      </c>
      <c r="H9" s="4">
        <v>129</v>
      </c>
      <c r="I9" s="4">
        <v>188</v>
      </c>
      <c r="J9" s="4">
        <v>39</v>
      </c>
      <c r="K9" s="4">
        <v>13</v>
      </c>
      <c r="L9" s="2"/>
      <c r="M9" s="1" t="s">
        <v>222</v>
      </c>
    </row>
    <row r="10" spans="2:13" ht="12.75" thickBot="1" x14ac:dyDescent="0.25">
      <c r="B10" s="19" t="s">
        <v>10</v>
      </c>
      <c r="C10" s="4">
        <v>227</v>
      </c>
      <c r="D10" s="4">
        <v>37</v>
      </c>
      <c r="E10" s="4">
        <v>186</v>
      </c>
      <c r="F10" s="4">
        <v>300</v>
      </c>
      <c r="G10" s="4">
        <v>85</v>
      </c>
      <c r="H10" s="4">
        <v>140</v>
      </c>
      <c r="I10" s="4">
        <v>206</v>
      </c>
      <c r="J10" s="4">
        <v>19</v>
      </c>
      <c r="K10" s="4">
        <v>6</v>
      </c>
      <c r="L10" s="2"/>
      <c r="M10" s="1" t="s">
        <v>223</v>
      </c>
    </row>
    <row r="11" spans="2:13" ht="12.75" thickBot="1" x14ac:dyDescent="0.25">
      <c r="B11" s="19" t="s">
        <v>11</v>
      </c>
      <c r="C11" s="4">
        <v>251</v>
      </c>
      <c r="D11" s="4">
        <v>55</v>
      </c>
      <c r="E11" s="4">
        <v>187</v>
      </c>
      <c r="F11" s="4">
        <v>259</v>
      </c>
      <c r="G11" s="4">
        <v>74</v>
      </c>
      <c r="H11" s="4">
        <v>156</v>
      </c>
      <c r="I11" s="4">
        <v>223</v>
      </c>
      <c r="J11" s="4">
        <v>23</v>
      </c>
      <c r="K11" s="4">
        <v>2</v>
      </c>
      <c r="L11" s="2"/>
      <c r="M11" s="1" t="s">
        <v>224</v>
      </c>
    </row>
    <row r="12" spans="2:13" x14ac:dyDescent="0.2">
      <c r="B12" s="6" t="s">
        <v>116</v>
      </c>
      <c r="C12" s="1">
        <f>SUM(C7:C11)</f>
        <v>1081</v>
      </c>
      <c r="D12" s="1">
        <f t="shared" ref="D12:K12" si="0">SUM(D7:D11)</f>
        <v>326</v>
      </c>
      <c r="E12" s="1">
        <f t="shared" si="0"/>
        <v>883</v>
      </c>
      <c r="F12" s="1">
        <f t="shared" si="0"/>
        <v>1456</v>
      </c>
      <c r="G12" s="1">
        <f t="shared" si="0"/>
        <v>474</v>
      </c>
      <c r="H12" s="1">
        <f t="shared" si="0"/>
        <v>682</v>
      </c>
      <c r="I12" s="1">
        <f t="shared" si="0"/>
        <v>1058</v>
      </c>
      <c r="J12" s="1">
        <f t="shared" si="0"/>
        <v>177</v>
      </c>
      <c r="K12" s="1">
        <f t="shared" si="0"/>
        <v>32</v>
      </c>
      <c r="L12" s="2"/>
    </row>
    <row r="13" spans="2:13" x14ac:dyDescent="0.2">
      <c r="B13" s="6" t="s">
        <v>117</v>
      </c>
      <c r="D13" s="1">
        <f>SUM(C12:D12)</f>
        <v>1407</v>
      </c>
      <c r="E13" s="1">
        <f>SUM(C12:E12)</f>
        <v>2290</v>
      </c>
      <c r="G13" s="1">
        <f>SUM(F12:G12)</f>
        <v>1930</v>
      </c>
      <c r="H13" s="1">
        <f>SUM(F12:H12)</f>
        <v>2612</v>
      </c>
      <c r="J13" s="1">
        <f>SUM(I12:J12)</f>
        <v>1235</v>
      </c>
      <c r="K13" s="1">
        <f>SUM(I12:K12)</f>
        <v>1267</v>
      </c>
      <c r="L13" s="2"/>
    </row>
    <row r="14" spans="2:13" x14ac:dyDescent="0.2">
      <c r="B14" s="6" t="s">
        <v>119</v>
      </c>
      <c r="C14" s="7">
        <f>+C12/5</f>
        <v>216.2</v>
      </c>
      <c r="D14" s="7">
        <f>+D12/5</f>
        <v>65.2</v>
      </c>
      <c r="E14" s="7">
        <f t="shared" ref="E14:K14" si="1">+E12/5</f>
        <v>176.6</v>
      </c>
      <c r="F14" s="7">
        <f t="shared" si="1"/>
        <v>291.2</v>
      </c>
      <c r="G14" s="7">
        <f t="shared" si="1"/>
        <v>94.8</v>
      </c>
      <c r="H14" s="7">
        <f t="shared" si="1"/>
        <v>136.4</v>
      </c>
      <c r="I14" s="7">
        <f t="shared" si="1"/>
        <v>211.6</v>
      </c>
      <c r="J14" s="7">
        <f t="shared" si="1"/>
        <v>35.4</v>
      </c>
      <c r="K14" s="7">
        <f t="shared" si="1"/>
        <v>6.4</v>
      </c>
      <c r="L14" s="2"/>
    </row>
    <row r="15" spans="2:13" ht="12.75" thickBot="1" x14ac:dyDescent="0.25">
      <c r="B15" s="6" t="s">
        <v>118</v>
      </c>
      <c r="C15" s="8"/>
      <c r="D15" s="8">
        <f>+D13/5</f>
        <v>281.39999999999998</v>
      </c>
      <c r="E15" s="8">
        <f t="shared" ref="E15:K15" si="2">+E13/5</f>
        <v>458</v>
      </c>
      <c r="F15" s="8"/>
      <c r="G15" s="8">
        <f t="shared" si="2"/>
        <v>386</v>
      </c>
      <c r="H15" s="8">
        <f t="shared" si="2"/>
        <v>522.4</v>
      </c>
      <c r="I15" s="8"/>
      <c r="J15" s="8">
        <f t="shared" si="2"/>
        <v>247</v>
      </c>
      <c r="K15" s="8">
        <f t="shared" si="2"/>
        <v>253.4</v>
      </c>
      <c r="L15" s="2"/>
    </row>
    <row r="16" spans="2:13" ht="12.75" thickBot="1" x14ac:dyDescent="0.25">
      <c r="B16" s="9" t="s">
        <v>121</v>
      </c>
      <c r="C16" s="8"/>
      <c r="D16" s="8"/>
      <c r="E16" s="10">
        <f>+E14/E15</f>
        <v>0.38558951965065502</v>
      </c>
      <c r="F16" s="8"/>
      <c r="G16" s="11" t="s">
        <v>126</v>
      </c>
      <c r="H16" s="12">
        <f>+H15/E15</f>
        <v>1.1406113537117903</v>
      </c>
      <c r="I16" s="8"/>
      <c r="J16" s="8"/>
      <c r="K16" s="8"/>
    </row>
    <row r="18" spans="2:12" x14ac:dyDescent="0.2">
      <c r="F18" s="212">
        <v>2017</v>
      </c>
      <c r="G18" s="212"/>
      <c r="H18" s="212"/>
    </row>
    <row r="19" spans="2:12" ht="12.75" thickBot="1" x14ac:dyDescent="0.25"/>
    <row r="20" spans="2:12" ht="12.75" thickBot="1" x14ac:dyDescent="0.25">
      <c r="B20" s="203" t="s">
        <v>0</v>
      </c>
      <c r="C20" s="206" t="s">
        <v>1</v>
      </c>
      <c r="D20" s="207"/>
      <c r="E20" s="208"/>
      <c r="F20" s="209" t="s">
        <v>2</v>
      </c>
      <c r="G20" s="207"/>
      <c r="H20" s="210"/>
      <c r="I20" s="206" t="s">
        <v>3</v>
      </c>
      <c r="J20" s="207"/>
      <c r="K20" s="208"/>
      <c r="L20" s="2"/>
    </row>
    <row r="21" spans="2:12" x14ac:dyDescent="0.2">
      <c r="B21" s="204"/>
      <c r="C21" s="200" t="s">
        <v>4</v>
      </c>
      <c r="D21" s="200" t="s">
        <v>5</v>
      </c>
      <c r="E21" s="200" t="s">
        <v>6</v>
      </c>
      <c r="F21" s="200" t="s">
        <v>4</v>
      </c>
      <c r="G21" s="200" t="s">
        <v>5</v>
      </c>
      <c r="H21" s="200" t="s">
        <v>6</v>
      </c>
      <c r="I21" s="200" t="s">
        <v>4</v>
      </c>
      <c r="J21" s="200" t="s">
        <v>5</v>
      </c>
      <c r="K21" s="200" t="s">
        <v>6</v>
      </c>
      <c r="L21" s="2"/>
    </row>
    <row r="22" spans="2:12" ht="12.75" thickBot="1" x14ac:dyDescent="0.25">
      <c r="B22" s="205"/>
      <c r="C22" s="201"/>
      <c r="D22" s="201"/>
      <c r="E22" s="201"/>
      <c r="F22" s="201"/>
      <c r="G22" s="201"/>
      <c r="H22" s="201"/>
      <c r="I22" s="201"/>
      <c r="J22" s="201"/>
      <c r="K22" s="201"/>
      <c r="L22" s="2"/>
    </row>
    <row r="23" spans="2:12" ht="12.75" thickBot="1" x14ac:dyDescent="0.25">
      <c r="B23" s="24" t="s">
        <v>7</v>
      </c>
      <c r="C23" s="188">
        <v>253</v>
      </c>
      <c r="D23" s="4">
        <v>14</v>
      </c>
      <c r="E23" s="4">
        <v>217</v>
      </c>
      <c r="F23" s="4">
        <v>179</v>
      </c>
      <c r="G23" s="4">
        <v>26</v>
      </c>
      <c r="H23" s="5">
        <v>170</v>
      </c>
      <c r="I23" s="188">
        <v>205</v>
      </c>
      <c r="J23" s="4">
        <v>24</v>
      </c>
      <c r="K23" s="4">
        <v>12</v>
      </c>
      <c r="L23" s="2"/>
    </row>
    <row r="24" spans="2:12" ht="12.75" thickBot="1" x14ac:dyDescent="0.25">
      <c r="B24" s="24" t="s">
        <v>8</v>
      </c>
      <c r="C24" s="188">
        <v>253</v>
      </c>
      <c r="D24" s="4">
        <v>12</v>
      </c>
      <c r="E24" s="4">
        <v>228</v>
      </c>
      <c r="F24" s="4">
        <v>139</v>
      </c>
      <c r="G24" s="4">
        <v>62</v>
      </c>
      <c r="H24" s="5">
        <v>195</v>
      </c>
      <c r="I24" s="188">
        <v>396</v>
      </c>
      <c r="J24" s="4">
        <v>11</v>
      </c>
      <c r="K24" s="4">
        <v>7</v>
      </c>
      <c r="L24" s="2"/>
    </row>
    <row r="25" spans="2:12" ht="12.75" thickBot="1" x14ac:dyDescent="0.25">
      <c r="B25" s="24" t="s">
        <v>9</v>
      </c>
      <c r="C25" s="188">
        <v>264</v>
      </c>
      <c r="D25" s="91">
        <v>70</v>
      </c>
      <c r="E25" s="4">
        <v>265</v>
      </c>
      <c r="F25" s="4">
        <v>170</v>
      </c>
      <c r="G25" s="4">
        <v>107</v>
      </c>
      <c r="H25" s="5">
        <v>235</v>
      </c>
      <c r="I25" s="188">
        <v>296</v>
      </c>
      <c r="J25" s="4">
        <v>1</v>
      </c>
      <c r="K25" s="4">
        <v>12</v>
      </c>
      <c r="L25" s="2"/>
    </row>
    <row r="26" spans="2:12" ht="12.75" thickBot="1" x14ac:dyDescent="0.25">
      <c r="B26" s="24" t="s">
        <v>10</v>
      </c>
      <c r="C26" s="188">
        <v>275</v>
      </c>
      <c r="D26" s="4">
        <v>5</v>
      </c>
      <c r="E26" s="4">
        <v>218</v>
      </c>
      <c r="F26" s="4">
        <v>219</v>
      </c>
      <c r="G26" s="4">
        <v>19</v>
      </c>
      <c r="H26" s="5">
        <v>190</v>
      </c>
      <c r="I26" s="188">
        <v>226</v>
      </c>
      <c r="J26" s="4">
        <v>4</v>
      </c>
      <c r="K26" s="4">
        <v>10</v>
      </c>
      <c r="L26" s="2"/>
    </row>
    <row r="27" spans="2:12" ht="12.75" thickBot="1" x14ac:dyDescent="0.25">
      <c r="B27" s="24" t="s">
        <v>11</v>
      </c>
      <c r="C27" s="188">
        <v>258</v>
      </c>
      <c r="D27" s="4">
        <v>11</v>
      </c>
      <c r="E27" s="4">
        <v>204</v>
      </c>
      <c r="F27" s="4">
        <v>174</v>
      </c>
      <c r="G27" s="4">
        <v>31</v>
      </c>
      <c r="H27" s="5">
        <v>170</v>
      </c>
      <c r="I27" s="188">
        <v>277</v>
      </c>
      <c r="J27" s="4">
        <v>2</v>
      </c>
      <c r="K27" s="4">
        <v>1</v>
      </c>
      <c r="L27" s="2"/>
    </row>
    <row r="28" spans="2:12" x14ac:dyDescent="0.2">
      <c r="B28" s="6" t="s">
        <v>116</v>
      </c>
      <c r="C28" s="1">
        <f>SUM(C23:C27)</f>
        <v>1303</v>
      </c>
      <c r="D28" s="1">
        <f t="shared" ref="D28:K28" si="3">SUM(D23:D27)</f>
        <v>112</v>
      </c>
      <c r="E28" s="1">
        <f>SUM(E23:E27)</f>
        <v>1132</v>
      </c>
      <c r="F28" s="1">
        <f t="shared" si="3"/>
        <v>881</v>
      </c>
      <c r="G28" s="1">
        <f t="shared" si="3"/>
        <v>245</v>
      </c>
      <c r="H28" s="1">
        <f t="shared" si="3"/>
        <v>960</v>
      </c>
      <c r="I28" s="1">
        <f t="shared" si="3"/>
        <v>1400</v>
      </c>
      <c r="J28" s="1">
        <f t="shared" si="3"/>
        <v>42</v>
      </c>
      <c r="K28" s="1">
        <f t="shared" si="3"/>
        <v>42</v>
      </c>
    </row>
    <row r="29" spans="2:12" x14ac:dyDescent="0.2">
      <c r="B29" s="6" t="s">
        <v>119</v>
      </c>
      <c r="C29" s="7">
        <f>+C28/5</f>
        <v>260.60000000000002</v>
      </c>
      <c r="D29" s="7">
        <f t="shared" ref="D29:K29" si="4">+D28/5</f>
        <v>22.4</v>
      </c>
      <c r="E29" s="7">
        <f t="shared" si="4"/>
        <v>226.4</v>
      </c>
      <c r="F29" s="7">
        <f t="shared" si="4"/>
        <v>176.2</v>
      </c>
      <c r="G29" s="7">
        <f t="shared" si="4"/>
        <v>49</v>
      </c>
      <c r="H29" s="7">
        <f t="shared" si="4"/>
        <v>192</v>
      </c>
      <c r="I29" s="7">
        <f t="shared" si="4"/>
        <v>280</v>
      </c>
      <c r="J29" s="7">
        <f t="shared" si="4"/>
        <v>8.4</v>
      </c>
      <c r="K29" s="7">
        <f t="shared" si="4"/>
        <v>8.4</v>
      </c>
    </row>
    <row r="30" spans="2:12" x14ac:dyDescent="0.2">
      <c r="B30" s="6" t="s">
        <v>117</v>
      </c>
      <c r="D30" s="8">
        <f>SUM(C29:D29)</f>
        <v>283</v>
      </c>
      <c r="E30" s="8">
        <f>SUM(C29:E29)</f>
        <v>509.4</v>
      </c>
      <c r="G30" s="8">
        <f>SUM(F29:G29)</f>
        <v>225.2</v>
      </c>
      <c r="H30" s="8">
        <f>SUM(F29:H29)</f>
        <v>417.2</v>
      </c>
      <c r="J30" s="8">
        <f>SUM(I29:J29)</f>
        <v>288.39999999999998</v>
      </c>
      <c r="K30" s="8">
        <f>SUM(I29:K29)</f>
        <v>296.79999999999995</v>
      </c>
    </row>
    <row r="31" spans="2:12" x14ac:dyDescent="0.2">
      <c r="B31" s="6" t="s">
        <v>120</v>
      </c>
      <c r="C31" s="10">
        <f>+C28/C12</f>
        <v>1.2053654024051803</v>
      </c>
      <c r="D31" s="10">
        <f t="shared" ref="D31:K31" si="5">+D28/D12</f>
        <v>0.34355828220858897</v>
      </c>
      <c r="E31" s="10">
        <f t="shared" si="5"/>
        <v>1.2819932049830125</v>
      </c>
      <c r="F31" s="10">
        <f t="shared" si="5"/>
        <v>0.60508241758241754</v>
      </c>
      <c r="G31" s="10">
        <f t="shared" si="5"/>
        <v>0.5168776371308017</v>
      </c>
      <c r="H31" s="10">
        <f t="shared" si="5"/>
        <v>1.4076246334310851</v>
      </c>
      <c r="I31" s="10">
        <f t="shared" si="5"/>
        <v>1.3232514177693762</v>
      </c>
      <c r="J31" s="10">
        <f t="shared" si="5"/>
        <v>0.23728813559322035</v>
      </c>
      <c r="K31" s="10">
        <f t="shared" si="5"/>
        <v>1.3125</v>
      </c>
    </row>
    <row r="32" spans="2:12" ht="12.75" thickBot="1" x14ac:dyDescent="0.25">
      <c r="B32" s="9" t="s">
        <v>122</v>
      </c>
      <c r="D32" s="10">
        <f>+D30/D15</f>
        <v>1.0056858564321252</v>
      </c>
      <c r="E32" s="10">
        <f>+E30/E15</f>
        <v>1.1122270742358078</v>
      </c>
      <c r="F32" s="10"/>
      <c r="G32" s="10">
        <f>+G30/G15</f>
        <v>0.58341968911917097</v>
      </c>
      <c r="H32" s="10">
        <f>+H30/H15</f>
        <v>0.79862174578866774</v>
      </c>
      <c r="I32" s="10"/>
      <c r="J32" s="10">
        <f>+J30/J15</f>
        <v>1.1676113360323885</v>
      </c>
      <c r="K32" s="10">
        <f>+K30/K15</f>
        <v>1.1712707182320441</v>
      </c>
    </row>
    <row r="33" spans="1:11" ht="12.75" thickBot="1" x14ac:dyDescent="0.25">
      <c r="B33" s="21"/>
      <c r="D33" s="10"/>
      <c r="E33" s="10">
        <f>+E29/E30</f>
        <v>0.44444444444444448</v>
      </c>
      <c r="F33" s="10"/>
      <c r="G33" s="11" t="s">
        <v>126</v>
      </c>
      <c r="H33" s="12">
        <f>+H32/E32</f>
        <v>0.71803839727367458</v>
      </c>
      <c r="I33" s="10"/>
      <c r="J33" s="10"/>
      <c r="K33" s="10"/>
    </row>
    <row r="34" spans="1:11" x14ac:dyDescent="0.2">
      <c r="B34" s="21"/>
      <c r="D34" s="10"/>
      <c r="E34" s="10"/>
      <c r="F34" s="10"/>
      <c r="G34" s="10"/>
      <c r="H34" s="10"/>
      <c r="I34" s="10"/>
      <c r="J34" s="10"/>
      <c r="K34" s="10"/>
    </row>
    <row r="35" spans="1:11" ht="39" customHeight="1" x14ac:dyDescent="0.2">
      <c r="A35" s="118" t="s">
        <v>123</v>
      </c>
      <c r="B35" s="199" t="s">
        <v>286</v>
      </c>
      <c r="C35" s="199"/>
      <c r="D35" s="199"/>
      <c r="E35" s="199"/>
      <c r="F35" s="199"/>
      <c r="G35" s="199"/>
      <c r="H35" s="199"/>
      <c r="I35" s="199"/>
      <c r="J35" s="199"/>
      <c r="K35" s="199"/>
    </row>
    <row r="36" spans="1:11" ht="26.25" customHeight="1" x14ac:dyDescent="0.2">
      <c r="A36" s="119" t="s">
        <v>124</v>
      </c>
      <c r="B36" s="199" t="s">
        <v>233</v>
      </c>
      <c r="C36" s="199"/>
      <c r="D36" s="199"/>
      <c r="E36" s="199"/>
      <c r="F36" s="199"/>
      <c r="G36" s="199"/>
      <c r="H36" s="199"/>
      <c r="I36" s="199"/>
      <c r="J36" s="199"/>
      <c r="K36" s="199"/>
    </row>
    <row r="37" spans="1:11" ht="24.75" customHeight="1" x14ac:dyDescent="0.2">
      <c r="A37" s="119" t="s">
        <v>125</v>
      </c>
      <c r="B37" s="199" t="s">
        <v>234</v>
      </c>
      <c r="C37" s="199"/>
      <c r="D37" s="199"/>
      <c r="E37" s="199"/>
      <c r="F37" s="199"/>
      <c r="G37" s="199"/>
      <c r="H37" s="199"/>
      <c r="I37" s="199"/>
      <c r="J37" s="199"/>
      <c r="K37" s="199"/>
    </row>
    <row r="38" spans="1:11" ht="12.75" thickBot="1" x14ac:dyDescent="0.25"/>
    <row r="39" spans="1:11" x14ac:dyDescent="0.2">
      <c r="B39" s="178"/>
      <c r="C39" s="203" t="s">
        <v>1</v>
      </c>
      <c r="D39" s="203" t="s">
        <v>2</v>
      </c>
      <c r="E39" s="203" t="s">
        <v>3</v>
      </c>
    </row>
    <row r="40" spans="1:11" ht="12.75" thickBot="1" x14ac:dyDescent="0.25">
      <c r="B40" s="178"/>
      <c r="C40" s="205"/>
      <c r="D40" s="205"/>
      <c r="E40" s="205"/>
    </row>
    <row r="41" spans="1:11" ht="27" customHeight="1" thickBot="1" x14ac:dyDescent="0.25">
      <c r="B41" s="27" t="s">
        <v>72</v>
      </c>
      <c r="C41" s="28"/>
      <c r="D41" s="28"/>
      <c r="E41" s="28"/>
    </row>
    <row r="42" spans="1:11" ht="42.75" customHeight="1" thickBot="1" x14ac:dyDescent="0.25">
      <c r="B42" s="31" t="s">
        <v>173</v>
      </c>
      <c r="C42" s="76"/>
      <c r="D42" s="77"/>
      <c r="E42" s="78"/>
    </row>
    <row r="43" spans="1:11" x14ac:dyDescent="0.2">
      <c r="C43" s="10" t="e">
        <f>+C41/C42</f>
        <v>#DIV/0!</v>
      </c>
      <c r="D43" s="10" t="e">
        <f>+D41/D42</f>
        <v>#DIV/0!</v>
      </c>
      <c r="E43" s="10" t="e">
        <f>+E41/E42</f>
        <v>#DIV/0!</v>
      </c>
    </row>
    <row r="45" spans="1:11" ht="39" customHeight="1" x14ac:dyDescent="0.2">
      <c r="A45" s="25" t="s">
        <v>167</v>
      </c>
      <c r="B45" s="199" t="s">
        <v>278</v>
      </c>
      <c r="C45" s="199"/>
      <c r="D45" s="199"/>
      <c r="E45" s="199"/>
      <c r="F45" s="199"/>
      <c r="G45" s="199"/>
      <c r="H45" s="199"/>
      <c r="I45" s="199"/>
      <c r="J45" s="199"/>
      <c r="K45" s="199"/>
    </row>
    <row r="47" spans="1:11" ht="24" x14ac:dyDescent="0.2">
      <c r="B47" s="14" t="s">
        <v>74</v>
      </c>
      <c r="C47" s="15" t="s">
        <v>75</v>
      </c>
      <c r="D47" s="15" t="s">
        <v>76</v>
      </c>
      <c r="E47" s="16" t="s">
        <v>77</v>
      </c>
    </row>
    <row r="48" spans="1:11" x14ac:dyDescent="0.2">
      <c r="B48" s="17" t="s">
        <v>92</v>
      </c>
      <c r="C48" s="18"/>
      <c r="D48" s="18"/>
      <c r="E48" s="18"/>
    </row>
    <row r="49" spans="2:5" x14ac:dyDescent="0.2">
      <c r="B49" s="17" t="s">
        <v>94</v>
      </c>
      <c r="C49" s="18"/>
      <c r="D49" s="18"/>
      <c r="E49" s="18"/>
    </row>
    <row r="50" spans="2:5" x14ac:dyDescent="0.2">
      <c r="B50" s="17" t="s">
        <v>95</v>
      </c>
      <c r="C50" s="18"/>
      <c r="D50" s="18"/>
      <c r="E50" s="18"/>
    </row>
    <row r="51" spans="2:5" x14ac:dyDescent="0.2">
      <c r="B51" s="17" t="s">
        <v>96</v>
      </c>
      <c r="C51" s="18"/>
      <c r="D51" s="18"/>
      <c r="E51" s="18"/>
    </row>
    <row r="52" spans="2:5" x14ac:dyDescent="0.2">
      <c r="B52" s="17" t="s">
        <v>102</v>
      </c>
      <c r="C52" s="18"/>
      <c r="D52" s="18"/>
      <c r="E52" s="18"/>
    </row>
    <row r="53" spans="2:5" x14ac:dyDescent="0.2">
      <c r="B53" s="17" t="s">
        <v>105</v>
      </c>
      <c r="C53" s="18"/>
      <c r="D53" s="18"/>
      <c r="E53" s="18"/>
    </row>
    <row r="54" spans="2:5" x14ac:dyDescent="0.2">
      <c r="B54" s="17" t="s">
        <v>106</v>
      </c>
      <c r="C54" s="18"/>
      <c r="D54" s="18"/>
      <c r="E54" s="18"/>
    </row>
  </sheetData>
  <mergeCells count="35">
    <mergeCell ref="C39:C40"/>
    <mergeCell ref="D39:D40"/>
    <mergeCell ref="E39:E40"/>
    <mergeCell ref="B45:K45"/>
    <mergeCell ref="B35:K35"/>
    <mergeCell ref="B36:K36"/>
    <mergeCell ref="B37:K37"/>
    <mergeCell ref="B4:B6"/>
    <mergeCell ref="C4:E4"/>
    <mergeCell ref="F4:H4"/>
    <mergeCell ref="I4:K4"/>
    <mergeCell ref="C5:C6"/>
    <mergeCell ref="D5:D6"/>
    <mergeCell ref="E5:E6"/>
    <mergeCell ref="F5:F6"/>
    <mergeCell ref="G5:G6"/>
    <mergeCell ref="H5:H6"/>
    <mergeCell ref="I5:I6"/>
    <mergeCell ref="J5:J6"/>
    <mergeCell ref="K5:K6"/>
    <mergeCell ref="B20:B22"/>
    <mergeCell ref="C20:E20"/>
    <mergeCell ref="F20:H20"/>
    <mergeCell ref="I20:K20"/>
    <mergeCell ref="C21:C22"/>
    <mergeCell ref="D21:D22"/>
    <mergeCell ref="E21:E22"/>
    <mergeCell ref="I21:I22"/>
    <mergeCell ref="J21:J22"/>
    <mergeCell ref="K21:K22"/>
    <mergeCell ref="F2:H2"/>
    <mergeCell ref="F18:H18"/>
    <mergeCell ref="F21:F22"/>
    <mergeCell ref="G21:G22"/>
    <mergeCell ref="H21:H22"/>
  </mergeCells>
  <pageMargins left="0.7" right="0.7" top="0.75" bottom="0.75" header="0.3" footer="0.3"/>
  <pageSetup paperSize="14" orientation="landscape" horizontalDpi="4294967293"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zoomScale="90" zoomScaleNormal="90" workbookViewId="0">
      <selection activeCell="L36" sqref="L36"/>
    </sheetView>
  </sheetViews>
  <sheetFormatPr baseColWidth="10" defaultColWidth="11.42578125" defaultRowHeight="12" x14ac:dyDescent="0.2"/>
  <cols>
    <col min="1" max="1" width="11.42578125" style="1"/>
    <col min="2" max="2" width="23" style="1" customWidth="1"/>
    <col min="3" max="16384" width="11.42578125" style="1"/>
  </cols>
  <sheetData>
    <row r="2" spans="2:13" x14ac:dyDescent="0.2">
      <c r="F2" s="212">
        <v>2016</v>
      </c>
      <c r="G2" s="212"/>
      <c r="H2" s="212"/>
    </row>
    <row r="3" spans="2:13" ht="12.75" thickBot="1" x14ac:dyDescent="0.25"/>
    <row r="4" spans="2:13" ht="12.75" thickBot="1" x14ac:dyDescent="0.25">
      <c r="B4" s="213" t="s">
        <v>0</v>
      </c>
      <c r="C4" s="209" t="s">
        <v>1</v>
      </c>
      <c r="D4" s="207"/>
      <c r="E4" s="208"/>
      <c r="F4" s="209" t="s">
        <v>2</v>
      </c>
      <c r="G4" s="207"/>
      <c r="H4" s="208"/>
      <c r="I4" s="209" t="s">
        <v>3</v>
      </c>
      <c r="J4" s="207"/>
      <c r="K4" s="208"/>
      <c r="L4" s="2"/>
    </row>
    <row r="5" spans="2:13" x14ac:dyDescent="0.2">
      <c r="B5" s="214"/>
      <c r="C5" s="216" t="s">
        <v>4</v>
      </c>
      <c r="D5" s="200" t="s">
        <v>22</v>
      </c>
      <c r="E5" s="200" t="s">
        <v>6</v>
      </c>
      <c r="F5" s="200" t="s">
        <v>23</v>
      </c>
      <c r="G5" s="200" t="s">
        <v>5</v>
      </c>
      <c r="H5" s="200" t="s">
        <v>6</v>
      </c>
      <c r="I5" s="200" t="s">
        <v>23</v>
      </c>
      <c r="J5" s="200" t="s">
        <v>22</v>
      </c>
      <c r="K5" s="200" t="s">
        <v>6</v>
      </c>
      <c r="L5" s="2"/>
    </row>
    <row r="6" spans="2:13" ht="12.75" thickBot="1" x14ac:dyDescent="0.25">
      <c r="B6" s="215"/>
      <c r="C6" s="217"/>
      <c r="D6" s="201"/>
      <c r="E6" s="201"/>
      <c r="F6" s="201"/>
      <c r="G6" s="201"/>
      <c r="H6" s="201"/>
      <c r="I6" s="201"/>
      <c r="J6" s="201"/>
      <c r="K6" s="201"/>
      <c r="L6" s="2"/>
    </row>
    <row r="7" spans="2:13" ht="13.5" thickBot="1" x14ac:dyDescent="0.25">
      <c r="B7" s="19" t="s">
        <v>7</v>
      </c>
      <c r="C7" s="89">
        <v>99</v>
      </c>
      <c r="D7" s="89">
        <v>119</v>
      </c>
      <c r="E7" s="89">
        <v>220</v>
      </c>
      <c r="F7" s="89">
        <v>119</v>
      </c>
      <c r="G7" s="89">
        <v>124</v>
      </c>
      <c r="H7" s="89">
        <v>166</v>
      </c>
      <c r="I7" s="89">
        <v>5</v>
      </c>
      <c r="J7" s="89">
        <v>0</v>
      </c>
      <c r="K7" s="89">
        <v>2</v>
      </c>
      <c r="L7" s="2"/>
      <c r="M7" s="1" t="s">
        <v>225</v>
      </c>
    </row>
    <row r="8" spans="2:13" ht="13.5" thickBot="1" x14ac:dyDescent="0.25">
      <c r="B8" s="19" t="s">
        <v>8</v>
      </c>
      <c r="C8" s="89">
        <v>108</v>
      </c>
      <c r="D8" s="89">
        <v>65</v>
      </c>
      <c r="E8" s="89">
        <v>250</v>
      </c>
      <c r="F8" s="89">
        <v>112</v>
      </c>
      <c r="G8" s="89">
        <v>63</v>
      </c>
      <c r="H8" s="89">
        <v>163</v>
      </c>
      <c r="I8" s="89">
        <v>8</v>
      </c>
      <c r="J8" s="89">
        <v>3</v>
      </c>
      <c r="K8" s="89">
        <v>1</v>
      </c>
      <c r="L8" s="2"/>
      <c r="M8" s="1" t="s">
        <v>226</v>
      </c>
    </row>
    <row r="9" spans="2:13" ht="13.5" thickBot="1" x14ac:dyDescent="0.25">
      <c r="B9" s="19" t="s">
        <v>9</v>
      </c>
      <c r="C9" s="89">
        <v>88</v>
      </c>
      <c r="D9" s="89">
        <v>30</v>
      </c>
      <c r="E9" s="89">
        <v>191</v>
      </c>
      <c r="F9" s="89">
        <v>86</v>
      </c>
      <c r="G9" s="89">
        <v>28</v>
      </c>
      <c r="H9" s="89">
        <v>155</v>
      </c>
      <c r="I9" s="89">
        <v>21</v>
      </c>
      <c r="J9" s="89">
        <v>4</v>
      </c>
      <c r="K9" s="89">
        <v>14</v>
      </c>
      <c r="L9" s="2"/>
      <c r="M9" s="1" t="s">
        <v>227</v>
      </c>
    </row>
    <row r="10" spans="2:13" ht="13.5" thickBot="1" x14ac:dyDescent="0.25">
      <c r="B10" s="19" t="s">
        <v>10</v>
      </c>
      <c r="C10" s="89">
        <v>88</v>
      </c>
      <c r="D10" s="89">
        <v>28</v>
      </c>
      <c r="E10" s="89">
        <v>237</v>
      </c>
      <c r="F10" s="89">
        <v>75</v>
      </c>
      <c r="G10" s="89">
        <v>27</v>
      </c>
      <c r="H10" s="89">
        <v>144</v>
      </c>
      <c r="I10" s="89">
        <v>63</v>
      </c>
      <c r="J10" s="89">
        <v>12</v>
      </c>
      <c r="K10" s="89">
        <v>8</v>
      </c>
      <c r="L10" s="2"/>
      <c r="M10" s="1" t="s">
        <v>228</v>
      </c>
    </row>
    <row r="11" spans="2:13" x14ac:dyDescent="0.2">
      <c r="B11" s="6" t="s">
        <v>116</v>
      </c>
      <c r="C11" s="1">
        <f>SUM(C7:C10)</f>
        <v>383</v>
      </c>
      <c r="D11" s="1">
        <f t="shared" ref="D11:K11" si="0">SUM(D7:D10)</f>
        <v>242</v>
      </c>
      <c r="E11" s="1">
        <f t="shared" si="0"/>
        <v>898</v>
      </c>
      <c r="F11" s="1">
        <f t="shared" si="0"/>
        <v>392</v>
      </c>
      <c r="G11" s="1">
        <f t="shared" si="0"/>
        <v>242</v>
      </c>
      <c r="H11" s="1">
        <f t="shared" si="0"/>
        <v>628</v>
      </c>
      <c r="I11" s="1">
        <f t="shared" si="0"/>
        <v>97</v>
      </c>
      <c r="J11" s="1">
        <f t="shared" si="0"/>
        <v>19</v>
      </c>
      <c r="K11" s="1">
        <f t="shared" si="0"/>
        <v>25</v>
      </c>
      <c r="L11" s="2"/>
    </row>
    <row r="12" spans="2:13" x14ac:dyDescent="0.2">
      <c r="B12" s="6" t="s">
        <v>119</v>
      </c>
      <c r="C12" s="7">
        <f>+C11/4</f>
        <v>95.75</v>
      </c>
      <c r="D12" s="7">
        <f t="shared" ref="D12:K12" si="1">+D11/4</f>
        <v>60.5</v>
      </c>
      <c r="E12" s="7">
        <f t="shared" si="1"/>
        <v>224.5</v>
      </c>
      <c r="F12" s="7">
        <f t="shared" si="1"/>
        <v>98</v>
      </c>
      <c r="G12" s="7">
        <f t="shared" si="1"/>
        <v>60.5</v>
      </c>
      <c r="H12" s="7">
        <f t="shared" si="1"/>
        <v>157</v>
      </c>
      <c r="I12" s="7">
        <f t="shared" si="1"/>
        <v>24.25</v>
      </c>
      <c r="J12" s="7">
        <f t="shared" si="1"/>
        <v>4.75</v>
      </c>
      <c r="K12" s="7">
        <f t="shared" si="1"/>
        <v>6.25</v>
      </c>
      <c r="L12" s="2"/>
    </row>
    <row r="13" spans="2:13" ht="12.75" thickBot="1" x14ac:dyDescent="0.25">
      <c r="B13" s="6" t="s">
        <v>117</v>
      </c>
      <c r="D13" s="7">
        <f>SUM(C12:D12)</f>
        <v>156.25</v>
      </c>
      <c r="E13" s="7">
        <f>SUM(C12:E12)</f>
        <v>380.75</v>
      </c>
      <c r="G13" s="7">
        <f>SUM(F12:G12)</f>
        <v>158.5</v>
      </c>
      <c r="H13" s="7">
        <f>SUM(F12:H12)</f>
        <v>315.5</v>
      </c>
      <c r="J13" s="7">
        <f>SUM(I12:J12)</f>
        <v>29</v>
      </c>
      <c r="K13" s="7">
        <f>SUM(I12:K12)</f>
        <v>35.25</v>
      </c>
      <c r="L13" s="2"/>
    </row>
    <row r="14" spans="2:13" ht="12.75" thickBot="1" x14ac:dyDescent="0.25">
      <c r="B14" s="9" t="s">
        <v>121</v>
      </c>
      <c r="C14" s="8"/>
      <c r="D14" s="8"/>
      <c r="E14" s="10">
        <f>+E12/E13</f>
        <v>0.58962573867367041</v>
      </c>
      <c r="F14" s="8"/>
      <c r="G14" s="11" t="s">
        <v>126</v>
      </c>
      <c r="H14" s="12">
        <f>+H13/E13</f>
        <v>0.82862770847012479</v>
      </c>
      <c r="I14" s="8"/>
      <c r="J14" s="8"/>
      <c r="K14" s="8"/>
    </row>
    <row r="16" spans="2:13" x14ac:dyDescent="0.2">
      <c r="F16" s="212">
        <v>2017</v>
      </c>
      <c r="G16" s="212"/>
      <c r="H16" s="212"/>
    </row>
    <row r="17" spans="1:12" ht="12.75" thickBot="1" x14ac:dyDescent="0.25"/>
    <row r="18" spans="1:12" ht="12.75" thickBot="1" x14ac:dyDescent="0.25">
      <c r="B18" s="203" t="s">
        <v>0</v>
      </c>
      <c r="C18" s="206" t="s">
        <v>1</v>
      </c>
      <c r="D18" s="207"/>
      <c r="E18" s="208"/>
      <c r="F18" s="209" t="s">
        <v>2</v>
      </c>
      <c r="G18" s="207"/>
      <c r="H18" s="210"/>
      <c r="I18" s="206" t="s">
        <v>3</v>
      </c>
      <c r="J18" s="207"/>
      <c r="K18" s="208"/>
      <c r="L18" s="2"/>
    </row>
    <row r="19" spans="1:12" x14ac:dyDescent="0.2">
      <c r="B19" s="204"/>
      <c r="C19" s="200" t="s">
        <v>4</v>
      </c>
      <c r="D19" s="200" t="s">
        <v>5</v>
      </c>
      <c r="E19" s="200" t="s">
        <v>6</v>
      </c>
      <c r="F19" s="200" t="s">
        <v>4</v>
      </c>
      <c r="G19" s="200" t="s">
        <v>5</v>
      </c>
      <c r="H19" s="200" t="s">
        <v>6</v>
      </c>
      <c r="I19" s="200" t="s">
        <v>4</v>
      </c>
      <c r="J19" s="200" t="s">
        <v>5</v>
      </c>
      <c r="K19" s="200" t="s">
        <v>6</v>
      </c>
      <c r="L19" s="2"/>
    </row>
    <row r="20" spans="1:12" ht="12.75" thickBot="1" x14ac:dyDescent="0.25">
      <c r="B20" s="205"/>
      <c r="C20" s="201"/>
      <c r="D20" s="201"/>
      <c r="E20" s="201"/>
      <c r="F20" s="201"/>
      <c r="G20" s="201"/>
      <c r="H20" s="201"/>
      <c r="I20" s="201"/>
      <c r="J20" s="201"/>
      <c r="K20" s="201"/>
      <c r="L20" s="2"/>
    </row>
    <row r="21" spans="1:12" ht="12.75" thickBot="1" x14ac:dyDescent="0.25">
      <c r="B21" s="24" t="s">
        <v>7</v>
      </c>
      <c r="C21" s="116">
        <v>115</v>
      </c>
      <c r="D21" s="4">
        <v>27</v>
      </c>
      <c r="E21" s="4">
        <v>244</v>
      </c>
      <c r="F21" s="4">
        <v>102</v>
      </c>
      <c r="G21" s="4">
        <v>26</v>
      </c>
      <c r="H21" s="5">
        <v>189</v>
      </c>
      <c r="I21" s="116">
        <v>13</v>
      </c>
      <c r="J21" s="4">
        <v>0</v>
      </c>
      <c r="K21" s="4">
        <v>8</v>
      </c>
      <c r="L21" s="2"/>
    </row>
    <row r="22" spans="1:12" ht="12.75" thickBot="1" x14ac:dyDescent="0.25">
      <c r="B22" s="24" t="s">
        <v>8</v>
      </c>
      <c r="C22" s="116">
        <v>125</v>
      </c>
      <c r="D22" s="4">
        <v>6</v>
      </c>
      <c r="E22" s="4">
        <v>259</v>
      </c>
      <c r="F22" s="4">
        <v>104</v>
      </c>
      <c r="G22" s="4">
        <v>9</v>
      </c>
      <c r="H22" s="5">
        <v>220</v>
      </c>
      <c r="I22" s="116">
        <v>20</v>
      </c>
      <c r="J22" s="4">
        <v>0</v>
      </c>
      <c r="K22" s="4">
        <v>3</v>
      </c>
      <c r="L22" s="2"/>
    </row>
    <row r="23" spans="1:12" ht="12.75" thickBot="1" x14ac:dyDescent="0.25">
      <c r="B23" s="24" t="s">
        <v>9</v>
      </c>
      <c r="C23" s="116">
        <v>110</v>
      </c>
      <c r="D23" s="4">
        <v>4</v>
      </c>
      <c r="E23" s="4">
        <v>222</v>
      </c>
      <c r="F23" s="4">
        <v>64</v>
      </c>
      <c r="G23" s="4">
        <v>4</v>
      </c>
      <c r="H23" s="5">
        <v>218</v>
      </c>
      <c r="I23" s="116">
        <v>66</v>
      </c>
      <c r="J23" s="4">
        <v>4</v>
      </c>
      <c r="K23" s="4">
        <v>6</v>
      </c>
      <c r="L23" s="2"/>
    </row>
    <row r="24" spans="1:12" ht="12.75" thickBot="1" x14ac:dyDescent="0.25">
      <c r="B24" s="24" t="s">
        <v>10</v>
      </c>
      <c r="C24" s="116">
        <v>133</v>
      </c>
      <c r="D24" s="4">
        <v>33</v>
      </c>
      <c r="E24" s="4">
        <v>253</v>
      </c>
      <c r="F24" s="4">
        <v>103</v>
      </c>
      <c r="G24" s="4">
        <v>38</v>
      </c>
      <c r="H24" s="5">
        <v>187</v>
      </c>
      <c r="I24" s="116">
        <v>90</v>
      </c>
      <c r="J24" s="4">
        <v>5</v>
      </c>
      <c r="K24" s="4">
        <v>5</v>
      </c>
      <c r="L24" s="2"/>
    </row>
    <row r="25" spans="1:12" ht="15" customHeight="1" x14ac:dyDescent="0.2">
      <c r="B25" s="6" t="s">
        <v>116</v>
      </c>
      <c r="C25" s="1">
        <f>SUM(C21:C24)</f>
        <v>483</v>
      </c>
      <c r="D25" s="1">
        <f t="shared" ref="D25:K25" si="2">SUM(D21:D24)</f>
        <v>70</v>
      </c>
      <c r="E25" s="1">
        <f t="shared" si="2"/>
        <v>978</v>
      </c>
      <c r="F25" s="1">
        <f t="shared" si="2"/>
        <v>373</v>
      </c>
      <c r="G25" s="1">
        <f t="shared" si="2"/>
        <v>77</v>
      </c>
      <c r="H25" s="1">
        <f t="shared" si="2"/>
        <v>814</v>
      </c>
      <c r="I25" s="1">
        <f t="shared" si="2"/>
        <v>189</v>
      </c>
      <c r="J25" s="1">
        <f t="shared" si="2"/>
        <v>9</v>
      </c>
      <c r="K25" s="1">
        <f t="shared" si="2"/>
        <v>22</v>
      </c>
    </row>
    <row r="26" spans="1:12" ht="15" customHeight="1" x14ac:dyDescent="0.2">
      <c r="B26" s="6" t="s">
        <v>119</v>
      </c>
      <c r="C26" s="7">
        <f>+C25/4</f>
        <v>120.75</v>
      </c>
      <c r="D26" s="7">
        <f>+D25/4</f>
        <v>17.5</v>
      </c>
      <c r="E26" s="7">
        <f t="shared" ref="E26:K26" si="3">+E25/4</f>
        <v>244.5</v>
      </c>
      <c r="F26" s="7">
        <f t="shared" si="3"/>
        <v>93.25</v>
      </c>
      <c r="G26" s="7">
        <f t="shared" si="3"/>
        <v>19.25</v>
      </c>
      <c r="H26" s="7">
        <f t="shared" si="3"/>
        <v>203.5</v>
      </c>
      <c r="I26" s="7">
        <f t="shared" si="3"/>
        <v>47.25</v>
      </c>
      <c r="J26" s="7">
        <f t="shared" si="3"/>
        <v>2.25</v>
      </c>
      <c r="K26" s="7">
        <f t="shared" si="3"/>
        <v>5.5</v>
      </c>
    </row>
    <row r="27" spans="1:12" ht="15" customHeight="1" x14ac:dyDescent="0.2">
      <c r="B27" s="6" t="s">
        <v>117</v>
      </c>
      <c r="D27" s="8">
        <f>SUM(C26:D26)</f>
        <v>138.25</v>
      </c>
      <c r="E27" s="8">
        <f>SUM(C26:E26)</f>
        <v>382.75</v>
      </c>
      <c r="G27" s="8">
        <f>SUM(F26:G26)</f>
        <v>112.5</v>
      </c>
      <c r="H27" s="8">
        <f>SUM(F26:H26)</f>
        <v>316</v>
      </c>
      <c r="J27" s="8">
        <f>SUM(I26:J26)</f>
        <v>49.5</v>
      </c>
      <c r="K27" s="8">
        <f>SUM(I26:K26)</f>
        <v>55</v>
      </c>
    </row>
    <row r="28" spans="1:12" x14ac:dyDescent="0.2">
      <c r="B28" s="6" t="s">
        <v>120</v>
      </c>
      <c r="C28" s="10">
        <f>+C25/C11</f>
        <v>1.2610966057441253</v>
      </c>
      <c r="D28" s="10">
        <f>+D25/D11</f>
        <v>0.28925619834710742</v>
      </c>
      <c r="E28" s="10">
        <f t="shared" ref="E28:K28" si="4">+E25/E11</f>
        <v>1.089086859688196</v>
      </c>
      <c r="F28" s="10">
        <f t="shared" si="4"/>
        <v>0.95153061224489799</v>
      </c>
      <c r="G28" s="10">
        <f t="shared" si="4"/>
        <v>0.31818181818181818</v>
      </c>
      <c r="H28" s="10">
        <f t="shared" si="4"/>
        <v>1.2961783439490446</v>
      </c>
      <c r="I28" s="10">
        <f t="shared" si="4"/>
        <v>1.9484536082474226</v>
      </c>
      <c r="J28" s="10">
        <f t="shared" si="4"/>
        <v>0.47368421052631576</v>
      </c>
      <c r="K28" s="10">
        <f t="shared" si="4"/>
        <v>0.88</v>
      </c>
    </row>
    <row r="29" spans="1:12" ht="12.75" thickBot="1" x14ac:dyDescent="0.25">
      <c r="B29" s="9" t="s">
        <v>122</v>
      </c>
      <c r="D29" s="10">
        <f>+D27/D13</f>
        <v>0.88480000000000003</v>
      </c>
      <c r="E29" s="10">
        <f t="shared" ref="E29:K29" si="5">+E27/E13</f>
        <v>1.0052527905449771</v>
      </c>
      <c r="F29" s="10"/>
      <c r="G29" s="10">
        <f t="shared" si="5"/>
        <v>0.70977917981072558</v>
      </c>
      <c r="H29" s="10">
        <f t="shared" si="5"/>
        <v>1.0015847860538827</v>
      </c>
      <c r="I29" s="10"/>
      <c r="J29" s="10">
        <f t="shared" si="5"/>
        <v>1.7068965517241379</v>
      </c>
      <c r="K29" s="10">
        <f t="shared" si="5"/>
        <v>1.5602836879432624</v>
      </c>
    </row>
    <row r="30" spans="1:12" ht="12.75" thickBot="1" x14ac:dyDescent="0.25">
      <c r="B30" s="21"/>
      <c r="D30" s="10"/>
      <c r="E30" s="10">
        <f>+E26/E27</f>
        <v>0.63879817112998039</v>
      </c>
      <c r="F30" s="8"/>
      <c r="G30" s="11" t="s">
        <v>126</v>
      </c>
      <c r="H30" s="12">
        <f>+H27/E27</f>
        <v>0.82560418027433047</v>
      </c>
      <c r="I30" s="10"/>
      <c r="J30" s="10"/>
      <c r="K30" s="10"/>
    </row>
    <row r="31" spans="1:12" x14ac:dyDescent="0.2">
      <c r="B31" s="21"/>
      <c r="D31" s="10"/>
      <c r="E31" s="10"/>
      <c r="F31" s="10"/>
      <c r="G31" s="10"/>
      <c r="H31" s="10"/>
      <c r="I31" s="10"/>
      <c r="J31" s="10"/>
      <c r="K31" s="10"/>
    </row>
    <row r="32" spans="1:12" ht="26.45" customHeight="1" x14ac:dyDescent="0.2">
      <c r="A32" s="25" t="s">
        <v>123</v>
      </c>
      <c r="B32" s="199" t="s">
        <v>236</v>
      </c>
      <c r="C32" s="199"/>
      <c r="D32" s="199"/>
      <c r="E32" s="199"/>
      <c r="F32" s="199"/>
      <c r="G32" s="199"/>
      <c r="H32" s="199"/>
      <c r="I32" s="199"/>
      <c r="J32" s="199"/>
      <c r="K32" s="199"/>
    </row>
    <row r="33" spans="1:11" ht="27.6" customHeight="1" x14ac:dyDescent="0.2">
      <c r="A33" s="26" t="s">
        <v>124</v>
      </c>
      <c r="B33" s="199" t="s">
        <v>237</v>
      </c>
      <c r="C33" s="199"/>
      <c r="D33" s="199"/>
      <c r="E33" s="199"/>
      <c r="F33" s="199"/>
      <c r="G33" s="199"/>
      <c r="H33" s="199"/>
      <c r="I33" s="199"/>
      <c r="J33" s="199"/>
      <c r="K33" s="199"/>
    </row>
    <row r="34" spans="1:11" ht="19.899999999999999" customHeight="1" x14ac:dyDescent="0.2">
      <c r="A34" s="26" t="s">
        <v>125</v>
      </c>
      <c r="B34" s="199" t="s">
        <v>238</v>
      </c>
      <c r="C34" s="199"/>
      <c r="D34" s="199"/>
      <c r="E34" s="199"/>
      <c r="F34" s="199"/>
      <c r="G34" s="199"/>
      <c r="H34" s="199"/>
      <c r="I34" s="199"/>
      <c r="J34" s="199"/>
      <c r="K34" s="199"/>
    </row>
    <row r="36" spans="1:11" ht="12.75" thickBot="1" x14ac:dyDescent="0.25"/>
    <row r="37" spans="1:11" x14ac:dyDescent="0.2">
      <c r="B37" s="115"/>
      <c r="C37" s="203" t="s">
        <v>1</v>
      </c>
      <c r="D37" s="203" t="s">
        <v>2</v>
      </c>
      <c r="E37" s="203" t="s">
        <v>3</v>
      </c>
    </row>
    <row r="38" spans="1:11" ht="12.75" thickBot="1" x14ac:dyDescent="0.25">
      <c r="B38" s="115"/>
      <c r="C38" s="205"/>
      <c r="D38" s="205"/>
      <c r="E38" s="205"/>
    </row>
    <row r="39" spans="1:11" ht="27" customHeight="1" thickBot="1" x14ac:dyDescent="0.25">
      <c r="B39" s="27" t="s">
        <v>72</v>
      </c>
      <c r="C39" s="28"/>
      <c r="D39" s="28"/>
      <c r="E39" s="28"/>
    </row>
    <row r="40" spans="1:11" ht="42" customHeight="1" thickBot="1" x14ac:dyDescent="0.25">
      <c r="B40" s="31" t="s">
        <v>173</v>
      </c>
      <c r="C40" s="76"/>
      <c r="D40" s="77"/>
      <c r="E40" s="78"/>
    </row>
    <row r="41" spans="1:11" x14ac:dyDescent="0.2">
      <c r="C41" s="10" t="e">
        <f>+C39/C40</f>
        <v>#DIV/0!</v>
      </c>
      <c r="D41" s="10" t="e">
        <f>+D39/D40</f>
        <v>#DIV/0!</v>
      </c>
      <c r="E41" s="10" t="e">
        <f>+E39/E40</f>
        <v>#DIV/0!</v>
      </c>
    </row>
    <row r="43" spans="1:11" x14ac:dyDescent="0.2">
      <c r="A43" s="25" t="s">
        <v>167</v>
      </c>
      <c r="B43" s="199" t="s">
        <v>174</v>
      </c>
      <c r="C43" s="199"/>
      <c r="D43" s="199"/>
      <c r="E43" s="199"/>
      <c r="F43" s="199"/>
      <c r="G43" s="199"/>
      <c r="H43" s="199"/>
      <c r="I43" s="199"/>
      <c r="J43" s="199"/>
      <c r="K43" s="199"/>
    </row>
    <row r="45" spans="1:11" ht="24" x14ac:dyDescent="0.2">
      <c r="B45" s="14" t="s">
        <v>74</v>
      </c>
      <c r="C45" s="15" t="s">
        <v>75</v>
      </c>
      <c r="D45" s="15" t="s">
        <v>76</v>
      </c>
      <c r="E45" s="16" t="s">
        <v>77</v>
      </c>
    </row>
    <row r="46" spans="1:11" x14ac:dyDescent="0.2">
      <c r="B46" s="17" t="s">
        <v>239</v>
      </c>
      <c r="C46" s="18"/>
      <c r="D46" s="18"/>
      <c r="E46" s="18"/>
    </row>
    <row r="47" spans="1:11" x14ac:dyDescent="0.2">
      <c r="B47" s="17" t="s">
        <v>82</v>
      </c>
      <c r="C47" s="18"/>
      <c r="D47" s="18"/>
      <c r="E47" s="18"/>
    </row>
    <row r="48" spans="1:11" x14ac:dyDescent="0.2">
      <c r="B48" s="17" t="s">
        <v>85</v>
      </c>
      <c r="C48" s="18"/>
      <c r="D48" s="18"/>
      <c r="E48" s="18"/>
    </row>
    <row r="49" spans="2:5" x14ac:dyDescent="0.2">
      <c r="B49" s="17" t="s">
        <v>87</v>
      </c>
      <c r="C49" s="18"/>
      <c r="D49" s="18"/>
      <c r="E49" s="18"/>
    </row>
    <row r="50" spans="2:5" x14ac:dyDescent="0.2">
      <c r="B50" s="17" t="s">
        <v>88</v>
      </c>
      <c r="C50" s="18"/>
      <c r="D50" s="18"/>
      <c r="E50" s="18"/>
    </row>
    <row r="51" spans="2:5" x14ac:dyDescent="0.2">
      <c r="B51" s="17" t="s">
        <v>91</v>
      </c>
      <c r="C51" s="18"/>
      <c r="D51" s="18"/>
      <c r="E51" s="18"/>
    </row>
    <row r="52" spans="2:5" x14ac:dyDescent="0.2">
      <c r="B52" s="17" t="s">
        <v>92</v>
      </c>
      <c r="C52" s="18"/>
      <c r="D52" s="18"/>
      <c r="E52" s="18"/>
    </row>
    <row r="53" spans="2:5" x14ac:dyDescent="0.2">
      <c r="B53" s="17" t="s">
        <v>94</v>
      </c>
      <c r="C53" s="18"/>
      <c r="D53" s="18"/>
      <c r="E53" s="18"/>
    </row>
    <row r="54" spans="2:5" x14ac:dyDescent="0.2">
      <c r="B54" s="17" t="s">
        <v>95</v>
      </c>
      <c r="C54" s="18"/>
      <c r="D54" s="18"/>
      <c r="E54" s="18"/>
    </row>
    <row r="55" spans="2:5" x14ac:dyDescent="0.2">
      <c r="B55" s="17" t="s">
        <v>96</v>
      </c>
      <c r="C55" s="18"/>
      <c r="D55" s="18"/>
      <c r="E55" s="18"/>
    </row>
    <row r="56" spans="2:5" x14ac:dyDescent="0.2">
      <c r="B56" s="17" t="s">
        <v>98</v>
      </c>
      <c r="C56" s="18"/>
      <c r="D56" s="18"/>
      <c r="E56" s="18"/>
    </row>
    <row r="57" spans="2:5" x14ac:dyDescent="0.2">
      <c r="B57" s="17" t="s">
        <v>99</v>
      </c>
      <c r="C57" s="18"/>
      <c r="D57" s="18"/>
      <c r="E57" s="18"/>
    </row>
    <row r="58" spans="2:5" x14ac:dyDescent="0.2">
      <c r="B58" s="17" t="s">
        <v>100</v>
      </c>
      <c r="C58" s="18"/>
      <c r="D58" s="18"/>
      <c r="E58" s="18"/>
    </row>
    <row r="59" spans="2:5" x14ac:dyDescent="0.2">
      <c r="B59" s="17" t="s">
        <v>101</v>
      </c>
      <c r="C59" s="18"/>
      <c r="D59" s="18"/>
      <c r="E59" s="18"/>
    </row>
    <row r="60" spans="2:5" x14ac:dyDescent="0.2">
      <c r="B60" s="17" t="s">
        <v>102</v>
      </c>
      <c r="C60" s="18"/>
      <c r="D60" s="18"/>
      <c r="E60" s="18"/>
    </row>
    <row r="61" spans="2:5" x14ac:dyDescent="0.2">
      <c r="B61" s="17" t="s">
        <v>103</v>
      </c>
      <c r="C61" s="18"/>
      <c r="D61" s="18"/>
      <c r="E61" s="18"/>
    </row>
    <row r="62" spans="2:5" x14ac:dyDescent="0.2">
      <c r="B62" s="17" t="s">
        <v>104</v>
      </c>
      <c r="C62" s="18"/>
      <c r="D62" s="18"/>
      <c r="E62" s="18"/>
    </row>
    <row r="63" spans="2:5" x14ac:dyDescent="0.2">
      <c r="B63" s="17" t="s">
        <v>105</v>
      </c>
      <c r="C63" s="18"/>
      <c r="D63" s="18"/>
      <c r="E63" s="18"/>
    </row>
    <row r="64" spans="2:5" x14ac:dyDescent="0.2">
      <c r="B64" s="17" t="s">
        <v>106</v>
      </c>
      <c r="C64" s="18"/>
      <c r="D64" s="18"/>
      <c r="E64" s="18"/>
    </row>
    <row r="65" spans="2:5" x14ac:dyDescent="0.2">
      <c r="B65" s="17" t="s">
        <v>107</v>
      </c>
      <c r="C65" s="18"/>
      <c r="D65" s="18"/>
      <c r="E65" s="18"/>
    </row>
    <row r="66" spans="2:5" x14ac:dyDescent="0.2">
      <c r="B66" s="17" t="s">
        <v>108</v>
      </c>
      <c r="C66" s="18"/>
      <c r="D66" s="18"/>
      <c r="E66" s="18"/>
    </row>
    <row r="67" spans="2:5" x14ac:dyDescent="0.2">
      <c r="B67" s="1" t="s">
        <v>240</v>
      </c>
    </row>
  </sheetData>
  <mergeCells count="35">
    <mergeCell ref="C37:C38"/>
    <mergeCell ref="D37:D38"/>
    <mergeCell ref="E37:E38"/>
    <mergeCell ref="B43:K43"/>
    <mergeCell ref="B34:K34"/>
    <mergeCell ref="B32:K32"/>
    <mergeCell ref="B33:K33"/>
    <mergeCell ref="B4:B6"/>
    <mergeCell ref="C4:E4"/>
    <mergeCell ref="F4:H4"/>
    <mergeCell ref="I4:K4"/>
    <mergeCell ref="C5:C6"/>
    <mergeCell ref="D5:D6"/>
    <mergeCell ref="E5:E6"/>
    <mergeCell ref="F5:F6"/>
    <mergeCell ref="G5:G6"/>
    <mergeCell ref="H5:H6"/>
    <mergeCell ref="I5:I6"/>
    <mergeCell ref="J5:J6"/>
    <mergeCell ref="K5:K6"/>
    <mergeCell ref="B18:B20"/>
    <mergeCell ref="C18:E18"/>
    <mergeCell ref="F18:H18"/>
    <mergeCell ref="I18:K18"/>
    <mergeCell ref="C19:C20"/>
    <mergeCell ref="D19:D20"/>
    <mergeCell ref="E19:E20"/>
    <mergeCell ref="I19:I20"/>
    <mergeCell ref="J19:J20"/>
    <mergeCell ref="K19:K20"/>
    <mergeCell ref="F16:H16"/>
    <mergeCell ref="F2:H2"/>
    <mergeCell ref="F19:F20"/>
    <mergeCell ref="G19:G20"/>
    <mergeCell ref="H19:H20"/>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5"/>
  <sheetViews>
    <sheetView topLeftCell="A9" zoomScale="90" zoomScaleNormal="90" workbookViewId="0">
      <selection activeCell="B2" sqref="B2:K32"/>
    </sheetView>
  </sheetViews>
  <sheetFormatPr baseColWidth="10" defaultColWidth="11.5703125" defaultRowHeight="12" x14ac:dyDescent="0.2"/>
  <cols>
    <col min="1" max="1" width="11.5703125" style="1"/>
    <col min="2" max="2" width="21.42578125" style="1" customWidth="1"/>
    <col min="3" max="16384" width="11.5703125" style="1"/>
  </cols>
  <sheetData>
    <row r="2" spans="2:11" x14ac:dyDescent="0.2">
      <c r="F2" s="212">
        <v>2016</v>
      </c>
      <c r="G2" s="212"/>
      <c r="H2" s="212"/>
    </row>
    <row r="3" spans="2:11" ht="12.75" thickBot="1" x14ac:dyDescent="0.25"/>
    <row r="4" spans="2:11" ht="12.75" thickBot="1" x14ac:dyDescent="0.25">
      <c r="B4" s="213" t="s">
        <v>0</v>
      </c>
      <c r="C4" s="209" t="s">
        <v>1</v>
      </c>
      <c r="D4" s="207"/>
      <c r="E4" s="208"/>
      <c r="F4" s="209" t="s">
        <v>2</v>
      </c>
      <c r="G4" s="207"/>
      <c r="H4" s="208"/>
      <c r="I4" s="209" t="s">
        <v>129</v>
      </c>
      <c r="J4" s="207"/>
      <c r="K4" s="208"/>
    </row>
    <row r="5" spans="2:11" x14ac:dyDescent="0.2">
      <c r="B5" s="214"/>
      <c r="C5" s="216" t="s">
        <v>4</v>
      </c>
      <c r="D5" s="200" t="s">
        <v>5</v>
      </c>
      <c r="E5" s="200" t="s">
        <v>6</v>
      </c>
      <c r="F5" s="200" t="s">
        <v>4</v>
      </c>
      <c r="G5" s="200" t="s">
        <v>5</v>
      </c>
      <c r="H5" s="200" t="s">
        <v>6</v>
      </c>
      <c r="I5" s="181" t="s">
        <v>4</v>
      </c>
      <c r="J5" s="181" t="s">
        <v>5</v>
      </c>
      <c r="K5" s="200" t="s">
        <v>6</v>
      </c>
    </row>
    <row r="6" spans="2:11" ht="12.75" thickBot="1" x14ac:dyDescent="0.25">
      <c r="B6" s="215"/>
      <c r="C6" s="217"/>
      <c r="D6" s="201"/>
      <c r="E6" s="201"/>
      <c r="F6" s="201"/>
      <c r="G6" s="201"/>
      <c r="H6" s="201"/>
      <c r="I6" s="182"/>
      <c r="J6" s="182"/>
      <c r="K6" s="201"/>
    </row>
    <row r="7" spans="2:11" ht="12.75" thickBot="1" x14ac:dyDescent="0.25">
      <c r="B7" s="61" t="s">
        <v>24</v>
      </c>
      <c r="C7" s="4">
        <v>0</v>
      </c>
      <c r="D7" s="28">
        <v>1265</v>
      </c>
      <c r="E7" s="28">
        <v>176</v>
      </c>
      <c r="F7" s="4">
        <v>0</v>
      </c>
      <c r="G7" s="28">
        <v>234</v>
      </c>
      <c r="H7" s="28">
        <v>147</v>
      </c>
      <c r="I7" s="4">
        <v>0</v>
      </c>
      <c r="J7" s="28">
        <v>2887</v>
      </c>
      <c r="K7" s="28">
        <v>14</v>
      </c>
    </row>
    <row r="8" spans="2:11" ht="12.75" thickBot="1" x14ac:dyDescent="0.25">
      <c r="B8" s="61" t="s">
        <v>25</v>
      </c>
      <c r="C8" s="4">
        <v>0</v>
      </c>
      <c r="D8" s="4">
        <v>1376</v>
      </c>
      <c r="E8" s="4">
        <v>155</v>
      </c>
      <c r="F8" s="4">
        <v>0</v>
      </c>
      <c r="G8" s="4">
        <v>384</v>
      </c>
      <c r="H8" s="4">
        <v>148</v>
      </c>
      <c r="I8" s="4">
        <v>0</v>
      </c>
      <c r="J8" s="4">
        <v>3013</v>
      </c>
      <c r="K8" s="4">
        <v>4</v>
      </c>
    </row>
    <row r="9" spans="2:11" ht="12.75" thickBot="1" x14ac:dyDescent="0.25">
      <c r="B9" s="61" t="s">
        <v>26</v>
      </c>
      <c r="C9" s="4">
        <v>0</v>
      </c>
      <c r="D9" s="4">
        <v>1322</v>
      </c>
      <c r="E9" s="4">
        <v>161</v>
      </c>
      <c r="F9" s="4">
        <v>0</v>
      </c>
      <c r="G9" s="4">
        <v>249</v>
      </c>
      <c r="H9" s="4">
        <v>145</v>
      </c>
      <c r="I9" s="4">
        <v>0</v>
      </c>
      <c r="J9" s="4">
        <v>2767</v>
      </c>
      <c r="K9" s="4">
        <v>7</v>
      </c>
    </row>
    <row r="10" spans="2:11" ht="12.75" thickBot="1" x14ac:dyDescent="0.25">
      <c r="B10" s="61" t="s">
        <v>27</v>
      </c>
      <c r="C10" s="4">
        <v>0</v>
      </c>
      <c r="D10" s="4">
        <v>1238</v>
      </c>
      <c r="E10" s="4">
        <v>154</v>
      </c>
      <c r="F10" s="4">
        <v>0</v>
      </c>
      <c r="G10" s="4">
        <v>208</v>
      </c>
      <c r="H10" s="4">
        <v>130</v>
      </c>
      <c r="I10" s="4">
        <v>0</v>
      </c>
      <c r="J10" s="4">
        <v>2865</v>
      </c>
      <c r="K10" s="4">
        <v>13</v>
      </c>
    </row>
    <row r="11" spans="2:11" x14ac:dyDescent="0.2">
      <c r="B11" s="6" t="s">
        <v>116</v>
      </c>
      <c r="D11" s="1">
        <f t="shared" ref="D11:K11" si="0">SUM(D7:D10)</f>
        <v>5201</v>
      </c>
      <c r="E11" s="1">
        <f t="shared" si="0"/>
        <v>646</v>
      </c>
      <c r="G11" s="1">
        <f t="shared" si="0"/>
        <v>1075</v>
      </c>
      <c r="H11" s="1">
        <f t="shared" si="0"/>
        <v>570</v>
      </c>
      <c r="J11" s="1">
        <f t="shared" si="0"/>
        <v>11532</v>
      </c>
      <c r="K11" s="1">
        <f t="shared" si="0"/>
        <v>38</v>
      </c>
    </row>
    <row r="12" spans="2:11" x14ac:dyDescent="0.2">
      <c r="B12" s="6" t="s">
        <v>119</v>
      </c>
      <c r="C12" s="7"/>
      <c r="D12" s="7">
        <f t="shared" ref="D12:K12" si="1">+D11/4</f>
        <v>1300.25</v>
      </c>
      <c r="E12" s="7">
        <f t="shared" si="1"/>
        <v>161.5</v>
      </c>
      <c r="F12" s="7"/>
      <c r="G12" s="7">
        <f t="shared" si="1"/>
        <v>268.75</v>
      </c>
      <c r="H12" s="7">
        <f t="shared" si="1"/>
        <v>142.5</v>
      </c>
      <c r="I12" s="7"/>
      <c r="J12" s="7">
        <f t="shared" si="1"/>
        <v>2883</v>
      </c>
      <c r="K12" s="7">
        <f t="shared" si="1"/>
        <v>9.5</v>
      </c>
    </row>
    <row r="13" spans="2:11" ht="12.75" thickBot="1" x14ac:dyDescent="0.25">
      <c r="B13" s="6" t="s">
        <v>117</v>
      </c>
      <c r="D13" s="7">
        <f>SUM(C12:D12)</f>
        <v>1300.25</v>
      </c>
      <c r="E13" s="7">
        <f>SUM(C12:E12)</f>
        <v>1461.75</v>
      </c>
      <c r="G13" s="7">
        <f>SUM(F12:G12)</f>
        <v>268.75</v>
      </c>
      <c r="H13" s="7">
        <f>SUM(F12:H12)</f>
        <v>411.25</v>
      </c>
      <c r="J13" s="7">
        <f>SUM(I12:J12)</f>
        <v>2883</v>
      </c>
      <c r="K13" s="7">
        <f>SUM(I12:K12)</f>
        <v>2892.5</v>
      </c>
    </row>
    <row r="14" spans="2:11" ht="12.75" thickBot="1" x14ac:dyDescent="0.25">
      <c r="B14" s="9" t="s">
        <v>121</v>
      </c>
      <c r="C14" s="8"/>
      <c r="D14" s="8"/>
      <c r="E14" s="10">
        <f>+E12/E13</f>
        <v>0.11048400889344963</v>
      </c>
      <c r="F14" s="8"/>
      <c r="G14" s="11" t="s">
        <v>126</v>
      </c>
      <c r="H14" s="12">
        <f>+H13/E13</f>
        <v>0.28134085855994528</v>
      </c>
      <c r="I14" s="8"/>
      <c r="J14" s="8"/>
      <c r="K14" s="8"/>
    </row>
    <row r="18" spans="2:12" x14ac:dyDescent="0.2">
      <c r="F18" s="212">
        <v>2017</v>
      </c>
      <c r="G18" s="212"/>
      <c r="H18" s="212"/>
    </row>
    <row r="19" spans="2:12" ht="12.75" thickBot="1" x14ac:dyDescent="0.25"/>
    <row r="20" spans="2:12" ht="12.75" thickBot="1" x14ac:dyDescent="0.25">
      <c r="B20" s="213" t="s">
        <v>0</v>
      </c>
      <c r="C20" s="209" t="s">
        <v>1</v>
      </c>
      <c r="D20" s="207"/>
      <c r="E20" s="208"/>
      <c r="F20" s="209" t="s">
        <v>2</v>
      </c>
      <c r="G20" s="207"/>
      <c r="H20" s="208"/>
      <c r="I20" s="209" t="s">
        <v>129</v>
      </c>
      <c r="J20" s="207"/>
      <c r="K20" s="208"/>
      <c r="L20" s="2"/>
    </row>
    <row r="21" spans="2:12" x14ac:dyDescent="0.2">
      <c r="B21" s="214"/>
      <c r="C21" s="216" t="s">
        <v>4</v>
      </c>
      <c r="D21" s="200" t="s">
        <v>5</v>
      </c>
      <c r="E21" s="200" t="s">
        <v>6</v>
      </c>
      <c r="F21" s="200" t="s">
        <v>4</v>
      </c>
      <c r="G21" s="200" t="s">
        <v>5</v>
      </c>
      <c r="H21" s="200" t="s">
        <v>6</v>
      </c>
      <c r="I21" s="200" t="s">
        <v>4</v>
      </c>
      <c r="J21" s="200" t="s">
        <v>5</v>
      </c>
      <c r="K21" s="200" t="s">
        <v>6</v>
      </c>
      <c r="L21" s="2"/>
    </row>
    <row r="22" spans="2:12" ht="12.75" thickBot="1" x14ac:dyDescent="0.25">
      <c r="B22" s="215"/>
      <c r="C22" s="217"/>
      <c r="D22" s="201"/>
      <c r="E22" s="201"/>
      <c r="F22" s="201"/>
      <c r="G22" s="201"/>
      <c r="H22" s="201"/>
      <c r="I22" s="201"/>
      <c r="J22" s="201"/>
      <c r="K22" s="201"/>
      <c r="L22" s="2"/>
    </row>
    <row r="23" spans="2:12" ht="12.75" thickBot="1" x14ac:dyDescent="0.25">
      <c r="B23" s="61" t="s">
        <v>24</v>
      </c>
      <c r="C23" s="4">
        <v>0</v>
      </c>
      <c r="D23" s="28">
        <v>769</v>
      </c>
      <c r="E23" s="28">
        <v>136</v>
      </c>
      <c r="F23" s="4">
        <v>0</v>
      </c>
      <c r="G23" s="28">
        <v>622</v>
      </c>
      <c r="H23" s="28">
        <v>132</v>
      </c>
      <c r="I23" s="4">
        <v>0</v>
      </c>
      <c r="J23" s="28">
        <v>2940</v>
      </c>
      <c r="K23" s="28">
        <v>13</v>
      </c>
      <c r="L23" s="2"/>
    </row>
    <row r="24" spans="2:12" ht="12.75" thickBot="1" x14ac:dyDescent="0.25">
      <c r="B24" s="61" t="s">
        <v>25</v>
      </c>
      <c r="C24" s="4">
        <v>0</v>
      </c>
      <c r="D24" s="4">
        <v>713</v>
      </c>
      <c r="E24" s="4">
        <v>133</v>
      </c>
      <c r="F24" s="4">
        <v>0</v>
      </c>
      <c r="G24" s="4">
        <v>233</v>
      </c>
      <c r="H24" s="4">
        <v>133</v>
      </c>
      <c r="I24" s="4">
        <v>0</v>
      </c>
      <c r="J24" s="4">
        <v>3370</v>
      </c>
      <c r="K24" s="4">
        <v>0</v>
      </c>
      <c r="L24" s="2"/>
    </row>
    <row r="25" spans="2:12" ht="12.75" thickBot="1" x14ac:dyDescent="0.25">
      <c r="B25" s="61" t="s">
        <v>26</v>
      </c>
      <c r="C25" s="4">
        <v>0</v>
      </c>
      <c r="D25" s="4">
        <v>774</v>
      </c>
      <c r="E25" s="4">
        <v>127</v>
      </c>
      <c r="F25" s="4">
        <v>0</v>
      </c>
      <c r="G25" s="4">
        <v>547</v>
      </c>
      <c r="H25" s="4">
        <v>116</v>
      </c>
      <c r="I25" s="4">
        <v>0</v>
      </c>
      <c r="J25" s="4">
        <v>2898</v>
      </c>
      <c r="K25" s="4">
        <v>6</v>
      </c>
      <c r="L25" s="2"/>
    </row>
    <row r="26" spans="2:12" ht="12.75" thickBot="1" x14ac:dyDescent="0.25">
      <c r="B26" s="61" t="s">
        <v>27</v>
      </c>
      <c r="C26" s="4">
        <v>0</v>
      </c>
      <c r="D26" s="4">
        <v>772</v>
      </c>
      <c r="E26" s="4">
        <v>126</v>
      </c>
      <c r="F26" s="4">
        <v>0</v>
      </c>
      <c r="G26" s="4">
        <v>432</v>
      </c>
      <c r="H26" s="4">
        <v>125</v>
      </c>
      <c r="I26" s="4">
        <v>0</v>
      </c>
      <c r="J26" s="4">
        <v>3123</v>
      </c>
      <c r="K26" s="4">
        <v>5</v>
      </c>
      <c r="L26" s="2"/>
    </row>
    <row r="27" spans="2:12" x14ac:dyDescent="0.2">
      <c r="B27" s="6" t="s">
        <v>116</v>
      </c>
      <c r="D27" s="1">
        <f t="shared" ref="D27:K27" si="2">SUM(D23:D26)</f>
        <v>3028</v>
      </c>
      <c r="E27" s="1">
        <f t="shared" si="2"/>
        <v>522</v>
      </c>
      <c r="G27" s="1">
        <f>SUM(G23:G26)</f>
        <v>1834</v>
      </c>
      <c r="H27" s="1">
        <f t="shared" si="2"/>
        <v>506</v>
      </c>
      <c r="J27" s="1">
        <f t="shared" si="2"/>
        <v>12331</v>
      </c>
      <c r="K27" s="1">
        <f t="shared" si="2"/>
        <v>24</v>
      </c>
    </row>
    <row r="28" spans="2:12" x14ac:dyDescent="0.2">
      <c r="B28" s="6" t="s">
        <v>119</v>
      </c>
      <c r="C28" s="7"/>
      <c r="D28" s="7">
        <f>+D27/4</f>
        <v>757</v>
      </c>
      <c r="E28" s="7">
        <f t="shared" ref="E28:K28" si="3">+E27/4</f>
        <v>130.5</v>
      </c>
      <c r="F28" s="7"/>
      <c r="G28" s="7">
        <f t="shared" si="3"/>
        <v>458.5</v>
      </c>
      <c r="H28" s="7">
        <f t="shared" si="3"/>
        <v>126.5</v>
      </c>
      <c r="I28" s="7"/>
      <c r="J28" s="7">
        <f t="shared" si="3"/>
        <v>3082.75</v>
      </c>
      <c r="K28" s="7">
        <f t="shared" si="3"/>
        <v>6</v>
      </c>
    </row>
    <row r="29" spans="2:12" x14ac:dyDescent="0.2">
      <c r="B29" s="6" t="s">
        <v>117</v>
      </c>
      <c r="D29" s="8">
        <f>SUM(C28:D28)</f>
        <v>757</v>
      </c>
      <c r="E29" s="8">
        <f>SUM(C28:E28)</f>
        <v>887.5</v>
      </c>
      <c r="G29" s="8">
        <f>SUM(F28:G28)</f>
        <v>458.5</v>
      </c>
      <c r="H29" s="8">
        <f>SUM(F28:H28)</f>
        <v>585</v>
      </c>
      <c r="J29" s="8">
        <f>SUM(I28:J28)</f>
        <v>3082.75</v>
      </c>
      <c r="K29" s="8">
        <f>SUM(I28:K28)</f>
        <v>3088.75</v>
      </c>
    </row>
    <row r="30" spans="2:12" x14ac:dyDescent="0.2">
      <c r="B30" s="6" t="s">
        <v>120</v>
      </c>
      <c r="C30" s="10"/>
      <c r="D30" s="10">
        <f>+D27/D11</f>
        <v>0.58219573159007887</v>
      </c>
      <c r="E30" s="10">
        <f>+E27/E11</f>
        <v>0.80804953560371517</v>
      </c>
      <c r="F30" s="10"/>
      <c r="G30" s="10">
        <f>+G27/G11</f>
        <v>1.7060465116279069</v>
      </c>
      <c r="H30" s="10">
        <f>+H27/H11</f>
        <v>0.88771929824561402</v>
      </c>
      <c r="I30" s="10"/>
      <c r="J30" s="10">
        <f>+J27/J11</f>
        <v>1.0692854665279223</v>
      </c>
      <c r="K30" s="10">
        <f>+K27/K11</f>
        <v>0.63157894736842102</v>
      </c>
    </row>
    <row r="31" spans="2:12" ht="12.75" thickBot="1" x14ac:dyDescent="0.25">
      <c r="B31" s="9" t="s">
        <v>122</v>
      </c>
      <c r="D31" s="10">
        <f>+D29/D13</f>
        <v>0.58219573159007887</v>
      </c>
      <c r="E31" s="10">
        <f>+E29/E13</f>
        <v>0.60714896528134088</v>
      </c>
      <c r="F31" s="10"/>
      <c r="G31" s="10">
        <f>+G29/G13</f>
        <v>1.7060465116279069</v>
      </c>
      <c r="H31" s="10">
        <f>+H29/H13</f>
        <v>1.4224924012158056</v>
      </c>
      <c r="I31" s="10"/>
      <c r="J31" s="10">
        <f>+J29/J13</f>
        <v>1.0692854665279223</v>
      </c>
      <c r="K31" s="10">
        <f>+K29/K13</f>
        <v>1.067847882454624</v>
      </c>
    </row>
    <row r="32" spans="2:12" ht="12.75" thickBot="1" x14ac:dyDescent="0.25">
      <c r="B32" s="21"/>
      <c r="D32" s="10"/>
      <c r="E32" s="10">
        <f>+E28/E29</f>
        <v>0.14704225352112676</v>
      </c>
      <c r="F32" s="8"/>
      <c r="G32" s="11" t="s">
        <v>126</v>
      </c>
      <c r="H32" s="12">
        <f>+H29/E29</f>
        <v>0.6591549295774648</v>
      </c>
      <c r="I32" s="10"/>
      <c r="J32" s="10"/>
      <c r="K32" s="10"/>
    </row>
    <row r="33" spans="1:11" x14ac:dyDescent="0.2">
      <c r="B33" s="21"/>
      <c r="D33" s="10"/>
      <c r="E33" s="10"/>
      <c r="F33" s="10"/>
      <c r="G33" s="10"/>
      <c r="H33" s="10"/>
      <c r="I33" s="10"/>
      <c r="J33" s="10"/>
      <c r="K33" s="10"/>
    </row>
    <row r="34" spans="1:11" ht="29.45" customHeight="1" x14ac:dyDescent="0.2">
      <c r="A34" s="25" t="s">
        <v>123</v>
      </c>
      <c r="B34" s="199" t="s">
        <v>282</v>
      </c>
      <c r="C34" s="199"/>
      <c r="D34" s="199"/>
      <c r="E34" s="199"/>
      <c r="F34" s="199"/>
      <c r="G34" s="199"/>
      <c r="H34" s="199"/>
      <c r="I34" s="199"/>
      <c r="J34" s="199"/>
      <c r="K34" s="199"/>
    </row>
    <row r="35" spans="1:11" ht="28.5" customHeight="1" x14ac:dyDescent="0.2">
      <c r="A35" s="26" t="s">
        <v>124</v>
      </c>
      <c r="B35" s="199" t="s">
        <v>283</v>
      </c>
      <c r="C35" s="199"/>
      <c r="D35" s="199"/>
      <c r="E35" s="199"/>
      <c r="F35" s="199"/>
      <c r="G35" s="199"/>
      <c r="H35" s="199"/>
      <c r="I35" s="199"/>
      <c r="J35" s="199"/>
      <c r="K35" s="199"/>
    </row>
    <row r="36" spans="1:11" ht="16.149999999999999" customHeight="1" x14ac:dyDescent="0.2">
      <c r="A36" s="26" t="s">
        <v>125</v>
      </c>
      <c r="B36" s="199" t="s">
        <v>284</v>
      </c>
      <c r="C36" s="199"/>
      <c r="D36" s="199"/>
      <c r="E36" s="199"/>
      <c r="F36" s="199"/>
      <c r="G36" s="199"/>
      <c r="H36" s="199"/>
      <c r="I36" s="199"/>
      <c r="J36" s="199"/>
      <c r="K36" s="199"/>
    </row>
    <row r="38" spans="1:11" ht="12.75" thickBot="1" x14ac:dyDescent="0.25"/>
    <row r="39" spans="1:11" x14ac:dyDescent="0.2">
      <c r="B39" s="178"/>
      <c r="C39" s="203" t="s">
        <v>1</v>
      </c>
      <c r="D39" s="203" t="s">
        <v>2</v>
      </c>
      <c r="E39" s="203" t="s">
        <v>3</v>
      </c>
    </row>
    <row r="40" spans="1:11" ht="12.75" thickBot="1" x14ac:dyDescent="0.25">
      <c r="B40" s="178"/>
      <c r="C40" s="205"/>
      <c r="D40" s="205"/>
      <c r="E40" s="205"/>
    </row>
    <row r="41" spans="1:11" ht="24.75" customHeight="1" thickBot="1" x14ac:dyDescent="0.25">
      <c r="B41" s="27" t="s">
        <v>72</v>
      </c>
      <c r="C41" s="28"/>
      <c r="D41" s="28"/>
      <c r="E41" s="28"/>
    </row>
    <row r="42" spans="1:11" ht="24.75" thickBot="1" x14ac:dyDescent="0.25">
      <c r="B42" s="31" t="s">
        <v>173</v>
      </c>
      <c r="C42" s="76"/>
      <c r="D42" s="77"/>
      <c r="E42" s="78"/>
    </row>
    <row r="43" spans="1:11" x14ac:dyDescent="0.2">
      <c r="C43" s="10" t="e">
        <f>+C41/C42</f>
        <v>#DIV/0!</v>
      </c>
      <c r="D43" s="10" t="e">
        <f>+D41/D42</f>
        <v>#DIV/0!</v>
      </c>
      <c r="E43" s="10" t="e">
        <f>+E41/E42</f>
        <v>#DIV/0!</v>
      </c>
    </row>
    <row r="45" spans="1:11" ht="38.25" customHeight="1" x14ac:dyDescent="0.2">
      <c r="A45" s="25" t="s">
        <v>167</v>
      </c>
      <c r="B45" s="234" t="s">
        <v>285</v>
      </c>
      <c r="C45" s="234"/>
      <c r="D45" s="234"/>
      <c r="E45" s="234"/>
      <c r="F45" s="234"/>
      <c r="G45" s="234"/>
      <c r="H45" s="234"/>
      <c r="I45" s="234"/>
      <c r="J45" s="234"/>
      <c r="K45" s="234"/>
    </row>
    <row r="47" spans="1:11" ht="24" x14ac:dyDescent="0.2">
      <c r="B47" s="14" t="s">
        <v>74</v>
      </c>
      <c r="C47" s="15" t="s">
        <v>75</v>
      </c>
      <c r="D47" s="15" t="s">
        <v>76</v>
      </c>
      <c r="E47" s="16" t="s">
        <v>77</v>
      </c>
    </row>
    <row r="48" spans="1:11" x14ac:dyDescent="0.2">
      <c r="B48" s="17" t="s">
        <v>78</v>
      </c>
      <c r="C48" s="18"/>
      <c r="D48" s="18"/>
      <c r="E48" s="18"/>
    </row>
    <row r="49" spans="2:5" x14ac:dyDescent="0.2">
      <c r="B49" s="17" t="s">
        <v>80</v>
      </c>
      <c r="C49" s="18"/>
      <c r="D49" s="18"/>
      <c r="E49" s="18"/>
    </row>
    <row r="50" spans="2:5" x14ac:dyDescent="0.2">
      <c r="B50" s="17" t="s">
        <v>85</v>
      </c>
      <c r="C50" s="18"/>
      <c r="D50" s="18"/>
      <c r="E50" s="18"/>
    </row>
    <row r="51" spans="2:5" x14ac:dyDescent="0.2">
      <c r="B51" s="17" t="s">
        <v>87</v>
      </c>
      <c r="C51" s="18"/>
      <c r="D51" s="18"/>
      <c r="E51" s="18"/>
    </row>
    <row r="52" spans="2:5" x14ac:dyDescent="0.2">
      <c r="B52" s="17" t="s">
        <v>88</v>
      </c>
      <c r="C52" s="18"/>
      <c r="D52" s="18"/>
      <c r="E52" s="18"/>
    </row>
    <row r="53" spans="2:5" x14ac:dyDescent="0.2">
      <c r="B53" s="17" t="s">
        <v>89</v>
      </c>
      <c r="C53" s="18"/>
      <c r="D53" s="18"/>
      <c r="E53" s="18"/>
    </row>
    <row r="54" spans="2:5" x14ac:dyDescent="0.2">
      <c r="B54" s="17" t="s">
        <v>180</v>
      </c>
      <c r="C54" s="18"/>
      <c r="D54" s="18"/>
      <c r="E54" s="18"/>
    </row>
    <row r="55" spans="2:5" x14ac:dyDescent="0.2">
      <c r="B55" s="17" t="s">
        <v>91</v>
      </c>
      <c r="C55" s="18"/>
      <c r="D55" s="18"/>
      <c r="E55" s="18"/>
    </row>
    <row r="56" spans="2:5" x14ac:dyDescent="0.2">
      <c r="B56" s="17" t="s">
        <v>92</v>
      </c>
      <c r="C56" s="18"/>
      <c r="D56" s="18"/>
      <c r="E56" s="18"/>
    </row>
    <row r="57" spans="2:5" x14ac:dyDescent="0.2">
      <c r="B57" s="17" t="s">
        <v>93</v>
      </c>
      <c r="C57" s="18"/>
      <c r="D57" s="18"/>
      <c r="E57" s="18"/>
    </row>
    <row r="58" spans="2:5" x14ac:dyDescent="0.2">
      <c r="B58" s="17" t="s">
        <v>94</v>
      </c>
      <c r="C58" s="18"/>
      <c r="D58" s="18"/>
      <c r="E58" s="18"/>
    </row>
    <row r="59" spans="2:5" x14ac:dyDescent="0.2">
      <c r="B59" s="17" t="s">
        <v>95</v>
      </c>
      <c r="C59" s="18"/>
      <c r="D59" s="18"/>
      <c r="E59" s="18"/>
    </row>
    <row r="60" spans="2:5" x14ac:dyDescent="0.2">
      <c r="B60" s="17" t="s">
        <v>96</v>
      </c>
      <c r="C60" s="18"/>
      <c r="D60" s="18"/>
      <c r="E60" s="18"/>
    </row>
    <row r="61" spans="2:5" x14ac:dyDescent="0.2">
      <c r="B61" s="17" t="s">
        <v>97</v>
      </c>
      <c r="C61" s="18"/>
      <c r="D61" s="18"/>
      <c r="E61" s="18"/>
    </row>
    <row r="62" spans="2:5" x14ac:dyDescent="0.2">
      <c r="B62" s="17" t="s">
        <v>98</v>
      </c>
      <c r="C62" s="18"/>
      <c r="D62" s="18"/>
      <c r="E62" s="18"/>
    </row>
    <row r="63" spans="2:5" x14ac:dyDescent="0.2">
      <c r="B63" s="17" t="s">
        <v>99</v>
      </c>
      <c r="C63" s="18"/>
      <c r="D63" s="18"/>
      <c r="E63" s="18"/>
    </row>
    <row r="64" spans="2:5" x14ac:dyDescent="0.2">
      <c r="B64" s="17" t="s">
        <v>100</v>
      </c>
      <c r="C64" s="18"/>
      <c r="D64" s="18"/>
      <c r="E64" s="18"/>
    </row>
    <row r="65" spans="2:5" x14ac:dyDescent="0.2">
      <c r="B65" s="17" t="s">
        <v>101</v>
      </c>
      <c r="C65" s="18"/>
      <c r="D65" s="18"/>
      <c r="E65" s="18"/>
    </row>
    <row r="66" spans="2:5" x14ac:dyDescent="0.2">
      <c r="B66" s="17" t="s">
        <v>102</v>
      </c>
      <c r="C66" s="18"/>
      <c r="D66" s="18"/>
      <c r="E66" s="18"/>
    </row>
    <row r="67" spans="2:5" x14ac:dyDescent="0.2">
      <c r="B67" s="17" t="s">
        <v>103</v>
      </c>
      <c r="C67" s="18"/>
      <c r="D67" s="18"/>
      <c r="E67" s="18"/>
    </row>
    <row r="68" spans="2:5" x14ac:dyDescent="0.2">
      <c r="B68" s="17" t="s">
        <v>104</v>
      </c>
      <c r="C68" s="18"/>
      <c r="D68" s="18"/>
      <c r="E68" s="18"/>
    </row>
    <row r="69" spans="2:5" x14ac:dyDescent="0.2">
      <c r="B69" s="17" t="s">
        <v>105</v>
      </c>
      <c r="C69" s="18"/>
      <c r="D69" s="18"/>
      <c r="E69" s="18"/>
    </row>
    <row r="70" spans="2:5" x14ac:dyDescent="0.2">
      <c r="B70" s="17" t="s">
        <v>106</v>
      </c>
      <c r="C70" s="18"/>
      <c r="D70" s="18"/>
      <c r="E70" s="18"/>
    </row>
    <row r="71" spans="2:5" x14ac:dyDescent="0.2">
      <c r="B71" s="17" t="s">
        <v>107</v>
      </c>
      <c r="C71" s="18"/>
      <c r="D71" s="18"/>
      <c r="E71" s="18"/>
    </row>
    <row r="72" spans="2:5" x14ac:dyDescent="0.2">
      <c r="B72" s="17" t="s">
        <v>108</v>
      </c>
      <c r="C72" s="18"/>
      <c r="D72" s="18"/>
      <c r="E72" s="18"/>
    </row>
    <row r="73" spans="2:5" x14ac:dyDescent="0.2">
      <c r="B73" s="93" t="s">
        <v>109</v>
      </c>
      <c r="C73" s="18"/>
      <c r="D73" s="18"/>
      <c r="E73" s="18"/>
    </row>
    <row r="74" spans="2:5" x14ac:dyDescent="0.2">
      <c r="B74" s="17" t="s">
        <v>182</v>
      </c>
      <c r="C74" s="18"/>
      <c r="D74" s="18"/>
      <c r="E74" s="18"/>
    </row>
    <row r="75" spans="2:5" x14ac:dyDescent="0.2">
      <c r="B75" s="17" t="s">
        <v>110</v>
      </c>
      <c r="C75" s="18"/>
      <c r="D75" s="18"/>
      <c r="E75" s="18"/>
    </row>
  </sheetData>
  <mergeCells count="33">
    <mergeCell ref="C39:C40"/>
    <mergeCell ref="D39:D40"/>
    <mergeCell ref="E39:E40"/>
    <mergeCell ref="B45:K45"/>
    <mergeCell ref="B4:B6"/>
    <mergeCell ref="C4:E4"/>
    <mergeCell ref="F4:H4"/>
    <mergeCell ref="C5:C6"/>
    <mergeCell ref="D5:D6"/>
    <mergeCell ref="E5:E6"/>
    <mergeCell ref="F5:F6"/>
    <mergeCell ref="G5:G6"/>
    <mergeCell ref="D21:D22"/>
    <mergeCell ref="E21:E22"/>
    <mergeCell ref="F21:F22"/>
    <mergeCell ref="G21:G22"/>
    <mergeCell ref="F2:H2"/>
    <mergeCell ref="F18:H18"/>
    <mergeCell ref="H21:H22"/>
    <mergeCell ref="I21:I22"/>
    <mergeCell ref="J21:J22"/>
    <mergeCell ref="H5:H6"/>
    <mergeCell ref="I4:K4"/>
    <mergeCell ref="F20:H20"/>
    <mergeCell ref="I20:K20"/>
    <mergeCell ref="C21:C22"/>
    <mergeCell ref="K5:K6"/>
    <mergeCell ref="B34:K34"/>
    <mergeCell ref="B35:K35"/>
    <mergeCell ref="B36:K36"/>
    <mergeCell ref="K21:K22"/>
    <mergeCell ref="B20:B22"/>
    <mergeCell ref="C20:E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
  <sheetViews>
    <sheetView zoomScale="90" zoomScaleNormal="90" workbookViewId="0">
      <selection activeCell="E29" sqref="E29"/>
    </sheetView>
  </sheetViews>
  <sheetFormatPr baseColWidth="10" defaultColWidth="11.5703125" defaultRowHeight="12" x14ac:dyDescent="0.2"/>
  <cols>
    <col min="1" max="1" width="11.5703125" style="1"/>
    <col min="2" max="2" width="24.5703125" style="1" customWidth="1"/>
    <col min="3" max="16384" width="11.5703125" style="1"/>
  </cols>
  <sheetData>
    <row r="2" spans="1:12" x14ac:dyDescent="0.2">
      <c r="F2" s="212">
        <v>2016</v>
      </c>
      <c r="G2" s="212"/>
      <c r="H2" s="212"/>
    </row>
    <row r="3" spans="1:12" ht="12.75" thickBot="1" x14ac:dyDescent="0.25"/>
    <row r="4" spans="1:12" ht="12.75" thickBot="1" x14ac:dyDescent="0.25">
      <c r="B4" s="213" t="s">
        <v>0</v>
      </c>
      <c r="C4" s="209" t="s">
        <v>1</v>
      </c>
      <c r="D4" s="207"/>
      <c r="E4" s="208"/>
      <c r="F4" s="209" t="s">
        <v>2</v>
      </c>
      <c r="G4" s="207"/>
      <c r="H4" s="208"/>
      <c r="I4" s="209" t="s">
        <v>3</v>
      </c>
      <c r="J4" s="207"/>
      <c r="K4" s="208"/>
      <c r="L4" s="2"/>
    </row>
    <row r="5" spans="1:12" x14ac:dyDescent="0.2">
      <c r="B5" s="214"/>
      <c r="C5" s="216" t="s">
        <v>4</v>
      </c>
      <c r="D5" s="200" t="s">
        <v>5</v>
      </c>
      <c r="E5" s="200" t="s">
        <v>6</v>
      </c>
      <c r="F5" s="200" t="s">
        <v>4</v>
      </c>
      <c r="G5" s="200" t="s">
        <v>5</v>
      </c>
      <c r="H5" s="200" t="s">
        <v>6</v>
      </c>
      <c r="I5" s="200" t="s">
        <v>4</v>
      </c>
      <c r="J5" s="200" t="s">
        <v>5</v>
      </c>
      <c r="K5" s="200" t="s">
        <v>6</v>
      </c>
      <c r="L5" s="2"/>
    </row>
    <row r="6" spans="1:12" ht="12.75" thickBot="1" x14ac:dyDescent="0.25">
      <c r="B6" s="215"/>
      <c r="C6" s="217"/>
      <c r="D6" s="201"/>
      <c r="E6" s="201"/>
      <c r="F6" s="201"/>
      <c r="G6" s="201"/>
      <c r="H6" s="201"/>
      <c r="I6" s="201"/>
      <c r="J6" s="201"/>
      <c r="K6" s="201"/>
      <c r="L6" s="2"/>
    </row>
    <row r="7" spans="1:12" ht="12.75" thickBot="1" x14ac:dyDescent="0.25">
      <c r="B7" s="62" t="s">
        <v>30</v>
      </c>
      <c r="C7" s="28">
        <v>29</v>
      </c>
      <c r="D7" s="28">
        <v>6</v>
      </c>
      <c r="E7" s="28">
        <v>148</v>
      </c>
      <c r="F7" s="28">
        <v>26</v>
      </c>
      <c r="G7" s="28">
        <v>4</v>
      </c>
      <c r="H7" s="28">
        <v>132</v>
      </c>
      <c r="I7" s="28">
        <v>22</v>
      </c>
      <c r="J7" s="28">
        <v>1</v>
      </c>
      <c r="K7" s="28">
        <v>7</v>
      </c>
      <c r="L7" s="2"/>
    </row>
    <row r="8" spans="1:12" ht="12.75" thickBot="1" x14ac:dyDescent="0.25">
      <c r="B8" s="63" t="s">
        <v>25</v>
      </c>
      <c r="C8" s="4">
        <v>30</v>
      </c>
      <c r="D8" s="4">
        <v>4</v>
      </c>
      <c r="E8" s="4">
        <v>149</v>
      </c>
      <c r="F8" s="4">
        <v>43</v>
      </c>
      <c r="G8" s="4">
        <v>5</v>
      </c>
      <c r="H8" s="4">
        <v>109</v>
      </c>
      <c r="I8" s="4">
        <v>15</v>
      </c>
      <c r="J8" s="4">
        <v>3</v>
      </c>
      <c r="K8" s="4">
        <v>8</v>
      </c>
      <c r="L8" s="2"/>
    </row>
    <row r="9" spans="1:12" ht="12.75" thickBot="1" x14ac:dyDescent="0.25">
      <c r="A9" s="32"/>
      <c r="B9" s="61" t="s">
        <v>26</v>
      </c>
      <c r="C9" s="4">
        <v>43</v>
      </c>
      <c r="D9" s="4">
        <v>8</v>
      </c>
      <c r="E9" s="4">
        <v>148</v>
      </c>
      <c r="F9" s="4">
        <v>38</v>
      </c>
      <c r="G9" s="4">
        <v>5</v>
      </c>
      <c r="H9" s="4">
        <v>133</v>
      </c>
      <c r="I9" s="4">
        <v>19</v>
      </c>
      <c r="J9" s="4">
        <v>2</v>
      </c>
      <c r="K9" s="4">
        <v>7</v>
      </c>
      <c r="L9" s="2"/>
    </row>
    <row r="10" spans="1:12" x14ac:dyDescent="0.2">
      <c r="B10" s="6" t="s">
        <v>116</v>
      </c>
      <c r="C10" s="1">
        <f>SUM(C7:C9)</f>
        <v>102</v>
      </c>
      <c r="D10" s="1">
        <f t="shared" ref="D10:K10" si="0">SUM(D7:D9)</f>
        <v>18</v>
      </c>
      <c r="E10" s="1">
        <f t="shared" si="0"/>
        <v>445</v>
      </c>
      <c r="F10" s="1">
        <f t="shared" si="0"/>
        <v>107</v>
      </c>
      <c r="G10" s="1">
        <f t="shared" si="0"/>
        <v>14</v>
      </c>
      <c r="H10" s="1">
        <f t="shared" si="0"/>
        <v>374</v>
      </c>
      <c r="I10" s="1">
        <f t="shared" si="0"/>
        <v>56</v>
      </c>
      <c r="J10" s="1">
        <f t="shared" si="0"/>
        <v>6</v>
      </c>
      <c r="K10" s="1">
        <f t="shared" si="0"/>
        <v>22</v>
      </c>
      <c r="L10" s="2"/>
    </row>
    <row r="11" spans="1:12" x14ac:dyDescent="0.2">
      <c r="B11" s="6" t="s">
        <v>119</v>
      </c>
      <c r="C11" s="7">
        <f>+C10/3</f>
        <v>34</v>
      </c>
      <c r="D11" s="7">
        <f t="shared" ref="D11:K11" si="1">+D10/3</f>
        <v>6</v>
      </c>
      <c r="E11" s="7">
        <f>+E10/3</f>
        <v>148.33333333333334</v>
      </c>
      <c r="F11" s="7">
        <f t="shared" si="1"/>
        <v>35.666666666666664</v>
      </c>
      <c r="G11" s="7">
        <f t="shared" si="1"/>
        <v>4.666666666666667</v>
      </c>
      <c r="H11" s="7">
        <f t="shared" si="1"/>
        <v>124.66666666666667</v>
      </c>
      <c r="I11" s="7">
        <f t="shared" si="1"/>
        <v>18.666666666666668</v>
      </c>
      <c r="J11" s="7">
        <f t="shared" si="1"/>
        <v>2</v>
      </c>
      <c r="K11" s="7">
        <f t="shared" si="1"/>
        <v>7.333333333333333</v>
      </c>
      <c r="L11" s="2"/>
    </row>
    <row r="12" spans="1:12" ht="12.75" thickBot="1" x14ac:dyDescent="0.25">
      <c r="B12" s="6" t="s">
        <v>117</v>
      </c>
      <c r="D12" s="7">
        <f>SUM(C11:D11)</f>
        <v>40</v>
      </c>
      <c r="E12" s="7">
        <f>SUM(C11:E11)</f>
        <v>188.33333333333334</v>
      </c>
      <c r="G12" s="7">
        <f>SUM(F11:G11)</f>
        <v>40.333333333333329</v>
      </c>
      <c r="H12" s="7">
        <f>SUM(F11:H11)</f>
        <v>165</v>
      </c>
      <c r="J12" s="7">
        <f>SUM(I11:J11)</f>
        <v>20.666666666666668</v>
      </c>
      <c r="K12" s="7">
        <f>SUM(I11:K11)</f>
        <v>28</v>
      </c>
      <c r="L12" s="2"/>
    </row>
    <row r="13" spans="1:12" ht="12.75" thickBot="1" x14ac:dyDescent="0.25">
      <c r="B13" s="9" t="s">
        <v>121</v>
      </c>
      <c r="C13" s="8"/>
      <c r="D13" s="8"/>
      <c r="E13" s="10">
        <f>+E11/E12</f>
        <v>0.78761061946902655</v>
      </c>
      <c r="F13" s="8"/>
      <c r="G13" s="11" t="s">
        <v>126</v>
      </c>
      <c r="H13" s="12">
        <f>+H12/E12</f>
        <v>0.87610619469026541</v>
      </c>
      <c r="I13" s="8"/>
      <c r="J13" s="8"/>
      <c r="K13" s="8"/>
    </row>
    <row r="15" spans="1:12" x14ac:dyDescent="0.2">
      <c r="F15" s="236">
        <v>2017</v>
      </c>
      <c r="G15" s="236"/>
      <c r="H15" s="236"/>
    </row>
    <row r="16" spans="1:12" ht="12.75" thickBot="1" x14ac:dyDescent="0.25"/>
    <row r="17" spans="1:12" ht="12.75" thickBot="1" x14ac:dyDescent="0.25">
      <c r="B17" s="213" t="s">
        <v>0</v>
      </c>
      <c r="C17" s="209" t="s">
        <v>1</v>
      </c>
      <c r="D17" s="207"/>
      <c r="E17" s="208"/>
      <c r="F17" s="209" t="s">
        <v>2</v>
      </c>
      <c r="G17" s="207"/>
      <c r="H17" s="208"/>
      <c r="I17" s="209" t="s">
        <v>3</v>
      </c>
      <c r="J17" s="207"/>
      <c r="K17" s="208"/>
      <c r="L17" s="2"/>
    </row>
    <row r="18" spans="1:12" x14ac:dyDescent="0.2">
      <c r="B18" s="214"/>
      <c r="C18" s="216" t="s">
        <v>4</v>
      </c>
      <c r="D18" s="200" t="s">
        <v>5</v>
      </c>
      <c r="E18" s="200" t="s">
        <v>6</v>
      </c>
      <c r="F18" s="200" t="s">
        <v>4</v>
      </c>
      <c r="G18" s="200" t="s">
        <v>5</v>
      </c>
      <c r="H18" s="200" t="s">
        <v>6</v>
      </c>
      <c r="I18" s="200" t="s">
        <v>4</v>
      </c>
      <c r="J18" s="200" t="s">
        <v>5</v>
      </c>
      <c r="K18" s="200" t="s">
        <v>6</v>
      </c>
      <c r="L18" s="2"/>
    </row>
    <row r="19" spans="1:12" ht="12.75" thickBot="1" x14ac:dyDescent="0.25">
      <c r="A19" s="32"/>
      <c r="B19" s="235"/>
      <c r="C19" s="217"/>
      <c r="D19" s="201"/>
      <c r="E19" s="201"/>
      <c r="F19" s="201"/>
      <c r="G19" s="201"/>
      <c r="H19" s="201"/>
      <c r="I19" s="201"/>
      <c r="J19" s="201"/>
      <c r="K19" s="201"/>
      <c r="L19" s="2"/>
    </row>
    <row r="20" spans="1:12" ht="12.75" thickBot="1" x14ac:dyDescent="0.25">
      <c r="A20" s="32"/>
      <c r="B20" s="39" t="s">
        <v>30</v>
      </c>
      <c r="C20" s="92">
        <v>68</v>
      </c>
      <c r="D20" s="28">
        <v>6</v>
      </c>
      <c r="E20" s="28">
        <v>135</v>
      </c>
      <c r="F20" s="28">
        <v>61</v>
      </c>
      <c r="G20" s="28">
        <v>4</v>
      </c>
      <c r="H20" s="28">
        <v>112</v>
      </c>
      <c r="I20" s="28">
        <v>28</v>
      </c>
      <c r="J20" s="28">
        <v>1</v>
      </c>
      <c r="K20" s="28">
        <v>9</v>
      </c>
      <c r="L20" s="2"/>
    </row>
    <row r="21" spans="1:12" ht="12.75" thickBot="1" x14ac:dyDescent="0.25">
      <c r="A21" s="32"/>
      <c r="B21" s="39" t="s">
        <v>25</v>
      </c>
      <c r="C21" s="4">
        <v>52</v>
      </c>
      <c r="D21" s="4">
        <v>4</v>
      </c>
      <c r="E21" s="4">
        <v>124</v>
      </c>
      <c r="F21" s="4">
        <v>39</v>
      </c>
      <c r="G21" s="4">
        <v>2</v>
      </c>
      <c r="H21" s="4">
        <v>102</v>
      </c>
      <c r="I21" s="4">
        <v>26</v>
      </c>
      <c r="J21" s="4">
        <v>4</v>
      </c>
      <c r="K21" s="4">
        <v>3</v>
      </c>
      <c r="L21" s="2"/>
    </row>
    <row r="22" spans="1:12" ht="12.75" thickBot="1" x14ac:dyDescent="0.25">
      <c r="A22" s="32"/>
      <c r="B22" s="39" t="s">
        <v>26</v>
      </c>
      <c r="C22" s="4">
        <v>56</v>
      </c>
      <c r="D22" s="4">
        <v>5</v>
      </c>
      <c r="E22" s="4">
        <v>134</v>
      </c>
      <c r="F22" s="4">
        <v>49</v>
      </c>
      <c r="G22" s="4">
        <v>4</v>
      </c>
      <c r="H22" s="4">
        <v>111</v>
      </c>
      <c r="I22" s="4">
        <v>25</v>
      </c>
      <c r="J22" s="4">
        <v>1</v>
      </c>
      <c r="K22" s="4">
        <v>8</v>
      </c>
      <c r="L22" s="2"/>
    </row>
    <row r="23" spans="1:12" x14ac:dyDescent="0.2">
      <c r="B23" s="6" t="s">
        <v>116</v>
      </c>
      <c r="C23" s="1">
        <f>SUM(C20:C22)</f>
        <v>176</v>
      </c>
      <c r="D23" s="1">
        <f t="shared" ref="D23:K23" si="2">SUM(D20:D22)</f>
        <v>15</v>
      </c>
      <c r="E23" s="1">
        <f t="shared" si="2"/>
        <v>393</v>
      </c>
      <c r="F23" s="1">
        <f t="shared" si="2"/>
        <v>149</v>
      </c>
      <c r="G23" s="1">
        <f t="shared" si="2"/>
        <v>10</v>
      </c>
      <c r="H23" s="1">
        <f t="shared" si="2"/>
        <v>325</v>
      </c>
      <c r="I23" s="1">
        <f t="shared" si="2"/>
        <v>79</v>
      </c>
      <c r="J23" s="1">
        <f t="shared" si="2"/>
        <v>6</v>
      </c>
      <c r="K23" s="1">
        <f t="shared" si="2"/>
        <v>20</v>
      </c>
    </row>
    <row r="24" spans="1:12" x14ac:dyDescent="0.2">
      <c r="B24" s="6" t="s">
        <v>119</v>
      </c>
      <c r="C24" s="7">
        <f>+C23/3</f>
        <v>58.666666666666664</v>
      </c>
      <c r="D24" s="7">
        <f t="shared" ref="D24:K24" si="3">+D23/3</f>
        <v>5</v>
      </c>
      <c r="E24" s="7">
        <f t="shared" si="3"/>
        <v>131</v>
      </c>
      <c r="F24" s="7">
        <f t="shared" si="3"/>
        <v>49.666666666666664</v>
      </c>
      <c r="G24" s="7">
        <f t="shared" si="3"/>
        <v>3.3333333333333335</v>
      </c>
      <c r="H24" s="7">
        <f t="shared" si="3"/>
        <v>108.33333333333333</v>
      </c>
      <c r="I24" s="7">
        <f t="shared" si="3"/>
        <v>26.333333333333332</v>
      </c>
      <c r="J24" s="7">
        <f t="shared" si="3"/>
        <v>2</v>
      </c>
      <c r="K24" s="7">
        <f t="shared" si="3"/>
        <v>6.666666666666667</v>
      </c>
    </row>
    <row r="25" spans="1:12" x14ac:dyDescent="0.2">
      <c r="B25" s="6" t="s">
        <v>117</v>
      </c>
      <c r="D25" s="8">
        <f>SUM(C24:D24)</f>
        <v>63.666666666666664</v>
      </c>
      <c r="E25" s="8">
        <f>SUM(C24:E24)</f>
        <v>194.66666666666666</v>
      </c>
      <c r="G25" s="8">
        <f>SUM(F24:G24)</f>
        <v>53</v>
      </c>
      <c r="H25" s="8">
        <f>SUM(F24:H24)</f>
        <v>161.33333333333331</v>
      </c>
      <c r="J25" s="8">
        <f>SUM(I24:J24)</f>
        <v>28.333333333333332</v>
      </c>
      <c r="K25" s="8">
        <f>SUM(I24:K24)</f>
        <v>35</v>
      </c>
    </row>
    <row r="26" spans="1:12" x14ac:dyDescent="0.2">
      <c r="B26" s="6" t="s">
        <v>120</v>
      </c>
      <c r="C26" s="10">
        <f>C23/C10</f>
        <v>1.7254901960784315</v>
      </c>
      <c r="D26" s="10">
        <f t="shared" ref="D26:K26" si="4">D23/D10</f>
        <v>0.83333333333333337</v>
      </c>
      <c r="E26" s="10">
        <f t="shared" si="4"/>
        <v>0.88314606741573032</v>
      </c>
      <c r="F26" s="10">
        <f t="shared" si="4"/>
        <v>1.3925233644859814</v>
      </c>
      <c r="G26" s="10">
        <f t="shared" si="4"/>
        <v>0.7142857142857143</v>
      </c>
      <c r="H26" s="10">
        <f t="shared" si="4"/>
        <v>0.86898395721925137</v>
      </c>
      <c r="I26" s="10">
        <f t="shared" si="4"/>
        <v>1.4107142857142858</v>
      </c>
      <c r="J26" s="10">
        <f t="shared" si="4"/>
        <v>1</v>
      </c>
      <c r="K26" s="10">
        <f t="shared" si="4"/>
        <v>0.90909090909090906</v>
      </c>
    </row>
    <row r="27" spans="1:12" ht="12.75" thickBot="1" x14ac:dyDescent="0.25">
      <c r="B27" s="9" t="s">
        <v>122</v>
      </c>
      <c r="D27" s="10">
        <f>+D25/D12</f>
        <v>1.5916666666666666</v>
      </c>
      <c r="E27" s="10">
        <f t="shared" ref="E27:K27" si="5">+E25/E12</f>
        <v>1.0336283185840707</v>
      </c>
      <c r="F27" s="10"/>
      <c r="G27" s="10">
        <f t="shared" si="5"/>
        <v>1.3140495867768596</v>
      </c>
      <c r="H27" s="10">
        <f t="shared" si="5"/>
        <v>0.97777777777777763</v>
      </c>
      <c r="I27" s="10"/>
      <c r="J27" s="10">
        <f t="shared" si="5"/>
        <v>1.3709677419354838</v>
      </c>
      <c r="K27" s="10">
        <f t="shared" si="5"/>
        <v>1.25</v>
      </c>
    </row>
    <row r="28" spans="1:12" ht="12.75" thickBot="1" x14ac:dyDescent="0.25">
      <c r="B28" s="21"/>
      <c r="D28" s="10"/>
      <c r="E28" s="10">
        <f>+E26/E27</f>
        <v>0.85441357549638308</v>
      </c>
      <c r="F28" s="8"/>
      <c r="G28" s="11" t="s">
        <v>126</v>
      </c>
      <c r="H28" s="12">
        <f>+H27/E27</f>
        <v>0.94596651445966518</v>
      </c>
      <c r="I28" s="10"/>
      <c r="J28" s="10"/>
      <c r="K28" s="10"/>
    </row>
    <row r="29" spans="1:12" x14ac:dyDescent="0.2">
      <c r="B29" s="21"/>
      <c r="D29" s="10"/>
      <c r="E29" s="10"/>
      <c r="F29" s="10"/>
      <c r="G29" s="10"/>
      <c r="H29" s="10"/>
      <c r="I29" s="10"/>
      <c r="J29" s="10"/>
      <c r="K29" s="10"/>
    </row>
    <row r="30" spans="1:12" ht="47.45" customHeight="1" x14ac:dyDescent="0.2">
      <c r="A30" s="118" t="s">
        <v>123</v>
      </c>
      <c r="B30" s="199" t="s">
        <v>279</v>
      </c>
      <c r="C30" s="199"/>
      <c r="D30" s="199"/>
      <c r="E30" s="199"/>
      <c r="F30" s="199"/>
      <c r="G30" s="199"/>
      <c r="H30" s="199"/>
      <c r="I30" s="199"/>
      <c r="J30" s="199"/>
      <c r="K30" s="199"/>
    </row>
    <row r="31" spans="1:12" ht="25.9" customHeight="1" x14ac:dyDescent="0.2">
      <c r="A31" s="119" t="s">
        <v>124</v>
      </c>
      <c r="B31" s="199" t="s">
        <v>280</v>
      </c>
      <c r="C31" s="199"/>
      <c r="D31" s="199"/>
      <c r="E31" s="199"/>
      <c r="F31" s="199"/>
      <c r="G31" s="199"/>
      <c r="H31" s="199"/>
      <c r="I31" s="199"/>
      <c r="J31" s="199"/>
      <c r="K31" s="199"/>
    </row>
    <row r="32" spans="1:12" ht="27" customHeight="1" x14ac:dyDescent="0.2">
      <c r="A32" s="119" t="s">
        <v>125</v>
      </c>
      <c r="B32" s="199" t="s">
        <v>281</v>
      </c>
      <c r="C32" s="199"/>
      <c r="D32" s="199"/>
      <c r="E32" s="199"/>
      <c r="F32" s="199"/>
      <c r="G32" s="199"/>
      <c r="H32" s="199"/>
      <c r="I32" s="199"/>
      <c r="J32" s="199"/>
      <c r="K32" s="199"/>
    </row>
    <row r="35" spans="1:11" ht="12.75" thickBot="1" x14ac:dyDescent="0.25"/>
    <row r="36" spans="1:11" x14ac:dyDescent="0.2">
      <c r="B36" s="178"/>
      <c r="C36" s="203" t="s">
        <v>1</v>
      </c>
      <c r="D36" s="203" t="s">
        <v>2</v>
      </c>
      <c r="E36" s="203" t="s">
        <v>3</v>
      </c>
    </row>
    <row r="37" spans="1:11" ht="12.75" thickBot="1" x14ac:dyDescent="0.25">
      <c r="B37" s="178"/>
      <c r="C37" s="205"/>
      <c r="D37" s="205"/>
      <c r="E37" s="205"/>
    </row>
    <row r="38" spans="1:11" ht="30" customHeight="1" thickBot="1" x14ac:dyDescent="0.25">
      <c r="B38" s="27" t="s">
        <v>72</v>
      </c>
      <c r="C38" s="28"/>
      <c r="D38" s="28"/>
      <c r="E38" s="28"/>
    </row>
    <row r="39" spans="1:11" ht="39.75" customHeight="1" thickBot="1" x14ac:dyDescent="0.25">
      <c r="B39" s="31" t="s">
        <v>173</v>
      </c>
      <c r="C39" s="76"/>
      <c r="D39" s="77"/>
      <c r="E39" s="78"/>
    </row>
    <row r="40" spans="1:11" x14ac:dyDescent="0.2">
      <c r="C40" s="10" t="e">
        <f>+C38/C39</f>
        <v>#DIV/0!</v>
      </c>
      <c r="D40" s="10" t="e">
        <f>+D38/D39</f>
        <v>#DIV/0!</v>
      </c>
      <c r="E40" s="10" t="e">
        <f>+E38/E39</f>
        <v>#DIV/0!</v>
      </c>
    </row>
    <row r="42" spans="1:11" ht="43.5" customHeight="1" x14ac:dyDescent="0.2">
      <c r="A42" s="25" t="s">
        <v>167</v>
      </c>
      <c r="B42" s="234" t="s">
        <v>181</v>
      </c>
      <c r="C42" s="234"/>
      <c r="D42" s="234"/>
      <c r="E42" s="234"/>
      <c r="F42" s="234"/>
      <c r="G42" s="234"/>
      <c r="H42" s="234"/>
      <c r="I42" s="234"/>
      <c r="J42" s="234"/>
      <c r="K42" s="234"/>
    </row>
    <row r="44" spans="1:11" ht="24" x14ac:dyDescent="0.2">
      <c r="B44" s="14" t="s">
        <v>74</v>
      </c>
      <c r="C44" s="15" t="s">
        <v>75</v>
      </c>
      <c r="D44" s="15" t="s">
        <v>76</v>
      </c>
      <c r="E44" s="16" t="s">
        <v>77</v>
      </c>
    </row>
    <row r="45" spans="1:11" x14ac:dyDescent="0.2">
      <c r="B45" s="17" t="s">
        <v>78</v>
      </c>
      <c r="C45" s="18"/>
      <c r="D45" s="18"/>
      <c r="E45" s="18"/>
    </row>
    <row r="46" spans="1:11" x14ac:dyDescent="0.2">
      <c r="B46" s="17" t="s">
        <v>80</v>
      </c>
      <c r="C46" s="18"/>
      <c r="D46" s="18"/>
      <c r="E46" s="18"/>
    </row>
    <row r="47" spans="1:11" x14ac:dyDescent="0.2">
      <c r="B47" s="17" t="s">
        <v>241</v>
      </c>
      <c r="C47" s="18"/>
      <c r="D47" s="18"/>
      <c r="E47" s="18"/>
    </row>
    <row r="48" spans="1:11" x14ac:dyDescent="0.2">
      <c r="B48" s="17" t="s">
        <v>85</v>
      </c>
      <c r="C48" s="18"/>
      <c r="D48" s="18"/>
      <c r="E48" s="18"/>
    </row>
    <row r="49" spans="2:5" x14ac:dyDescent="0.2">
      <c r="B49" s="17" t="s">
        <v>87</v>
      </c>
      <c r="C49" s="18"/>
      <c r="D49" s="18"/>
      <c r="E49" s="18"/>
    </row>
    <row r="50" spans="2:5" x14ac:dyDescent="0.2">
      <c r="B50" s="17" t="s">
        <v>88</v>
      </c>
      <c r="C50" s="18"/>
      <c r="D50" s="18"/>
      <c r="E50" s="18"/>
    </row>
    <row r="51" spans="2:5" x14ac:dyDescent="0.2">
      <c r="B51" s="17" t="s">
        <v>89</v>
      </c>
      <c r="C51" s="18"/>
      <c r="D51" s="18"/>
      <c r="E51" s="18"/>
    </row>
    <row r="52" spans="2:5" x14ac:dyDescent="0.2">
      <c r="B52" s="17" t="s">
        <v>91</v>
      </c>
      <c r="C52" s="18"/>
      <c r="D52" s="18"/>
      <c r="E52" s="18"/>
    </row>
    <row r="53" spans="2:5" x14ac:dyDescent="0.2">
      <c r="B53" s="17" t="s">
        <v>94</v>
      </c>
      <c r="C53" s="18"/>
      <c r="D53" s="18"/>
      <c r="E53" s="18"/>
    </row>
    <row r="54" spans="2:5" x14ac:dyDescent="0.2">
      <c r="B54" s="17" t="s">
        <v>96</v>
      </c>
      <c r="C54" s="18"/>
      <c r="D54" s="18"/>
      <c r="E54" s="18"/>
    </row>
    <row r="55" spans="2:5" x14ac:dyDescent="0.2">
      <c r="B55" s="17" t="s">
        <v>99</v>
      </c>
      <c r="C55" s="18"/>
      <c r="D55" s="18"/>
      <c r="E55" s="18"/>
    </row>
    <row r="56" spans="2:5" x14ac:dyDescent="0.2">
      <c r="B56" s="17" t="s">
        <v>100</v>
      </c>
      <c r="C56" s="18"/>
      <c r="D56" s="18"/>
      <c r="E56" s="18"/>
    </row>
    <row r="57" spans="2:5" x14ac:dyDescent="0.2">
      <c r="B57" s="17" t="s">
        <v>101</v>
      </c>
      <c r="C57" s="18"/>
      <c r="D57" s="18"/>
      <c r="E57" s="18"/>
    </row>
    <row r="58" spans="2:5" x14ac:dyDescent="0.2">
      <c r="B58" s="17" t="s">
        <v>102</v>
      </c>
      <c r="C58" s="18"/>
      <c r="D58" s="18"/>
      <c r="E58" s="18"/>
    </row>
    <row r="59" spans="2:5" x14ac:dyDescent="0.2">
      <c r="B59" s="17" t="s">
        <v>103</v>
      </c>
      <c r="C59" s="18"/>
      <c r="D59" s="18"/>
      <c r="E59" s="18"/>
    </row>
    <row r="60" spans="2:5" x14ac:dyDescent="0.2">
      <c r="B60" s="17" t="s">
        <v>104</v>
      </c>
      <c r="C60" s="18"/>
      <c r="D60" s="18"/>
      <c r="E60" s="18"/>
    </row>
    <row r="61" spans="2:5" x14ac:dyDescent="0.2">
      <c r="B61" s="17" t="s">
        <v>105</v>
      </c>
      <c r="C61" s="18"/>
      <c r="D61" s="18"/>
      <c r="E61" s="18"/>
    </row>
    <row r="62" spans="2:5" x14ac:dyDescent="0.2">
      <c r="B62" s="17" t="s">
        <v>107</v>
      </c>
      <c r="C62" s="18"/>
      <c r="D62" s="18"/>
      <c r="E62" s="18"/>
    </row>
    <row r="63" spans="2:5" x14ac:dyDescent="0.2">
      <c r="B63" s="17" t="s">
        <v>108</v>
      </c>
      <c r="C63" s="18"/>
      <c r="D63" s="18"/>
      <c r="E63" s="18"/>
    </row>
    <row r="64" spans="2:5" x14ac:dyDescent="0.2">
      <c r="B64" s="17" t="s">
        <v>109</v>
      </c>
      <c r="C64" s="18"/>
      <c r="D64" s="18"/>
      <c r="E64" s="18"/>
    </row>
    <row r="65" spans="2:2" x14ac:dyDescent="0.2">
      <c r="B65" s="1" t="s">
        <v>242</v>
      </c>
    </row>
  </sheetData>
  <mergeCells count="35">
    <mergeCell ref="C36:C37"/>
    <mergeCell ref="D36:D37"/>
    <mergeCell ref="E36:E37"/>
    <mergeCell ref="B42:K42"/>
    <mergeCell ref="I5:I6"/>
    <mergeCell ref="J5:J6"/>
    <mergeCell ref="K5:K6"/>
    <mergeCell ref="I17:K17"/>
    <mergeCell ref="B4:B6"/>
    <mergeCell ref="C4:E4"/>
    <mergeCell ref="F4:H4"/>
    <mergeCell ref="I4:K4"/>
    <mergeCell ref="C5:C6"/>
    <mergeCell ref="D5:D6"/>
    <mergeCell ref="E5:E6"/>
    <mergeCell ref="F5:F6"/>
    <mergeCell ref="G5:G6"/>
    <mergeCell ref="B17:B19"/>
    <mergeCell ref="C17:E17"/>
    <mergeCell ref="F17:H17"/>
    <mergeCell ref="F2:H2"/>
    <mergeCell ref="F15:H15"/>
    <mergeCell ref="C18:C19"/>
    <mergeCell ref="D18:D19"/>
    <mergeCell ref="E18:E19"/>
    <mergeCell ref="F18:F19"/>
    <mergeCell ref="G18:G19"/>
    <mergeCell ref="H18:H19"/>
    <mergeCell ref="H5:H6"/>
    <mergeCell ref="B30:K30"/>
    <mergeCell ref="B31:K31"/>
    <mergeCell ref="B32:K32"/>
    <mergeCell ref="I18:I19"/>
    <mergeCell ref="J18:J19"/>
    <mergeCell ref="K18:K19"/>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4"/>
  <sheetViews>
    <sheetView topLeftCell="A90" zoomScale="90" zoomScaleNormal="90" zoomScaleSheetLayoutView="90" workbookViewId="0">
      <selection activeCell="B112" sqref="B112"/>
    </sheetView>
  </sheetViews>
  <sheetFormatPr baseColWidth="10" defaultColWidth="11.5703125" defaultRowHeight="12" x14ac:dyDescent="0.2"/>
  <cols>
    <col min="1" max="2" width="11.5703125" style="1"/>
    <col min="3" max="3" width="19" style="1" customWidth="1"/>
    <col min="4" max="16384" width="11.5703125" style="1"/>
  </cols>
  <sheetData>
    <row r="2" spans="2:13" x14ac:dyDescent="0.2">
      <c r="G2" s="212">
        <v>2016</v>
      </c>
      <c r="H2" s="212"/>
      <c r="I2" s="212"/>
    </row>
    <row r="3" spans="2:13" ht="12.75" thickBot="1" x14ac:dyDescent="0.25"/>
    <row r="4" spans="2:13" ht="12.75" thickBot="1" x14ac:dyDescent="0.25">
      <c r="B4" s="203" t="s">
        <v>28</v>
      </c>
      <c r="C4" s="213" t="s">
        <v>0</v>
      </c>
      <c r="D4" s="209" t="s">
        <v>1</v>
      </c>
      <c r="E4" s="207"/>
      <c r="F4" s="208"/>
      <c r="G4" s="209" t="s">
        <v>2</v>
      </c>
      <c r="H4" s="207"/>
      <c r="I4" s="208"/>
      <c r="J4" s="209" t="s">
        <v>3</v>
      </c>
      <c r="K4" s="207"/>
      <c r="L4" s="208"/>
      <c r="M4" s="2"/>
    </row>
    <row r="5" spans="2:13" x14ac:dyDescent="0.2">
      <c r="B5" s="204"/>
      <c r="C5" s="214"/>
      <c r="D5" s="216" t="s">
        <v>4</v>
      </c>
      <c r="E5" s="200" t="s">
        <v>5</v>
      </c>
      <c r="F5" s="200" t="s">
        <v>6</v>
      </c>
      <c r="G5" s="200" t="s">
        <v>4</v>
      </c>
      <c r="H5" s="200" t="s">
        <v>5</v>
      </c>
      <c r="I5" s="200" t="s">
        <v>6</v>
      </c>
      <c r="J5" s="200" t="s">
        <v>4</v>
      </c>
      <c r="K5" s="200" t="s">
        <v>5</v>
      </c>
      <c r="L5" s="200" t="s">
        <v>6</v>
      </c>
      <c r="M5" s="2"/>
    </row>
    <row r="6" spans="2:13" ht="12.75" thickBot="1" x14ac:dyDescent="0.25">
      <c r="B6" s="205"/>
      <c r="C6" s="215"/>
      <c r="D6" s="217"/>
      <c r="E6" s="201"/>
      <c r="F6" s="201"/>
      <c r="G6" s="201"/>
      <c r="H6" s="201"/>
      <c r="I6" s="201"/>
      <c r="J6" s="201"/>
      <c r="K6" s="201"/>
      <c r="L6" s="201"/>
      <c r="M6" s="2"/>
    </row>
    <row r="7" spans="2:13" ht="12.75" thickBot="1" x14ac:dyDescent="0.25">
      <c r="B7" s="237" t="s">
        <v>29</v>
      </c>
      <c r="C7" s="39" t="s">
        <v>24</v>
      </c>
      <c r="D7" s="28">
        <v>268</v>
      </c>
      <c r="E7" s="28">
        <v>3</v>
      </c>
      <c r="F7" s="28">
        <v>255</v>
      </c>
      <c r="G7" s="28">
        <v>236</v>
      </c>
      <c r="H7" s="28">
        <v>5</v>
      </c>
      <c r="I7" s="28">
        <v>187</v>
      </c>
      <c r="J7" s="28">
        <v>178</v>
      </c>
      <c r="K7" s="28">
        <v>0</v>
      </c>
      <c r="L7" s="28">
        <v>30</v>
      </c>
      <c r="M7" s="2"/>
    </row>
    <row r="8" spans="2:13" ht="12.75" thickBot="1" x14ac:dyDescent="0.25">
      <c r="B8" s="241"/>
      <c r="C8" s="39" t="s">
        <v>25</v>
      </c>
      <c r="D8" s="4">
        <v>291</v>
      </c>
      <c r="E8" s="4">
        <v>0</v>
      </c>
      <c r="F8" s="4">
        <v>232</v>
      </c>
      <c r="G8" s="4">
        <v>261</v>
      </c>
      <c r="H8" s="4">
        <v>0</v>
      </c>
      <c r="I8" s="4">
        <v>204</v>
      </c>
      <c r="J8" s="4">
        <v>210</v>
      </c>
      <c r="K8" s="4">
        <v>0</v>
      </c>
      <c r="L8" s="4">
        <v>7</v>
      </c>
      <c r="M8" s="2"/>
    </row>
    <row r="9" spans="2:13" ht="12.75" thickBot="1" x14ac:dyDescent="0.25">
      <c r="B9" s="241"/>
      <c r="C9" s="39" t="s">
        <v>26</v>
      </c>
      <c r="D9" s="4">
        <v>266</v>
      </c>
      <c r="E9" s="4">
        <v>0</v>
      </c>
      <c r="F9" s="4">
        <v>236</v>
      </c>
      <c r="G9" s="4">
        <v>202</v>
      </c>
      <c r="H9" s="4">
        <v>0</v>
      </c>
      <c r="I9" s="4">
        <v>175</v>
      </c>
      <c r="J9" s="4">
        <v>283</v>
      </c>
      <c r="K9" s="4">
        <v>0</v>
      </c>
      <c r="L9" s="4">
        <v>4</v>
      </c>
      <c r="M9" s="2"/>
    </row>
    <row r="10" spans="2:13" ht="12.75" thickBot="1" x14ac:dyDescent="0.25">
      <c r="B10" s="241"/>
      <c r="C10" s="39" t="s">
        <v>27</v>
      </c>
      <c r="D10" s="4">
        <v>346</v>
      </c>
      <c r="E10" s="4">
        <v>0</v>
      </c>
      <c r="F10" s="4">
        <v>224</v>
      </c>
      <c r="G10" s="4">
        <v>250</v>
      </c>
      <c r="H10" s="4">
        <v>0</v>
      </c>
      <c r="I10" s="4">
        <v>200</v>
      </c>
      <c r="J10" s="4">
        <v>239</v>
      </c>
      <c r="K10" s="4">
        <v>0</v>
      </c>
      <c r="L10" s="4">
        <v>7</v>
      </c>
      <c r="M10" s="2"/>
    </row>
    <row r="11" spans="2:13" ht="12.75" thickBot="1" x14ac:dyDescent="0.25">
      <c r="B11" s="238"/>
      <c r="C11" s="39" t="s">
        <v>31</v>
      </c>
      <c r="D11" s="4">
        <v>137</v>
      </c>
      <c r="E11" s="4">
        <v>16</v>
      </c>
      <c r="F11" s="4">
        <v>213</v>
      </c>
      <c r="G11" s="4">
        <v>77</v>
      </c>
      <c r="H11" s="4">
        <v>12</v>
      </c>
      <c r="I11" s="4">
        <v>184</v>
      </c>
      <c r="J11" s="4">
        <v>98</v>
      </c>
      <c r="K11" s="4">
        <v>40</v>
      </c>
      <c r="L11" s="4">
        <v>4</v>
      </c>
      <c r="M11" s="2"/>
    </row>
    <row r="12" spans="2:13" x14ac:dyDescent="0.2">
      <c r="B12" s="34"/>
      <c r="C12" s="6" t="s">
        <v>116</v>
      </c>
      <c r="D12" s="1">
        <f>SUM(D7:D10)</f>
        <v>1171</v>
      </c>
      <c r="E12" s="1">
        <f t="shared" ref="E12:L12" si="0">SUM(E7:E10)</f>
        <v>3</v>
      </c>
      <c r="F12" s="1">
        <f t="shared" si="0"/>
        <v>947</v>
      </c>
      <c r="G12" s="1">
        <f t="shared" si="0"/>
        <v>949</v>
      </c>
      <c r="H12" s="1">
        <f t="shared" si="0"/>
        <v>5</v>
      </c>
      <c r="I12" s="1">
        <f t="shared" si="0"/>
        <v>766</v>
      </c>
      <c r="J12" s="1">
        <f t="shared" si="0"/>
        <v>910</v>
      </c>
      <c r="K12" s="1">
        <f t="shared" si="0"/>
        <v>0</v>
      </c>
      <c r="L12" s="1">
        <f t="shared" si="0"/>
        <v>48</v>
      </c>
      <c r="M12" s="2"/>
    </row>
    <row r="13" spans="2:13" x14ac:dyDescent="0.2">
      <c r="B13" s="34"/>
      <c r="C13" s="6" t="s">
        <v>119</v>
      </c>
      <c r="D13" s="7">
        <f>+D12/4</f>
        <v>292.75</v>
      </c>
      <c r="E13" s="7">
        <f t="shared" ref="E13:L13" si="1">+E12/4</f>
        <v>0.75</v>
      </c>
      <c r="F13" s="7">
        <f t="shared" si="1"/>
        <v>236.75</v>
      </c>
      <c r="G13" s="7">
        <f t="shared" si="1"/>
        <v>237.25</v>
      </c>
      <c r="H13" s="7">
        <f t="shared" si="1"/>
        <v>1.25</v>
      </c>
      <c r="I13" s="7">
        <f t="shared" si="1"/>
        <v>191.5</v>
      </c>
      <c r="J13" s="7">
        <f t="shared" si="1"/>
        <v>227.5</v>
      </c>
      <c r="K13" s="7">
        <f t="shared" si="1"/>
        <v>0</v>
      </c>
      <c r="L13" s="7">
        <f t="shared" si="1"/>
        <v>12</v>
      </c>
      <c r="M13" s="2"/>
    </row>
    <row r="14" spans="2:13" ht="12.75" thickBot="1" x14ac:dyDescent="0.25">
      <c r="B14" s="34"/>
      <c r="C14" s="6" t="s">
        <v>117</v>
      </c>
      <c r="E14" s="7">
        <f>SUM(D13:E13)</f>
        <v>293.5</v>
      </c>
      <c r="F14" s="7">
        <f>SUM(D13:F13)</f>
        <v>530.25</v>
      </c>
      <c r="H14" s="7">
        <f>SUM(G13:H13)</f>
        <v>238.5</v>
      </c>
      <c r="I14" s="7">
        <f>SUM(G13:I13)</f>
        <v>430</v>
      </c>
      <c r="K14" s="7">
        <f>SUM(J13:K13)</f>
        <v>227.5</v>
      </c>
      <c r="L14" s="7">
        <f>SUM(J13:L13)</f>
        <v>239.5</v>
      </c>
      <c r="M14" s="2"/>
    </row>
    <row r="15" spans="2:13" ht="12.75" thickBot="1" x14ac:dyDescent="0.25">
      <c r="C15" s="9" t="s">
        <v>121</v>
      </c>
      <c r="D15" s="8"/>
      <c r="E15" s="8"/>
      <c r="F15" s="10">
        <f>+F13/F14</f>
        <v>0.44648750589344649</v>
      </c>
      <c r="G15" s="8"/>
      <c r="H15" s="11" t="s">
        <v>126</v>
      </c>
      <c r="I15" s="12">
        <f>+I14/F14</f>
        <v>0.81093823668081089</v>
      </c>
      <c r="J15" s="8"/>
      <c r="K15" s="8"/>
      <c r="L15" s="8"/>
    </row>
    <row r="16" spans="2:13" x14ac:dyDescent="0.2">
      <c r="D16" s="1">
        <f>SUM(D7:D10)</f>
        <v>1171</v>
      </c>
      <c r="F16" s="1">
        <f>SUM(F7:F10)</f>
        <v>947</v>
      </c>
    </row>
    <row r="17" spans="2:13" x14ac:dyDescent="0.2">
      <c r="F17" s="7">
        <f>+(D16+F16)/4</f>
        <v>529.5</v>
      </c>
    </row>
    <row r="18" spans="2:13" x14ac:dyDescent="0.2">
      <c r="G18" s="212">
        <v>2017</v>
      </c>
      <c r="H18" s="212"/>
      <c r="I18" s="212"/>
    </row>
    <row r="19" spans="2:13" ht="12.75" thickBot="1" x14ac:dyDescent="0.25"/>
    <row r="20" spans="2:13" ht="12.75" thickBot="1" x14ac:dyDescent="0.25">
      <c r="B20" s="203" t="s">
        <v>28</v>
      </c>
      <c r="C20" s="213" t="s">
        <v>0</v>
      </c>
      <c r="D20" s="209" t="s">
        <v>1</v>
      </c>
      <c r="E20" s="207"/>
      <c r="F20" s="208"/>
      <c r="G20" s="209" t="s">
        <v>2</v>
      </c>
      <c r="H20" s="207"/>
      <c r="I20" s="208"/>
      <c r="J20" s="209" t="s">
        <v>3</v>
      </c>
      <c r="K20" s="207"/>
      <c r="L20" s="208"/>
      <c r="M20" s="2"/>
    </row>
    <row r="21" spans="2:13" x14ac:dyDescent="0.2">
      <c r="B21" s="204"/>
      <c r="C21" s="214"/>
      <c r="D21" s="216" t="s">
        <v>4</v>
      </c>
      <c r="E21" s="200" t="s">
        <v>5</v>
      </c>
      <c r="F21" s="200" t="s">
        <v>6</v>
      </c>
      <c r="G21" s="200" t="s">
        <v>4</v>
      </c>
      <c r="H21" s="200" t="s">
        <v>5</v>
      </c>
      <c r="I21" s="200" t="s">
        <v>6</v>
      </c>
      <c r="J21" s="200" t="s">
        <v>4</v>
      </c>
      <c r="K21" s="200" t="s">
        <v>5</v>
      </c>
      <c r="L21" s="200" t="s">
        <v>6</v>
      </c>
      <c r="M21" s="2"/>
    </row>
    <row r="22" spans="2:13" ht="12.75" thickBot="1" x14ac:dyDescent="0.25">
      <c r="B22" s="205"/>
      <c r="C22" s="215"/>
      <c r="D22" s="217"/>
      <c r="E22" s="201"/>
      <c r="F22" s="201"/>
      <c r="G22" s="201"/>
      <c r="H22" s="201"/>
      <c r="I22" s="201"/>
      <c r="J22" s="201"/>
      <c r="K22" s="201"/>
      <c r="L22" s="201"/>
      <c r="M22" s="2"/>
    </row>
    <row r="23" spans="2:13" ht="12.75" thickBot="1" x14ac:dyDescent="0.25">
      <c r="B23" s="237" t="s">
        <v>29</v>
      </c>
      <c r="C23" s="39" t="s">
        <v>24</v>
      </c>
      <c r="D23" s="28">
        <v>310</v>
      </c>
      <c r="E23" s="28">
        <v>0</v>
      </c>
      <c r="F23" s="28">
        <v>224</v>
      </c>
      <c r="G23" s="28">
        <v>245</v>
      </c>
      <c r="H23" s="28">
        <v>0</v>
      </c>
      <c r="I23" s="28">
        <v>214</v>
      </c>
      <c r="J23" s="28">
        <v>233</v>
      </c>
      <c r="K23" s="28">
        <v>0</v>
      </c>
      <c r="L23" s="28">
        <v>10</v>
      </c>
      <c r="M23" s="2"/>
    </row>
    <row r="24" spans="2:13" ht="12.75" thickBot="1" x14ac:dyDescent="0.25">
      <c r="B24" s="241"/>
      <c r="C24" s="39" t="s">
        <v>25</v>
      </c>
      <c r="D24" s="4">
        <v>335</v>
      </c>
      <c r="E24" s="4">
        <v>0</v>
      </c>
      <c r="F24" s="4">
        <v>235</v>
      </c>
      <c r="G24" s="4">
        <v>324</v>
      </c>
      <c r="H24" s="4">
        <v>0</v>
      </c>
      <c r="I24" s="4">
        <v>210</v>
      </c>
      <c r="J24" s="4">
        <v>221</v>
      </c>
      <c r="K24" s="4">
        <v>0</v>
      </c>
      <c r="L24" s="4">
        <v>9</v>
      </c>
      <c r="M24" s="2"/>
    </row>
    <row r="25" spans="2:13" ht="12.75" thickBot="1" x14ac:dyDescent="0.25">
      <c r="B25" s="241"/>
      <c r="C25" s="39" t="s">
        <v>26</v>
      </c>
      <c r="D25" s="4">
        <v>311</v>
      </c>
      <c r="E25" s="91">
        <v>11</v>
      </c>
      <c r="F25" s="4">
        <v>238</v>
      </c>
      <c r="G25" s="4">
        <v>275</v>
      </c>
      <c r="H25" s="4">
        <v>11</v>
      </c>
      <c r="I25" s="4">
        <v>195</v>
      </c>
      <c r="J25" s="4">
        <v>310</v>
      </c>
      <c r="K25" s="4">
        <v>11</v>
      </c>
      <c r="L25" s="4">
        <v>13</v>
      </c>
      <c r="M25" s="2"/>
    </row>
    <row r="26" spans="2:13" ht="12.75" thickBot="1" x14ac:dyDescent="0.25">
      <c r="B26" s="241"/>
      <c r="C26" s="39" t="s">
        <v>27</v>
      </c>
      <c r="D26" s="4">
        <v>341</v>
      </c>
      <c r="E26" s="4">
        <v>0</v>
      </c>
      <c r="F26" s="4">
        <v>243</v>
      </c>
      <c r="G26" s="4">
        <v>239</v>
      </c>
      <c r="H26" s="4">
        <v>0</v>
      </c>
      <c r="I26" s="4">
        <v>225</v>
      </c>
      <c r="J26" s="4">
        <v>322</v>
      </c>
      <c r="K26" s="4">
        <v>0</v>
      </c>
      <c r="L26" s="4">
        <v>8</v>
      </c>
      <c r="M26" s="2"/>
    </row>
    <row r="27" spans="2:13" ht="12.75" thickBot="1" x14ac:dyDescent="0.25">
      <c r="B27" s="238"/>
      <c r="C27" s="39" t="s">
        <v>31</v>
      </c>
      <c r="D27" s="4">
        <v>139</v>
      </c>
      <c r="E27" s="4">
        <v>13</v>
      </c>
      <c r="F27" s="4">
        <v>227</v>
      </c>
      <c r="G27" s="4">
        <v>130</v>
      </c>
      <c r="H27" s="4">
        <v>15</v>
      </c>
      <c r="I27" s="4">
        <v>188</v>
      </c>
      <c r="J27" s="4">
        <v>92</v>
      </c>
      <c r="K27" s="4">
        <v>38</v>
      </c>
      <c r="L27" s="4">
        <v>8</v>
      </c>
      <c r="M27" s="2"/>
    </row>
    <row r="28" spans="2:13" x14ac:dyDescent="0.2">
      <c r="C28" s="6" t="s">
        <v>116</v>
      </c>
      <c r="D28" s="1">
        <f>SUM(D23:D26)</f>
        <v>1297</v>
      </c>
      <c r="E28" s="1">
        <f t="shared" ref="E28:L28" si="2">SUM(E23:E26)</f>
        <v>11</v>
      </c>
      <c r="F28" s="1">
        <f t="shared" si="2"/>
        <v>940</v>
      </c>
      <c r="G28" s="1">
        <f t="shared" si="2"/>
        <v>1083</v>
      </c>
      <c r="H28" s="1">
        <f t="shared" si="2"/>
        <v>11</v>
      </c>
      <c r="I28" s="1">
        <f t="shared" si="2"/>
        <v>844</v>
      </c>
      <c r="J28" s="1">
        <f t="shared" si="2"/>
        <v>1086</v>
      </c>
      <c r="K28" s="1">
        <f t="shared" si="2"/>
        <v>11</v>
      </c>
      <c r="L28" s="1">
        <f t="shared" si="2"/>
        <v>40</v>
      </c>
      <c r="M28" s="2"/>
    </row>
    <row r="29" spans="2:13" x14ac:dyDescent="0.2">
      <c r="C29" s="6" t="s">
        <v>119</v>
      </c>
      <c r="D29" s="7">
        <f>+D28/4</f>
        <v>324.25</v>
      </c>
      <c r="E29" s="7">
        <f t="shared" ref="E29:L29" si="3">+E28/4</f>
        <v>2.75</v>
      </c>
      <c r="F29" s="7">
        <f t="shared" si="3"/>
        <v>235</v>
      </c>
      <c r="G29" s="7">
        <f t="shared" si="3"/>
        <v>270.75</v>
      </c>
      <c r="H29" s="7">
        <f t="shared" si="3"/>
        <v>2.75</v>
      </c>
      <c r="I29" s="7">
        <f t="shared" si="3"/>
        <v>211</v>
      </c>
      <c r="J29" s="7">
        <f t="shared" si="3"/>
        <v>271.5</v>
      </c>
      <c r="K29" s="7">
        <f t="shared" si="3"/>
        <v>2.75</v>
      </c>
      <c r="L29" s="7">
        <f t="shared" si="3"/>
        <v>10</v>
      </c>
      <c r="M29" s="2"/>
    </row>
    <row r="30" spans="2:13" x14ac:dyDescent="0.2">
      <c r="C30" s="6" t="s">
        <v>117</v>
      </c>
      <c r="E30" s="8">
        <f>SUM(D29:E29)</f>
        <v>327</v>
      </c>
      <c r="F30" s="8">
        <f>SUM(D29:F29)</f>
        <v>562</v>
      </c>
      <c r="H30" s="8">
        <f>SUM(G29:H29)</f>
        <v>273.5</v>
      </c>
      <c r="I30" s="8">
        <f>SUM(G29:I29)</f>
        <v>484.5</v>
      </c>
      <c r="K30" s="8">
        <f>SUM(J29:K29)</f>
        <v>274.25</v>
      </c>
      <c r="L30" s="8">
        <f>SUM(J29:L29)</f>
        <v>284.25</v>
      </c>
      <c r="M30" s="2"/>
    </row>
    <row r="31" spans="2:13" x14ac:dyDescent="0.2">
      <c r="C31" s="6" t="s">
        <v>120</v>
      </c>
      <c r="D31" s="10">
        <f>+D28/D12</f>
        <v>1.1076003415883859</v>
      </c>
      <c r="E31" s="10">
        <f t="shared" ref="E31:L31" si="4">+E28/E12</f>
        <v>3.6666666666666665</v>
      </c>
      <c r="F31" s="10">
        <f t="shared" si="4"/>
        <v>0.99260823653643082</v>
      </c>
      <c r="G31" s="10">
        <f t="shared" si="4"/>
        <v>1.1412012644889358</v>
      </c>
      <c r="H31" s="10">
        <f t="shared" si="4"/>
        <v>2.2000000000000002</v>
      </c>
      <c r="I31" s="10">
        <f t="shared" si="4"/>
        <v>1.1018276762402088</v>
      </c>
      <c r="J31" s="10">
        <f t="shared" si="4"/>
        <v>1.1934065934065934</v>
      </c>
      <c r="K31" s="10"/>
      <c r="L31" s="10">
        <f t="shared" si="4"/>
        <v>0.83333333333333337</v>
      </c>
      <c r="M31" s="2"/>
    </row>
    <row r="32" spans="2:13" ht="14.25" customHeight="1" thickBot="1" x14ac:dyDescent="0.25">
      <c r="C32" s="9" t="s">
        <v>122</v>
      </c>
      <c r="E32" s="10">
        <f>+E14/E30</f>
        <v>0.89755351681957185</v>
      </c>
      <c r="F32" s="10">
        <f t="shared" ref="F32:L32" si="5">+F14/F30</f>
        <v>0.94350533807829184</v>
      </c>
      <c r="G32" s="10"/>
      <c r="H32" s="10">
        <f t="shared" si="5"/>
        <v>0.87202925045703839</v>
      </c>
      <c r="I32" s="10">
        <f t="shared" si="5"/>
        <v>0.88751289989680082</v>
      </c>
      <c r="J32" s="10"/>
      <c r="K32" s="10">
        <f t="shared" si="5"/>
        <v>0.82953509571558792</v>
      </c>
      <c r="L32" s="10">
        <f t="shared" si="5"/>
        <v>0.84256816182937555</v>
      </c>
    </row>
    <row r="33" spans="2:13" ht="14.25" customHeight="1" thickBot="1" x14ac:dyDescent="0.25">
      <c r="C33" s="21"/>
      <c r="E33" s="10"/>
      <c r="F33" s="10">
        <f>+F29/F30</f>
        <v>0.4181494661921708</v>
      </c>
      <c r="G33" s="8"/>
      <c r="H33" s="11" t="s">
        <v>126</v>
      </c>
      <c r="I33" s="12">
        <f>+I30/F30</f>
        <v>0.86209964412811391</v>
      </c>
      <c r="J33" s="10"/>
      <c r="K33" s="10"/>
      <c r="L33" s="10"/>
    </row>
    <row r="34" spans="2:13" x14ac:dyDescent="0.2">
      <c r="C34" s="21"/>
      <c r="E34" s="10"/>
      <c r="F34" s="10"/>
      <c r="G34" s="10"/>
      <c r="H34" s="10"/>
      <c r="I34" s="10"/>
      <c r="J34" s="10"/>
      <c r="K34" s="10"/>
      <c r="L34" s="10"/>
    </row>
    <row r="35" spans="2:13" ht="35.25" customHeight="1" x14ac:dyDescent="0.2">
      <c r="B35" s="118" t="s">
        <v>123</v>
      </c>
      <c r="C35" s="199" t="s">
        <v>289</v>
      </c>
      <c r="D35" s="199"/>
      <c r="E35" s="199"/>
      <c r="F35" s="199"/>
      <c r="G35" s="199"/>
      <c r="H35" s="199"/>
      <c r="I35" s="199"/>
      <c r="J35" s="199"/>
      <c r="K35" s="199"/>
      <c r="L35" s="199"/>
    </row>
    <row r="36" spans="2:13" ht="16.5" customHeight="1" x14ac:dyDescent="0.2">
      <c r="B36" s="119" t="s">
        <v>124</v>
      </c>
      <c r="C36" s="199" t="s">
        <v>290</v>
      </c>
      <c r="D36" s="199"/>
      <c r="E36" s="199"/>
      <c r="F36" s="199"/>
      <c r="G36" s="199"/>
      <c r="H36" s="199"/>
      <c r="I36" s="199"/>
      <c r="J36" s="199"/>
      <c r="K36" s="199"/>
      <c r="L36" s="199"/>
    </row>
    <row r="37" spans="2:13" ht="21.6" customHeight="1" x14ac:dyDescent="0.2">
      <c r="B37" s="119" t="s">
        <v>125</v>
      </c>
      <c r="C37" s="199" t="s">
        <v>291</v>
      </c>
      <c r="D37" s="199"/>
      <c r="E37" s="199"/>
      <c r="F37" s="199"/>
      <c r="G37" s="199"/>
      <c r="H37" s="199"/>
      <c r="I37" s="199"/>
      <c r="J37" s="199"/>
      <c r="K37" s="199"/>
      <c r="L37" s="199"/>
    </row>
    <row r="38" spans="2:13" x14ac:dyDescent="0.2">
      <c r="B38" s="26"/>
      <c r="C38" s="178"/>
      <c r="D38" s="178"/>
      <c r="E38" s="178"/>
      <c r="F38" s="178"/>
      <c r="G38" s="178"/>
      <c r="H38" s="178"/>
      <c r="I38" s="178"/>
      <c r="J38" s="178"/>
      <c r="K38" s="178"/>
      <c r="L38" s="178"/>
    </row>
    <row r="39" spans="2:13" x14ac:dyDescent="0.2">
      <c r="G39" s="212">
        <v>2016</v>
      </c>
      <c r="H39" s="212"/>
      <c r="I39" s="212"/>
    </row>
    <row r="40" spans="2:13" ht="12.75" thickBot="1" x14ac:dyDescent="0.25"/>
    <row r="41" spans="2:13" ht="12.75" thickBot="1" x14ac:dyDescent="0.25">
      <c r="B41" s="203" t="s">
        <v>28</v>
      </c>
      <c r="C41" s="213" t="s">
        <v>0</v>
      </c>
      <c r="D41" s="209" t="s">
        <v>1</v>
      </c>
      <c r="E41" s="207"/>
      <c r="F41" s="208"/>
      <c r="G41" s="209" t="s">
        <v>2</v>
      </c>
      <c r="H41" s="207"/>
      <c r="I41" s="208"/>
      <c r="J41" s="209" t="s">
        <v>3</v>
      </c>
      <c r="K41" s="207"/>
      <c r="L41" s="208"/>
      <c r="M41" s="2"/>
    </row>
    <row r="42" spans="2:13" x14ac:dyDescent="0.2">
      <c r="B42" s="204"/>
      <c r="C42" s="214"/>
      <c r="D42" s="216" t="s">
        <v>4</v>
      </c>
      <c r="E42" s="200" t="s">
        <v>5</v>
      </c>
      <c r="F42" s="200" t="s">
        <v>6</v>
      </c>
      <c r="G42" s="200" t="s">
        <v>4</v>
      </c>
      <c r="H42" s="200" t="s">
        <v>5</v>
      </c>
      <c r="I42" s="200" t="s">
        <v>6</v>
      </c>
      <c r="J42" s="200" t="s">
        <v>4</v>
      </c>
      <c r="K42" s="200" t="s">
        <v>5</v>
      </c>
      <c r="L42" s="200" t="s">
        <v>6</v>
      </c>
      <c r="M42" s="2"/>
    </row>
    <row r="43" spans="2:13" ht="12.75" thickBot="1" x14ac:dyDescent="0.25">
      <c r="B43" s="205"/>
      <c r="C43" s="215"/>
      <c r="D43" s="217"/>
      <c r="E43" s="201"/>
      <c r="F43" s="201"/>
      <c r="G43" s="201"/>
      <c r="H43" s="201"/>
      <c r="I43" s="201"/>
      <c r="J43" s="201"/>
      <c r="K43" s="201"/>
      <c r="L43" s="201"/>
      <c r="M43" s="2"/>
    </row>
    <row r="44" spans="2:13" ht="12.75" thickBot="1" x14ac:dyDescent="0.25">
      <c r="B44" s="237" t="s">
        <v>32</v>
      </c>
      <c r="C44" s="54" t="s">
        <v>24</v>
      </c>
      <c r="D44" s="28">
        <v>117</v>
      </c>
      <c r="E44" s="28">
        <v>7</v>
      </c>
      <c r="F44" s="28">
        <v>25</v>
      </c>
      <c r="G44" s="28">
        <v>94</v>
      </c>
      <c r="H44" s="28">
        <v>4</v>
      </c>
      <c r="I44" s="28">
        <v>18</v>
      </c>
      <c r="J44" s="28">
        <v>48</v>
      </c>
      <c r="K44" s="28">
        <v>3</v>
      </c>
      <c r="L44" s="28">
        <v>2</v>
      </c>
      <c r="M44" s="2"/>
    </row>
    <row r="45" spans="2:13" ht="12.75" thickBot="1" x14ac:dyDescent="0.25">
      <c r="B45" s="242"/>
      <c r="C45" s="54" t="s">
        <v>25</v>
      </c>
      <c r="D45" s="4">
        <v>102</v>
      </c>
      <c r="E45" s="4">
        <v>4</v>
      </c>
      <c r="F45" s="4">
        <v>93</v>
      </c>
      <c r="G45" s="4">
        <v>62</v>
      </c>
      <c r="H45" s="4">
        <v>3</v>
      </c>
      <c r="I45" s="4">
        <v>85</v>
      </c>
      <c r="J45" s="4">
        <v>81</v>
      </c>
      <c r="K45" s="4">
        <v>5</v>
      </c>
      <c r="L45" s="4">
        <v>5</v>
      </c>
      <c r="M45" s="2"/>
    </row>
    <row r="46" spans="2:13" x14ac:dyDescent="0.2">
      <c r="B46" s="34"/>
      <c r="C46" s="6" t="s">
        <v>116</v>
      </c>
      <c r="D46" s="1">
        <f>SUM(D44:D45)</f>
        <v>219</v>
      </c>
      <c r="E46" s="1">
        <f t="shared" ref="E46:L46" si="6">SUM(E44:E45)</f>
        <v>11</v>
      </c>
      <c r="F46" s="1">
        <f t="shared" si="6"/>
        <v>118</v>
      </c>
      <c r="G46" s="1">
        <f t="shared" si="6"/>
        <v>156</v>
      </c>
      <c r="H46" s="1">
        <f t="shared" si="6"/>
        <v>7</v>
      </c>
      <c r="I46" s="1">
        <f t="shared" si="6"/>
        <v>103</v>
      </c>
      <c r="J46" s="1">
        <f t="shared" si="6"/>
        <v>129</v>
      </c>
      <c r="K46" s="1">
        <f t="shared" si="6"/>
        <v>8</v>
      </c>
      <c r="L46" s="1">
        <f t="shared" si="6"/>
        <v>7</v>
      </c>
      <c r="M46" s="2"/>
    </row>
    <row r="47" spans="2:13" x14ac:dyDescent="0.2">
      <c r="B47" s="34"/>
      <c r="C47" s="6" t="s">
        <v>119</v>
      </c>
      <c r="D47" s="7">
        <f>+D46/2</f>
        <v>109.5</v>
      </c>
      <c r="E47" s="7">
        <f t="shared" ref="E47:L47" si="7">+E46/2</f>
        <v>5.5</v>
      </c>
      <c r="F47" s="7">
        <f>+F46/2</f>
        <v>59</v>
      </c>
      <c r="G47" s="7">
        <f t="shared" si="7"/>
        <v>78</v>
      </c>
      <c r="H47" s="7">
        <f t="shared" si="7"/>
        <v>3.5</v>
      </c>
      <c r="I47" s="7">
        <f t="shared" si="7"/>
        <v>51.5</v>
      </c>
      <c r="J47" s="7">
        <f t="shared" si="7"/>
        <v>64.5</v>
      </c>
      <c r="K47" s="7">
        <f t="shared" si="7"/>
        <v>4</v>
      </c>
      <c r="L47" s="7">
        <f t="shared" si="7"/>
        <v>3.5</v>
      </c>
      <c r="M47" s="2"/>
    </row>
    <row r="48" spans="2:13" ht="12.75" thickBot="1" x14ac:dyDescent="0.25">
      <c r="B48" s="34"/>
      <c r="C48" s="6" t="s">
        <v>117</v>
      </c>
      <c r="E48" s="7">
        <f>SUM(D47:E47)</f>
        <v>115</v>
      </c>
      <c r="F48" s="7">
        <f>SUM(D47:F47)</f>
        <v>174</v>
      </c>
      <c r="H48" s="7">
        <f>SUM(G47:H47)</f>
        <v>81.5</v>
      </c>
      <c r="I48" s="7">
        <f>SUM(G47:I47)</f>
        <v>133</v>
      </c>
      <c r="K48" s="7">
        <f>SUM(J47:K47)</f>
        <v>68.5</v>
      </c>
      <c r="L48" s="7">
        <f>SUM(J47:L47)</f>
        <v>72</v>
      </c>
      <c r="M48" s="2"/>
    </row>
    <row r="49" spans="2:13" ht="12.75" thickBot="1" x14ac:dyDescent="0.25">
      <c r="C49" s="9" t="s">
        <v>121</v>
      </c>
      <c r="D49" s="8"/>
      <c r="E49" s="8"/>
      <c r="F49" s="10">
        <f>+F47/F48</f>
        <v>0.33908045977011492</v>
      </c>
      <c r="G49" s="8"/>
      <c r="H49" s="11" t="s">
        <v>126</v>
      </c>
      <c r="I49" s="12">
        <f>+I48/F48</f>
        <v>0.76436781609195403</v>
      </c>
      <c r="J49" s="8"/>
      <c r="K49" s="8"/>
      <c r="L49" s="8"/>
    </row>
    <row r="51" spans="2:13" x14ac:dyDescent="0.2">
      <c r="G51" s="212">
        <v>2017</v>
      </c>
      <c r="H51" s="212"/>
      <c r="I51" s="212"/>
    </row>
    <row r="52" spans="2:13" ht="12.75" thickBot="1" x14ac:dyDescent="0.25"/>
    <row r="53" spans="2:13" ht="12.75" thickBot="1" x14ac:dyDescent="0.25">
      <c r="B53" s="203" t="s">
        <v>28</v>
      </c>
      <c r="C53" s="213" t="s">
        <v>0</v>
      </c>
      <c r="D53" s="209" t="s">
        <v>1</v>
      </c>
      <c r="E53" s="207"/>
      <c r="F53" s="208"/>
      <c r="G53" s="209" t="s">
        <v>2</v>
      </c>
      <c r="H53" s="207"/>
      <c r="I53" s="208"/>
      <c r="J53" s="209" t="s">
        <v>3</v>
      </c>
      <c r="K53" s="207"/>
      <c r="L53" s="208"/>
      <c r="M53" s="2"/>
    </row>
    <row r="54" spans="2:13" x14ac:dyDescent="0.2">
      <c r="B54" s="204"/>
      <c r="C54" s="214"/>
      <c r="D54" s="216" t="s">
        <v>4</v>
      </c>
      <c r="E54" s="200" t="s">
        <v>5</v>
      </c>
      <c r="F54" s="200" t="s">
        <v>6</v>
      </c>
      <c r="G54" s="200" t="s">
        <v>4</v>
      </c>
      <c r="H54" s="200" t="s">
        <v>5</v>
      </c>
      <c r="I54" s="200" t="s">
        <v>6</v>
      </c>
      <c r="J54" s="200" t="s">
        <v>4</v>
      </c>
      <c r="K54" s="200" t="s">
        <v>5</v>
      </c>
      <c r="L54" s="200" t="s">
        <v>6</v>
      </c>
      <c r="M54" s="2"/>
    </row>
    <row r="55" spans="2:13" ht="12.75" thickBot="1" x14ac:dyDescent="0.25">
      <c r="B55" s="205"/>
      <c r="C55" s="215"/>
      <c r="D55" s="217"/>
      <c r="E55" s="201"/>
      <c r="F55" s="201"/>
      <c r="G55" s="201"/>
      <c r="H55" s="201"/>
      <c r="I55" s="201"/>
      <c r="J55" s="201"/>
      <c r="K55" s="201"/>
      <c r="L55" s="201"/>
      <c r="M55" s="2"/>
    </row>
    <row r="56" spans="2:13" ht="12.75" thickBot="1" x14ac:dyDescent="0.25">
      <c r="B56" s="237" t="s">
        <v>32</v>
      </c>
      <c r="C56" s="39" t="s">
        <v>24</v>
      </c>
      <c r="D56" s="38">
        <v>153</v>
      </c>
      <c r="E56" s="92">
        <v>20</v>
      </c>
      <c r="F56" s="38">
        <v>104</v>
      </c>
      <c r="G56" s="38">
        <v>152</v>
      </c>
      <c r="H56" s="38">
        <v>21</v>
      </c>
      <c r="I56" s="38">
        <v>98</v>
      </c>
      <c r="J56" s="38">
        <v>47</v>
      </c>
      <c r="K56" s="38">
        <v>1</v>
      </c>
      <c r="L56" s="38">
        <v>4</v>
      </c>
      <c r="M56" s="2"/>
    </row>
    <row r="57" spans="2:13" ht="12.75" thickBot="1" x14ac:dyDescent="0.25">
      <c r="B57" s="238"/>
      <c r="C57" s="39" t="s">
        <v>25</v>
      </c>
      <c r="D57" s="20">
        <v>177</v>
      </c>
      <c r="E57" s="91">
        <v>1</v>
      </c>
      <c r="F57" s="20">
        <v>103</v>
      </c>
      <c r="G57" s="20">
        <v>125</v>
      </c>
      <c r="H57" s="20">
        <v>1</v>
      </c>
      <c r="I57" s="20">
        <v>101</v>
      </c>
      <c r="J57" s="20">
        <v>119</v>
      </c>
      <c r="K57" s="20">
        <v>4</v>
      </c>
      <c r="L57" s="20">
        <v>3</v>
      </c>
      <c r="M57" s="2"/>
    </row>
    <row r="58" spans="2:13" x14ac:dyDescent="0.2">
      <c r="C58" s="6" t="s">
        <v>116</v>
      </c>
      <c r="D58" s="1">
        <f>SUM(D56:D57)</f>
        <v>330</v>
      </c>
      <c r="E58" s="1">
        <f t="shared" ref="E58:L58" si="8">SUM(E56:E57)</f>
        <v>21</v>
      </c>
      <c r="F58" s="1">
        <f t="shared" si="8"/>
        <v>207</v>
      </c>
      <c r="G58" s="1">
        <f t="shared" si="8"/>
        <v>277</v>
      </c>
      <c r="H58" s="1">
        <f t="shared" si="8"/>
        <v>22</v>
      </c>
      <c r="I58" s="1">
        <f t="shared" si="8"/>
        <v>199</v>
      </c>
      <c r="J58" s="1">
        <f t="shared" si="8"/>
        <v>166</v>
      </c>
      <c r="K58" s="1">
        <f t="shared" si="8"/>
        <v>5</v>
      </c>
      <c r="L58" s="1">
        <f t="shared" si="8"/>
        <v>7</v>
      </c>
      <c r="M58" s="2"/>
    </row>
    <row r="59" spans="2:13" x14ac:dyDescent="0.2">
      <c r="C59" s="6" t="s">
        <v>119</v>
      </c>
      <c r="D59" s="7">
        <f>+D58/2</f>
        <v>165</v>
      </c>
      <c r="E59" s="7">
        <f t="shared" ref="E59:L59" si="9">+E58/2</f>
        <v>10.5</v>
      </c>
      <c r="F59" s="7">
        <f t="shared" si="9"/>
        <v>103.5</v>
      </c>
      <c r="G59" s="7">
        <f t="shared" si="9"/>
        <v>138.5</v>
      </c>
      <c r="H59" s="7">
        <f t="shared" si="9"/>
        <v>11</v>
      </c>
      <c r="I59" s="7">
        <f t="shared" si="9"/>
        <v>99.5</v>
      </c>
      <c r="J59" s="7">
        <f t="shared" si="9"/>
        <v>83</v>
      </c>
      <c r="K59" s="7">
        <f t="shared" si="9"/>
        <v>2.5</v>
      </c>
      <c r="L59" s="7">
        <f t="shared" si="9"/>
        <v>3.5</v>
      </c>
      <c r="M59" s="2"/>
    </row>
    <row r="60" spans="2:13" x14ac:dyDescent="0.2">
      <c r="C60" s="6" t="s">
        <v>117</v>
      </c>
      <c r="E60" s="8">
        <f>SUM(D59:E59)</f>
        <v>175.5</v>
      </c>
      <c r="F60" s="8">
        <f>SUM(D59:F59)</f>
        <v>279</v>
      </c>
      <c r="H60" s="8">
        <f>SUM(G59:H59)</f>
        <v>149.5</v>
      </c>
      <c r="I60" s="8">
        <f>SUM(G59:I59)</f>
        <v>249</v>
      </c>
      <c r="K60" s="8">
        <f>SUM(J59:K59)</f>
        <v>85.5</v>
      </c>
      <c r="L60" s="8">
        <f>SUM(J59:L59)</f>
        <v>89</v>
      </c>
      <c r="M60" s="2"/>
    </row>
    <row r="61" spans="2:13" x14ac:dyDescent="0.2">
      <c r="C61" s="6" t="s">
        <v>120</v>
      </c>
      <c r="D61" s="10">
        <f>+D58/D46</f>
        <v>1.5068493150684932</v>
      </c>
      <c r="E61" s="10">
        <f t="shared" ref="E61:L61" si="10">+E58/E46</f>
        <v>1.9090909090909092</v>
      </c>
      <c r="F61" s="10">
        <f t="shared" si="10"/>
        <v>1.7542372881355932</v>
      </c>
      <c r="G61" s="10">
        <f t="shared" si="10"/>
        <v>1.7756410256410255</v>
      </c>
      <c r="H61" s="10">
        <f t="shared" si="10"/>
        <v>3.1428571428571428</v>
      </c>
      <c r="I61" s="10">
        <f t="shared" si="10"/>
        <v>1.9320388349514563</v>
      </c>
      <c r="J61" s="10">
        <f t="shared" si="10"/>
        <v>1.2868217054263567</v>
      </c>
      <c r="K61" s="10">
        <f t="shared" si="10"/>
        <v>0.625</v>
      </c>
      <c r="L61" s="10">
        <f t="shared" si="10"/>
        <v>1</v>
      </c>
    </row>
    <row r="62" spans="2:13" ht="14.25" customHeight="1" thickBot="1" x14ac:dyDescent="0.25">
      <c r="C62" s="9" t="s">
        <v>122</v>
      </c>
      <c r="E62" s="10">
        <f>+E60/E48</f>
        <v>1.5260869565217392</v>
      </c>
      <c r="F62" s="10">
        <f t="shared" ref="F62:L62" si="11">+F60/F48</f>
        <v>1.603448275862069</v>
      </c>
      <c r="G62" s="10"/>
      <c r="H62" s="10">
        <f t="shared" si="11"/>
        <v>1.834355828220859</v>
      </c>
      <c r="I62" s="10">
        <f t="shared" si="11"/>
        <v>1.8721804511278195</v>
      </c>
      <c r="J62" s="10"/>
      <c r="K62" s="10">
        <f t="shared" si="11"/>
        <v>1.2481751824817517</v>
      </c>
      <c r="L62" s="10">
        <f t="shared" si="11"/>
        <v>1.2361111111111112</v>
      </c>
    </row>
    <row r="63" spans="2:13" ht="12.75" thickBot="1" x14ac:dyDescent="0.25">
      <c r="C63" s="21"/>
      <c r="E63" s="10"/>
      <c r="F63" s="10">
        <f>+F59/F60</f>
        <v>0.37096774193548387</v>
      </c>
      <c r="G63" s="8"/>
      <c r="H63" s="11" t="s">
        <v>126</v>
      </c>
      <c r="I63" s="12">
        <f>+I60/F60</f>
        <v>0.89247311827956988</v>
      </c>
      <c r="J63" s="10"/>
      <c r="K63" s="10"/>
      <c r="L63" s="10"/>
    </row>
    <row r="64" spans="2:13" x14ac:dyDescent="0.2">
      <c r="C64" s="21"/>
      <c r="E64" s="10"/>
      <c r="F64" s="10"/>
      <c r="G64" s="10"/>
      <c r="H64" s="10"/>
      <c r="I64" s="10"/>
      <c r="J64" s="10"/>
      <c r="K64" s="10"/>
      <c r="L64" s="10"/>
    </row>
    <row r="65" spans="2:13" ht="30" customHeight="1" x14ac:dyDescent="0.2">
      <c r="B65" s="118" t="s">
        <v>123</v>
      </c>
      <c r="C65" s="199" t="s">
        <v>292</v>
      </c>
      <c r="D65" s="199"/>
      <c r="E65" s="199"/>
      <c r="F65" s="199"/>
      <c r="G65" s="199"/>
      <c r="H65" s="199"/>
      <c r="I65" s="199"/>
      <c r="J65" s="199"/>
      <c r="K65" s="199"/>
      <c r="L65" s="199"/>
    </row>
    <row r="66" spans="2:13" ht="19.149999999999999" customHeight="1" x14ac:dyDescent="0.2">
      <c r="B66" s="119" t="s">
        <v>124</v>
      </c>
      <c r="C66" s="199" t="s">
        <v>293</v>
      </c>
      <c r="D66" s="199"/>
      <c r="E66" s="199"/>
      <c r="F66" s="199"/>
      <c r="G66" s="199"/>
      <c r="H66" s="199"/>
      <c r="I66" s="199"/>
      <c r="J66" s="199"/>
      <c r="K66" s="199"/>
      <c r="L66" s="199"/>
    </row>
    <row r="67" spans="2:13" ht="17.45" customHeight="1" x14ac:dyDescent="0.2">
      <c r="B67" s="119" t="s">
        <v>125</v>
      </c>
      <c r="C67" s="199" t="s">
        <v>294</v>
      </c>
      <c r="D67" s="199"/>
      <c r="E67" s="199"/>
      <c r="F67" s="199"/>
      <c r="G67" s="199"/>
      <c r="H67" s="199"/>
      <c r="I67" s="199"/>
      <c r="J67" s="199"/>
      <c r="K67" s="199"/>
      <c r="L67" s="199"/>
    </row>
    <row r="68" spans="2:13" x14ac:dyDescent="0.2">
      <c r="B68" s="26"/>
      <c r="C68" s="178"/>
      <c r="D68" s="178"/>
      <c r="E68" s="178"/>
      <c r="F68" s="178"/>
      <c r="G68" s="178"/>
      <c r="H68" s="178"/>
      <c r="I68" s="178"/>
      <c r="J68" s="178"/>
      <c r="K68" s="178"/>
      <c r="L68" s="178"/>
    </row>
    <row r="69" spans="2:13" x14ac:dyDescent="0.2">
      <c r="B69" s="26"/>
      <c r="C69" s="178"/>
      <c r="D69" s="178"/>
      <c r="E69" s="178"/>
      <c r="F69" s="178"/>
      <c r="G69" s="239">
        <v>2016</v>
      </c>
      <c r="H69" s="239"/>
      <c r="I69" s="239"/>
      <c r="J69" s="178"/>
      <c r="K69" s="178"/>
      <c r="L69" s="178"/>
    </row>
    <row r="70" spans="2:13" ht="12.75" thickBot="1" x14ac:dyDescent="0.25">
      <c r="B70" s="26"/>
      <c r="C70" s="178"/>
      <c r="D70" s="178"/>
      <c r="E70" s="178"/>
      <c r="F70" s="178"/>
      <c r="G70" s="178"/>
      <c r="H70" s="178"/>
      <c r="I70" s="178"/>
      <c r="J70" s="178"/>
      <c r="K70" s="178"/>
      <c r="L70" s="178"/>
    </row>
    <row r="71" spans="2:13" ht="12.75" thickBot="1" x14ac:dyDescent="0.25">
      <c r="B71" s="203" t="s">
        <v>28</v>
      </c>
      <c r="C71" s="213" t="s">
        <v>0</v>
      </c>
      <c r="D71" s="209" t="s">
        <v>1</v>
      </c>
      <c r="E71" s="207"/>
      <c r="F71" s="208"/>
      <c r="G71" s="209" t="s">
        <v>2</v>
      </c>
      <c r="H71" s="207"/>
      <c r="I71" s="208"/>
      <c r="J71" s="209" t="s">
        <v>3</v>
      </c>
      <c r="K71" s="207"/>
      <c r="L71" s="208"/>
      <c r="M71" s="2"/>
    </row>
    <row r="72" spans="2:13" x14ac:dyDescent="0.2">
      <c r="B72" s="204"/>
      <c r="C72" s="214"/>
      <c r="D72" s="216" t="s">
        <v>4</v>
      </c>
      <c r="E72" s="200" t="s">
        <v>5</v>
      </c>
      <c r="F72" s="200" t="s">
        <v>6</v>
      </c>
      <c r="G72" s="200" t="s">
        <v>4</v>
      </c>
      <c r="H72" s="200" t="s">
        <v>5</v>
      </c>
      <c r="I72" s="200" t="s">
        <v>6</v>
      </c>
      <c r="J72" s="200" t="s">
        <v>4</v>
      </c>
      <c r="K72" s="200" t="s">
        <v>5</v>
      </c>
      <c r="L72" s="200" t="s">
        <v>6</v>
      </c>
      <c r="M72" s="2"/>
    </row>
    <row r="73" spans="2:13" ht="12.75" thickBot="1" x14ac:dyDescent="0.25">
      <c r="B73" s="205"/>
      <c r="C73" s="215"/>
      <c r="D73" s="217"/>
      <c r="E73" s="201"/>
      <c r="F73" s="201"/>
      <c r="G73" s="201"/>
      <c r="H73" s="201"/>
      <c r="I73" s="201"/>
      <c r="J73" s="201"/>
      <c r="K73" s="201"/>
      <c r="L73" s="201"/>
      <c r="M73" s="2"/>
    </row>
    <row r="74" spans="2:13" ht="12.75" thickBot="1" x14ac:dyDescent="0.25">
      <c r="B74" s="237" t="s">
        <v>33</v>
      </c>
      <c r="C74" s="39" t="s">
        <v>24</v>
      </c>
      <c r="D74" s="28">
        <v>293</v>
      </c>
      <c r="E74" s="28">
        <v>5</v>
      </c>
      <c r="F74" s="28">
        <v>94</v>
      </c>
      <c r="G74" s="28">
        <v>165</v>
      </c>
      <c r="H74" s="28">
        <v>6</v>
      </c>
      <c r="I74" s="28">
        <v>71</v>
      </c>
      <c r="J74" s="28">
        <v>265</v>
      </c>
      <c r="K74" s="28">
        <v>6</v>
      </c>
      <c r="L74" s="28">
        <v>3</v>
      </c>
      <c r="M74" s="2"/>
    </row>
    <row r="75" spans="2:13" ht="12.75" thickBot="1" x14ac:dyDescent="0.25">
      <c r="B75" s="238"/>
      <c r="C75" s="39" t="s">
        <v>25</v>
      </c>
      <c r="D75" s="4">
        <v>242</v>
      </c>
      <c r="E75" s="4">
        <v>5</v>
      </c>
      <c r="F75" s="4">
        <v>92</v>
      </c>
      <c r="G75" s="4">
        <v>197</v>
      </c>
      <c r="H75" s="4">
        <v>2</v>
      </c>
      <c r="I75" s="4">
        <v>73</v>
      </c>
      <c r="J75" s="4">
        <v>181</v>
      </c>
      <c r="K75" s="4">
        <v>4</v>
      </c>
      <c r="L75" s="4">
        <v>0</v>
      </c>
      <c r="M75" s="2"/>
    </row>
    <row r="76" spans="2:13" x14ac:dyDescent="0.2">
      <c r="B76" s="34"/>
      <c r="C76" s="6" t="s">
        <v>116</v>
      </c>
      <c r="D76" s="1">
        <f>SUM(D74:D75)</f>
        <v>535</v>
      </c>
      <c r="E76" s="1">
        <f t="shared" ref="E76:K76" si="12">SUM(E74:E75)</f>
        <v>10</v>
      </c>
      <c r="F76" s="1">
        <f t="shared" si="12"/>
        <v>186</v>
      </c>
      <c r="G76" s="1">
        <f t="shared" si="12"/>
        <v>362</v>
      </c>
      <c r="H76" s="1">
        <f t="shared" si="12"/>
        <v>8</v>
      </c>
      <c r="I76" s="1">
        <f t="shared" si="12"/>
        <v>144</v>
      </c>
      <c r="J76" s="1">
        <f t="shared" si="12"/>
        <v>446</v>
      </c>
      <c r="K76" s="1">
        <f t="shared" si="12"/>
        <v>10</v>
      </c>
      <c r="L76" s="1">
        <f>SUM(L74:L75)</f>
        <v>3</v>
      </c>
      <c r="M76" s="2"/>
    </row>
    <row r="77" spans="2:13" x14ac:dyDescent="0.2">
      <c r="B77" s="34"/>
      <c r="C77" s="6" t="s">
        <v>119</v>
      </c>
      <c r="D77" s="7">
        <f t="shared" ref="D77:L77" si="13">+D76/2</f>
        <v>267.5</v>
      </c>
      <c r="E77" s="7">
        <f t="shared" si="13"/>
        <v>5</v>
      </c>
      <c r="F77" s="7">
        <f t="shared" si="13"/>
        <v>93</v>
      </c>
      <c r="G77" s="7">
        <f t="shared" si="13"/>
        <v>181</v>
      </c>
      <c r="H77" s="7">
        <f t="shared" si="13"/>
        <v>4</v>
      </c>
      <c r="I77" s="7">
        <f t="shared" si="13"/>
        <v>72</v>
      </c>
      <c r="J77" s="7">
        <f t="shared" si="13"/>
        <v>223</v>
      </c>
      <c r="K77" s="7">
        <f t="shared" si="13"/>
        <v>5</v>
      </c>
      <c r="L77" s="7">
        <f t="shared" si="13"/>
        <v>1.5</v>
      </c>
      <c r="M77" s="2"/>
    </row>
    <row r="78" spans="2:13" ht="12.75" thickBot="1" x14ac:dyDescent="0.25">
      <c r="B78" s="34"/>
      <c r="C78" s="6" t="s">
        <v>117</v>
      </c>
      <c r="E78" s="7">
        <f>SUM(D77:E77)</f>
        <v>272.5</v>
      </c>
      <c r="F78" s="7">
        <f>SUM(D77:F77)</f>
        <v>365.5</v>
      </c>
      <c r="H78" s="7">
        <f>SUM(G77:H77)</f>
        <v>185</v>
      </c>
      <c r="I78" s="7">
        <f>SUM(G77:I77)</f>
        <v>257</v>
      </c>
      <c r="K78" s="7">
        <f>SUM(J77:K77)</f>
        <v>228</v>
      </c>
      <c r="L78" s="7">
        <f>SUM(J77:L77)</f>
        <v>229.5</v>
      </c>
      <c r="M78" s="2"/>
    </row>
    <row r="79" spans="2:13" ht="12.75" thickBot="1" x14ac:dyDescent="0.25">
      <c r="C79" s="9" t="s">
        <v>121</v>
      </c>
      <c r="D79" s="8"/>
      <c r="E79" s="8"/>
      <c r="F79" s="10">
        <f>+F77/F78</f>
        <v>0.25444596443228457</v>
      </c>
      <c r="G79" s="8"/>
      <c r="H79" s="11" t="s">
        <v>126</v>
      </c>
      <c r="I79" s="12">
        <f>+I78/F78</f>
        <v>0.70314637482900133</v>
      </c>
      <c r="J79" s="8"/>
      <c r="K79" s="8"/>
      <c r="L79" s="8"/>
    </row>
    <row r="81" spans="2:12" x14ac:dyDescent="0.2">
      <c r="G81" s="212">
        <v>2017</v>
      </c>
      <c r="H81" s="212"/>
      <c r="I81" s="212"/>
    </row>
    <row r="82" spans="2:12" ht="12.75" thickBot="1" x14ac:dyDescent="0.25"/>
    <row r="83" spans="2:12" ht="12.75" thickBot="1" x14ac:dyDescent="0.25">
      <c r="B83" s="203" t="s">
        <v>28</v>
      </c>
      <c r="C83" s="213" t="s">
        <v>0</v>
      </c>
      <c r="D83" s="209" t="s">
        <v>1</v>
      </c>
      <c r="E83" s="207"/>
      <c r="F83" s="208"/>
      <c r="G83" s="209" t="s">
        <v>2</v>
      </c>
      <c r="H83" s="207"/>
      <c r="I83" s="208"/>
      <c r="J83" s="209" t="s">
        <v>3</v>
      </c>
      <c r="K83" s="207"/>
      <c r="L83" s="208"/>
    </row>
    <row r="84" spans="2:12" x14ac:dyDescent="0.2">
      <c r="B84" s="204"/>
      <c r="C84" s="214"/>
      <c r="D84" s="216" t="s">
        <v>4</v>
      </c>
      <c r="E84" s="200" t="s">
        <v>5</v>
      </c>
      <c r="F84" s="200" t="s">
        <v>6</v>
      </c>
      <c r="G84" s="200" t="s">
        <v>4</v>
      </c>
      <c r="H84" s="200" t="s">
        <v>5</v>
      </c>
      <c r="I84" s="200" t="s">
        <v>6</v>
      </c>
      <c r="J84" s="200" t="s">
        <v>4</v>
      </c>
      <c r="K84" s="200" t="s">
        <v>5</v>
      </c>
      <c r="L84" s="200" t="s">
        <v>6</v>
      </c>
    </row>
    <row r="85" spans="2:12" ht="12.75" thickBot="1" x14ac:dyDescent="0.25">
      <c r="B85" s="205"/>
      <c r="C85" s="215"/>
      <c r="D85" s="217"/>
      <c r="E85" s="201"/>
      <c r="F85" s="201"/>
      <c r="G85" s="201"/>
      <c r="H85" s="201"/>
      <c r="I85" s="201"/>
      <c r="J85" s="201"/>
      <c r="K85" s="201"/>
      <c r="L85" s="201"/>
    </row>
    <row r="86" spans="2:12" ht="12.75" thickBot="1" x14ac:dyDescent="0.25">
      <c r="B86" s="237" t="s">
        <v>33</v>
      </c>
      <c r="C86" s="39" t="s">
        <v>24</v>
      </c>
      <c r="D86" s="28">
        <v>283</v>
      </c>
      <c r="E86" s="92">
        <v>5</v>
      </c>
      <c r="F86" s="28">
        <v>98</v>
      </c>
      <c r="G86" s="28">
        <v>230</v>
      </c>
      <c r="H86" s="28">
        <v>6</v>
      </c>
      <c r="I86" s="28">
        <v>87</v>
      </c>
      <c r="J86" s="28">
        <v>296</v>
      </c>
      <c r="K86" s="28">
        <v>5</v>
      </c>
      <c r="L86" s="28">
        <v>1</v>
      </c>
    </row>
    <row r="87" spans="2:12" ht="12.75" thickBot="1" x14ac:dyDescent="0.25">
      <c r="B87" s="238"/>
      <c r="C87" s="39" t="s">
        <v>25</v>
      </c>
      <c r="D87" s="4">
        <v>270</v>
      </c>
      <c r="E87" s="91">
        <v>1</v>
      </c>
      <c r="F87" s="4">
        <v>103</v>
      </c>
      <c r="G87" s="4">
        <v>199</v>
      </c>
      <c r="H87" s="4">
        <v>1</v>
      </c>
      <c r="I87" s="4">
        <v>101</v>
      </c>
      <c r="J87" s="4">
        <v>224</v>
      </c>
      <c r="K87" s="4">
        <v>4</v>
      </c>
      <c r="L87" s="4">
        <v>3</v>
      </c>
    </row>
    <row r="88" spans="2:12" x14ac:dyDescent="0.2">
      <c r="C88" s="6" t="s">
        <v>116</v>
      </c>
      <c r="D88" s="1">
        <f>SUM(D86:D87)</f>
        <v>553</v>
      </c>
      <c r="E88" s="1">
        <f t="shared" ref="E88:K88" si="14">SUM(E86:E87)</f>
        <v>6</v>
      </c>
      <c r="F88" s="1">
        <f t="shared" si="14"/>
        <v>201</v>
      </c>
      <c r="G88" s="1">
        <f t="shared" si="14"/>
        <v>429</v>
      </c>
      <c r="H88" s="1">
        <f t="shared" si="14"/>
        <v>7</v>
      </c>
      <c r="I88" s="1">
        <f t="shared" si="14"/>
        <v>188</v>
      </c>
      <c r="J88" s="1">
        <f t="shared" si="14"/>
        <v>520</v>
      </c>
      <c r="K88" s="1">
        <f t="shared" si="14"/>
        <v>9</v>
      </c>
      <c r="L88" s="1">
        <f>SUM(L86:L87)</f>
        <v>4</v>
      </c>
    </row>
    <row r="89" spans="2:12" x14ac:dyDescent="0.2">
      <c r="C89" s="6" t="s">
        <v>119</v>
      </c>
      <c r="D89" s="7">
        <f t="shared" ref="D89:L89" si="15">+D88/2</f>
        <v>276.5</v>
      </c>
      <c r="E89" s="7">
        <f t="shared" si="15"/>
        <v>3</v>
      </c>
      <c r="F89" s="7">
        <f t="shared" si="15"/>
        <v>100.5</v>
      </c>
      <c r="G89" s="7">
        <f t="shared" si="15"/>
        <v>214.5</v>
      </c>
      <c r="H89" s="7">
        <f t="shared" si="15"/>
        <v>3.5</v>
      </c>
      <c r="I89" s="7">
        <f t="shared" si="15"/>
        <v>94</v>
      </c>
      <c r="J89" s="7">
        <f t="shared" si="15"/>
        <v>260</v>
      </c>
      <c r="K89" s="7">
        <f t="shared" si="15"/>
        <v>4.5</v>
      </c>
      <c r="L89" s="7">
        <f t="shared" si="15"/>
        <v>2</v>
      </c>
    </row>
    <row r="90" spans="2:12" x14ac:dyDescent="0.2">
      <c r="C90" s="6" t="s">
        <v>117</v>
      </c>
      <c r="E90" s="8">
        <f>SUM(D89:E89)</f>
        <v>279.5</v>
      </c>
      <c r="F90" s="8">
        <f>SUM(D89:F89)</f>
        <v>380</v>
      </c>
      <c r="H90" s="8">
        <f>SUM(G89:H89)</f>
        <v>218</v>
      </c>
      <c r="I90" s="8">
        <f>SUM(G89:I89)</f>
        <v>312</v>
      </c>
      <c r="K90" s="8">
        <f>SUM(J89:K89)</f>
        <v>264.5</v>
      </c>
      <c r="L90" s="8">
        <f>SUM(J89:L89)</f>
        <v>266.5</v>
      </c>
    </row>
    <row r="91" spans="2:12" x14ac:dyDescent="0.2">
      <c r="C91" s="6" t="s">
        <v>120</v>
      </c>
      <c r="D91" s="10">
        <f>+D88/D76</f>
        <v>1.0336448598130841</v>
      </c>
      <c r="E91" s="10">
        <f t="shared" ref="E91:L91" si="16">+E88/E76</f>
        <v>0.6</v>
      </c>
      <c r="F91" s="10">
        <f t="shared" si="16"/>
        <v>1.0806451612903225</v>
      </c>
      <c r="G91" s="10">
        <f t="shared" si="16"/>
        <v>1.1850828729281768</v>
      </c>
      <c r="H91" s="10">
        <f t="shared" si="16"/>
        <v>0.875</v>
      </c>
      <c r="I91" s="10">
        <f t="shared" si="16"/>
        <v>1.3055555555555556</v>
      </c>
      <c r="J91" s="10">
        <f t="shared" si="16"/>
        <v>1.1659192825112108</v>
      </c>
      <c r="K91" s="10">
        <f t="shared" si="16"/>
        <v>0.9</v>
      </c>
      <c r="L91" s="10">
        <f t="shared" si="16"/>
        <v>1.3333333333333333</v>
      </c>
    </row>
    <row r="92" spans="2:12" ht="14.25" customHeight="1" thickBot="1" x14ac:dyDescent="0.25">
      <c r="C92" s="9" t="s">
        <v>122</v>
      </c>
      <c r="E92" s="10">
        <f>E90/E78</f>
        <v>1.0256880733944953</v>
      </c>
      <c r="F92" s="10">
        <f t="shared" ref="F92:L92" si="17">F90/F78</f>
        <v>1.0396716826265391</v>
      </c>
      <c r="G92" s="10"/>
      <c r="H92" s="10">
        <f t="shared" si="17"/>
        <v>1.1783783783783783</v>
      </c>
      <c r="I92" s="10">
        <f t="shared" si="17"/>
        <v>1.2140077821011672</v>
      </c>
      <c r="J92" s="10"/>
      <c r="K92" s="10">
        <f t="shared" si="17"/>
        <v>1.1600877192982457</v>
      </c>
      <c r="L92" s="10">
        <f t="shared" si="17"/>
        <v>1.1612200435729847</v>
      </c>
    </row>
    <row r="93" spans="2:12" ht="12.75" thickBot="1" x14ac:dyDescent="0.25">
      <c r="C93" s="21"/>
      <c r="E93" s="10"/>
      <c r="F93" s="10">
        <f>+F89/F90</f>
        <v>0.26447368421052631</v>
      </c>
      <c r="G93" s="8"/>
      <c r="H93" s="11" t="s">
        <v>126</v>
      </c>
      <c r="I93" s="12">
        <f>+I90/F90</f>
        <v>0.82105263157894737</v>
      </c>
      <c r="J93" s="10"/>
      <c r="K93" s="10"/>
      <c r="L93" s="10"/>
    </row>
    <row r="94" spans="2:12" x14ac:dyDescent="0.2">
      <c r="C94" s="21"/>
      <c r="E94" s="10"/>
      <c r="F94" s="10"/>
      <c r="G94" s="10"/>
      <c r="H94" s="10"/>
      <c r="I94" s="10"/>
      <c r="J94" s="10"/>
      <c r="K94" s="10"/>
      <c r="L94" s="10"/>
    </row>
    <row r="95" spans="2:12" ht="21.75" customHeight="1" x14ac:dyDescent="0.2">
      <c r="B95" s="118" t="s">
        <v>123</v>
      </c>
      <c r="C95" s="199" t="s">
        <v>295</v>
      </c>
      <c r="D95" s="199"/>
      <c r="E95" s="199"/>
      <c r="F95" s="199"/>
      <c r="G95" s="199"/>
      <c r="H95" s="199"/>
      <c r="I95" s="199"/>
      <c r="J95" s="199"/>
      <c r="K95" s="199"/>
      <c r="L95" s="199"/>
    </row>
    <row r="96" spans="2:12" ht="24.6" customHeight="1" x14ac:dyDescent="0.2">
      <c r="B96" s="119" t="s">
        <v>124</v>
      </c>
      <c r="C96" s="199" t="s">
        <v>296</v>
      </c>
      <c r="D96" s="199"/>
      <c r="E96" s="199"/>
      <c r="F96" s="199"/>
      <c r="G96" s="199"/>
      <c r="H96" s="199"/>
      <c r="I96" s="199"/>
      <c r="J96" s="199"/>
      <c r="K96" s="199"/>
      <c r="L96" s="199"/>
    </row>
    <row r="97" spans="1:16" ht="18.600000000000001" customHeight="1" x14ac:dyDescent="0.2">
      <c r="B97" s="119" t="s">
        <v>125</v>
      </c>
      <c r="C97" s="199" t="s">
        <v>297</v>
      </c>
      <c r="D97" s="199"/>
      <c r="E97" s="199"/>
      <c r="F97" s="199"/>
      <c r="G97" s="199"/>
      <c r="H97" s="199"/>
      <c r="I97" s="199"/>
      <c r="J97" s="199"/>
      <c r="K97" s="199"/>
      <c r="L97" s="199"/>
      <c r="P97" s="8"/>
    </row>
    <row r="98" spans="1:16" ht="12.75" thickBot="1" x14ac:dyDescent="0.25">
      <c r="P98" s="8"/>
    </row>
    <row r="99" spans="1:16" ht="12" customHeight="1" x14ac:dyDescent="0.2">
      <c r="C99" s="178"/>
      <c r="D99" s="203" t="s">
        <v>1</v>
      </c>
      <c r="E99" s="203" t="s">
        <v>2</v>
      </c>
      <c r="F99" s="203" t="s">
        <v>3</v>
      </c>
    </row>
    <row r="100" spans="1:16" ht="15.75" customHeight="1" thickBot="1" x14ac:dyDescent="0.25">
      <c r="C100" s="178"/>
      <c r="D100" s="240"/>
      <c r="E100" s="240"/>
      <c r="F100" s="240"/>
    </row>
    <row r="101" spans="1:16" ht="25.5" customHeight="1" thickBot="1" x14ac:dyDescent="0.25">
      <c r="C101" s="27" t="s">
        <v>383</v>
      </c>
      <c r="D101" s="28"/>
      <c r="E101" s="28"/>
      <c r="F101" s="28"/>
    </row>
    <row r="102" spans="1:16" ht="36.75" thickBot="1" x14ac:dyDescent="0.25">
      <c r="C102" s="31" t="s">
        <v>173</v>
      </c>
      <c r="D102" s="76"/>
      <c r="E102" s="77"/>
      <c r="F102" s="78"/>
    </row>
    <row r="103" spans="1:16" x14ac:dyDescent="0.2">
      <c r="D103" s="10" t="e">
        <f>+D101/D102</f>
        <v>#DIV/0!</v>
      </c>
      <c r="E103" s="10" t="e">
        <f>+E101/E102</f>
        <v>#DIV/0!</v>
      </c>
      <c r="F103" s="10" t="e">
        <f>+F101/F102</f>
        <v>#DIV/0!</v>
      </c>
    </row>
    <row r="105" spans="1:16" ht="42" customHeight="1" x14ac:dyDescent="0.2">
      <c r="A105" s="118" t="s">
        <v>167</v>
      </c>
      <c r="B105" s="234" t="s">
        <v>298</v>
      </c>
      <c r="C105" s="234"/>
      <c r="D105" s="234"/>
      <c r="E105" s="234"/>
      <c r="F105" s="234"/>
      <c r="G105" s="234"/>
      <c r="H105" s="234"/>
      <c r="I105" s="234"/>
      <c r="J105" s="234"/>
      <c r="K105" s="234"/>
    </row>
    <row r="107" spans="1:16" ht="24" x14ac:dyDescent="0.2">
      <c r="C107" s="14" t="s">
        <v>74</v>
      </c>
      <c r="D107" s="15" t="s">
        <v>75</v>
      </c>
      <c r="E107" s="15" t="s">
        <v>76</v>
      </c>
      <c r="F107" s="16" t="s">
        <v>77</v>
      </c>
    </row>
    <row r="108" spans="1:16" x14ac:dyDescent="0.2">
      <c r="C108" s="17" t="s">
        <v>78</v>
      </c>
      <c r="D108" s="18"/>
      <c r="E108" s="18"/>
      <c r="F108" s="18"/>
    </row>
    <row r="109" spans="1:16" x14ac:dyDescent="0.2">
      <c r="C109" s="17" t="s">
        <v>80</v>
      </c>
      <c r="D109" s="18"/>
      <c r="E109" s="18"/>
      <c r="F109" s="18"/>
    </row>
    <row r="110" spans="1:16" x14ac:dyDescent="0.2">
      <c r="C110" s="17" t="s">
        <v>82</v>
      </c>
      <c r="D110" s="18"/>
      <c r="E110" s="18"/>
      <c r="F110" s="18"/>
    </row>
    <row r="111" spans="1:16" x14ac:dyDescent="0.2">
      <c r="C111" s="17" t="s">
        <v>83</v>
      </c>
      <c r="D111" s="18"/>
      <c r="E111" s="18"/>
      <c r="F111" s="18"/>
    </row>
    <row r="112" spans="1:16" x14ac:dyDescent="0.2">
      <c r="C112" s="17" t="s">
        <v>85</v>
      </c>
      <c r="D112" s="18"/>
      <c r="E112" s="18"/>
      <c r="F112" s="18"/>
    </row>
    <row r="113" spans="3:6" x14ac:dyDescent="0.2">
      <c r="C113" s="17" t="s">
        <v>86</v>
      </c>
      <c r="D113" s="18"/>
      <c r="E113" s="18"/>
      <c r="F113" s="18"/>
    </row>
    <row r="114" spans="3:6" x14ac:dyDescent="0.2">
      <c r="C114" s="17" t="s">
        <v>87</v>
      </c>
      <c r="D114" s="18"/>
      <c r="E114" s="18"/>
      <c r="F114" s="18"/>
    </row>
    <row r="115" spans="3:6" x14ac:dyDescent="0.2">
      <c r="C115" s="17" t="s">
        <v>88</v>
      </c>
      <c r="D115" s="18"/>
      <c r="E115" s="18"/>
      <c r="F115" s="18"/>
    </row>
    <row r="116" spans="3:6" x14ac:dyDescent="0.2">
      <c r="C116" s="17" t="s">
        <v>89</v>
      </c>
      <c r="D116" s="18"/>
      <c r="E116" s="18"/>
      <c r="F116" s="18"/>
    </row>
    <row r="117" spans="3:6" x14ac:dyDescent="0.2">
      <c r="C117" s="17" t="s">
        <v>90</v>
      </c>
      <c r="D117" s="18"/>
      <c r="E117" s="18"/>
      <c r="F117" s="18"/>
    </row>
    <row r="118" spans="3:6" x14ac:dyDescent="0.2">
      <c r="C118" s="17" t="s">
        <v>180</v>
      </c>
      <c r="D118" s="18"/>
      <c r="E118" s="18"/>
      <c r="F118" s="18"/>
    </row>
    <row r="119" spans="3:6" x14ac:dyDescent="0.2">
      <c r="C119" s="17" t="s">
        <v>91</v>
      </c>
      <c r="D119" s="18"/>
      <c r="E119" s="18"/>
      <c r="F119" s="18"/>
    </row>
    <row r="120" spans="3:6" x14ac:dyDescent="0.2">
      <c r="C120" s="17" t="s">
        <v>92</v>
      </c>
      <c r="D120" s="18"/>
      <c r="E120" s="18"/>
      <c r="F120" s="18"/>
    </row>
    <row r="121" spans="3:6" x14ac:dyDescent="0.2">
      <c r="C121" s="17" t="s">
        <v>93</v>
      </c>
      <c r="D121" s="18"/>
      <c r="E121" s="18"/>
      <c r="F121" s="18"/>
    </row>
    <row r="122" spans="3:6" x14ac:dyDescent="0.2">
      <c r="C122" s="17" t="s">
        <v>94</v>
      </c>
      <c r="D122" s="18"/>
      <c r="E122" s="18"/>
      <c r="F122" s="18"/>
    </row>
    <row r="123" spans="3:6" x14ac:dyDescent="0.2">
      <c r="C123" s="17" t="s">
        <v>95</v>
      </c>
      <c r="D123" s="18"/>
      <c r="E123" s="18"/>
      <c r="F123" s="18"/>
    </row>
    <row r="124" spans="3:6" x14ac:dyDescent="0.2">
      <c r="C124" s="17" t="s">
        <v>96</v>
      </c>
      <c r="D124" s="18"/>
      <c r="E124" s="18"/>
      <c r="F124" s="18"/>
    </row>
    <row r="125" spans="3:6" x14ac:dyDescent="0.2">
      <c r="C125" s="17" t="s">
        <v>97</v>
      </c>
      <c r="D125" s="18"/>
      <c r="E125" s="18"/>
      <c r="F125" s="18"/>
    </row>
    <row r="126" spans="3:6" x14ac:dyDescent="0.2">
      <c r="C126" s="17" t="s">
        <v>98</v>
      </c>
      <c r="D126" s="18"/>
      <c r="E126" s="18"/>
      <c r="F126" s="18"/>
    </row>
    <row r="127" spans="3:6" x14ac:dyDescent="0.2">
      <c r="C127" s="17" t="s">
        <v>243</v>
      </c>
      <c r="D127" s="18"/>
      <c r="E127" s="18"/>
      <c r="F127" s="18"/>
    </row>
    <row r="128" spans="3:6" x14ac:dyDescent="0.2">
      <c r="C128" s="17" t="s">
        <v>100</v>
      </c>
      <c r="D128" s="18"/>
      <c r="E128" s="18"/>
      <c r="F128" s="18"/>
    </row>
    <row r="129" spans="3:6" x14ac:dyDescent="0.2">
      <c r="C129" s="17" t="s">
        <v>245</v>
      </c>
      <c r="D129" s="18"/>
      <c r="E129" s="18"/>
      <c r="F129" s="18"/>
    </row>
    <row r="130" spans="3:6" x14ac:dyDescent="0.2">
      <c r="C130" s="17" t="s">
        <v>102</v>
      </c>
      <c r="D130" s="18"/>
      <c r="E130" s="18"/>
      <c r="F130" s="18"/>
    </row>
    <row r="131" spans="3:6" x14ac:dyDescent="0.2">
      <c r="C131" s="17" t="s">
        <v>103</v>
      </c>
      <c r="D131" s="18"/>
      <c r="E131" s="18"/>
      <c r="F131" s="18"/>
    </row>
    <row r="132" spans="3:6" x14ac:dyDescent="0.2">
      <c r="C132" s="17" t="s">
        <v>247</v>
      </c>
      <c r="D132" s="94"/>
      <c r="E132" s="18"/>
      <c r="F132" s="18"/>
    </row>
    <row r="133" spans="3:6" x14ac:dyDescent="0.2">
      <c r="C133" s="17" t="s">
        <v>105</v>
      </c>
      <c r="D133" s="18"/>
      <c r="E133" s="18"/>
      <c r="F133" s="18"/>
    </row>
    <row r="134" spans="3:6" x14ac:dyDescent="0.2">
      <c r="C134" s="17" t="s">
        <v>249</v>
      </c>
      <c r="D134" s="18"/>
      <c r="E134" s="18"/>
      <c r="F134" s="18"/>
    </row>
    <row r="135" spans="3:6" x14ac:dyDescent="0.2">
      <c r="C135" s="17" t="s">
        <v>251</v>
      </c>
      <c r="D135" s="18"/>
      <c r="E135" s="18"/>
      <c r="F135" s="18"/>
    </row>
    <row r="136" spans="3:6" x14ac:dyDescent="0.2">
      <c r="C136" s="93" t="s">
        <v>109</v>
      </c>
      <c r="D136" s="18"/>
      <c r="E136" s="18"/>
      <c r="F136" s="18"/>
    </row>
    <row r="137" spans="3:6" x14ac:dyDescent="0.2">
      <c r="C137" s="17" t="s">
        <v>184</v>
      </c>
      <c r="D137" s="18"/>
      <c r="E137" s="18"/>
      <c r="F137" s="18"/>
    </row>
    <row r="138" spans="3:6" x14ac:dyDescent="0.2">
      <c r="C138" s="17" t="s">
        <v>261</v>
      </c>
      <c r="D138" s="18"/>
      <c r="E138" s="18"/>
      <c r="F138" s="18"/>
    </row>
    <row r="139" spans="3:6" x14ac:dyDescent="0.2">
      <c r="C139" s="17" t="s">
        <v>260</v>
      </c>
      <c r="D139" s="18"/>
      <c r="E139" s="18"/>
      <c r="F139" s="18"/>
    </row>
    <row r="140" spans="3:6" x14ac:dyDescent="0.2">
      <c r="C140" s="1" t="s">
        <v>244</v>
      </c>
      <c r="F140" s="1" t="s">
        <v>262</v>
      </c>
    </row>
    <row r="141" spans="3:6" x14ac:dyDescent="0.2">
      <c r="C141" s="1" t="s">
        <v>246</v>
      </c>
    </row>
    <row r="142" spans="3:6" x14ac:dyDescent="0.2">
      <c r="C142" s="1" t="s">
        <v>248</v>
      </c>
    </row>
    <row r="143" spans="3:6" x14ac:dyDescent="0.2">
      <c r="C143" s="1" t="s">
        <v>250</v>
      </c>
    </row>
    <row r="144" spans="3:6" x14ac:dyDescent="0.2">
      <c r="C144" s="1" t="s">
        <v>252</v>
      </c>
    </row>
  </sheetData>
  <mergeCells count="109">
    <mergeCell ref="D99:D100"/>
    <mergeCell ref="E99:E100"/>
    <mergeCell ref="B105:K105"/>
    <mergeCell ref="F99:F100"/>
    <mergeCell ref="K5:K6"/>
    <mergeCell ref="L5:L6"/>
    <mergeCell ref="B7:B11"/>
    <mergeCell ref="B20:B22"/>
    <mergeCell ref="C20:C22"/>
    <mergeCell ref="D20:F20"/>
    <mergeCell ref="G20:I20"/>
    <mergeCell ref="B4:B6"/>
    <mergeCell ref="C4:C6"/>
    <mergeCell ref="D4:F4"/>
    <mergeCell ref="G4:I4"/>
    <mergeCell ref="J4:L4"/>
    <mergeCell ref="D5:D6"/>
    <mergeCell ref="E5:E6"/>
    <mergeCell ref="F5:F6"/>
    <mergeCell ref="B23:B27"/>
    <mergeCell ref="G18:I18"/>
    <mergeCell ref="B44:B45"/>
    <mergeCell ref="B53:B55"/>
    <mergeCell ref="C53:C55"/>
    <mergeCell ref="G2:I2"/>
    <mergeCell ref="B41:B43"/>
    <mergeCell ref="C41:C43"/>
    <mergeCell ref="D41:F41"/>
    <mergeCell ref="G41:I41"/>
    <mergeCell ref="I5:I6"/>
    <mergeCell ref="G5:G6"/>
    <mergeCell ref="H5:H6"/>
    <mergeCell ref="C35:L35"/>
    <mergeCell ref="C36:L36"/>
    <mergeCell ref="C37:L37"/>
    <mergeCell ref="J20:L20"/>
    <mergeCell ref="D21:D22"/>
    <mergeCell ref="E21:E22"/>
    <mergeCell ref="F21:F22"/>
    <mergeCell ref="G21:G22"/>
    <mergeCell ref="H21:H22"/>
    <mergeCell ref="I21:I22"/>
    <mergeCell ref="J21:J22"/>
    <mergeCell ref="K21:K22"/>
    <mergeCell ref="L21:L22"/>
    <mergeCell ref="J5:J6"/>
    <mergeCell ref="G39:I39"/>
    <mergeCell ref="J41:L41"/>
    <mergeCell ref="D42:D43"/>
    <mergeCell ref="E42:E43"/>
    <mergeCell ref="F42:F43"/>
    <mergeCell ref="G42:G43"/>
    <mergeCell ref="H42:H43"/>
    <mergeCell ref="I42:I43"/>
    <mergeCell ref="J42:J43"/>
    <mergeCell ref="K42:K43"/>
    <mergeCell ref="L42:L43"/>
    <mergeCell ref="B56:B57"/>
    <mergeCell ref="G51:I51"/>
    <mergeCell ref="B71:B73"/>
    <mergeCell ref="C71:C73"/>
    <mergeCell ref="D71:F71"/>
    <mergeCell ref="G71:I71"/>
    <mergeCell ref="C65:L65"/>
    <mergeCell ref="J53:L53"/>
    <mergeCell ref="D54:D55"/>
    <mergeCell ref="E54:E55"/>
    <mergeCell ref="F54:F55"/>
    <mergeCell ref="G54:G55"/>
    <mergeCell ref="H54:H55"/>
    <mergeCell ref="I54:I55"/>
    <mergeCell ref="J54:J55"/>
    <mergeCell ref="K54:K55"/>
    <mergeCell ref="L54:L55"/>
    <mergeCell ref="D53:F53"/>
    <mergeCell ref="G53:I53"/>
    <mergeCell ref="B74:B75"/>
    <mergeCell ref="B83:B85"/>
    <mergeCell ref="C83:C85"/>
    <mergeCell ref="D83:F83"/>
    <mergeCell ref="G83:I83"/>
    <mergeCell ref="D84:D85"/>
    <mergeCell ref="G81:I81"/>
    <mergeCell ref="C66:L66"/>
    <mergeCell ref="C67:L67"/>
    <mergeCell ref="G69:I69"/>
    <mergeCell ref="J71:L71"/>
    <mergeCell ref="D72:D73"/>
    <mergeCell ref="E72:E73"/>
    <mergeCell ref="F72:F73"/>
    <mergeCell ref="G72:G73"/>
    <mergeCell ref="H72:H73"/>
    <mergeCell ref="I72:I73"/>
    <mergeCell ref="J72:J73"/>
    <mergeCell ref="K72:K73"/>
    <mergeCell ref="L72:L73"/>
    <mergeCell ref="C95:L95"/>
    <mergeCell ref="C96:L96"/>
    <mergeCell ref="C97:L97"/>
    <mergeCell ref="J83:L83"/>
    <mergeCell ref="K84:K85"/>
    <mergeCell ref="L84:L85"/>
    <mergeCell ref="B86:B87"/>
    <mergeCell ref="F84:F85"/>
    <mergeCell ref="G84:G85"/>
    <mergeCell ref="E84:E85"/>
    <mergeCell ref="H84:H85"/>
    <mergeCell ref="I84:I85"/>
    <mergeCell ref="J84:J85"/>
  </mergeCells>
  <pageMargins left="0.70866141732283472" right="0.70866141732283472" top="0.74803149606299213" bottom="0.74803149606299213" header="0.31496062992125984" footer="0.31496062992125984"/>
  <pageSetup paperSize="14" scale="75" orientation="landscape"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90"/>
  <sheetViews>
    <sheetView topLeftCell="A99" zoomScale="90" zoomScaleNormal="90" workbookViewId="0">
      <selection activeCell="C126" sqref="C126:L126"/>
    </sheetView>
  </sheetViews>
  <sheetFormatPr baseColWidth="10" defaultColWidth="11.5703125" defaultRowHeight="12" x14ac:dyDescent="0.2"/>
  <cols>
    <col min="1" max="2" width="11.5703125" style="1"/>
    <col min="3" max="3" width="19.7109375" style="53" customWidth="1"/>
    <col min="4" max="16384" width="11.5703125" style="1"/>
  </cols>
  <sheetData>
    <row r="2" spans="2:13" x14ac:dyDescent="0.2">
      <c r="G2" s="212">
        <v>2016</v>
      </c>
      <c r="H2" s="212"/>
      <c r="I2" s="212"/>
    </row>
    <row r="3" spans="2:13" ht="12.75" thickBot="1" x14ac:dyDescent="0.25"/>
    <row r="4" spans="2:13" ht="12.75" thickBot="1" x14ac:dyDescent="0.25">
      <c r="B4" s="203" t="s">
        <v>28</v>
      </c>
      <c r="C4" s="213" t="s">
        <v>0</v>
      </c>
      <c r="D4" s="209" t="s">
        <v>1</v>
      </c>
      <c r="E4" s="207"/>
      <c r="F4" s="208"/>
      <c r="G4" s="209" t="s">
        <v>2</v>
      </c>
      <c r="H4" s="207"/>
      <c r="I4" s="208"/>
      <c r="J4" s="209" t="s">
        <v>3</v>
      </c>
      <c r="K4" s="207"/>
      <c r="L4" s="208"/>
      <c r="M4" s="2"/>
    </row>
    <row r="5" spans="2:13" x14ac:dyDescent="0.2">
      <c r="B5" s="204"/>
      <c r="C5" s="214"/>
      <c r="D5" s="216" t="s">
        <v>4</v>
      </c>
      <c r="E5" s="200" t="s">
        <v>5</v>
      </c>
      <c r="F5" s="200" t="s">
        <v>6</v>
      </c>
      <c r="G5" s="200" t="s">
        <v>4</v>
      </c>
      <c r="H5" s="200" t="s">
        <v>5</v>
      </c>
      <c r="I5" s="200" t="s">
        <v>6</v>
      </c>
      <c r="J5" s="200" t="s">
        <v>4</v>
      </c>
      <c r="K5" s="200" t="s">
        <v>5</v>
      </c>
      <c r="L5" s="200" t="s">
        <v>6</v>
      </c>
      <c r="M5" s="2"/>
    </row>
    <row r="6" spans="2:13" ht="12.75" thickBot="1" x14ac:dyDescent="0.25">
      <c r="B6" s="205"/>
      <c r="C6" s="215"/>
      <c r="D6" s="217"/>
      <c r="E6" s="201"/>
      <c r="F6" s="201"/>
      <c r="G6" s="201"/>
      <c r="H6" s="201"/>
      <c r="I6" s="201"/>
      <c r="J6" s="201"/>
      <c r="K6" s="201"/>
      <c r="L6" s="201"/>
      <c r="M6" s="2"/>
    </row>
    <row r="7" spans="2:13" ht="12.75" thickBot="1" x14ac:dyDescent="0.25">
      <c r="B7" s="237" t="s">
        <v>29</v>
      </c>
      <c r="C7" s="39" t="s">
        <v>24</v>
      </c>
      <c r="D7" s="28">
        <v>199</v>
      </c>
      <c r="E7" s="28">
        <v>1</v>
      </c>
      <c r="F7" s="28">
        <v>176</v>
      </c>
      <c r="G7" s="28">
        <v>265</v>
      </c>
      <c r="H7" s="28">
        <v>1</v>
      </c>
      <c r="I7" s="28">
        <v>113</v>
      </c>
      <c r="J7" s="28">
        <v>373</v>
      </c>
      <c r="K7" s="28">
        <v>1</v>
      </c>
      <c r="L7" s="28">
        <v>13</v>
      </c>
      <c r="M7" s="2"/>
    </row>
    <row r="8" spans="2:13" ht="12.75" thickBot="1" x14ac:dyDescent="0.25">
      <c r="B8" s="241"/>
      <c r="C8" s="39" t="s">
        <v>31</v>
      </c>
      <c r="D8" s="4">
        <v>104</v>
      </c>
      <c r="E8" s="4">
        <v>1</v>
      </c>
      <c r="F8" s="4">
        <v>114</v>
      </c>
      <c r="G8" s="4">
        <v>142</v>
      </c>
      <c r="H8" s="4">
        <v>0</v>
      </c>
      <c r="I8" s="4">
        <v>95</v>
      </c>
      <c r="J8" s="4">
        <v>413</v>
      </c>
      <c r="K8" s="4">
        <v>1</v>
      </c>
      <c r="L8" s="4">
        <v>7</v>
      </c>
      <c r="M8" s="2"/>
    </row>
    <row r="9" spans="2:13" ht="12.75" thickBot="1" x14ac:dyDescent="0.25">
      <c r="B9" s="241"/>
      <c r="C9" s="39" t="s">
        <v>34</v>
      </c>
      <c r="D9" s="4">
        <v>152</v>
      </c>
      <c r="E9" s="4">
        <v>2</v>
      </c>
      <c r="F9" s="4">
        <v>169</v>
      </c>
      <c r="G9" s="4">
        <v>164</v>
      </c>
      <c r="H9" s="4">
        <v>0</v>
      </c>
      <c r="I9" s="4">
        <v>133</v>
      </c>
      <c r="J9" s="4">
        <v>452</v>
      </c>
      <c r="K9" s="4">
        <v>3</v>
      </c>
      <c r="L9" s="4">
        <v>7</v>
      </c>
      <c r="M9" s="2"/>
    </row>
    <row r="10" spans="2:13" ht="12.75" thickBot="1" x14ac:dyDescent="0.25">
      <c r="B10" s="238"/>
      <c r="C10" s="39" t="s">
        <v>35</v>
      </c>
      <c r="D10" s="4">
        <v>600</v>
      </c>
      <c r="E10" s="4">
        <v>0</v>
      </c>
      <c r="F10" s="4">
        <v>175</v>
      </c>
      <c r="G10" s="4">
        <v>265</v>
      </c>
      <c r="H10" s="4">
        <v>0</v>
      </c>
      <c r="I10" s="4">
        <v>138</v>
      </c>
      <c r="J10" s="4">
        <v>387</v>
      </c>
      <c r="K10" s="4">
        <v>56</v>
      </c>
      <c r="L10" s="4">
        <v>13</v>
      </c>
      <c r="M10" s="2"/>
    </row>
    <row r="11" spans="2:13" x14ac:dyDescent="0.2">
      <c r="C11" s="55" t="s">
        <v>116</v>
      </c>
      <c r="D11" s="1">
        <f>SUM(D7:D10)</f>
        <v>1055</v>
      </c>
      <c r="E11" s="1">
        <f t="shared" ref="E11:L11" si="0">SUM(E7:E10)</f>
        <v>4</v>
      </c>
      <c r="F11" s="1">
        <f t="shared" si="0"/>
        <v>634</v>
      </c>
      <c r="G11" s="1">
        <f t="shared" si="0"/>
        <v>836</v>
      </c>
      <c r="H11" s="1">
        <f t="shared" si="0"/>
        <v>1</v>
      </c>
      <c r="I11" s="1">
        <f t="shared" si="0"/>
        <v>479</v>
      </c>
      <c r="J11" s="1">
        <f t="shared" si="0"/>
        <v>1625</v>
      </c>
      <c r="K11" s="1">
        <f t="shared" si="0"/>
        <v>61</v>
      </c>
      <c r="L11" s="1">
        <f t="shared" si="0"/>
        <v>40</v>
      </c>
    </row>
    <row r="12" spans="2:13" x14ac:dyDescent="0.2">
      <c r="C12" s="55" t="s">
        <v>119</v>
      </c>
      <c r="D12" s="7">
        <f>+D11/4</f>
        <v>263.75</v>
      </c>
      <c r="E12" s="7">
        <f t="shared" ref="E12:L12" si="1">+E11/4</f>
        <v>1</v>
      </c>
      <c r="F12" s="7">
        <f t="shared" si="1"/>
        <v>158.5</v>
      </c>
      <c r="G12" s="7">
        <f t="shared" si="1"/>
        <v>209</v>
      </c>
      <c r="H12" s="7">
        <f t="shared" si="1"/>
        <v>0.25</v>
      </c>
      <c r="I12" s="7">
        <f t="shared" si="1"/>
        <v>119.75</v>
      </c>
      <c r="J12" s="7">
        <f t="shared" si="1"/>
        <v>406.25</v>
      </c>
      <c r="K12" s="7">
        <f t="shared" si="1"/>
        <v>15.25</v>
      </c>
      <c r="L12" s="7">
        <f t="shared" si="1"/>
        <v>10</v>
      </c>
    </row>
    <row r="13" spans="2:13" ht="12.75" thickBot="1" x14ac:dyDescent="0.25">
      <c r="C13" s="55" t="s">
        <v>117</v>
      </c>
      <c r="E13" s="7">
        <f>SUM(D12:E12)</f>
        <v>264.75</v>
      </c>
      <c r="F13" s="7">
        <f>SUM(D12:F12)</f>
        <v>423.25</v>
      </c>
      <c r="H13" s="7">
        <f>SUM(G12:H12)</f>
        <v>209.25</v>
      </c>
      <c r="I13" s="7">
        <f>SUM(G12:I12)</f>
        <v>329</v>
      </c>
      <c r="K13" s="7">
        <f>SUM(J12:K12)</f>
        <v>421.5</v>
      </c>
      <c r="L13" s="7">
        <f>SUM(J12:L12)</f>
        <v>431.5</v>
      </c>
    </row>
    <row r="14" spans="2:13" ht="12.75" thickBot="1" x14ac:dyDescent="0.25">
      <c r="C14" s="56" t="s">
        <v>121</v>
      </c>
      <c r="D14" s="8"/>
      <c r="E14" s="8"/>
      <c r="F14" s="10">
        <f>+F12/F13</f>
        <v>0.37448316597755466</v>
      </c>
      <c r="G14" s="8"/>
      <c r="H14" s="11" t="s">
        <v>126</v>
      </c>
      <c r="I14" s="12">
        <f>+I13/F13</f>
        <v>0.77731836975782631</v>
      </c>
      <c r="J14" s="8"/>
      <c r="K14" s="8"/>
      <c r="L14" s="8"/>
    </row>
    <row r="16" spans="2:13" x14ac:dyDescent="0.2">
      <c r="G16" s="212">
        <v>2017</v>
      </c>
      <c r="H16" s="212"/>
      <c r="I16" s="212"/>
    </row>
    <row r="17" spans="2:13" ht="12.75" thickBot="1" x14ac:dyDescent="0.25"/>
    <row r="18" spans="2:13" ht="12.75" thickBot="1" x14ac:dyDescent="0.25">
      <c r="B18" s="203" t="s">
        <v>28</v>
      </c>
      <c r="C18" s="213" t="s">
        <v>0</v>
      </c>
      <c r="D18" s="209" t="s">
        <v>1</v>
      </c>
      <c r="E18" s="207"/>
      <c r="F18" s="208"/>
      <c r="G18" s="209" t="s">
        <v>2</v>
      </c>
      <c r="H18" s="207"/>
      <c r="I18" s="208"/>
      <c r="J18" s="209" t="s">
        <v>3</v>
      </c>
      <c r="K18" s="207"/>
      <c r="L18" s="208"/>
      <c r="M18" s="2"/>
    </row>
    <row r="19" spans="2:13" x14ac:dyDescent="0.2">
      <c r="B19" s="204"/>
      <c r="C19" s="214"/>
      <c r="D19" s="216" t="s">
        <v>4</v>
      </c>
      <c r="E19" s="200" t="s">
        <v>5</v>
      </c>
      <c r="F19" s="200" t="s">
        <v>6</v>
      </c>
      <c r="G19" s="200" t="s">
        <v>4</v>
      </c>
      <c r="H19" s="200" t="s">
        <v>5</v>
      </c>
      <c r="I19" s="200" t="s">
        <v>6</v>
      </c>
      <c r="J19" s="200" t="s">
        <v>4</v>
      </c>
      <c r="K19" s="200" t="s">
        <v>5</v>
      </c>
      <c r="L19" s="200" t="s">
        <v>6</v>
      </c>
      <c r="M19" s="2"/>
    </row>
    <row r="20" spans="2:13" ht="12.75" thickBot="1" x14ac:dyDescent="0.25">
      <c r="B20" s="205"/>
      <c r="C20" s="215"/>
      <c r="D20" s="217"/>
      <c r="E20" s="201"/>
      <c r="F20" s="201"/>
      <c r="G20" s="201"/>
      <c r="H20" s="201"/>
      <c r="I20" s="201"/>
      <c r="J20" s="201"/>
      <c r="K20" s="201"/>
      <c r="L20" s="201"/>
      <c r="M20" s="2"/>
    </row>
    <row r="21" spans="2:13" ht="12.75" thickBot="1" x14ac:dyDescent="0.25">
      <c r="B21" s="237" t="s">
        <v>29</v>
      </c>
      <c r="C21" s="39" t="s">
        <v>24</v>
      </c>
      <c r="D21" s="28">
        <v>306</v>
      </c>
      <c r="E21" s="28">
        <v>0</v>
      </c>
      <c r="F21" s="28">
        <v>216</v>
      </c>
      <c r="G21" s="28">
        <v>280</v>
      </c>
      <c r="H21" s="28">
        <v>0</v>
      </c>
      <c r="I21" s="28">
        <v>111</v>
      </c>
      <c r="J21" s="28">
        <v>396</v>
      </c>
      <c r="K21" s="28">
        <v>1</v>
      </c>
      <c r="L21" s="28">
        <v>6</v>
      </c>
      <c r="M21" s="2"/>
    </row>
    <row r="22" spans="2:13" ht="12.75" thickBot="1" x14ac:dyDescent="0.25">
      <c r="B22" s="241"/>
      <c r="C22" s="39" t="s">
        <v>31</v>
      </c>
      <c r="D22" s="4">
        <v>303</v>
      </c>
      <c r="E22" s="4">
        <v>0</v>
      </c>
      <c r="F22" s="4">
        <v>188</v>
      </c>
      <c r="G22" s="4">
        <v>391</v>
      </c>
      <c r="H22" s="4">
        <v>1</v>
      </c>
      <c r="I22" s="4">
        <v>172</v>
      </c>
      <c r="J22" s="4">
        <v>374</v>
      </c>
      <c r="K22" s="4">
        <v>0</v>
      </c>
      <c r="L22" s="4">
        <v>8</v>
      </c>
      <c r="M22" s="2"/>
    </row>
    <row r="23" spans="2:13" ht="12.75" thickBot="1" x14ac:dyDescent="0.25">
      <c r="B23" s="241"/>
      <c r="C23" s="39" t="s">
        <v>34</v>
      </c>
      <c r="D23" s="86">
        <v>278</v>
      </c>
      <c r="E23" s="4">
        <v>3</v>
      </c>
      <c r="F23" s="4">
        <v>204</v>
      </c>
      <c r="G23" s="86">
        <v>139</v>
      </c>
      <c r="H23" s="4">
        <v>1</v>
      </c>
      <c r="I23" s="4">
        <v>177</v>
      </c>
      <c r="J23" s="4">
        <v>602</v>
      </c>
      <c r="K23" s="4">
        <v>5</v>
      </c>
      <c r="L23" s="4">
        <v>7</v>
      </c>
      <c r="M23" s="2"/>
    </row>
    <row r="24" spans="2:13" ht="12.75" thickBot="1" x14ac:dyDescent="0.25">
      <c r="B24" s="238"/>
      <c r="C24" s="39" t="s">
        <v>35</v>
      </c>
      <c r="D24" s="4">
        <v>309</v>
      </c>
      <c r="E24" s="4">
        <v>1</v>
      </c>
      <c r="F24" s="4">
        <v>197</v>
      </c>
      <c r="G24" s="4">
        <v>273</v>
      </c>
      <c r="H24" s="4">
        <v>0</v>
      </c>
      <c r="I24" s="4">
        <v>162</v>
      </c>
      <c r="J24" s="4">
        <v>420</v>
      </c>
      <c r="K24" s="4">
        <v>1</v>
      </c>
      <c r="L24" s="4">
        <v>5</v>
      </c>
      <c r="M24" s="2"/>
    </row>
    <row r="25" spans="2:13" x14ac:dyDescent="0.2">
      <c r="C25" s="55" t="s">
        <v>116</v>
      </c>
      <c r="D25" s="1">
        <f>SUM(D21:D24)</f>
        <v>1196</v>
      </c>
      <c r="E25" s="1">
        <f t="shared" ref="E25:L25" si="2">SUM(E21:E24)</f>
        <v>4</v>
      </c>
      <c r="F25" s="1">
        <f t="shared" si="2"/>
        <v>805</v>
      </c>
      <c r="G25" s="1">
        <f t="shared" si="2"/>
        <v>1083</v>
      </c>
      <c r="H25" s="1">
        <f t="shared" si="2"/>
        <v>2</v>
      </c>
      <c r="I25" s="1">
        <f t="shared" si="2"/>
        <v>622</v>
      </c>
      <c r="J25" s="1">
        <f t="shared" si="2"/>
        <v>1792</v>
      </c>
      <c r="K25" s="1">
        <f t="shared" si="2"/>
        <v>7</v>
      </c>
      <c r="L25" s="1">
        <f t="shared" si="2"/>
        <v>26</v>
      </c>
    </row>
    <row r="26" spans="2:13" x14ac:dyDescent="0.2">
      <c r="C26" s="55" t="s">
        <v>119</v>
      </c>
      <c r="D26" s="7">
        <f>+D25/4</f>
        <v>299</v>
      </c>
      <c r="E26" s="7">
        <f t="shared" ref="E26:L26" si="3">+E25/4</f>
        <v>1</v>
      </c>
      <c r="F26" s="7">
        <f t="shared" si="3"/>
        <v>201.25</v>
      </c>
      <c r="G26" s="7">
        <f t="shared" si="3"/>
        <v>270.75</v>
      </c>
      <c r="H26" s="7">
        <f t="shared" si="3"/>
        <v>0.5</v>
      </c>
      <c r="I26" s="7">
        <f t="shared" si="3"/>
        <v>155.5</v>
      </c>
      <c r="J26" s="7">
        <f t="shared" si="3"/>
        <v>448</v>
      </c>
      <c r="K26" s="7">
        <f t="shared" si="3"/>
        <v>1.75</v>
      </c>
      <c r="L26" s="7">
        <f t="shared" si="3"/>
        <v>6.5</v>
      </c>
    </row>
    <row r="27" spans="2:13" x14ac:dyDescent="0.2">
      <c r="C27" s="55" t="s">
        <v>117</v>
      </c>
      <c r="E27" s="8">
        <f>SUM(D26:E26)</f>
        <v>300</v>
      </c>
      <c r="F27" s="8">
        <f>SUM(D26:F26)</f>
        <v>501.25</v>
      </c>
      <c r="H27" s="8">
        <f>SUM(G26:H26)</f>
        <v>271.25</v>
      </c>
      <c r="I27" s="8">
        <f>SUM(G26:I26)</f>
        <v>426.75</v>
      </c>
      <c r="K27" s="8">
        <f>SUM(J26:K26)</f>
        <v>449.75</v>
      </c>
      <c r="L27" s="8">
        <f>SUM(J26:L26)</f>
        <v>456.25</v>
      </c>
    </row>
    <row r="28" spans="2:13" x14ac:dyDescent="0.2">
      <c r="C28" s="55" t="s">
        <v>120</v>
      </c>
      <c r="D28" s="10">
        <f>+D25/D11</f>
        <v>1.133649289099526</v>
      </c>
      <c r="E28" s="10">
        <f t="shared" ref="E28:L28" si="4">+E25/E11</f>
        <v>1</v>
      </c>
      <c r="F28" s="10">
        <f t="shared" si="4"/>
        <v>1.2697160883280758</v>
      </c>
      <c r="G28" s="10">
        <f t="shared" si="4"/>
        <v>1.2954545454545454</v>
      </c>
      <c r="H28" s="10">
        <f t="shared" si="4"/>
        <v>2</v>
      </c>
      <c r="I28" s="10">
        <f t="shared" si="4"/>
        <v>1.2985386221294364</v>
      </c>
      <c r="J28" s="10">
        <f t="shared" si="4"/>
        <v>1.1027692307692307</v>
      </c>
      <c r="K28" s="10">
        <f t="shared" si="4"/>
        <v>0.11475409836065574</v>
      </c>
      <c r="L28" s="10">
        <f t="shared" si="4"/>
        <v>0.65</v>
      </c>
    </row>
    <row r="29" spans="2:13" ht="12.75" thickBot="1" x14ac:dyDescent="0.25">
      <c r="C29" s="56" t="s">
        <v>122</v>
      </c>
      <c r="E29" s="10">
        <f>+E27/E13</f>
        <v>1.1331444759206799</v>
      </c>
      <c r="F29" s="10">
        <f t="shared" ref="F29:L29" si="5">+F27/F13</f>
        <v>1.1842882457176609</v>
      </c>
      <c r="G29" s="10"/>
      <c r="H29" s="10">
        <f t="shared" si="5"/>
        <v>1.2962962962962963</v>
      </c>
      <c r="I29" s="10">
        <f t="shared" si="5"/>
        <v>1.297112462006079</v>
      </c>
      <c r="J29" s="10"/>
      <c r="K29" s="10">
        <f t="shared" si="5"/>
        <v>1.0670225385527876</v>
      </c>
      <c r="L29" s="10">
        <f t="shared" si="5"/>
        <v>1.0573580533024334</v>
      </c>
    </row>
    <row r="30" spans="2:13" ht="12.75" thickBot="1" x14ac:dyDescent="0.25">
      <c r="C30" s="120"/>
      <c r="E30" s="10"/>
      <c r="F30" s="10">
        <f>+F26/F27</f>
        <v>0.40149625935162092</v>
      </c>
      <c r="G30" s="8"/>
      <c r="H30" s="11" t="s">
        <v>126</v>
      </c>
      <c r="I30" s="12">
        <f>+I27/F27</f>
        <v>0.8513715710723192</v>
      </c>
      <c r="J30" s="10"/>
      <c r="K30" s="10"/>
      <c r="L30" s="10"/>
    </row>
    <row r="31" spans="2:13" x14ac:dyDescent="0.2">
      <c r="C31" s="120"/>
      <c r="E31" s="10"/>
      <c r="F31" s="10"/>
      <c r="G31" s="10"/>
      <c r="H31" s="10"/>
      <c r="I31" s="10"/>
      <c r="J31" s="10"/>
      <c r="K31" s="10"/>
      <c r="L31" s="10"/>
    </row>
    <row r="32" spans="2:13" ht="25.15" customHeight="1" x14ac:dyDescent="0.2">
      <c r="B32" s="25" t="s">
        <v>123</v>
      </c>
      <c r="C32" s="199" t="s">
        <v>299</v>
      </c>
      <c r="D32" s="199"/>
      <c r="E32" s="199"/>
      <c r="F32" s="199"/>
      <c r="G32" s="199"/>
      <c r="H32" s="199"/>
      <c r="I32" s="199"/>
      <c r="J32" s="199"/>
      <c r="K32" s="199"/>
      <c r="L32" s="199"/>
    </row>
    <row r="33" spans="2:13" ht="20.45" customHeight="1" x14ac:dyDescent="0.2">
      <c r="B33" s="26" t="s">
        <v>124</v>
      </c>
      <c r="C33" s="199" t="s">
        <v>300</v>
      </c>
      <c r="D33" s="199"/>
      <c r="E33" s="199"/>
      <c r="F33" s="199"/>
      <c r="G33" s="199"/>
      <c r="H33" s="199"/>
      <c r="I33" s="199"/>
      <c r="J33" s="199"/>
      <c r="K33" s="199"/>
      <c r="L33" s="199"/>
    </row>
    <row r="34" spans="2:13" ht="18.600000000000001" customHeight="1" x14ac:dyDescent="0.2">
      <c r="B34" s="26" t="s">
        <v>125</v>
      </c>
      <c r="C34" s="199" t="s">
        <v>301</v>
      </c>
      <c r="D34" s="199"/>
      <c r="E34" s="199"/>
      <c r="F34" s="199"/>
      <c r="G34" s="199"/>
      <c r="H34" s="199"/>
      <c r="I34" s="199"/>
      <c r="J34" s="199"/>
      <c r="K34" s="199"/>
      <c r="L34" s="199"/>
    </row>
    <row r="36" spans="2:13" x14ac:dyDescent="0.2">
      <c r="G36" s="212">
        <v>2016</v>
      </c>
      <c r="H36" s="212"/>
      <c r="I36" s="212"/>
    </row>
    <row r="37" spans="2:13" ht="12.75" thickBot="1" x14ac:dyDescent="0.25"/>
    <row r="38" spans="2:13" ht="12.75" thickBot="1" x14ac:dyDescent="0.25">
      <c r="B38" s="203" t="s">
        <v>28</v>
      </c>
      <c r="C38" s="213" t="s">
        <v>0</v>
      </c>
      <c r="D38" s="209" t="s">
        <v>1</v>
      </c>
      <c r="E38" s="207"/>
      <c r="F38" s="208"/>
      <c r="G38" s="209" t="s">
        <v>2</v>
      </c>
      <c r="H38" s="207"/>
      <c r="I38" s="208"/>
      <c r="J38" s="209" t="s">
        <v>3</v>
      </c>
      <c r="K38" s="207"/>
      <c r="L38" s="208"/>
      <c r="M38" s="2"/>
    </row>
    <row r="39" spans="2:13" x14ac:dyDescent="0.2">
      <c r="B39" s="204"/>
      <c r="C39" s="214"/>
      <c r="D39" s="216" t="s">
        <v>4</v>
      </c>
      <c r="E39" s="200" t="s">
        <v>5</v>
      </c>
      <c r="F39" s="200" t="s">
        <v>6</v>
      </c>
      <c r="G39" s="200" t="s">
        <v>4</v>
      </c>
      <c r="H39" s="200" t="s">
        <v>5</v>
      </c>
      <c r="I39" s="200" t="s">
        <v>6</v>
      </c>
      <c r="J39" s="200" t="s">
        <v>4</v>
      </c>
      <c r="K39" s="200" t="s">
        <v>5</v>
      </c>
      <c r="L39" s="200" t="s">
        <v>6</v>
      </c>
      <c r="M39" s="2"/>
    </row>
    <row r="40" spans="2:13" ht="12.75" thickBot="1" x14ac:dyDescent="0.25">
      <c r="B40" s="205"/>
      <c r="C40" s="215"/>
      <c r="D40" s="217"/>
      <c r="E40" s="201"/>
      <c r="F40" s="201"/>
      <c r="G40" s="201"/>
      <c r="H40" s="201"/>
      <c r="I40" s="201"/>
      <c r="J40" s="201"/>
      <c r="K40" s="201"/>
      <c r="L40" s="201"/>
      <c r="M40" s="2"/>
    </row>
    <row r="41" spans="2:13" ht="12.75" thickBot="1" x14ac:dyDescent="0.25">
      <c r="B41" s="237" t="s">
        <v>36</v>
      </c>
      <c r="C41" s="39" t="s">
        <v>24</v>
      </c>
      <c r="D41" s="28">
        <v>60</v>
      </c>
      <c r="E41" s="28">
        <v>0</v>
      </c>
      <c r="F41" s="28">
        <v>43</v>
      </c>
      <c r="G41" s="28">
        <v>51</v>
      </c>
      <c r="H41" s="28">
        <v>0</v>
      </c>
      <c r="I41" s="28">
        <v>42</v>
      </c>
      <c r="J41" s="28">
        <v>29</v>
      </c>
      <c r="K41" s="28">
        <v>0</v>
      </c>
      <c r="L41" s="28">
        <v>0</v>
      </c>
      <c r="M41" s="2"/>
    </row>
    <row r="42" spans="2:13" ht="12.75" thickBot="1" x14ac:dyDescent="0.25">
      <c r="B42" s="238"/>
      <c r="C42" s="39" t="s">
        <v>25</v>
      </c>
      <c r="D42" s="4">
        <v>44</v>
      </c>
      <c r="E42" s="4">
        <v>0</v>
      </c>
      <c r="F42" s="4">
        <v>34</v>
      </c>
      <c r="G42" s="4">
        <v>26</v>
      </c>
      <c r="H42" s="4">
        <v>0</v>
      </c>
      <c r="I42" s="4">
        <v>34</v>
      </c>
      <c r="J42" s="4">
        <v>68</v>
      </c>
      <c r="K42" s="4">
        <v>0</v>
      </c>
      <c r="L42" s="4">
        <v>0</v>
      </c>
      <c r="M42" s="2"/>
    </row>
    <row r="43" spans="2:13" x14ac:dyDescent="0.2">
      <c r="C43" s="55" t="s">
        <v>116</v>
      </c>
      <c r="D43" s="1">
        <f t="shared" ref="D43:L43" si="6">SUM(D41:D42)</f>
        <v>104</v>
      </c>
      <c r="E43" s="1">
        <f t="shared" si="6"/>
        <v>0</v>
      </c>
      <c r="F43" s="1">
        <f t="shared" si="6"/>
        <v>77</v>
      </c>
      <c r="G43" s="1">
        <f t="shared" si="6"/>
        <v>77</v>
      </c>
      <c r="H43" s="1">
        <f t="shared" si="6"/>
        <v>0</v>
      </c>
      <c r="I43" s="1">
        <f t="shared" si="6"/>
        <v>76</v>
      </c>
      <c r="J43" s="1">
        <f t="shared" si="6"/>
        <v>97</v>
      </c>
      <c r="K43" s="1">
        <f t="shared" si="6"/>
        <v>0</v>
      </c>
      <c r="L43" s="1">
        <f t="shared" si="6"/>
        <v>0</v>
      </c>
    </row>
    <row r="44" spans="2:13" x14ac:dyDescent="0.2">
      <c r="C44" s="55" t="s">
        <v>119</v>
      </c>
      <c r="D44" s="7">
        <f t="shared" ref="D44:L44" si="7">+D43/2</f>
        <v>52</v>
      </c>
      <c r="E44" s="7">
        <f t="shared" si="7"/>
        <v>0</v>
      </c>
      <c r="F44" s="7">
        <f t="shared" si="7"/>
        <v>38.5</v>
      </c>
      <c r="G44" s="7">
        <f t="shared" si="7"/>
        <v>38.5</v>
      </c>
      <c r="H44" s="7">
        <f t="shared" si="7"/>
        <v>0</v>
      </c>
      <c r="I44" s="7">
        <f t="shared" si="7"/>
        <v>38</v>
      </c>
      <c r="J44" s="7">
        <f t="shared" si="7"/>
        <v>48.5</v>
      </c>
      <c r="K44" s="7">
        <f t="shared" si="7"/>
        <v>0</v>
      </c>
      <c r="L44" s="7">
        <f t="shared" si="7"/>
        <v>0</v>
      </c>
    </row>
    <row r="45" spans="2:13" ht="12.75" thickBot="1" x14ac:dyDescent="0.25">
      <c r="C45" s="55" t="s">
        <v>117</v>
      </c>
      <c r="E45" s="7">
        <f>SUM(D44:E44)</f>
        <v>52</v>
      </c>
      <c r="F45" s="7">
        <f>SUM(D44:F44)</f>
        <v>90.5</v>
      </c>
      <c r="H45" s="7">
        <f>SUM(G44:H44)</f>
        <v>38.5</v>
      </c>
      <c r="I45" s="7">
        <f>SUM(G44:I44)</f>
        <v>76.5</v>
      </c>
      <c r="K45" s="7">
        <f>SUM(J44:K44)</f>
        <v>48.5</v>
      </c>
      <c r="L45" s="7">
        <f>SUM(J44:L44)</f>
        <v>48.5</v>
      </c>
    </row>
    <row r="46" spans="2:13" ht="12.75" thickBot="1" x14ac:dyDescent="0.25">
      <c r="C46" s="56" t="s">
        <v>121</v>
      </c>
      <c r="D46" s="8"/>
      <c r="E46" s="8"/>
      <c r="F46" s="10">
        <f>+F44/F45</f>
        <v>0.425414364640884</v>
      </c>
      <c r="G46" s="8"/>
      <c r="H46" s="11" t="s">
        <v>126</v>
      </c>
      <c r="I46" s="12">
        <f>+I45/F45</f>
        <v>0.84530386740331487</v>
      </c>
      <c r="J46" s="8"/>
      <c r="K46" s="8"/>
      <c r="L46" s="8"/>
    </row>
    <row r="47" spans="2:13" x14ac:dyDescent="0.2">
      <c r="C47" s="120"/>
      <c r="D47" s="8"/>
      <c r="E47" s="8"/>
      <c r="F47" s="10"/>
      <c r="K47" s="8"/>
      <c r="L47" s="8"/>
    </row>
    <row r="48" spans="2:13" x14ac:dyDescent="0.2">
      <c r="C48" s="120"/>
      <c r="D48" s="8"/>
      <c r="E48" s="8"/>
      <c r="F48" s="10"/>
      <c r="G48" s="212">
        <v>2017</v>
      </c>
      <c r="H48" s="212"/>
      <c r="I48" s="212"/>
      <c r="K48" s="8"/>
      <c r="L48" s="8"/>
    </row>
    <row r="49" spans="2:13" ht="12.75" thickBot="1" x14ac:dyDescent="0.25"/>
    <row r="50" spans="2:13" ht="12.75" thickBot="1" x14ac:dyDescent="0.25">
      <c r="B50" s="203" t="s">
        <v>28</v>
      </c>
      <c r="C50" s="213" t="s">
        <v>0</v>
      </c>
      <c r="D50" s="209" t="s">
        <v>1</v>
      </c>
      <c r="E50" s="207"/>
      <c r="F50" s="208"/>
      <c r="G50" s="209" t="s">
        <v>2</v>
      </c>
      <c r="H50" s="207"/>
      <c r="I50" s="208"/>
      <c r="J50" s="209" t="s">
        <v>3</v>
      </c>
      <c r="K50" s="207"/>
      <c r="L50" s="208"/>
      <c r="M50" s="2"/>
    </row>
    <row r="51" spans="2:13" x14ac:dyDescent="0.2">
      <c r="B51" s="204"/>
      <c r="C51" s="214"/>
      <c r="D51" s="216" t="s">
        <v>4</v>
      </c>
      <c r="E51" s="200" t="s">
        <v>5</v>
      </c>
      <c r="F51" s="200" t="s">
        <v>6</v>
      </c>
      <c r="G51" s="200" t="s">
        <v>4</v>
      </c>
      <c r="H51" s="200" t="s">
        <v>5</v>
      </c>
      <c r="I51" s="200" t="s">
        <v>6</v>
      </c>
      <c r="J51" s="200" t="s">
        <v>4</v>
      </c>
      <c r="K51" s="200" t="s">
        <v>5</v>
      </c>
      <c r="L51" s="200" t="s">
        <v>6</v>
      </c>
      <c r="M51" s="2"/>
    </row>
    <row r="52" spans="2:13" ht="12.75" thickBot="1" x14ac:dyDescent="0.25">
      <c r="B52" s="205"/>
      <c r="C52" s="215"/>
      <c r="D52" s="217"/>
      <c r="E52" s="201"/>
      <c r="F52" s="201"/>
      <c r="G52" s="201"/>
      <c r="H52" s="201"/>
      <c r="I52" s="201"/>
      <c r="J52" s="201"/>
      <c r="K52" s="201"/>
      <c r="L52" s="201"/>
      <c r="M52" s="2"/>
    </row>
    <row r="53" spans="2:13" ht="12.75" thickBot="1" x14ac:dyDescent="0.25">
      <c r="B53" s="237" t="s">
        <v>36</v>
      </c>
      <c r="C53" s="39" t="s">
        <v>24</v>
      </c>
      <c r="D53" s="28">
        <v>52</v>
      </c>
      <c r="E53" s="28">
        <v>0</v>
      </c>
      <c r="F53" s="28">
        <v>48</v>
      </c>
      <c r="G53" s="28">
        <v>75</v>
      </c>
      <c r="H53" s="28">
        <v>0</v>
      </c>
      <c r="I53" s="28">
        <v>41</v>
      </c>
      <c r="J53" s="28">
        <v>12</v>
      </c>
      <c r="K53" s="28">
        <v>0</v>
      </c>
      <c r="L53" s="28">
        <v>3</v>
      </c>
      <c r="M53" s="2"/>
    </row>
    <row r="54" spans="2:13" ht="12.75" thickBot="1" x14ac:dyDescent="0.25">
      <c r="B54" s="238"/>
      <c r="C54" s="39" t="s">
        <v>25</v>
      </c>
      <c r="D54" s="4">
        <v>28</v>
      </c>
      <c r="E54" s="4">
        <v>0</v>
      </c>
      <c r="F54" s="4">
        <v>35</v>
      </c>
      <c r="G54" s="4">
        <v>47</v>
      </c>
      <c r="H54" s="4">
        <v>0</v>
      </c>
      <c r="I54" s="4">
        <v>32</v>
      </c>
      <c r="J54" s="4">
        <v>49</v>
      </c>
      <c r="K54" s="4">
        <v>0</v>
      </c>
      <c r="L54" s="4">
        <v>1</v>
      </c>
      <c r="M54" s="2"/>
    </row>
    <row r="55" spans="2:13" x14ac:dyDescent="0.2">
      <c r="C55" s="55" t="s">
        <v>116</v>
      </c>
      <c r="D55" s="1">
        <f t="shared" ref="D55:L55" si="8">SUM(D53:D54)</f>
        <v>80</v>
      </c>
      <c r="E55" s="1">
        <f t="shared" si="8"/>
        <v>0</v>
      </c>
      <c r="F55" s="1">
        <f t="shared" si="8"/>
        <v>83</v>
      </c>
      <c r="G55" s="1">
        <f t="shared" si="8"/>
        <v>122</v>
      </c>
      <c r="H55" s="1">
        <f t="shared" si="8"/>
        <v>0</v>
      </c>
      <c r="I55" s="1">
        <f t="shared" si="8"/>
        <v>73</v>
      </c>
      <c r="J55" s="1">
        <f t="shared" si="8"/>
        <v>61</v>
      </c>
      <c r="K55" s="1">
        <f t="shared" si="8"/>
        <v>0</v>
      </c>
      <c r="L55" s="1">
        <f t="shared" si="8"/>
        <v>4</v>
      </c>
    </row>
    <row r="56" spans="2:13" x14ac:dyDescent="0.2">
      <c r="C56" s="55" t="s">
        <v>119</v>
      </c>
      <c r="D56" s="7">
        <f t="shared" ref="D56:L56" si="9">+D55/2</f>
        <v>40</v>
      </c>
      <c r="E56" s="7">
        <f t="shared" si="9"/>
        <v>0</v>
      </c>
      <c r="F56" s="7">
        <f t="shared" si="9"/>
        <v>41.5</v>
      </c>
      <c r="G56" s="7">
        <f t="shared" si="9"/>
        <v>61</v>
      </c>
      <c r="H56" s="7">
        <f t="shared" si="9"/>
        <v>0</v>
      </c>
      <c r="I56" s="7">
        <f t="shared" si="9"/>
        <v>36.5</v>
      </c>
      <c r="J56" s="7">
        <f t="shared" si="9"/>
        <v>30.5</v>
      </c>
      <c r="K56" s="7">
        <f t="shared" si="9"/>
        <v>0</v>
      </c>
      <c r="L56" s="7">
        <f t="shared" si="9"/>
        <v>2</v>
      </c>
    </row>
    <row r="57" spans="2:13" x14ac:dyDescent="0.2">
      <c r="C57" s="55" t="s">
        <v>117</v>
      </c>
      <c r="E57" s="8">
        <f>SUM(D56:E56)</f>
        <v>40</v>
      </c>
      <c r="F57" s="8">
        <f>SUM(D56:F56)</f>
        <v>81.5</v>
      </c>
      <c r="H57" s="8">
        <f>SUM(G56:H56)</f>
        <v>61</v>
      </c>
      <c r="I57" s="8">
        <f>SUM(G56:I56)</f>
        <v>97.5</v>
      </c>
      <c r="K57" s="8">
        <f>SUM(J56:K56)</f>
        <v>30.5</v>
      </c>
      <c r="L57" s="8">
        <f>SUM(J56:L56)</f>
        <v>32.5</v>
      </c>
    </row>
    <row r="58" spans="2:13" x14ac:dyDescent="0.2">
      <c r="C58" s="55" t="s">
        <v>120</v>
      </c>
      <c r="D58" s="10">
        <f>+D55/D43</f>
        <v>0.76923076923076927</v>
      </c>
      <c r="E58" s="10"/>
      <c r="F58" s="10">
        <f>+F55/F43</f>
        <v>1.0779220779220779</v>
      </c>
      <c r="G58" s="10">
        <f>+G55/G43</f>
        <v>1.5844155844155845</v>
      </c>
      <c r="H58" s="10"/>
      <c r="I58" s="10">
        <f>+I55/I43</f>
        <v>0.96052631578947367</v>
      </c>
      <c r="J58" s="10">
        <f>+J55/J43</f>
        <v>0.62886597938144329</v>
      </c>
      <c r="K58" s="10"/>
      <c r="L58" s="10"/>
    </row>
    <row r="59" spans="2:13" ht="12.75" thickBot="1" x14ac:dyDescent="0.25">
      <c r="C59" s="56" t="s">
        <v>122</v>
      </c>
      <c r="E59" s="10">
        <f>+E57/E45</f>
        <v>0.76923076923076927</v>
      </c>
      <c r="F59" s="10">
        <f>+F57/F45</f>
        <v>0.90055248618784534</v>
      </c>
      <c r="G59" s="10"/>
      <c r="H59" s="10">
        <f>+H57/H45</f>
        <v>1.5844155844155845</v>
      </c>
      <c r="I59" s="10">
        <f>+I57/I45</f>
        <v>1.2745098039215685</v>
      </c>
      <c r="J59" s="10"/>
      <c r="K59" s="10">
        <f>+K57/K45</f>
        <v>0.62886597938144329</v>
      </c>
      <c r="L59" s="10">
        <f>+L57/L45</f>
        <v>0.67010309278350511</v>
      </c>
    </row>
    <row r="60" spans="2:13" ht="12.75" thickBot="1" x14ac:dyDescent="0.25">
      <c r="C60" s="120"/>
      <c r="E60" s="10"/>
      <c r="F60" s="10">
        <f>+F56/F57</f>
        <v>0.50920245398773001</v>
      </c>
      <c r="G60" s="8"/>
      <c r="H60" s="11" t="s">
        <v>126</v>
      </c>
      <c r="I60" s="12">
        <f>+I57/F57</f>
        <v>1.196319018404908</v>
      </c>
      <c r="J60" s="10"/>
      <c r="K60" s="10"/>
      <c r="L60" s="10"/>
    </row>
    <row r="61" spans="2:13" x14ac:dyDescent="0.2">
      <c r="C61" s="120"/>
      <c r="E61" s="10"/>
      <c r="F61" s="10"/>
      <c r="G61" s="10"/>
      <c r="H61" s="10"/>
      <c r="I61" s="10"/>
      <c r="J61" s="10"/>
      <c r="K61" s="10"/>
      <c r="L61" s="10"/>
    </row>
    <row r="62" spans="2:13" x14ac:dyDescent="0.2">
      <c r="B62" s="25" t="s">
        <v>123</v>
      </c>
      <c r="C62" s="234" t="s">
        <v>130</v>
      </c>
      <c r="D62" s="234"/>
      <c r="E62" s="234"/>
      <c r="F62" s="234"/>
      <c r="G62" s="234"/>
      <c r="H62" s="234"/>
      <c r="I62" s="234"/>
      <c r="J62" s="234"/>
      <c r="K62" s="234"/>
      <c r="L62" s="234"/>
      <c r="M62" s="64"/>
    </row>
    <row r="63" spans="2:13" x14ac:dyDescent="0.2">
      <c r="B63" s="26" t="s">
        <v>124</v>
      </c>
      <c r="C63" s="234" t="s">
        <v>131</v>
      </c>
      <c r="D63" s="234"/>
      <c r="E63" s="234"/>
      <c r="F63" s="234"/>
      <c r="G63" s="234"/>
      <c r="H63" s="234"/>
      <c r="I63" s="234"/>
      <c r="J63" s="234"/>
      <c r="K63" s="234"/>
      <c r="L63" s="234"/>
      <c r="M63" s="64"/>
    </row>
    <row r="64" spans="2:13" x14ac:dyDescent="0.2">
      <c r="B64" s="26" t="s">
        <v>125</v>
      </c>
      <c r="C64" s="234" t="s">
        <v>132</v>
      </c>
      <c r="D64" s="234"/>
      <c r="E64" s="234"/>
      <c r="F64" s="234"/>
      <c r="G64" s="234"/>
      <c r="H64" s="234"/>
      <c r="I64" s="234"/>
      <c r="J64" s="234"/>
      <c r="K64" s="234"/>
      <c r="L64" s="234"/>
      <c r="M64" s="64"/>
    </row>
    <row r="66" spans="2:12" x14ac:dyDescent="0.2">
      <c r="G66" s="176">
        <v>2016</v>
      </c>
    </row>
    <row r="67" spans="2:12" ht="12.75" thickBot="1" x14ac:dyDescent="0.25"/>
    <row r="68" spans="2:12" ht="12.75" thickBot="1" x14ac:dyDescent="0.25">
      <c r="B68" s="203" t="s">
        <v>28</v>
      </c>
      <c r="C68" s="213" t="s">
        <v>0</v>
      </c>
      <c r="D68" s="209" t="s">
        <v>1</v>
      </c>
      <c r="E68" s="207"/>
      <c r="F68" s="208"/>
      <c r="G68" s="209" t="s">
        <v>2</v>
      </c>
      <c r="H68" s="207"/>
      <c r="I68" s="208"/>
      <c r="J68" s="209" t="s">
        <v>3</v>
      </c>
      <c r="K68" s="207"/>
      <c r="L68" s="208"/>
    </row>
    <row r="69" spans="2:12" x14ac:dyDescent="0.2">
      <c r="B69" s="204"/>
      <c r="C69" s="214"/>
      <c r="D69" s="216" t="s">
        <v>4</v>
      </c>
      <c r="E69" s="200" t="s">
        <v>5</v>
      </c>
      <c r="F69" s="200" t="s">
        <v>6</v>
      </c>
      <c r="G69" s="200" t="s">
        <v>4</v>
      </c>
      <c r="H69" s="200" t="s">
        <v>5</v>
      </c>
      <c r="I69" s="200" t="s">
        <v>6</v>
      </c>
      <c r="J69" s="200" t="s">
        <v>4</v>
      </c>
      <c r="K69" s="200" t="s">
        <v>5</v>
      </c>
      <c r="L69" s="200" t="s">
        <v>6</v>
      </c>
    </row>
    <row r="70" spans="2:12" ht="12.75" thickBot="1" x14ac:dyDescent="0.25">
      <c r="B70" s="205"/>
      <c r="C70" s="215"/>
      <c r="D70" s="217"/>
      <c r="E70" s="201"/>
      <c r="F70" s="201"/>
      <c r="G70" s="201"/>
      <c r="H70" s="201"/>
      <c r="I70" s="201"/>
      <c r="J70" s="201"/>
      <c r="K70" s="201"/>
      <c r="L70" s="201"/>
    </row>
    <row r="71" spans="2:12" ht="12.75" thickBot="1" x14ac:dyDescent="0.25">
      <c r="B71" s="237" t="s">
        <v>113</v>
      </c>
      <c r="C71" s="39" t="s">
        <v>24</v>
      </c>
      <c r="D71" s="28">
        <v>256</v>
      </c>
      <c r="E71" s="28">
        <v>0</v>
      </c>
      <c r="F71" s="28">
        <v>144</v>
      </c>
      <c r="G71" s="28">
        <v>180</v>
      </c>
      <c r="H71" s="28">
        <v>0</v>
      </c>
      <c r="I71" s="28">
        <v>128</v>
      </c>
      <c r="J71" s="28">
        <v>290</v>
      </c>
      <c r="K71" s="28">
        <v>0</v>
      </c>
      <c r="L71" s="28">
        <v>13</v>
      </c>
    </row>
    <row r="72" spans="2:12" ht="12.75" thickBot="1" x14ac:dyDescent="0.25">
      <c r="B72" s="241"/>
      <c r="C72" s="39" t="s">
        <v>25</v>
      </c>
      <c r="D72" s="4">
        <v>235</v>
      </c>
      <c r="E72" s="4">
        <v>0</v>
      </c>
      <c r="F72" s="4">
        <v>137</v>
      </c>
      <c r="G72" s="4">
        <v>235</v>
      </c>
      <c r="H72" s="4">
        <v>0</v>
      </c>
      <c r="I72" s="4">
        <v>121</v>
      </c>
      <c r="J72" s="4">
        <v>256</v>
      </c>
      <c r="K72" s="4">
        <v>0</v>
      </c>
      <c r="L72" s="4">
        <v>5</v>
      </c>
    </row>
    <row r="73" spans="2:12" ht="12.75" thickBot="1" x14ac:dyDescent="0.25">
      <c r="B73" s="238"/>
      <c r="C73" s="39" t="s">
        <v>26</v>
      </c>
      <c r="D73" s="4">
        <v>230</v>
      </c>
      <c r="E73" s="4">
        <v>0</v>
      </c>
      <c r="F73" s="4">
        <v>151</v>
      </c>
      <c r="G73" s="4">
        <v>239</v>
      </c>
      <c r="H73" s="4">
        <v>0</v>
      </c>
      <c r="I73" s="4">
        <v>96</v>
      </c>
      <c r="J73" s="4">
        <v>35</v>
      </c>
      <c r="K73" s="4">
        <v>0</v>
      </c>
      <c r="L73" s="4">
        <v>6</v>
      </c>
    </row>
    <row r="74" spans="2:12" x14ac:dyDescent="0.2">
      <c r="B74" s="34"/>
      <c r="C74" s="55" t="s">
        <v>116</v>
      </c>
      <c r="D74" s="1">
        <f>SUM(D71:D73)</f>
        <v>721</v>
      </c>
      <c r="E74" s="1">
        <f t="shared" ref="E74:L74" si="10">SUM(E71:E73)</f>
        <v>0</v>
      </c>
      <c r="F74" s="1">
        <f t="shared" si="10"/>
        <v>432</v>
      </c>
      <c r="G74" s="1">
        <f t="shared" si="10"/>
        <v>654</v>
      </c>
      <c r="H74" s="1">
        <f t="shared" si="10"/>
        <v>0</v>
      </c>
      <c r="I74" s="1">
        <f t="shared" si="10"/>
        <v>345</v>
      </c>
      <c r="J74" s="1">
        <f t="shared" si="10"/>
        <v>581</v>
      </c>
      <c r="K74" s="1">
        <f t="shared" si="10"/>
        <v>0</v>
      </c>
      <c r="L74" s="1">
        <f t="shared" si="10"/>
        <v>24</v>
      </c>
    </row>
    <row r="75" spans="2:12" x14ac:dyDescent="0.2">
      <c r="B75" s="34"/>
      <c r="C75" s="55" t="s">
        <v>119</v>
      </c>
      <c r="D75" s="7">
        <f>+D74/3</f>
        <v>240.33333333333334</v>
      </c>
      <c r="E75" s="7">
        <f t="shared" ref="E75:L75" si="11">+E74/3</f>
        <v>0</v>
      </c>
      <c r="F75" s="7">
        <f t="shared" si="11"/>
        <v>144</v>
      </c>
      <c r="G75" s="7">
        <f t="shared" si="11"/>
        <v>218</v>
      </c>
      <c r="H75" s="7">
        <f t="shared" si="11"/>
        <v>0</v>
      </c>
      <c r="I75" s="7">
        <f t="shared" si="11"/>
        <v>115</v>
      </c>
      <c r="J75" s="7">
        <f t="shared" si="11"/>
        <v>193.66666666666666</v>
      </c>
      <c r="K75" s="7">
        <f t="shared" si="11"/>
        <v>0</v>
      </c>
      <c r="L75" s="7">
        <f t="shared" si="11"/>
        <v>8</v>
      </c>
    </row>
    <row r="76" spans="2:12" ht="12.75" thickBot="1" x14ac:dyDescent="0.25">
      <c r="B76" s="34"/>
      <c r="C76" s="55" t="s">
        <v>117</v>
      </c>
      <c r="E76" s="7">
        <f>SUM(D75:E75)</f>
        <v>240.33333333333334</v>
      </c>
      <c r="F76" s="7">
        <f>SUM(D75:F75)</f>
        <v>384.33333333333337</v>
      </c>
      <c r="H76" s="7">
        <f>SUM(G75:H75)</f>
        <v>218</v>
      </c>
      <c r="I76" s="7">
        <f>SUM(G75:I75)</f>
        <v>333</v>
      </c>
      <c r="K76" s="7">
        <f>SUM(J75:K75)</f>
        <v>193.66666666666666</v>
      </c>
      <c r="L76" s="7">
        <f>SUM(J75:L75)</f>
        <v>201.66666666666666</v>
      </c>
    </row>
    <row r="77" spans="2:12" ht="12.75" thickBot="1" x14ac:dyDescent="0.25">
      <c r="C77" s="56" t="s">
        <v>121</v>
      </c>
      <c r="D77" s="8"/>
      <c r="E77" s="8"/>
      <c r="F77" s="10">
        <f>+F75/F76</f>
        <v>0.3746747614917606</v>
      </c>
      <c r="G77" s="8"/>
      <c r="H77" s="11" t="s">
        <v>126</v>
      </c>
      <c r="I77" s="12">
        <f>+I76/F76</f>
        <v>0.86643538594969638</v>
      </c>
      <c r="J77" s="8"/>
      <c r="K77" s="8"/>
      <c r="L77" s="8"/>
    </row>
    <row r="80" spans="2:12" x14ac:dyDescent="0.2">
      <c r="G80" s="176">
        <v>2017</v>
      </c>
    </row>
    <row r="81" spans="2:12" ht="12.75" thickBot="1" x14ac:dyDescent="0.25"/>
    <row r="82" spans="2:12" ht="12.75" thickBot="1" x14ac:dyDescent="0.25">
      <c r="B82" s="203" t="s">
        <v>28</v>
      </c>
      <c r="C82" s="213" t="s">
        <v>0</v>
      </c>
      <c r="D82" s="209" t="s">
        <v>1</v>
      </c>
      <c r="E82" s="207"/>
      <c r="F82" s="208"/>
      <c r="G82" s="209" t="s">
        <v>2</v>
      </c>
      <c r="H82" s="207"/>
      <c r="I82" s="208"/>
      <c r="J82" s="209" t="s">
        <v>3</v>
      </c>
      <c r="K82" s="207"/>
      <c r="L82" s="208"/>
    </row>
    <row r="83" spans="2:12" x14ac:dyDescent="0.2">
      <c r="B83" s="204"/>
      <c r="C83" s="214"/>
      <c r="D83" s="216" t="s">
        <v>4</v>
      </c>
      <c r="E83" s="200" t="s">
        <v>5</v>
      </c>
      <c r="F83" s="200" t="s">
        <v>6</v>
      </c>
      <c r="G83" s="200" t="s">
        <v>4</v>
      </c>
      <c r="H83" s="200" t="s">
        <v>5</v>
      </c>
      <c r="I83" s="200" t="s">
        <v>6</v>
      </c>
      <c r="J83" s="200" t="s">
        <v>4</v>
      </c>
      <c r="K83" s="200" t="s">
        <v>5</v>
      </c>
      <c r="L83" s="200" t="s">
        <v>6</v>
      </c>
    </row>
    <row r="84" spans="2:12" ht="12.75" thickBot="1" x14ac:dyDescent="0.25">
      <c r="B84" s="205"/>
      <c r="C84" s="215"/>
      <c r="D84" s="217"/>
      <c r="E84" s="201"/>
      <c r="F84" s="201"/>
      <c r="G84" s="201"/>
      <c r="H84" s="201"/>
      <c r="I84" s="201"/>
      <c r="J84" s="201"/>
      <c r="K84" s="201"/>
      <c r="L84" s="201"/>
    </row>
    <row r="85" spans="2:12" ht="12.75" thickBot="1" x14ac:dyDescent="0.25">
      <c r="B85" s="237" t="s">
        <v>113</v>
      </c>
      <c r="C85" s="39" t="s">
        <v>24</v>
      </c>
      <c r="D85" s="28">
        <v>179</v>
      </c>
      <c r="E85" s="28">
        <v>0</v>
      </c>
      <c r="F85" s="28">
        <v>100</v>
      </c>
      <c r="G85" s="28">
        <v>203</v>
      </c>
      <c r="H85" s="28">
        <v>0</v>
      </c>
      <c r="I85" s="28">
        <v>107</v>
      </c>
      <c r="J85" s="28">
        <v>266</v>
      </c>
      <c r="K85" s="28">
        <v>0</v>
      </c>
      <c r="L85" s="28">
        <v>6</v>
      </c>
    </row>
    <row r="86" spans="2:12" ht="12.75" thickBot="1" x14ac:dyDescent="0.25">
      <c r="B86" s="241"/>
      <c r="C86" s="39" t="s">
        <v>25</v>
      </c>
      <c r="D86" s="4">
        <v>230</v>
      </c>
      <c r="E86" s="4">
        <v>0</v>
      </c>
      <c r="F86" s="4">
        <v>88</v>
      </c>
      <c r="G86" s="4">
        <v>290</v>
      </c>
      <c r="H86" s="4">
        <v>0</v>
      </c>
      <c r="I86" s="4">
        <v>87</v>
      </c>
      <c r="J86" s="4">
        <v>185</v>
      </c>
      <c r="K86" s="4">
        <v>0</v>
      </c>
      <c r="L86" s="4">
        <v>3</v>
      </c>
    </row>
    <row r="87" spans="2:12" ht="12.75" thickBot="1" x14ac:dyDescent="0.25">
      <c r="B87" s="238"/>
      <c r="C87" s="39" t="s">
        <v>26</v>
      </c>
      <c r="D87" s="4">
        <v>242</v>
      </c>
      <c r="E87" s="4">
        <v>0</v>
      </c>
      <c r="F87" s="4">
        <v>99</v>
      </c>
      <c r="G87" s="4">
        <v>203</v>
      </c>
      <c r="H87" s="4">
        <v>0</v>
      </c>
      <c r="I87" s="4">
        <v>81</v>
      </c>
      <c r="J87" s="4">
        <v>52</v>
      </c>
      <c r="K87" s="4">
        <v>0</v>
      </c>
      <c r="L87" s="4">
        <v>5</v>
      </c>
    </row>
    <row r="88" spans="2:12" x14ac:dyDescent="0.2">
      <c r="C88" s="55" t="s">
        <v>116</v>
      </c>
      <c r="D88" s="1">
        <f>SUM(D85:D87)</f>
        <v>651</v>
      </c>
      <c r="E88" s="1">
        <f t="shared" ref="E88:L88" si="12">SUM(E85:E87)</f>
        <v>0</v>
      </c>
      <c r="F88" s="1">
        <f t="shared" si="12"/>
        <v>287</v>
      </c>
      <c r="G88" s="1">
        <f t="shared" si="12"/>
        <v>696</v>
      </c>
      <c r="H88" s="1">
        <f t="shared" si="12"/>
        <v>0</v>
      </c>
      <c r="I88" s="1">
        <f t="shared" si="12"/>
        <v>275</v>
      </c>
      <c r="J88" s="1">
        <f t="shared" si="12"/>
        <v>503</v>
      </c>
      <c r="K88" s="1">
        <f t="shared" si="12"/>
        <v>0</v>
      </c>
      <c r="L88" s="1">
        <f t="shared" si="12"/>
        <v>14</v>
      </c>
    </row>
    <row r="89" spans="2:12" x14ac:dyDescent="0.2">
      <c r="C89" s="55" t="s">
        <v>119</v>
      </c>
      <c r="D89" s="7">
        <f>+D88/3</f>
        <v>217</v>
      </c>
      <c r="E89" s="7">
        <f t="shared" ref="E89:L89" si="13">+E88/3</f>
        <v>0</v>
      </c>
      <c r="F89" s="7">
        <f t="shared" si="13"/>
        <v>95.666666666666671</v>
      </c>
      <c r="G89" s="7">
        <f t="shared" si="13"/>
        <v>232</v>
      </c>
      <c r="H89" s="7">
        <f t="shared" si="13"/>
        <v>0</v>
      </c>
      <c r="I89" s="7">
        <f t="shared" si="13"/>
        <v>91.666666666666671</v>
      </c>
      <c r="J89" s="7">
        <f t="shared" si="13"/>
        <v>167.66666666666666</v>
      </c>
      <c r="K89" s="7">
        <f t="shared" si="13"/>
        <v>0</v>
      </c>
      <c r="L89" s="7">
        <f t="shared" si="13"/>
        <v>4.666666666666667</v>
      </c>
    </row>
    <row r="90" spans="2:12" x14ac:dyDescent="0.2">
      <c r="C90" s="55" t="s">
        <v>117</v>
      </c>
      <c r="E90" s="8">
        <f>SUM(D89:E89)</f>
        <v>217</v>
      </c>
      <c r="F90" s="8">
        <f>SUM(D89:F89)</f>
        <v>312.66666666666669</v>
      </c>
      <c r="H90" s="8">
        <f>SUM(G89:H89)</f>
        <v>232</v>
      </c>
      <c r="I90" s="8">
        <f>SUM(G89:I89)</f>
        <v>323.66666666666669</v>
      </c>
      <c r="K90" s="8">
        <f>SUM(J89:K89)</f>
        <v>167.66666666666666</v>
      </c>
      <c r="L90" s="8">
        <f>SUM(J89:L89)</f>
        <v>172.33333333333331</v>
      </c>
    </row>
    <row r="91" spans="2:12" x14ac:dyDescent="0.2">
      <c r="C91" s="55" t="s">
        <v>120</v>
      </c>
      <c r="D91" s="10">
        <f>+D88/D74</f>
        <v>0.90291262135922334</v>
      </c>
      <c r="E91" s="10"/>
      <c r="F91" s="10">
        <f t="shared" ref="F91:L91" si="14">+F88/F74</f>
        <v>0.66435185185185186</v>
      </c>
      <c r="G91" s="10">
        <f t="shared" si="14"/>
        <v>1.0642201834862386</v>
      </c>
      <c r="H91" s="10"/>
      <c r="I91" s="10">
        <f t="shared" si="14"/>
        <v>0.79710144927536231</v>
      </c>
      <c r="J91" s="10">
        <f t="shared" si="14"/>
        <v>0.86574870912220314</v>
      </c>
      <c r="K91" s="10"/>
      <c r="L91" s="10">
        <f t="shared" si="14"/>
        <v>0.58333333333333337</v>
      </c>
    </row>
    <row r="92" spans="2:12" ht="12.75" thickBot="1" x14ac:dyDescent="0.25">
      <c r="C92" s="56" t="s">
        <v>122</v>
      </c>
      <c r="E92" s="10">
        <f>+E90/E76</f>
        <v>0.90291262135922323</v>
      </c>
      <c r="F92" s="10">
        <f t="shared" ref="F92:L92" si="15">+F90/F76</f>
        <v>0.81352992194275797</v>
      </c>
      <c r="G92" s="10"/>
      <c r="H92" s="10">
        <f t="shared" si="15"/>
        <v>1.0642201834862386</v>
      </c>
      <c r="I92" s="10">
        <f t="shared" si="15"/>
        <v>0.97197197197197205</v>
      </c>
      <c r="J92" s="10"/>
      <c r="K92" s="10">
        <f t="shared" si="15"/>
        <v>0.86574870912220314</v>
      </c>
      <c r="L92" s="10">
        <f t="shared" si="15"/>
        <v>0.8545454545454545</v>
      </c>
    </row>
    <row r="93" spans="2:12" ht="12.75" thickBot="1" x14ac:dyDescent="0.25">
      <c r="C93" s="120"/>
      <c r="E93" s="10"/>
      <c r="F93" s="10">
        <f>+F89/F90</f>
        <v>0.30597014925373134</v>
      </c>
      <c r="G93" s="8"/>
      <c r="H93" s="11" t="s">
        <v>126</v>
      </c>
      <c r="I93" s="12">
        <f>+I90/F90</f>
        <v>1.035181236673774</v>
      </c>
      <c r="J93" s="10"/>
      <c r="K93" s="10"/>
      <c r="L93" s="10"/>
    </row>
    <row r="94" spans="2:12" x14ac:dyDescent="0.2">
      <c r="C94" s="120"/>
      <c r="E94" s="10"/>
      <c r="F94" s="10"/>
      <c r="G94" s="10"/>
      <c r="H94" s="10"/>
      <c r="I94" s="10"/>
      <c r="J94" s="10"/>
      <c r="K94" s="10"/>
      <c r="L94" s="10"/>
    </row>
    <row r="95" spans="2:12" x14ac:dyDescent="0.2">
      <c r="B95" s="25" t="s">
        <v>123</v>
      </c>
      <c r="C95" s="199" t="s">
        <v>133</v>
      </c>
      <c r="D95" s="199"/>
      <c r="E95" s="199"/>
      <c r="F95" s="199"/>
      <c r="G95" s="199"/>
      <c r="H95" s="199"/>
      <c r="I95" s="199"/>
      <c r="J95" s="199"/>
      <c r="K95" s="199"/>
      <c r="L95" s="199"/>
    </row>
    <row r="96" spans="2:12" x14ac:dyDescent="0.2">
      <c r="B96" s="26" t="s">
        <v>124</v>
      </c>
      <c r="C96" s="199" t="s">
        <v>134</v>
      </c>
      <c r="D96" s="199"/>
      <c r="E96" s="199"/>
      <c r="F96" s="199"/>
      <c r="G96" s="199"/>
      <c r="H96" s="199"/>
      <c r="I96" s="199"/>
      <c r="J96" s="199"/>
      <c r="K96" s="199"/>
      <c r="L96" s="199"/>
    </row>
    <row r="97" spans="2:12" x14ac:dyDescent="0.2">
      <c r="B97" s="26" t="s">
        <v>125</v>
      </c>
      <c r="C97" s="199" t="s">
        <v>135</v>
      </c>
      <c r="D97" s="199"/>
      <c r="E97" s="199"/>
      <c r="F97" s="199"/>
      <c r="G97" s="199"/>
      <c r="H97" s="199"/>
      <c r="I97" s="199"/>
      <c r="J97" s="199"/>
      <c r="K97" s="199"/>
      <c r="L97" s="199"/>
    </row>
    <row r="99" spans="2:12" x14ac:dyDescent="0.2">
      <c r="G99" s="176">
        <v>2016</v>
      </c>
    </row>
    <row r="100" spans="2:12" ht="12.75" thickBot="1" x14ac:dyDescent="0.25"/>
    <row r="101" spans="2:12" ht="12.75" thickBot="1" x14ac:dyDescent="0.25">
      <c r="B101" s="203" t="s">
        <v>28</v>
      </c>
      <c r="C101" s="213" t="s">
        <v>0</v>
      </c>
      <c r="D101" s="209" t="s">
        <v>1</v>
      </c>
      <c r="E101" s="207"/>
      <c r="F101" s="208"/>
      <c r="G101" s="209" t="s">
        <v>2</v>
      </c>
      <c r="H101" s="207"/>
      <c r="I101" s="208"/>
      <c r="J101" s="209" t="s">
        <v>3</v>
      </c>
      <c r="K101" s="207"/>
      <c r="L101" s="208"/>
    </row>
    <row r="102" spans="2:12" x14ac:dyDescent="0.2">
      <c r="B102" s="204"/>
      <c r="C102" s="214"/>
      <c r="D102" s="216" t="s">
        <v>4</v>
      </c>
      <c r="E102" s="200" t="s">
        <v>5</v>
      </c>
      <c r="F102" s="200" t="s">
        <v>6</v>
      </c>
      <c r="G102" s="200" t="s">
        <v>4</v>
      </c>
      <c r="H102" s="200" t="s">
        <v>5</v>
      </c>
      <c r="I102" s="200" t="s">
        <v>6</v>
      </c>
      <c r="J102" s="200" t="s">
        <v>4</v>
      </c>
      <c r="K102" s="200" t="s">
        <v>5</v>
      </c>
      <c r="L102" s="200" t="s">
        <v>6</v>
      </c>
    </row>
    <row r="103" spans="2:12" ht="12.75" thickBot="1" x14ac:dyDescent="0.25">
      <c r="B103" s="204"/>
      <c r="C103" s="215"/>
      <c r="D103" s="217"/>
      <c r="E103" s="201"/>
      <c r="F103" s="201"/>
      <c r="G103" s="201"/>
      <c r="H103" s="201"/>
      <c r="I103" s="201"/>
      <c r="J103" s="201"/>
      <c r="K103" s="201"/>
      <c r="L103" s="201"/>
    </row>
    <row r="104" spans="2:12" ht="12.75" thickBot="1" x14ac:dyDescent="0.25">
      <c r="B104" s="243" t="s">
        <v>114</v>
      </c>
      <c r="C104" s="39" t="s">
        <v>24</v>
      </c>
      <c r="D104" s="28">
        <v>246</v>
      </c>
      <c r="E104" s="28">
        <v>0</v>
      </c>
      <c r="F104" s="28">
        <v>241</v>
      </c>
      <c r="G104" s="28">
        <v>221</v>
      </c>
      <c r="H104" s="28">
        <v>0</v>
      </c>
      <c r="I104" s="28">
        <v>191</v>
      </c>
      <c r="J104" s="28">
        <v>99</v>
      </c>
      <c r="K104" s="28">
        <v>0</v>
      </c>
      <c r="L104" s="28">
        <v>18</v>
      </c>
    </row>
    <row r="105" spans="2:12" ht="12.75" thickBot="1" x14ac:dyDescent="0.25">
      <c r="B105" s="238"/>
      <c r="C105" s="39" t="s">
        <v>25</v>
      </c>
      <c r="D105" s="4">
        <v>103</v>
      </c>
      <c r="E105" s="4">
        <v>0</v>
      </c>
      <c r="F105" s="4">
        <v>119</v>
      </c>
      <c r="G105" s="4">
        <v>95</v>
      </c>
      <c r="H105" s="4">
        <v>0</v>
      </c>
      <c r="I105" s="4">
        <v>90</v>
      </c>
      <c r="J105" s="4">
        <v>31</v>
      </c>
      <c r="K105" s="4">
        <v>0</v>
      </c>
      <c r="L105" s="4">
        <v>15</v>
      </c>
    </row>
    <row r="106" spans="2:12" x14ac:dyDescent="0.2">
      <c r="B106" s="34"/>
      <c r="C106" s="55" t="s">
        <v>116</v>
      </c>
      <c r="D106" s="1">
        <f>SUM(D104:D105)</f>
        <v>349</v>
      </c>
      <c r="E106" s="1">
        <f>SUM(E104:E105)</f>
        <v>0</v>
      </c>
      <c r="F106" s="1">
        <f t="shared" ref="F106:K106" si="16">SUM(F104:F105)</f>
        <v>360</v>
      </c>
      <c r="G106" s="1">
        <f t="shared" si="16"/>
        <v>316</v>
      </c>
      <c r="H106" s="1">
        <f t="shared" si="16"/>
        <v>0</v>
      </c>
      <c r="I106" s="1">
        <f t="shared" si="16"/>
        <v>281</v>
      </c>
      <c r="J106" s="1">
        <f t="shared" si="16"/>
        <v>130</v>
      </c>
      <c r="K106" s="1">
        <f t="shared" si="16"/>
        <v>0</v>
      </c>
      <c r="L106" s="1">
        <f>SUM(L104:L105)</f>
        <v>33</v>
      </c>
    </row>
    <row r="107" spans="2:12" x14ac:dyDescent="0.2">
      <c r="B107" s="34"/>
      <c r="C107" s="55" t="s">
        <v>119</v>
      </c>
      <c r="D107" s="7">
        <f>+D106/2</f>
        <v>174.5</v>
      </c>
      <c r="E107" s="7">
        <f>+E106/2</f>
        <v>0</v>
      </c>
      <c r="F107" s="7">
        <f t="shared" ref="F107:L107" si="17">+F106/2</f>
        <v>180</v>
      </c>
      <c r="G107" s="7">
        <f t="shared" si="17"/>
        <v>158</v>
      </c>
      <c r="H107" s="7">
        <f t="shared" si="17"/>
        <v>0</v>
      </c>
      <c r="I107" s="7">
        <f t="shared" si="17"/>
        <v>140.5</v>
      </c>
      <c r="J107" s="7">
        <f t="shared" si="17"/>
        <v>65</v>
      </c>
      <c r="K107" s="7">
        <f t="shared" si="17"/>
        <v>0</v>
      </c>
      <c r="L107" s="7">
        <f t="shared" si="17"/>
        <v>16.5</v>
      </c>
    </row>
    <row r="108" spans="2:12" ht="12.75" thickBot="1" x14ac:dyDescent="0.25">
      <c r="B108" s="34"/>
      <c r="C108" s="55" t="s">
        <v>117</v>
      </c>
      <c r="E108" s="7">
        <f>SUM(D107:E107)</f>
        <v>174.5</v>
      </c>
      <c r="F108" s="7">
        <f>SUM(D107:F107)</f>
        <v>354.5</v>
      </c>
      <c r="H108" s="7">
        <f>SUM(G107:H107)</f>
        <v>158</v>
      </c>
      <c r="I108" s="7">
        <f>SUM(G107:I107)</f>
        <v>298.5</v>
      </c>
      <c r="K108" s="7">
        <f>SUM(J107:K107)</f>
        <v>65</v>
      </c>
      <c r="L108" s="7">
        <f>SUM(J107:L107)</f>
        <v>81.5</v>
      </c>
    </row>
    <row r="109" spans="2:12" ht="12.75" thickBot="1" x14ac:dyDescent="0.25">
      <c r="C109" s="56" t="s">
        <v>121</v>
      </c>
      <c r="D109" s="8"/>
      <c r="E109" s="8"/>
      <c r="F109" s="10">
        <f>+F107/F108</f>
        <v>0.50775740479548659</v>
      </c>
      <c r="G109" s="8"/>
      <c r="H109" s="11" t="s">
        <v>126</v>
      </c>
      <c r="I109" s="12">
        <f>+I108/F108</f>
        <v>0.84203102961918197</v>
      </c>
      <c r="J109" s="8"/>
      <c r="K109" s="8"/>
      <c r="L109" s="8"/>
    </row>
    <row r="110" spans="2:12" x14ac:dyDescent="0.2">
      <c r="C110" s="120"/>
      <c r="D110" s="8"/>
      <c r="E110" s="8"/>
      <c r="F110" s="10"/>
      <c r="K110" s="8"/>
      <c r="L110" s="8"/>
    </row>
    <row r="111" spans="2:12" x14ac:dyDescent="0.2">
      <c r="G111" s="176">
        <v>2017</v>
      </c>
    </row>
    <row r="112" spans="2:12" ht="12.75" thickBot="1" x14ac:dyDescent="0.25"/>
    <row r="113" spans="2:12" ht="12.75" thickBot="1" x14ac:dyDescent="0.25">
      <c r="B113" s="203" t="s">
        <v>28</v>
      </c>
      <c r="C113" s="213" t="s">
        <v>0</v>
      </c>
      <c r="D113" s="209" t="s">
        <v>1</v>
      </c>
      <c r="E113" s="207"/>
      <c r="F113" s="208"/>
      <c r="G113" s="209" t="s">
        <v>2</v>
      </c>
      <c r="H113" s="207"/>
      <c r="I113" s="208"/>
      <c r="J113" s="209" t="s">
        <v>3</v>
      </c>
      <c r="K113" s="207"/>
      <c r="L113" s="208"/>
    </row>
    <row r="114" spans="2:12" x14ac:dyDescent="0.2">
      <c r="B114" s="204"/>
      <c r="C114" s="214"/>
      <c r="D114" s="216" t="s">
        <v>4</v>
      </c>
      <c r="E114" s="200" t="s">
        <v>5</v>
      </c>
      <c r="F114" s="200" t="s">
        <v>6</v>
      </c>
      <c r="G114" s="200" t="s">
        <v>4</v>
      </c>
      <c r="H114" s="200" t="s">
        <v>5</v>
      </c>
      <c r="I114" s="200" t="s">
        <v>6</v>
      </c>
      <c r="J114" s="200" t="s">
        <v>4</v>
      </c>
      <c r="K114" s="200" t="s">
        <v>5</v>
      </c>
      <c r="L114" s="200" t="s">
        <v>6</v>
      </c>
    </row>
    <row r="115" spans="2:12" ht="12.75" thickBot="1" x14ac:dyDescent="0.25">
      <c r="B115" s="204"/>
      <c r="C115" s="215"/>
      <c r="D115" s="217"/>
      <c r="E115" s="201"/>
      <c r="F115" s="201"/>
      <c r="G115" s="201"/>
      <c r="H115" s="201"/>
      <c r="I115" s="201"/>
      <c r="J115" s="201"/>
      <c r="K115" s="201"/>
      <c r="L115" s="201"/>
    </row>
    <row r="116" spans="2:12" ht="12.75" thickBot="1" x14ac:dyDescent="0.25">
      <c r="B116" s="243" t="s">
        <v>114</v>
      </c>
      <c r="C116" s="39" t="s">
        <v>24</v>
      </c>
      <c r="D116" s="28">
        <v>124</v>
      </c>
      <c r="E116" s="28">
        <v>0</v>
      </c>
      <c r="F116" s="28">
        <v>117</v>
      </c>
      <c r="G116" s="28">
        <v>152</v>
      </c>
      <c r="H116" s="28">
        <v>0</v>
      </c>
      <c r="I116" s="28">
        <v>91</v>
      </c>
      <c r="J116" s="28">
        <v>32</v>
      </c>
      <c r="K116" s="28">
        <v>0</v>
      </c>
      <c r="L116" s="28">
        <v>9</v>
      </c>
    </row>
    <row r="117" spans="2:12" ht="12.75" thickBot="1" x14ac:dyDescent="0.25">
      <c r="B117" s="238"/>
      <c r="C117" s="39" t="s">
        <v>25</v>
      </c>
      <c r="D117" s="4">
        <v>103</v>
      </c>
      <c r="E117" s="4">
        <v>0</v>
      </c>
      <c r="F117" s="4">
        <v>91</v>
      </c>
      <c r="G117" s="4">
        <v>104</v>
      </c>
      <c r="H117" s="4">
        <v>0</v>
      </c>
      <c r="I117" s="4">
        <v>99</v>
      </c>
      <c r="J117" s="4">
        <v>28</v>
      </c>
      <c r="K117" s="4">
        <v>0</v>
      </c>
      <c r="L117" s="4">
        <v>6</v>
      </c>
    </row>
    <row r="118" spans="2:12" x14ac:dyDescent="0.2">
      <c r="C118" s="55" t="s">
        <v>116</v>
      </c>
      <c r="D118" s="1">
        <f>SUM(D116:D117)</f>
        <v>227</v>
      </c>
      <c r="E118" s="1">
        <f t="shared" ref="E118:K118" si="18">SUM(E116:E117)</f>
        <v>0</v>
      </c>
      <c r="F118" s="1">
        <f t="shared" si="18"/>
        <v>208</v>
      </c>
      <c r="G118" s="1">
        <f t="shared" si="18"/>
        <v>256</v>
      </c>
      <c r="H118" s="1">
        <f t="shared" si="18"/>
        <v>0</v>
      </c>
      <c r="I118" s="1">
        <f t="shared" si="18"/>
        <v>190</v>
      </c>
      <c r="J118" s="1">
        <f t="shared" si="18"/>
        <v>60</v>
      </c>
      <c r="K118" s="1">
        <f t="shared" si="18"/>
        <v>0</v>
      </c>
      <c r="L118" s="1">
        <f>SUM(L116:L117)</f>
        <v>15</v>
      </c>
    </row>
    <row r="119" spans="2:12" x14ac:dyDescent="0.2">
      <c r="C119" s="55" t="s">
        <v>119</v>
      </c>
      <c r="D119" s="7">
        <f>+D118/2</f>
        <v>113.5</v>
      </c>
      <c r="E119" s="7">
        <f>+E118/2</f>
        <v>0</v>
      </c>
      <c r="F119" s="7">
        <f t="shared" ref="F119:L119" si="19">+F118/2</f>
        <v>104</v>
      </c>
      <c r="G119" s="7">
        <f t="shared" si="19"/>
        <v>128</v>
      </c>
      <c r="H119" s="7">
        <f t="shared" si="19"/>
        <v>0</v>
      </c>
      <c r="I119" s="7">
        <f t="shared" si="19"/>
        <v>95</v>
      </c>
      <c r="J119" s="7">
        <f t="shared" si="19"/>
        <v>30</v>
      </c>
      <c r="K119" s="7">
        <f t="shared" si="19"/>
        <v>0</v>
      </c>
      <c r="L119" s="7">
        <f t="shared" si="19"/>
        <v>7.5</v>
      </c>
    </row>
    <row r="120" spans="2:12" x14ac:dyDescent="0.2">
      <c r="C120" s="55" t="s">
        <v>117</v>
      </c>
      <c r="E120" s="8">
        <f>SUM(D119:E119)</f>
        <v>113.5</v>
      </c>
      <c r="F120" s="8">
        <f>SUM(D119:F119)</f>
        <v>217.5</v>
      </c>
      <c r="H120" s="8">
        <f>SUM(G119:H119)</f>
        <v>128</v>
      </c>
      <c r="I120" s="8">
        <f>SUM(G119:I119)</f>
        <v>223</v>
      </c>
      <c r="K120" s="8">
        <f>SUM(J119:K119)</f>
        <v>30</v>
      </c>
      <c r="L120" s="8">
        <f>SUM(J119:L119)</f>
        <v>37.5</v>
      </c>
    </row>
    <row r="121" spans="2:12" x14ac:dyDescent="0.2">
      <c r="C121" s="55" t="s">
        <v>120</v>
      </c>
      <c r="D121" s="10">
        <f>+D118/D106</f>
        <v>0.65042979942693413</v>
      </c>
      <c r="E121" s="10"/>
      <c r="F121" s="10">
        <f t="shared" ref="F121:L121" si="20">+F118/F106</f>
        <v>0.57777777777777772</v>
      </c>
      <c r="G121" s="10">
        <f t="shared" si="20"/>
        <v>0.810126582278481</v>
      </c>
      <c r="H121" s="10"/>
      <c r="I121" s="10">
        <f t="shared" si="20"/>
        <v>0.67615658362989328</v>
      </c>
      <c r="J121" s="10">
        <f t="shared" si="20"/>
        <v>0.46153846153846156</v>
      </c>
      <c r="K121" s="10"/>
      <c r="L121" s="10">
        <f t="shared" si="20"/>
        <v>0.45454545454545453</v>
      </c>
    </row>
    <row r="122" spans="2:12" ht="12.75" thickBot="1" x14ac:dyDescent="0.25">
      <c r="C122" s="56" t="s">
        <v>122</v>
      </c>
      <c r="E122" s="10">
        <f>+E120/E108</f>
        <v>0.65042979942693413</v>
      </c>
      <c r="F122" s="10">
        <f t="shared" ref="F122:L122" si="21">+F120/F108</f>
        <v>0.61354019746121302</v>
      </c>
      <c r="G122" s="10"/>
      <c r="H122" s="10">
        <f t="shared" si="21"/>
        <v>0.810126582278481</v>
      </c>
      <c r="I122" s="10">
        <f t="shared" si="21"/>
        <v>0.7470686767169179</v>
      </c>
      <c r="J122" s="10"/>
      <c r="K122" s="10">
        <f t="shared" si="21"/>
        <v>0.46153846153846156</v>
      </c>
      <c r="L122" s="10">
        <f t="shared" si="21"/>
        <v>0.46012269938650308</v>
      </c>
    </row>
    <row r="123" spans="2:12" ht="12.75" thickBot="1" x14ac:dyDescent="0.25">
      <c r="C123" s="120"/>
      <c r="E123" s="10"/>
      <c r="F123" s="10">
        <f>+F119/F120</f>
        <v>0.47816091954022988</v>
      </c>
      <c r="G123" s="8"/>
      <c r="H123" s="11" t="s">
        <v>126</v>
      </c>
      <c r="I123" s="12">
        <f>+I120/F120</f>
        <v>1.025287356321839</v>
      </c>
      <c r="J123" s="10"/>
      <c r="K123" s="10"/>
      <c r="L123" s="10"/>
    </row>
    <row r="124" spans="2:12" x14ac:dyDescent="0.2">
      <c r="C124" s="120"/>
      <c r="E124" s="10"/>
      <c r="F124" s="10"/>
      <c r="G124" s="10"/>
      <c r="H124" s="10"/>
      <c r="I124" s="10"/>
      <c r="J124" s="10"/>
      <c r="K124" s="10"/>
      <c r="L124" s="10"/>
    </row>
    <row r="125" spans="2:12" ht="24" customHeight="1" x14ac:dyDescent="0.2">
      <c r="B125" s="118" t="s">
        <v>123</v>
      </c>
      <c r="C125" s="199" t="s">
        <v>136</v>
      </c>
      <c r="D125" s="199"/>
      <c r="E125" s="199"/>
      <c r="F125" s="199"/>
      <c r="G125" s="199"/>
      <c r="H125" s="199"/>
      <c r="I125" s="199"/>
      <c r="J125" s="199"/>
      <c r="K125" s="199"/>
      <c r="L125" s="199"/>
    </row>
    <row r="126" spans="2:12" ht="17.25" customHeight="1" x14ac:dyDescent="0.2">
      <c r="B126" s="119" t="s">
        <v>124</v>
      </c>
      <c r="C126" s="199" t="s">
        <v>137</v>
      </c>
      <c r="D126" s="199"/>
      <c r="E126" s="199"/>
      <c r="F126" s="199"/>
      <c r="G126" s="199"/>
      <c r="H126" s="199"/>
      <c r="I126" s="199"/>
      <c r="J126" s="199"/>
      <c r="K126" s="199"/>
      <c r="L126" s="199"/>
    </row>
    <row r="127" spans="2:12" ht="14.25" customHeight="1" x14ac:dyDescent="0.2">
      <c r="B127" s="119" t="s">
        <v>125</v>
      </c>
      <c r="C127" s="199" t="s">
        <v>138</v>
      </c>
      <c r="D127" s="199"/>
      <c r="E127" s="199"/>
      <c r="F127" s="199"/>
      <c r="G127" s="199"/>
      <c r="H127" s="199"/>
      <c r="I127" s="199"/>
      <c r="J127" s="199"/>
      <c r="K127" s="199"/>
      <c r="L127" s="199"/>
    </row>
    <row r="130" spans="1:15" ht="12.75" thickBot="1" x14ac:dyDescent="0.25">
      <c r="O130" s="8"/>
    </row>
    <row r="131" spans="1:15" ht="12" customHeight="1" x14ac:dyDescent="0.2">
      <c r="C131" s="178"/>
      <c r="D131" s="203" t="s">
        <v>1</v>
      </c>
      <c r="E131" s="203" t="s">
        <v>2</v>
      </c>
      <c r="F131" s="203" t="s">
        <v>3</v>
      </c>
      <c r="O131" s="8"/>
    </row>
    <row r="132" spans="1:15" ht="12.75" thickBot="1" x14ac:dyDescent="0.25">
      <c r="C132" s="178"/>
      <c r="D132" s="240"/>
      <c r="E132" s="240"/>
      <c r="F132" s="240"/>
      <c r="O132" s="8"/>
    </row>
    <row r="133" spans="1:15" ht="21.75" customHeight="1" thickBot="1" x14ac:dyDescent="0.25">
      <c r="C133" s="121" t="s">
        <v>72</v>
      </c>
      <c r="D133" s="28"/>
      <c r="E133" s="28"/>
      <c r="F133" s="28"/>
    </row>
    <row r="134" spans="1:15" ht="35.25" customHeight="1" thickBot="1" x14ac:dyDescent="0.25">
      <c r="C134" s="122" t="s">
        <v>173</v>
      </c>
      <c r="D134" s="76"/>
      <c r="E134" s="77"/>
      <c r="F134" s="78"/>
    </row>
    <row r="135" spans="1:15" x14ac:dyDescent="0.2">
      <c r="D135" s="10" t="e">
        <f>+D133/D134</f>
        <v>#DIV/0!</v>
      </c>
      <c r="E135" s="10" t="e">
        <f>+E133/E134</f>
        <v>#DIV/0!</v>
      </c>
      <c r="F135" s="10" t="e">
        <f>+F133/F134</f>
        <v>#DIV/0!</v>
      </c>
    </row>
    <row r="137" spans="1:15" ht="24" customHeight="1" x14ac:dyDescent="0.2">
      <c r="A137" s="118" t="s">
        <v>167</v>
      </c>
      <c r="B137" s="234" t="s">
        <v>302</v>
      </c>
      <c r="C137" s="234"/>
      <c r="D137" s="234"/>
      <c r="E137" s="234"/>
      <c r="F137" s="234"/>
      <c r="G137" s="234"/>
      <c r="H137" s="234"/>
      <c r="I137" s="234"/>
      <c r="J137" s="234"/>
      <c r="K137" s="234"/>
    </row>
    <row r="139" spans="1:15" ht="24" x14ac:dyDescent="0.2">
      <c r="C139" s="123" t="s">
        <v>74</v>
      </c>
      <c r="D139" s="15" t="s">
        <v>75</v>
      </c>
      <c r="E139" s="15" t="s">
        <v>76</v>
      </c>
      <c r="F139" s="16" t="s">
        <v>77</v>
      </c>
    </row>
    <row r="140" spans="1:15" x14ac:dyDescent="0.2">
      <c r="C140" s="124" t="s">
        <v>79</v>
      </c>
      <c r="D140" s="18"/>
      <c r="E140" s="18"/>
      <c r="F140" s="18"/>
    </row>
    <row r="141" spans="1:15" x14ac:dyDescent="0.2">
      <c r="C141" s="124" t="s">
        <v>80</v>
      </c>
      <c r="D141" s="18"/>
      <c r="E141" s="18"/>
      <c r="F141" s="18"/>
    </row>
    <row r="142" spans="1:15" x14ac:dyDescent="0.2">
      <c r="C142" s="124" t="s">
        <v>83</v>
      </c>
      <c r="D142" s="18"/>
      <c r="E142" s="18"/>
      <c r="F142" s="18"/>
    </row>
    <row r="143" spans="1:15" x14ac:dyDescent="0.2">
      <c r="C143" s="124" t="s">
        <v>253</v>
      </c>
      <c r="D143" s="18"/>
      <c r="E143" s="18"/>
      <c r="F143" s="18"/>
    </row>
    <row r="144" spans="1:15" x14ac:dyDescent="0.2">
      <c r="C144" s="124" t="s">
        <v>86</v>
      </c>
      <c r="D144" s="18"/>
      <c r="E144" s="18"/>
      <c r="F144" s="18"/>
    </row>
    <row r="145" spans="3:6" x14ac:dyDescent="0.2">
      <c r="C145" s="124" t="s">
        <v>87</v>
      </c>
      <c r="D145" s="18"/>
      <c r="E145" s="18"/>
      <c r="F145" s="18"/>
    </row>
    <row r="146" spans="3:6" x14ac:dyDescent="0.2">
      <c r="C146" s="124" t="s">
        <v>88</v>
      </c>
      <c r="D146" s="18"/>
      <c r="E146" s="18"/>
      <c r="F146" s="18"/>
    </row>
    <row r="147" spans="3:6" x14ac:dyDescent="0.2">
      <c r="C147" s="124" t="s">
        <v>254</v>
      </c>
      <c r="D147" s="18"/>
      <c r="E147" s="18"/>
      <c r="F147" s="18"/>
    </row>
    <row r="148" spans="3:6" x14ac:dyDescent="0.2">
      <c r="C148" s="124" t="s">
        <v>91</v>
      </c>
      <c r="D148" s="18"/>
      <c r="E148" s="18"/>
      <c r="F148" s="18"/>
    </row>
    <row r="149" spans="3:6" x14ac:dyDescent="0.2">
      <c r="C149" s="124" t="s">
        <v>92</v>
      </c>
      <c r="D149" s="18"/>
      <c r="E149" s="18"/>
      <c r="F149" s="18"/>
    </row>
    <row r="150" spans="3:6" x14ac:dyDescent="0.2">
      <c r="C150" s="124" t="s">
        <v>93</v>
      </c>
      <c r="D150" s="18"/>
      <c r="E150" s="18"/>
      <c r="F150" s="18"/>
    </row>
    <row r="151" spans="3:6" x14ac:dyDescent="0.2">
      <c r="C151" s="124" t="s">
        <v>94</v>
      </c>
      <c r="D151" s="18"/>
      <c r="E151" s="18"/>
      <c r="F151" s="18"/>
    </row>
    <row r="152" spans="3:6" x14ac:dyDescent="0.2">
      <c r="C152" s="124" t="s">
        <v>96</v>
      </c>
      <c r="D152" s="18"/>
      <c r="E152" s="18"/>
      <c r="F152" s="18"/>
    </row>
    <row r="153" spans="3:6" x14ac:dyDescent="0.2">
      <c r="C153" s="124" t="s">
        <v>99</v>
      </c>
      <c r="D153" s="18"/>
      <c r="E153" s="18"/>
      <c r="F153" s="18"/>
    </row>
    <row r="154" spans="3:6" x14ac:dyDescent="0.2">
      <c r="C154" s="124" t="s">
        <v>257</v>
      </c>
      <c r="D154" s="18"/>
      <c r="E154" s="18"/>
      <c r="F154" s="18"/>
    </row>
    <row r="155" spans="3:6" x14ac:dyDescent="0.2">
      <c r="C155" s="124" t="s">
        <v>102</v>
      </c>
      <c r="D155" s="18"/>
      <c r="E155" s="18"/>
      <c r="F155" s="18"/>
    </row>
    <row r="156" spans="3:6" x14ac:dyDescent="0.2">
      <c r="C156" s="124" t="s">
        <v>103</v>
      </c>
      <c r="D156" s="18"/>
      <c r="E156" s="18"/>
      <c r="F156" s="18"/>
    </row>
    <row r="157" spans="3:6" x14ac:dyDescent="0.2">
      <c r="C157" s="124" t="s">
        <v>104</v>
      </c>
      <c r="D157" s="18"/>
      <c r="E157" s="18"/>
      <c r="F157" s="18"/>
    </row>
    <row r="158" spans="3:6" x14ac:dyDescent="0.2">
      <c r="C158" s="124" t="s">
        <v>107</v>
      </c>
      <c r="D158" s="18"/>
      <c r="E158" s="18"/>
      <c r="F158" s="18"/>
    </row>
    <row r="159" spans="3:6" x14ac:dyDescent="0.2">
      <c r="C159" s="124" t="s">
        <v>108</v>
      </c>
      <c r="D159" s="18"/>
      <c r="E159" s="18"/>
      <c r="F159" s="18"/>
    </row>
    <row r="160" spans="3:6" x14ac:dyDescent="0.2">
      <c r="C160" s="53" t="s">
        <v>255</v>
      </c>
    </row>
    <row r="161" spans="3:9" x14ac:dyDescent="0.2">
      <c r="C161" s="53" t="s">
        <v>256</v>
      </c>
    </row>
    <row r="162" spans="3:9" x14ac:dyDescent="0.2">
      <c r="C162" s="53" t="s">
        <v>258</v>
      </c>
    </row>
    <row r="171" spans="3:9" ht="25.5" x14ac:dyDescent="0.2">
      <c r="C171" s="196" t="s">
        <v>74</v>
      </c>
      <c r="D171" s="196" t="s">
        <v>76</v>
      </c>
    </row>
    <row r="172" spans="3:9" ht="15" x14ac:dyDescent="0.25">
      <c r="C172" s="197" t="s">
        <v>391</v>
      </c>
      <c r="D172" s="198">
        <v>696</v>
      </c>
      <c r="H172" s="1">
        <f>709+683</f>
        <v>1392</v>
      </c>
      <c r="I172" s="1">
        <f>558+537</f>
        <v>1095</v>
      </c>
    </row>
    <row r="173" spans="3:9" ht="15" x14ac:dyDescent="0.25">
      <c r="C173" s="197" t="s">
        <v>392</v>
      </c>
      <c r="D173" s="198">
        <v>548</v>
      </c>
      <c r="H173" s="1">
        <f>+H172/2</f>
        <v>696</v>
      </c>
      <c r="I173" s="1">
        <f>+I172/2</f>
        <v>547.5</v>
      </c>
    </row>
    <row r="174" spans="3:9" ht="15" x14ac:dyDescent="0.25">
      <c r="C174" s="197" t="s">
        <v>393</v>
      </c>
      <c r="D174" s="198">
        <v>468</v>
      </c>
    </row>
    <row r="175" spans="3:9" ht="15" x14ac:dyDescent="0.25">
      <c r="C175" s="197" t="s">
        <v>81</v>
      </c>
      <c r="D175" s="198">
        <v>423</v>
      </c>
    </row>
    <row r="176" spans="3:9" ht="15" x14ac:dyDescent="0.25">
      <c r="C176" s="197" t="s">
        <v>394</v>
      </c>
      <c r="D176" s="198">
        <v>46</v>
      </c>
    </row>
    <row r="177" spans="3:4" ht="15" x14ac:dyDescent="0.25">
      <c r="C177" s="197" t="s">
        <v>395</v>
      </c>
      <c r="D177" s="198">
        <v>71.400000000000006</v>
      </c>
    </row>
    <row r="178" spans="3:4" ht="15" x14ac:dyDescent="0.25">
      <c r="C178" s="197" t="s">
        <v>396</v>
      </c>
      <c r="D178" s="198">
        <v>58.666666666666664</v>
      </c>
    </row>
    <row r="179" spans="3:4" ht="15" x14ac:dyDescent="0.25">
      <c r="C179" s="197" t="s">
        <v>397</v>
      </c>
      <c r="D179" s="198">
        <v>38.666666666666664</v>
      </c>
    </row>
    <row r="180" spans="3:4" ht="15" x14ac:dyDescent="0.25">
      <c r="C180" s="197" t="s">
        <v>398</v>
      </c>
      <c r="D180" s="198">
        <v>40</v>
      </c>
    </row>
    <row r="181" spans="3:4" ht="15" x14ac:dyDescent="0.25">
      <c r="C181" s="197" t="s">
        <v>109</v>
      </c>
      <c r="D181" s="198">
        <v>30.666666666666668</v>
      </c>
    </row>
    <row r="182" spans="3:4" ht="15" x14ac:dyDescent="0.25">
      <c r="C182" s="197" t="s">
        <v>94</v>
      </c>
      <c r="D182" s="198">
        <v>59</v>
      </c>
    </row>
    <row r="183" spans="3:4" ht="15" x14ac:dyDescent="0.25">
      <c r="C183" s="197" t="s">
        <v>96</v>
      </c>
      <c r="D183" s="198">
        <v>228.71428571428572</v>
      </c>
    </row>
    <row r="184" spans="3:4" ht="15" x14ac:dyDescent="0.25">
      <c r="C184" s="197" t="s">
        <v>97</v>
      </c>
      <c r="D184" s="198">
        <v>24</v>
      </c>
    </row>
    <row r="185" spans="3:4" ht="15" x14ac:dyDescent="0.25">
      <c r="C185" s="197" t="s">
        <v>100</v>
      </c>
      <c r="D185" s="198">
        <v>24.75</v>
      </c>
    </row>
    <row r="186" spans="3:4" ht="15" x14ac:dyDescent="0.25">
      <c r="C186" s="197" t="s">
        <v>103</v>
      </c>
      <c r="D186" s="198">
        <v>76.5</v>
      </c>
    </row>
    <row r="187" spans="3:4" ht="15" x14ac:dyDescent="0.25">
      <c r="C187" s="197" t="s">
        <v>91</v>
      </c>
      <c r="D187" s="198">
        <v>44.333333333333336</v>
      </c>
    </row>
    <row r="188" spans="3:4" ht="15" x14ac:dyDescent="0.25">
      <c r="C188" s="197" t="s">
        <v>399</v>
      </c>
      <c r="D188" s="198">
        <v>24</v>
      </c>
    </row>
    <row r="189" spans="3:4" ht="15" x14ac:dyDescent="0.25">
      <c r="C189" s="197" t="s">
        <v>400</v>
      </c>
      <c r="D189" s="198">
        <v>38</v>
      </c>
    </row>
    <row r="190" spans="3:4" ht="15" x14ac:dyDescent="0.25">
      <c r="C190" s="197" t="s">
        <v>180</v>
      </c>
      <c r="D190" s="198">
        <v>50</v>
      </c>
    </row>
  </sheetData>
  <mergeCells count="140">
    <mergeCell ref="B137:K137"/>
    <mergeCell ref="J18:L18"/>
    <mergeCell ref="B4:B6"/>
    <mergeCell ref="C4:C6"/>
    <mergeCell ref="D4:F4"/>
    <mergeCell ref="G4:I4"/>
    <mergeCell ref="J4:L4"/>
    <mergeCell ref="D5:D6"/>
    <mergeCell ref="E5:E6"/>
    <mergeCell ref="J19:J20"/>
    <mergeCell ref="K19:K20"/>
    <mergeCell ref="L19:L20"/>
    <mergeCell ref="J5:J6"/>
    <mergeCell ref="K5:K6"/>
    <mergeCell ref="L5:L6"/>
    <mergeCell ref="B21:B24"/>
    <mergeCell ref="G16:I16"/>
    <mergeCell ref="B7:B10"/>
    <mergeCell ref="B18:B20"/>
    <mergeCell ref="C18:C20"/>
    <mergeCell ref="B38:B40"/>
    <mergeCell ref="C32:L32"/>
    <mergeCell ref="C33:L33"/>
    <mergeCell ref="C34:L34"/>
    <mergeCell ref="G36:I36"/>
    <mergeCell ref="C38:C40"/>
    <mergeCell ref="D38:F38"/>
    <mergeCell ref="G38:I38"/>
    <mergeCell ref="I39:I40"/>
    <mergeCell ref="E131:E132"/>
    <mergeCell ref="F131:F132"/>
    <mergeCell ref="D131:D132"/>
    <mergeCell ref="G2:I2"/>
    <mergeCell ref="D19:D20"/>
    <mergeCell ref="E19:E20"/>
    <mergeCell ref="F19:F20"/>
    <mergeCell ref="G19:G20"/>
    <mergeCell ref="H19:H20"/>
    <mergeCell ref="I19:I20"/>
    <mergeCell ref="I5:I6"/>
    <mergeCell ref="F5:F6"/>
    <mergeCell ref="G5:G6"/>
    <mergeCell ref="H5:H6"/>
    <mergeCell ref="D18:F18"/>
    <mergeCell ref="G18:I18"/>
    <mergeCell ref="B53:B54"/>
    <mergeCell ref="B41:B42"/>
    <mergeCell ref="J50:L50"/>
    <mergeCell ref="D51:D52"/>
    <mergeCell ref="E51:E52"/>
    <mergeCell ref="F51:F52"/>
    <mergeCell ref="G51:G52"/>
    <mergeCell ref="H51:H52"/>
    <mergeCell ref="B50:B52"/>
    <mergeCell ref="C50:C52"/>
    <mergeCell ref="D50:F50"/>
    <mergeCell ref="G50:I50"/>
    <mergeCell ref="I51:I52"/>
    <mergeCell ref="J51:J52"/>
    <mergeCell ref="K51:K52"/>
    <mergeCell ref="L51:L52"/>
    <mergeCell ref="G48:I48"/>
    <mergeCell ref="B71:B73"/>
    <mergeCell ref="B82:B84"/>
    <mergeCell ref="C82:C84"/>
    <mergeCell ref="D82:F82"/>
    <mergeCell ref="B68:B70"/>
    <mergeCell ref="C68:C70"/>
    <mergeCell ref="D68:F68"/>
    <mergeCell ref="G68:I68"/>
    <mergeCell ref="J68:L68"/>
    <mergeCell ref="D69:D70"/>
    <mergeCell ref="E69:E70"/>
    <mergeCell ref="F69:F70"/>
    <mergeCell ref="G69:G70"/>
    <mergeCell ref="H69:H70"/>
    <mergeCell ref="I69:I70"/>
    <mergeCell ref="J69:J70"/>
    <mergeCell ref="K69:K70"/>
    <mergeCell ref="L69:L70"/>
    <mergeCell ref="B85:B87"/>
    <mergeCell ref="B101:B103"/>
    <mergeCell ref="C101:C103"/>
    <mergeCell ref="D101:F101"/>
    <mergeCell ref="G101:I101"/>
    <mergeCell ref="G82:I82"/>
    <mergeCell ref="J82:L82"/>
    <mergeCell ref="D83:D84"/>
    <mergeCell ref="E83:E84"/>
    <mergeCell ref="F83:F84"/>
    <mergeCell ref="G83:G84"/>
    <mergeCell ref="H83:H84"/>
    <mergeCell ref="I83:I84"/>
    <mergeCell ref="J83:J84"/>
    <mergeCell ref="K83:K84"/>
    <mergeCell ref="L83:L84"/>
    <mergeCell ref="B104:B105"/>
    <mergeCell ref="B113:B115"/>
    <mergeCell ref="C113:C115"/>
    <mergeCell ref="D113:F113"/>
    <mergeCell ref="G113:I113"/>
    <mergeCell ref="J101:L101"/>
    <mergeCell ref="D102:D103"/>
    <mergeCell ref="E102:E103"/>
    <mergeCell ref="F102:F103"/>
    <mergeCell ref="G102:G103"/>
    <mergeCell ref="H102:H103"/>
    <mergeCell ref="I102:I103"/>
    <mergeCell ref="J102:J103"/>
    <mergeCell ref="K102:K103"/>
    <mergeCell ref="L102:L103"/>
    <mergeCell ref="B116:B117"/>
    <mergeCell ref="J113:L113"/>
    <mergeCell ref="D114:D115"/>
    <mergeCell ref="E114:E115"/>
    <mergeCell ref="F114:F115"/>
    <mergeCell ref="G114:G115"/>
    <mergeCell ref="H114:H115"/>
    <mergeCell ref="I114:I115"/>
    <mergeCell ref="J114:J115"/>
    <mergeCell ref="K114:K115"/>
    <mergeCell ref="L114:L115"/>
    <mergeCell ref="J38:L38"/>
    <mergeCell ref="D39:D40"/>
    <mergeCell ref="E39:E40"/>
    <mergeCell ref="F39:F40"/>
    <mergeCell ref="G39:G40"/>
    <mergeCell ref="H39:H40"/>
    <mergeCell ref="C125:L125"/>
    <mergeCell ref="C126:L126"/>
    <mergeCell ref="C127:L127"/>
    <mergeCell ref="C95:L95"/>
    <mergeCell ref="C96:L96"/>
    <mergeCell ref="C97:L97"/>
    <mergeCell ref="C62:L62"/>
    <mergeCell ref="C63:L63"/>
    <mergeCell ref="C64:L64"/>
    <mergeCell ref="J39:J40"/>
    <mergeCell ref="K39:K40"/>
    <mergeCell ref="L39:L40"/>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Discp.</vt:lpstr>
      <vt:lpstr>T-Admv.</vt:lpstr>
      <vt:lpstr>J-Admv.</vt:lpstr>
      <vt:lpstr>T-SCFL</vt:lpstr>
      <vt:lpstr>T-SP</vt:lpstr>
      <vt:lpstr>EPMS</vt:lpstr>
      <vt:lpstr>Espec.</vt:lpstr>
      <vt:lpstr>P-Cto</vt:lpstr>
      <vt:lpstr>P-Mcp</vt:lpstr>
      <vt:lpstr>Gtías</vt:lpstr>
      <vt:lpstr>RPA-Cto</vt:lpstr>
      <vt:lpstr>RPA-Mcp</vt:lpstr>
      <vt:lpstr>C-Cto</vt:lpstr>
      <vt:lpstr>C-Mcp</vt:lpstr>
      <vt:lpstr>Fmla.</vt:lpstr>
      <vt:lpstr>Laboral</vt:lpstr>
      <vt:lpstr>Extinc.</vt:lpstr>
      <vt:lpstr>Prom-Cto.</vt:lpstr>
      <vt:lpstr>PqCCM</vt:lpstr>
      <vt:lpstr>PqCLab</vt:lpstr>
      <vt:lpstr>Prom.-Mcp</vt:lpstr>
      <vt:lpstr>consol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2019-01-16T15:54:14Z</cp:lastPrinted>
  <dcterms:created xsi:type="dcterms:W3CDTF">2018-08-16T19:29:42Z</dcterms:created>
  <dcterms:modified xsi:type="dcterms:W3CDTF">2019-04-11T18:35:18Z</dcterms:modified>
</cp:coreProperties>
</file>