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rojasp\Desktop\2021\ARCHIVOS PARA PUBLICAR EN LA PAGINA\"/>
    </mc:Choice>
  </mc:AlternateContent>
  <bookViews>
    <workbookView xWindow="0" yWindow="0" windowWidth="21600" windowHeight="9600"/>
  </bookViews>
  <sheets>
    <sheet name="Hoja1" sheetId="1" r:id="rId1"/>
    <sheet name="Hoja2" sheetId="2" r:id="rId2"/>
    <sheet name="Hoja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9" i="1" l="1"/>
  <c r="J58" i="1"/>
  <c r="J57" i="1"/>
  <c r="J55" i="1"/>
  <c r="J54" i="1"/>
  <c r="J52" i="1"/>
  <c r="J51" i="1"/>
  <c r="J50" i="1"/>
  <c r="S40" i="1"/>
  <c r="S41" i="1"/>
  <c r="F41" i="1"/>
  <c r="S26" i="1"/>
  <c r="S11" i="1"/>
  <c r="F26" i="1"/>
  <c r="F10" i="1"/>
  <c r="S42" i="1" l="1"/>
  <c r="C60" i="1" l="1"/>
  <c r="D60" i="1"/>
  <c r="E60" i="1"/>
  <c r="J60" i="1"/>
  <c r="L55" i="1" s="1"/>
  <c r="I57" i="1"/>
  <c r="K57" i="1" s="1"/>
  <c r="I59" i="1"/>
  <c r="I58" i="1"/>
  <c r="I55" i="1"/>
  <c r="K55" i="1" s="1"/>
  <c r="I54" i="1"/>
  <c r="I52" i="1"/>
  <c r="I51" i="1"/>
  <c r="I50" i="1"/>
  <c r="B58" i="1"/>
  <c r="K58" i="1" s="1"/>
  <c r="B53" i="1"/>
  <c r="F53" i="1"/>
  <c r="H50" i="1"/>
  <c r="F40" i="1"/>
  <c r="F42" i="1" s="1"/>
  <c r="S24" i="1"/>
  <c r="B59" i="1" s="1"/>
  <c r="F3" i="1"/>
  <c r="F4" i="1"/>
  <c r="H51" i="1" s="1"/>
  <c r="F5" i="1"/>
  <c r="H53" i="1" s="1"/>
  <c r="F6" i="1"/>
  <c r="H54" i="1" s="1"/>
  <c r="F7" i="1"/>
  <c r="H52" i="1" s="1"/>
  <c r="F8" i="1"/>
  <c r="H59" i="1" s="1"/>
  <c r="F24" i="1"/>
  <c r="G59" i="1" s="1"/>
  <c r="F23" i="1"/>
  <c r="G56" i="1" s="1"/>
  <c r="F22" i="1"/>
  <c r="G54" i="1" s="1"/>
  <c r="F21" i="1"/>
  <c r="G53" i="1" s="1"/>
  <c r="F20" i="1"/>
  <c r="G52" i="1" s="1"/>
  <c r="F19" i="1"/>
  <c r="G51" i="1" s="1"/>
  <c r="F18" i="1"/>
  <c r="G50" i="1" s="1"/>
  <c r="S9" i="1"/>
  <c r="F59" i="1" s="1"/>
  <c r="S8" i="1"/>
  <c r="F56" i="1" s="1"/>
  <c r="S7" i="1"/>
  <c r="F54" i="1" s="1"/>
  <c r="S5" i="1"/>
  <c r="F52" i="1" s="1"/>
  <c r="S3" i="1"/>
  <c r="F50" i="1" s="1"/>
  <c r="S4" i="1"/>
  <c r="F51" i="1" s="1"/>
  <c r="K56" i="1" l="1"/>
  <c r="I60" i="1"/>
  <c r="F9" i="1"/>
  <c r="F11" i="1" s="1"/>
  <c r="K53" i="1"/>
  <c r="F60" i="1"/>
  <c r="H60" i="1"/>
  <c r="G60" i="1"/>
  <c r="G78" i="1" s="1"/>
  <c r="K59" i="1"/>
  <c r="S10" i="1"/>
  <c r="S12" i="1" s="1"/>
  <c r="F25" i="1"/>
  <c r="F27" i="1" s="1"/>
  <c r="S22" i="1"/>
  <c r="B54" i="1" s="1"/>
  <c r="K54" i="1" s="1"/>
  <c r="S20" i="1"/>
  <c r="B52" i="1" s="1"/>
  <c r="K52" i="1" s="1"/>
  <c r="S18" i="1"/>
  <c r="S19" i="1"/>
  <c r="B51" i="1" s="1"/>
  <c r="K51" i="1" s="1"/>
  <c r="B50" i="1" l="1"/>
  <c r="S25" i="1"/>
  <c r="S27" i="1" s="1"/>
  <c r="C21" i="2"/>
  <c r="K50" i="1" l="1"/>
  <c r="B60" i="1"/>
  <c r="K60" i="1" l="1"/>
  <c r="L50" i="1" s="1"/>
  <c r="L51" i="1" l="1"/>
  <c r="L54" i="1"/>
  <c r="L52" i="1"/>
  <c r="L58" i="1"/>
  <c r="L53" i="1"/>
  <c r="L57" i="1"/>
  <c r="L59" i="1"/>
  <c r="L56" i="1"/>
</calcChain>
</file>

<file path=xl/sharedStrings.xml><?xml version="1.0" encoding="utf-8"?>
<sst xmlns="http://schemas.openxmlformats.org/spreadsheetml/2006/main" count="154" uniqueCount="58">
  <si>
    <t>SUJETO PROCESAL</t>
  </si>
  <si>
    <t>Juzgado 1 Penal Espec.</t>
  </si>
  <si>
    <t>Juzgado 2 Penal Espec.</t>
  </si>
  <si>
    <t>Juzgado 3 Penal Espec.</t>
  </si>
  <si>
    <t>TOTAL</t>
  </si>
  <si>
    <t>Defensor</t>
  </si>
  <si>
    <t>Fiscalía</t>
  </si>
  <si>
    <t>Acusado</t>
  </si>
  <si>
    <t>INPEC</t>
  </si>
  <si>
    <t>Juez</t>
  </si>
  <si>
    <t>Centro de servicios</t>
  </si>
  <si>
    <t>Juzgado 1 Penal Circuito</t>
  </si>
  <si>
    <t>Juzgado 2 Penal Circuito</t>
  </si>
  <si>
    <t>Juzgado 3 Penal Circuito</t>
  </si>
  <si>
    <t>Otros</t>
  </si>
  <si>
    <t>Juzgado 1 Penal Municipal</t>
  </si>
  <si>
    <t>Juzgado 5 Penal Municipal</t>
  </si>
  <si>
    <t>Juzgado 6 Penal Municipal</t>
  </si>
  <si>
    <t>Juzgado 2 Control de Garantìas</t>
  </si>
  <si>
    <t>Juzgado 3 Control de Garantìas</t>
  </si>
  <si>
    <t>Juzgado 4 Control de Garantìas</t>
  </si>
  <si>
    <t>CAUSA</t>
  </si>
  <si>
    <t>Fiscalía solicitó aplazamiento o reprogramación</t>
  </si>
  <si>
    <t>Inasistencia o solicitud de aplazamiento de Defensoría Pública</t>
  </si>
  <si>
    <t>Inasistencia o solicitud aplazamiento del Defensor de Familia</t>
  </si>
  <si>
    <t>Juzgado aplaza</t>
  </si>
  <si>
    <t>Inasistencia del adolescente</t>
  </si>
  <si>
    <t>Por  causa del centro de servicios</t>
  </si>
  <si>
    <t>Por fallas técnicas</t>
  </si>
  <si>
    <t>Inasistencia de testigos</t>
  </si>
  <si>
    <t>Otras causas</t>
  </si>
  <si>
    <t>ICBF</t>
  </si>
  <si>
    <t xml:space="preserve">Fiscalía solicitó aplazamiento o reprogramación </t>
  </si>
  <si>
    <t>Defensoría Pública</t>
  </si>
  <si>
    <t>Defensor  ICBF</t>
  </si>
  <si>
    <t>Aplazada por parte del juzgado</t>
  </si>
  <si>
    <t>Inasistencia de testigos o victimas</t>
  </si>
  <si>
    <t xml:space="preserve">Otras causas </t>
  </si>
  <si>
    <t>SPA Municipales Conocimiento</t>
  </si>
  <si>
    <t>SPA Municipales Garantías</t>
  </si>
  <si>
    <t>SPA Circuito</t>
  </si>
  <si>
    <t>SPA Especializados</t>
  </si>
  <si>
    <t>SRPA Garantías</t>
  </si>
  <si>
    <t>SRPA Conocimiento</t>
  </si>
  <si>
    <t>Víctima</t>
  </si>
  <si>
    <t>Otras Causas</t>
  </si>
  <si>
    <t>Arraigo</t>
  </si>
  <si>
    <t>Defensoría</t>
  </si>
  <si>
    <t>AUDIENCIAS PROGRAMADAS</t>
  </si>
  <si>
    <t>Porcentaje de cancelación</t>
  </si>
  <si>
    <t>Datos hasta noviembre</t>
  </si>
  <si>
    <t>El el grupo de "Otras causas" se incluyen las audiencias canceladas por cese de actividades de los servidores judiciales.</t>
  </si>
  <si>
    <t>O</t>
  </si>
  <si>
    <t xml:space="preserve">Por su parte, los aplazamientos de la Fiscalía se deben, principalmente, a causas propias de la investigación penal, como la dificultad de obtener pruebas y testigos, la posibilidad de llegar a preacuerdos con los acusados y a la falta de personal. </t>
  </si>
  <si>
    <t xml:space="preserve">Al igual que en 2018, las entidades responsables de la mayor cantidad de aplazamientos fueron la Defensoría del Pueblo (25%) y la Fiscalía General de la Nación (25%). </t>
  </si>
  <si>
    <t>En tercer lugar, un 15% de las audiencias se aplaza por causa de los defensores de confianza y los acusados. Los jueces son responsables del 10% de las audiencias aplazadas</t>
  </si>
  <si>
    <t>Es de destacar que los juzgados penales municipales de control de garantías tienen una tasa de ingresos 34% superior al resto del país, y una tasa de egresos 43% superior al resto de sus homólogos a nivel nacional, lo cual también se debe al trabajo coordinado con la Fiscalía.</t>
  </si>
  <si>
    <t>En el caso de la Defensoría del Pueblo, fue necesario reprogramar 1181 audiencias en los juzgados penales municipales, que equivalente al 40% de las audiencias aplazadas, situación que se produce por la falta de defensores públicos. Esta situación también impactó la celebración de las audiencias de los jueces penales del circuito en un 26%, siendo la principal causa de aplazamiento en estos dos grupos.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</si>
</sst>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 x14ac:knownFonts="1">
    <font>
      <sz val="11"/>
      <color theme="1"/>
      <name val="Calibri"/>
      <family val="2"/>
      <scheme val="minor"/>
    </font>
    <font>
      <b/>
      <i/>
      <sz val="10"/>
      <color rgb="FF000000"/>
      <name val="Calibri"/>
      <family val="2"/>
    </font>
    <font>
      <sz val="10"/>
      <color rgb="FF000000"/>
      <name val="Calibri"/>
      <family val="2"/>
    </font>
    <font>
      <b/>
      <sz val="10"/>
      <color rgb="FF000000"/>
      <name val="Calibri"/>
      <family val="2"/>
    </font>
    <font>
      <sz val="11"/>
      <color theme="1"/>
      <name val="Calibri"/>
      <family val="2"/>
      <scheme val="minor"/>
    </font>
    <font>
      <b/>
      <sz val="11"/>
      <color theme="1"/>
      <name val="Calibri"/>
      <family val="2"/>
      <scheme val="minor"/>
    </font>
  </fonts>
  <fills count="8">
    <fill>
      <patternFill patternType="none"/>
    </fill>
    <fill>
      <patternFill patternType="gray125"/>
    </fill>
    <fill>
      <patternFill patternType="solid">
        <fgColor rgb="FFD9E1F2"/>
        <bgColor indexed="64"/>
      </patternFill>
    </fill>
    <fill>
      <patternFill patternType="solid">
        <fgColor rgb="FFFFF2CC"/>
        <bgColor indexed="64"/>
      </patternFill>
    </fill>
    <fill>
      <patternFill patternType="solid">
        <fgColor rgb="FFFF3300"/>
        <bgColor indexed="64"/>
      </patternFill>
    </fill>
    <fill>
      <patternFill patternType="solid">
        <fgColor rgb="FFBFBFBF"/>
        <bgColor indexed="64"/>
      </patternFill>
    </fill>
    <fill>
      <patternFill patternType="solid">
        <fgColor rgb="FFA6A6A6"/>
        <bgColor indexed="64"/>
      </patternFill>
    </fill>
    <fill>
      <patternFill patternType="solid">
        <fgColor theme="8" tint="0.59999389629810485"/>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ck">
        <color indexed="64"/>
      </right>
      <top style="thick">
        <color indexed="64"/>
      </top>
      <bottom style="thick">
        <color indexed="64"/>
      </bottom>
      <diagonal/>
    </border>
    <border>
      <left/>
      <right style="thick">
        <color indexed="64"/>
      </right>
      <top/>
      <bottom style="medium">
        <color indexed="64"/>
      </bottom>
      <diagonal/>
    </border>
    <border>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rgb="FF000000"/>
      </right>
      <top/>
      <bottom style="medium">
        <color indexed="64"/>
      </bottom>
      <diagonal/>
    </border>
    <border>
      <left style="thick">
        <color indexed="64"/>
      </left>
      <right style="thick">
        <color rgb="FF000000"/>
      </right>
      <top/>
      <bottom style="thick">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9" fontId="4" fillId="0" borderId="0" applyFont="0" applyFill="0" applyBorder="0" applyAlignment="0" applyProtection="0"/>
  </cellStyleXfs>
  <cellXfs count="43">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3" borderId="2" xfId="0" applyFont="1" applyFill="1" applyBorder="1" applyAlignment="1">
      <alignment horizontal="center" vertical="center"/>
    </xf>
    <xf numFmtId="0" fontId="2" fillId="0" borderId="3" xfId="0" applyFont="1" applyBorder="1" applyAlignment="1">
      <alignment horizontal="justify" vertical="center"/>
    </xf>
    <xf numFmtId="0" fontId="2" fillId="0" borderId="4" xfId="0" applyFont="1" applyBorder="1" applyAlignment="1">
      <alignment horizontal="center" vertical="center"/>
    </xf>
    <xf numFmtId="0" fontId="2"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4" xfId="0" applyFont="1" applyFill="1" applyBorder="1" applyAlignment="1">
      <alignment horizontal="center" vertical="center"/>
    </xf>
    <xf numFmtId="0" fontId="3" fillId="3" borderId="3" xfId="0" applyFont="1" applyFill="1" applyBorder="1" applyAlignment="1">
      <alignment horizontal="justify" vertical="center"/>
    </xf>
    <xf numFmtId="0" fontId="3" fillId="6" borderId="8" xfId="0" applyFont="1" applyFill="1" applyBorder="1" applyAlignment="1">
      <alignment horizontal="center" vertical="center"/>
    </xf>
    <xf numFmtId="0" fontId="3" fillId="6" borderId="5" xfId="0" applyFont="1" applyFill="1" applyBorder="1" applyAlignment="1">
      <alignment horizontal="center" vertical="center" textRotation="90" wrapText="1"/>
    </xf>
    <xf numFmtId="0" fontId="3" fillId="0" borderId="9" xfId="0" applyFont="1" applyBorder="1" applyAlignment="1">
      <alignment vertical="center" wrapText="1"/>
    </xf>
    <xf numFmtId="0" fontId="3" fillId="0" borderId="6" xfId="0" applyFont="1" applyBorder="1" applyAlignment="1">
      <alignment horizontal="center" vertical="center" wrapText="1"/>
    </xf>
    <xf numFmtId="0" fontId="3" fillId="0" borderId="10" xfId="0" applyFont="1" applyBorder="1" applyAlignment="1">
      <alignment vertical="center" wrapText="1"/>
    </xf>
    <xf numFmtId="0" fontId="3" fillId="0" borderId="7" xfId="0" applyFont="1" applyBorder="1" applyAlignment="1">
      <alignment horizontal="center" vertical="center" wrapText="1"/>
    </xf>
    <xf numFmtId="0" fontId="3" fillId="5" borderId="10" xfId="0" applyFont="1" applyFill="1" applyBorder="1" applyAlignment="1">
      <alignment vertical="center" wrapText="1"/>
    </xf>
    <xf numFmtId="0" fontId="3" fillId="5" borderId="7" xfId="0" applyFont="1" applyFill="1" applyBorder="1" applyAlignment="1">
      <alignment horizontal="center" vertical="center" wrapText="1"/>
    </xf>
    <xf numFmtId="0" fontId="0" fillId="0" borderId="0" xfId="0" applyAlignment="1">
      <alignment horizontal="center" wrapText="1"/>
    </xf>
    <xf numFmtId="0" fontId="2" fillId="7" borderId="4" xfId="0" applyFont="1" applyFill="1" applyBorder="1" applyAlignment="1">
      <alignment horizontal="center" vertical="center"/>
    </xf>
    <xf numFmtId="0" fontId="1" fillId="7" borderId="2" xfId="0" applyFont="1" applyFill="1" applyBorder="1" applyAlignment="1">
      <alignment horizontal="center" vertical="center"/>
    </xf>
    <xf numFmtId="0" fontId="2" fillId="0" borderId="1" xfId="0" applyFont="1" applyFill="1" applyBorder="1" applyAlignment="1">
      <alignment horizontal="justify" vertical="center"/>
    </xf>
    <xf numFmtId="0" fontId="0" fillId="0" borderId="11" xfId="0" applyBorder="1"/>
    <xf numFmtId="0" fontId="2" fillId="7" borderId="2" xfId="0" applyFont="1" applyFill="1" applyBorder="1" applyAlignment="1">
      <alignment horizontal="center" vertical="center"/>
    </xf>
    <xf numFmtId="0" fontId="0" fillId="0" borderId="0" xfId="0" applyAlignment="1">
      <alignment vertical="center"/>
    </xf>
    <xf numFmtId="9" fontId="0" fillId="0" borderId="0" xfId="1" applyFont="1"/>
    <xf numFmtId="1" fontId="0" fillId="0" borderId="0" xfId="1" applyNumberFormat="1" applyFont="1"/>
    <xf numFmtId="0" fontId="0" fillId="0" borderId="12" xfId="0" applyBorder="1" applyAlignment="1">
      <alignment horizontal="center" vertical="center" wrapText="1"/>
    </xf>
    <xf numFmtId="0" fontId="2" fillId="0" borderId="1" xfId="0" applyFont="1" applyBorder="1" applyAlignment="1">
      <alignment horizontal="justify" vertical="center"/>
    </xf>
    <xf numFmtId="0" fontId="0" fillId="0" borderId="13" xfId="0" applyBorder="1" applyAlignment="1">
      <alignment horizontal="center" vertical="center" wrapText="1"/>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5" fillId="0" borderId="1" xfId="0" applyFont="1" applyBorder="1" applyAlignment="1">
      <alignment wrapText="1"/>
    </xf>
    <xf numFmtId="9" fontId="0" fillId="0" borderId="1" xfId="1" applyFont="1" applyBorder="1"/>
    <xf numFmtId="0" fontId="0" fillId="0" borderId="1" xfId="0" applyBorder="1" applyAlignment="1">
      <alignment horizontal="center" vertical="center"/>
    </xf>
    <xf numFmtId="164" fontId="0" fillId="0" borderId="1" xfId="1" applyNumberFormat="1" applyFont="1" applyBorder="1" applyAlignment="1">
      <alignment horizontal="center" vertical="center"/>
    </xf>
    <xf numFmtId="0" fontId="5" fillId="0" borderId="15" xfId="0" applyFont="1" applyBorder="1" applyAlignment="1">
      <alignment wrapText="1"/>
    </xf>
    <xf numFmtId="0" fontId="0" fillId="0" borderId="15" xfId="0" applyBorder="1" applyAlignment="1">
      <alignment horizontal="center" vertical="center"/>
    </xf>
    <xf numFmtId="164" fontId="0" fillId="0" borderId="2" xfId="1" applyNumberFormat="1" applyFont="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wrapText="1"/>
    </xf>
  </cellXfs>
  <cellStyles count="2">
    <cellStyle name="Normal" xfId="0" builtinId="0"/>
    <cellStyle name="Porcentaje" xfId="1" builtinId="5"/>
  </cellStyles>
  <dxfs count="0"/>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sz="1000"/>
              <a:t>SPA</a:t>
            </a:r>
          </a:p>
          <a:p>
            <a:pPr>
              <a:defRPr/>
            </a:pPr>
            <a:r>
              <a:rPr lang="es-ES" sz="1000"/>
              <a:t>Especializados</a:t>
            </a:r>
          </a:p>
        </c:rich>
      </c:tx>
      <c:overlay val="0"/>
    </c:title>
    <c:autoTitleDeleted val="0"/>
    <c:plotArea>
      <c:layout/>
      <c:pieChart>
        <c:varyColors val="1"/>
        <c:ser>
          <c:idx val="5"/>
          <c:order val="5"/>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Hoja1!$B$3:$B$8</c:f>
              <c:strCache>
                <c:ptCount val="6"/>
                <c:pt idx="0">
                  <c:v>Defensoría</c:v>
                </c:pt>
                <c:pt idx="1">
                  <c:v>Fiscalía</c:v>
                </c:pt>
                <c:pt idx="2">
                  <c:v>INPEC</c:v>
                </c:pt>
                <c:pt idx="3">
                  <c:v>Juez</c:v>
                </c:pt>
                <c:pt idx="4">
                  <c:v>Acusado</c:v>
                </c:pt>
                <c:pt idx="5">
                  <c:v>Otras Causas</c:v>
                </c:pt>
              </c:strCache>
            </c:strRef>
          </c:cat>
          <c:val>
            <c:numRef>
              <c:f>Hoja1!$E$3:$E$8</c:f>
            </c:numRef>
          </c:val>
          <c:extLst>
            <c:ext xmlns:c16="http://schemas.microsoft.com/office/drawing/2014/chart" uri="{C3380CC4-5D6E-409C-BE32-E72D297353CC}">
              <c16:uniqueId val="{00000001-9F14-42FB-A316-0D9788E3FE24}"/>
            </c:ext>
          </c:extLst>
        </c:ser>
        <c:ser>
          <c:idx val="6"/>
          <c:order val="6"/>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Hoja1!$B$3:$B$8</c:f>
              <c:strCache>
                <c:ptCount val="6"/>
                <c:pt idx="0">
                  <c:v>Defensoría</c:v>
                </c:pt>
                <c:pt idx="1">
                  <c:v>Fiscalía</c:v>
                </c:pt>
                <c:pt idx="2">
                  <c:v>INPEC</c:v>
                </c:pt>
                <c:pt idx="3">
                  <c:v>Juez</c:v>
                </c:pt>
                <c:pt idx="4">
                  <c:v>Acusado</c:v>
                </c:pt>
                <c:pt idx="5">
                  <c:v>Otras Causas</c:v>
                </c:pt>
              </c:strCache>
            </c:strRef>
          </c:cat>
          <c:val>
            <c:numRef>
              <c:f>Hoja1!$D$3:$D$8</c:f>
            </c:numRef>
          </c:val>
          <c:extLst>
            <c:ext xmlns:c16="http://schemas.microsoft.com/office/drawing/2014/chart" uri="{C3380CC4-5D6E-409C-BE32-E72D297353CC}">
              <c16:uniqueId val="{00000002-9F14-42FB-A316-0D9788E3FE24}"/>
            </c:ext>
          </c:extLst>
        </c:ser>
        <c:ser>
          <c:idx val="7"/>
          <c:order val="7"/>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Hoja1!$B$3:$B$8</c:f>
              <c:strCache>
                <c:ptCount val="6"/>
                <c:pt idx="0">
                  <c:v>Defensoría</c:v>
                </c:pt>
                <c:pt idx="1">
                  <c:v>Fiscalía</c:v>
                </c:pt>
                <c:pt idx="2">
                  <c:v>INPEC</c:v>
                </c:pt>
                <c:pt idx="3">
                  <c:v>Juez</c:v>
                </c:pt>
                <c:pt idx="4">
                  <c:v>Acusado</c:v>
                </c:pt>
                <c:pt idx="5">
                  <c:v>Otras Causas</c:v>
                </c:pt>
              </c:strCache>
            </c:strRef>
          </c:cat>
          <c:val>
            <c:numRef>
              <c:f>Hoja1!$C$3:$C$8</c:f>
            </c:numRef>
          </c:val>
          <c:extLst>
            <c:ext xmlns:c16="http://schemas.microsoft.com/office/drawing/2014/chart" uri="{C3380CC4-5D6E-409C-BE32-E72D297353CC}">
              <c16:uniqueId val="{00000003-9F14-42FB-A316-0D9788E3FE24}"/>
            </c:ext>
          </c:extLst>
        </c:ser>
        <c:ser>
          <c:idx val="3"/>
          <c:order val="3"/>
          <c:dLbls>
            <c:dLbl>
              <c:idx val="3"/>
              <c:layout>
                <c:manualLayout>
                  <c:x val="1.3538149917861517E-2"/>
                  <c:y val="-4.715622344258883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F14-42FB-A316-0D9788E3FE24}"/>
                </c:ext>
              </c:extLst>
            </c:dLbl>
            <c:dLbl>
              <c:idx val="5"/>
              <c:layout>
                <c:manualLayout>
                  <c:x val="8.2529732308569935E-3"/>
                  <c:y val="4.96643877909120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F14-42FB-A316-0D9788E3FE24}"/>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Hoja1!$S$18:$S$24</c:f>
              <c:numCache>
                <c:formatCode>General</c:formatCode>
                <c:ptCount val="7"/>
                <c:pt idx="0">
                  <c:v>188</c:v>
                </c:pt>
                <c:pt idx="1">
                  <c:v>872</c:v>
                </c:pt>
                <c:pt idx="2">
                  <c:v>387</c:v>
                </c:pt>
                <c:pt idx="3">
                  <c:v>49</c:v>
                </c:pt>
                <c:pt idx="4">
                  <c:v>323</c:v>
                </c:pt>
                <c:pt idx="5">
                  <c:v>23</c:v>
                </c:pt>
                <c:pt idx="6">
                  <c:v>396</c:v>
                </c:pt>
              </c:numCache>
            </c:numRef>
          </c:val>
          <c:extLst>
            <c:ext xmlns:c16="http://schemas.microsoft.com/office/drawing/2014/chart" uri="{C3380CC4-5D6E-409C-BE32-E72D297353CC}">
              <c16:uniqueId val="{00000006-9F14-42FB-A316-0D9788E3FE24}"/>
            </c:ext>
          </c:extLst>
        </c:ser>
        <c:ser>
          <c:idx val="2"/>
          <c:order val="2"/>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Hoja1!$R$18:$R$24</c:f>
            </c:numRef>
          </c:val>
          <c:extLst>
            <c:ext xmlns:c16="http://schemas.microsoft.com/office/drawing/2014/chart" uri="{C3380CC4-5D6E-409C-BE32-E72D297353CC}">
              <c16:uniqueId val="{00000007-9F14-42FB-A316-0D9788E3FE24}"/>
            </c:ext>
          </c:extLst>
        </c:ser>
        <c:ser>
          <c:idx val="1"/>
          <c:order val="1"/>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Hoja1!$Q$18:$Q$24</c:f>
            </c:numRef>
          </c:val>
          <c:extLst>
            <c:ext xmlns:c16="http://schemas.microsoft.com/office/drawing/2014/chart" uri="{C3380CC4-5D6E-409C-BE32-E72D297353CC}">
              <c16:uniqueId val="{00000008-9F14-42FB-A316-0D9788E3FE24}"/>
            </c:ext>
          </c:extLst>
        </c:ser>
        <c:ser>
          <c:idx val="0"/>
          <c:order val="0"/>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Hoja1!$P$18:$P$24</c:f>
            </c:numRef>
          </c:val>
          <c:extLst>
            <c:ext xmlns:c16="http://schemas.microsoft.com/office/drawing/2014/chart" uri="{C3380CC4-5D6E-409C-BE32-E72D297353CC}">
              <c16:uniqueId val="{00000009-9F14-42FB-A316-0D9788E3FE24}"/>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4"/>
                <c:order val="4"/>
                <c:dLbls>
                  <c:spPr>
                    <a:noFill/>
                    <a:ln>
                      <a:noFill/>
                    </a:ln>
                    <a:effectLst/>
                  </c:spPr>
                  <c:showLegendKey val="0"/>
                  <c:showVal val="0"/>
                  <c:showCatName val="0"/>
                  <c:showSerName val="0"/>
                  <c:showPercent val="1"/>
                  <c:showBubbleSize val="0"/>
                  <c:showLeaderLines val="1"/>
                  <c:extLst>
                    <c:ext uri="{CE6537A1-D6FC-4f65-9D91-7224C49458BB}"/>
                  </c:extLst>
                </c:dLbls>
                <c:cat>
                  <c:strRef>
                    <c:extLst>
                      <c:ext uri="{02D57815-91ED-43cb-92C2-25804820EDAC}">
                        <c15:formulaRef>
                          <c15:sqref>Hoja1!$B$3:$B$8</c15:sqref>
                        </c15:formulaRef>
                      </c:ext>
                    </c:extLst>
                    <c:strCache>
                      <c:ptCount val="6"/>
                      <c:pt idx="0">
                        <c:v>Defensoría</c:v>
                      </c:pt>
                      <c:pt idx="1">
                        <c:v>Fiscalía</c:v>
                      </c:pt>
                      <c:pt idx="2">
                        <c:v>INPEC</c:v>
                      </c:pt>
                      <c:pt idx="3">
                        <c:v>Juez</c:v>
                      </c:pt>
                      <c:pt idx="4">
                        <c:v>Acusado</c:v>
                      </c:pt>
                      <c:pt idx="5">
                        <c:v>Otras Causas</c:v>
                      </c:pt>
                    </c:strCache>
                  </c:strRef>
                </c:cat>
                <c:val>
                  <c:numRef>
                    <c:extLst>
                      <c:ext uri="{02D57815-91ED-43cb-92C2-25804820EDAC}">
                        <c15:formulaRef>
                          <c15:sqref>Hoja1!$F$3:$F$8</c15:sqref>
                        </c15:formulaRef>
                      </c:ext>
                    </c:extLst>
                    <c:numCache>
                      <c:formatCode>General</c:formatCode>
                      <c:ptCount val="6"/>
                      <c:pt idx="0">
                        <c:v>39</c:v>
                      </c:pt>
                      <c:pt idx="1">
                        <c:v>42</c:v>
                      </c:pt>
                      <c:pt idx="2">
                        <c:v>2</c:v>
                      </c:pt>
                      <c:pt idx="3">
                        <c:v>9</c:v>
                      </c:pt>
                      <c:pt idx="4">
                        <c:v>38</c:v>
                      </c:pt>
                      <c:pt idx="5">
                        <c:v>42</c:v>
                      </c:pt>
                    </c:numCache>
                  </c:numRef>
                </c:val>
                <c:extLst>
                  <c:ext xmlns:c16="http://schemas.microsoft.com/office/drawing/2014/chart" uri="{C3380CC4-5D6E-409C-BE32-E72D297353CC}">
                    <c16:uniqueId val="{00000000-9F14-42FB-A316-0D9788E3FE24}"/>
                  </c:ext>
                </c:extLst>
              </c15:ser>
            </c15:filteredPieSeries>
          </c:ext>
        </c:extLst>
      </c:pieChart>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sz="1000"/>
              <a:t>SPA</a:t>
            </a:r>
          </a:p>
          <a:p>
            <a:pPr>
              <a:defRPr/>
            </a:pPr>
            <a:r>
              <a:rPr lang="es-ES" sz="1000"/>
              <a:t>Circuito</a:t>
            </a:r>
          </a:p>
        </c:rich>
      </c:tx>
      <c:overlay val="0"/>
    </c:title>
    <c:autoTitleDeleted val="0"/>
    <c:plotArea>
      <c:layout/>
      <c:pieChart>
        <c:varyColors val="1"/>
        <c:ser>
          <c:idx val="4"/>
          <c:order val="4"/>
          <c:dLbls>
            <c:dLbl>
              <c:idx val="5"/>
              <c:layout>
                <c:manualLayout>
                  <c:x val="1.1211874377771745E-2"/>
                  <c:y val="1.88907995695940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814-41E0-867F-30C435EBCF55}"/>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Hoja1!$B$18:$B$24</c:f>
              <c:strCache>
                <c:ptCount val="7"/>
                <c:pt idx="0">
                  <c:v>Defensoría</c:v>
                </c:pt>
                <c:pt idx="1">
                  <c:v>Fiscalía</c:v>
                </c:pt>
                <c:pt idx="2">
                  <c:v>Acusado</c:v>
                </c:pt>
                <c:pt idx="3">
                  <c:v>INPEC</c:v>
                </c:pt>
                <c:pt idx="4">
                  <c:v>Juez</c:v>
                </c:pt>
                <c:pt idx="5">
                  <c:v>Víctima</c:v>
                </c:pt>
                <c:pt idx="6">
                  <c:v>Otras causas</c:v>
                </c:pt>
              </c:strCache>
            </c:strRef>
          </c:cat>
          <c:val>
            <c:numRef>
              <c:f>Hoja1!$F$18:$F$24</c:f>
              <c:numCache>
                <c:formatCode>General</c:formatCode>
                <c:ptCount val="7"/>
                <c:pt idx="0">
                  <c:v>405</c:v>
                </c:pt>
                <c:pt idx="1">
                  <c:v>207</c:v>
                </c:pt>
                <c:pt idx="2">
                  <c:v>292</c:v>
                </c:pt>
                <c:pt idx="3">
                  <c:v>136</c:v>
                </c:pt>
                <c:pt idx="4">
                  <c:v>279</c:v>
                </c:pt>
                <c:pt idx="5">
                  <c:v>18</c:v>
                </c:pt>
                <c:pt idx="6">
                  <c:v>200</c:v>
                </c:pt>
              </c:numCache>
            </c:numRef>
          </c:val>
          <c:extLst>
            <c:ext xmlns:c16="http://schemas.microsoft.com/office/drawing/2014/chart" uri="{C3380CC4-5D6E-409C-BE32-E72D297353CC}">
              <c16:uniqueId val="{00000000-0153-41BE-8521-D455C88D19C5}"/>
            </c:ext>
          </c:extLst>
        </c:ser>
        <c:ser>
          <c:idx val="5"/>
          <c:order val="5"/>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Hoja1!$B$18:$B$24</c:f>
              <c:strCache>
                <c:ptCount val="7"/>
                <c:pt idx="0">
                  <c:v>Defensoría</c:v>
                </c:pt>
                <c:pt idx="1">
                  <c:v>Fiscalía</c:v>
                </c:pt>
                <c:pt idx="2">
                  <c:v>Acusado</c:v>
                </c:pt>
                <c:pt idx="3">
                  <c:v>INPEC</c:v>
                </c:pt>
                <c:pt idx="4">
                  <c:v>Juez</c:v>
                </c:pt>
                <c:pt idx="5">
                  <c:v>Víctima</c:v>
                </c:pt>
                <c:pt idx="6">
                  <c:v>Otras causas</c:v>
                </c:pt>
              </c:strCache>
            </c:strRef>
          </c:cat>
          <c:val>
            <c:numRef>
              <c:f>Hoja1!$E$18:$E$24</c:f>
            </c:numRef>
          </c:val>
          <c:extLst>
            <c:ext xmlns:c16="http://schemas.microsoft.com/office/drawing/2014/chart" uri="{C3380CC4-5D6E-409C-BE32-E72D297353CC}">
              <c16:uniqueId val="{00000001-0153-41BE-8521-D455C88D19C5}"/>
            </c:ext>
          </c:extLst>
        </c:ser>
        <c:ser>
          <c:idx val="6"/>
          <c:order val="6"/>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Hoja1!$B$18:$B$24</c:f>
              <c:strCache>
                <c:ptCount val="7"/>
                <c:pt idx="0">
                  <c:v>Defensoría</c:v>
                </c:pt>
                <c:pt idx="1">
                  <c:v>Fiscalía</c:v>
                </c:pt>
                <c:pt idx="2">
                  <c:v>Acusado</c:v>
                </c:pt>
                <c:pt idx="3">
                  <c:v>INPEC</c:v>
                </c:pt>
                <c:pt idx="4">
                  <c:v>Juez</c:v>
                </c:pt>
                <c:pt idx="5">
                  <c:v>Víctima</c:v>
                </c:pt>
                <c:pt idx="6">
                  <c:v>Otras causas</c:v>
                </c:pt>
              </c:strCache>
            </c:strRef>
          </c:cat>
          <c:val>
            <c:numRef>
              <c:f>Hoja1!$D$18:$D$24</c:f>
            </c:numRef>
          </c:val>
          <c:extLst>
            <c:ext xmlns:c16="http://schemas.microsoft.com/office/drawing/2014/chart" uri="{C3380CC4-5D6E-409C-BE32-E72D297353CC}">
              <c16:uniqueId val="{00000002-0153-41BE-8521-D455C88D19C5}"/>
            </c:ext>
          </c:extLst>
        </c:ser>
        <c:ser>
          <c:idx val="7"/>
          <c:order val="7"/>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Hoja1!$B$18:$B$24</c:f>
              <c:strCache>
                <c:ptCount val="7"/>
                <c:pt idx="0">
                  <c:v>Defensoría</c:v>
                </c:pt>
                <c:pt idx="1">
                  <c:v>Fiscalía</c:v>
                </c:pt>
                <c:pt idx="2">
                  <c:v>Acusado</c:v>
                </c:pt>
                <c:pt idx="3">
                  <c:v>INPEC</c:v>
                </c:pt>
                <c:pt idx="4">
                  <c:v>Juez</c:v>
                </c:pt>
                <c:pt idx="5">
                  <c:v>Víctima</c:v>
                </c:pt>
                <c:pt idx="6">
                  <c:v>Otras causas</c:v>
                </c:pt>
              </c:strCache>
            </c:strRef>
          </c:cat>
          <c:val>
            <c:numRef>
              <c:f>Hoja1!$C$18:$C$24</c:f>
            </c:numRef>
          </c:val>
          <c:extLst>
            <c:ext xmlns:c16="http://schemas.microsoft.com/office/drawing/2014/chart" uri="{C3380CC4-5D6E-409C-BE32-E72D297353CC}">
              <c16:uniqueId val="{00000003-0153-41BE-8521-D455C88D19C5}"/>
            </c:ext>
          </c:extLst>
        </c:ser>
        <c:ser>
          <c:idx val="3"/>
          <c:order val="3"/>
          <c:dLbls>
            <c:dLbl>
              <c:idx val="3"/>
              <c:layout>
                <c:manualLayout>
                  <c:x val="5.194685039370079E-2"/>
                  <c:y val="-5.679243219597558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153-41BE-8521-D455C88D19C5}"/>
                </c:ext>
              </c:extLst>
            </c:dLbl>
            <c:dLbl>
              <c:idx val="5"/>
              <c:layout>
                <c:manualLayout>
                  <c:x val="5.146281714785652E-2"/>
                  <c:y val="7.00627004957713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153-41BE-8521-D455C88D19C5}"/>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Hoja1!$S$18:$S$24</c:f>
              <c:numCache>
                <c:formatCode>General</c:formatCode>
                <c:ptCount val="7"/>
                <c:pt idx="0">
                  <c:v>188</c:v>
                </c:pt>
                <c:pt idx="1">
                  <c:v>872</c:v>
                </c:pt>
                <c:pt idx="2">
                  <c:v>387</c:v>
                </c:pt>
                <c:pt idx="3">
                  <c:v>49</c:v>
                </c:pt>
                <c:pt idx="4">
                  <c:v>323</c:v>
                </c:pt>
                <c:pt idx="5">
                  <c:v>23</c:v>
                </c:pt>
                <c:pt idx="6">
                  <c:v>396</c:v>
                </c:pt>
              </c:numCache>
            </c:numRef>
          </c:val>
          <c:extLst>
            <c:ext xmlns:c16="http://schemas.microsoft.com/office/drawing/2014/chart" uri="{C3380CC4-5D6E-409C-BE32-E72D297353CC}">
              <c16:uniqueId val="{00000006-0153-41BE-8521-D455C88D19C5}"/>
            </c:ext>
          </c:extLst>
        </c:ser>
        <c:ser>
          <c:idx val="2"/>
          <c:order val="2"/>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Hoja1!$R$18:$R$24</c:f>
            </c:numRef>
          </c:val>
          <c:extLst>
            <c:ext xmlns:c16="http://schemas.microsoft.com/office/drawing/2014/chart" uri="{C3380CC4-5D6E-409C-BE32-E72D297353CC}">
              <c16:uniqueId val="{00000007-0153-41BE-8521-D455C88D19C5}"/>
            </c:ext>
          </c:extLst>
        </c:ser>
        <c:ser>
          <c:idx val="1"/>
          <c:order val="1"/>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Hoja1!$Q$18:$Q$24</c:f>
            </c:numRef>
          </c:val>
          <c:extLst>
            <c:ext xmlns:c16="http://schemas.microsoft.com/office/drawing/2014/chart" uri="{C3380CC4-5D6E-409C-BE32-E72D297353CC}">
              <c16:uniqueId val="{00000008-0153-41BE-8521-D455C88D19C5}"/>
            </c:ext>
          </c:extLst>
        </c:ser>
        <c:ser>
          <c:idx val="0"/>
          <c:order val="0"/>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Hoja1!$P$18:$P$24</c:f>
            </c:numRef>
          </c:val>
          <c:extLst>
            <c:ext xmlns:c16="http://schemas.microsoft.com/office/drawing/2014/chart" uri="{C3380CC4-5D6E-409C-BE32-E72D297353CC}">
              <c16:uniqueId val="{00000009-0153-41BE-8521-D455C88D19C5}"/>
            </c:ext>
          </c:extLst>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sz="1000"/>
              <a:t>SPA</a:t>
            </a:r>
          </a:p>
          <a:p>
            <a:pPr>
              <a:defRPr/>
            </a:pPr>
            <a:r>
              <a:rPr lang="es-ES" sz="1000"/>
              <a:t>Control de Garantías</a:t>
            </a:r>
          </a:p>
        </c:rich>
      </c:tx>
      <c:overlay val="0"/>
    </c:title>
    <c:autoTitleDeleted val="0"/>
    <c:plotArea>
      <c:layout/>
      <c:pieChart>
        <c:varyColors val="1"/>
        <c:ser>
          <c:idx val="3"/>
          <c:order val="3"/>
          <c:dLbls>
            <c:dLbl>
              <c:idx val="3"/>
              <c:layout>
                <c:manualLayout>
                  <c:x val="1.178614721352602E-2"/>
                  <c:y val="-1.132220036010174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36B-4403-845D-1987F93C07AC}"/>
                </c:ext>
              </c:extLst>
            </c:dLbl>
            <c:dLbl>
              <c:idx val="5"/>
              <c:layout>
                <c:manualLayout>
                  <c:x val="1.9334239846525159E-2"/>
                  <c:y val="1.448800867554005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36B-4403-845D-1987F93C07AC}"/>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Hoja1!$S$18:$S$24</c:f>
              <c:numCache>
                <c:formatCode>General</c:formatCode>
                <c:ptCount val="7"/>
                <c:pt idx="0">
                  <c:v>188</c:v>
                </c:pt>
                <c:pt idx="1">
                  <c:v>872</c:v>
                </c:pt>
                <c:pt idx="2">
                  <c:v>387</c:v>
                </c:pt>
                <c:pt idx="3">
                  <c:v>49</c:v>
                </c:pt>
                <c:pt idx="4">
                  <c:v>323</c:v>
                </c:pt>
                <c:pt idx="5">
                  <c:v>23</c:v>
                </c:pt>
                <c:pt idx="6">
                  <c:v>396</c:v>
                </c:pt>
              </c:numCache>
            </c:numRef>
          </c:val>
          <c:extLst>
            <c:ext xmlns:c16="http://schemas.microsoft.com/office/drawing/2014/chart" uri="{C3380CC4-5D6E-409C-BE32-E72D297353CC}">
              <c16:uniqueId val="{00000002-136B-4403-845D-1987F93C07AC}"/>
            </c:ext>
          </c:extLst>
        </c:ser>
        <c:ser>
          <c:idx val="2"/>
          <c:order val="2"/>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Hoja1!$R$18:$R$24</c:f>
            </c:numRef>
          </c:val>
          <c:extLst>
            <c:ext xmlns:c16="http://schemas.microsoft.com/office/drawing/2014/chart" uri="{C3380CC4-5D6E-409C-BE32-E72D297353CC}">
              <c16:uniqueId val="{00000003-136B-4403-845D-1987F93C07AC}"/>
            </c:ext>
          </c:extLst>
        </c:ser>
        <c:ser>
          <c:idx val="1"/>
          <c:order val="1"/>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Hoja1!$Q$18:$Q$24</c:f>
            </c:numRef>
          </c:val>
          <c:extLst>
            <c:ext xmlns:c16="http://schemas.microsoft.com/office/drawing/2014/chart" uri="{C3380CC4-5D6E-409C-BE32-E72D297353CC}">
              <c16:uniqueId val="{00000004-136B-4403-845D-1987F93C07AC}"/>
            </c:ext>
          </c:extLst>
        </c:ser>
        <c:ser>
          <c:idx val="0"/>
          <c:order val="0"/>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Hoja1!$P$18:$P$24</c:f>
            </c:numRef>
          </c:val>
          <c:extLst>
            <c:ext xmlns:c16="http://schemas.microsoft.com/office/drawing/2014/chart" uri="{C3380CC4-5D6E-409C-BE32-E72D297353CC}">
              <c16:uniqueId val="{00000005-136B-4403-845D-1987F93C07AC}"/>
            </c:ext>
          </c:extLst>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sz="1000"/>
              <a:t>SPA</a:t>
            </a:r>
          </a:p>
          <a:p>
            <a:pPr>
              <a:defRPr/>
            </a:pPr>
            <a:r>
              <a:rPr lang="es-ES" sz="1000"/>
              <a:t>Municipales de  Conocimiento</a:t>
            </a:r>
          </a:p>
        </c:rich>
      </c:tx>
      <c:overlay val="0"/>
    </c:title>
    <c:autoTitleDeleted val="0"/>
    <c:plotArea>
      <c:layout/>
      <c:pieChart>
        <c:varyColors val="1"/>
        <c:ser>
          <c:idx val="4"/>
          <c:order val="4"/>
          <c:dLbls>
            <c:dLbl>
              <c:idx val="5"/>
              <c:layout>
                <c:manualLayout>
                  <c:x val="9.6216888551581906E-3"/>
                  <c:y val="2.34995135202756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E00-42DC-8E9F-A4D6E382C488}"/>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Hoja1!$O$3:$O$9</c:f>
              <c:strCache>
                <c:ptCount val="7"/>
                <c:pt idx="0">
                  <c:v>Defensoría</c:v>
                </c:pt>
                <c:pt idx="1">
                  <c:v>Fiscalía</c:v>
                </c:pt>
                <c:pt idx="2">
                  <c:v>Acusado</c:v>
                </c:pt>
                <c:pt idx="3">
                  <c:v>INPEC</c:v>
                </c:pt>
                <c:pt idx="4">
                  <c:v>Juez</c:v>
                </c:pt>
                <c:pt idx="5">
                  <c:v>Víctima</c:v>
                </c:pt>
                <c:pt idx="6">
                  <c:v>Otras causas</c:v>
                </c:pt>
              </c:strCache>
            </c:strRef>
          </c:cat>
          <c:val>
            <c:numRef>
              <c:f>Hoja1!$S$3:$S$9</c:f>
              <c:numCache>
                <c:formatCode>General</c:formatCode>
                <c:ptCount val="7"/>
                <c:pt idx="0">
                  <c:v>1181</c:v>
                </c:pt>
                <c:pt idx="1">
                  <c:v>685</c:v>
                </c:pt>
                <c:pt idx="2">
                  <c:v>357</c:v>
                </c:pt>
                <c:pt idx="3">
                  <c:v>98</c:v>
                </c:pt>
                <c:pt idx="4">
                  <c:v>103</c:v>
                </c:pt>
                <c:pt idx="5">
                  <c:v>169</c:v>
                </c:pt>
                <c:pt idx="6">
                  <c:v>352</c:v>
                </c:pt>
              </c:numCache>
            </c:numRef>
          </c:val>
          <c:extLst>
            <c:ext xmlns:c16="http://schemas.microsoft.com/office/drawing/2014/chart" uri="{C3380CC4-5D6E-409C-BE32-E72D297353CC}">
              <c16:uniqueId val="{00000000-C998-4F26-8C3F-2BA660DE7369}"/>
            </c:ext>
          </c:extLst>
        </c:ser>
        <c:ser>
          <c:idx val="5"/>
          <c:order val="5"/>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Hoja1!$O$3:$O$9</c:f>
              <c:strCache>
                <c:ptCount val="7"/>
                <c:pt idx="0">
                  <c:v>Defensoría</c:v>
                </c:pt>
                <c:pt idx="1">
                  <c:v>Fiscalía</c:v>
                </c:pt>
                <c:pt idx="2">
                  <c:v>Acusado</c:v>
                </c:pt>
                <c:pt idx="3">
                  <c:v>INPEC</c:v>
                </c:pt>
                <c:pt idx="4">
                  <c:v>Juez</c:v>
                </c:pt>
                <c:pt idx="5">
                  <c:v>Víctima</c:v>
                </c:pt>
                <c:pt idx="6">
                  <c:v>Otras causas</c:v>
                </c:pt>
              </c:strCache>
            </c:strRef>
          </c:cat>
          <c:val>
            <c:numRef>
              <c:f>Hoja1!$R$3:$R$9</c:f>
            </c:numRef>
          </c:val>
          <c:extLst>
            <c:ext xmlns:c16="http://schemas.microsoft.com/office/drawing/2014/chart" uri="{C3380CC4-5D6E-409C-BE32-E72D297353CC}">
              <c16:uniqueId val="{00000001-C998-4F26-8C3F-2BA660DE7369}"/>
            </c:ext>
          </c:extLst>
        </c:ser>
        <c:ser>
          <c:idx val="6"/>
          <c:order val="6"/>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Hoja1!$O$3:$O$9</c:f>
              <c:strCache>
                <c:ptCount val="7"/>
                <c:pt idx="0">
                  <c:v>Defensoría</c:v>
                </c:pt>
                <c:pt idx="1">
                  <c:v>Fiscalía</c:v>
                </c:pt>
                <c:pt idx="2">
                  <c:v>Acusado</c:v>
                </c:pt>
                <c:pt idx="3">
                  <c:v>INPEC</c:v>
                </c:pt>
                <c:pt idx="4">
                  <c:v>Juez</c:v>
                </c:pt>
                <c:pt idx="5">
                  <c:v>Víctima</c:v>
                </c:pt>
                <c:pt idx="6">
                  <c:v>Otras causas</c:v>
                </c:pt>
              </c:strCache>
            </c:strRef>
          </c:cat>
          <c:val>
            <c:numRef>
              <c:f>Hoja1!$Q$3:$Q$9</c:f>
            </c:numRef>
          </c:val>
          <c:extLst>
            <c:ext xmlns:c16="http://schemas.microsoft.com/office/drawing/2014/chart" uri="{C3380CC4-5D6E-409C-BE32-E72D297353CC}">
              <c16:uniqueId val="{00000002-C998-4F26-8C3F-2BA660DE7369}"/>
            </c:ext>
          </c:extLst>
        </c:ser>
        <c:ser>
          <c:idx val="7"/>
          <c:order val="7"/>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Hoja1!$O$3:$O$9</c:f>
              <c:strCache>
                <c:ptCount val="7"/>
                <c:pt idx="0">
                  <c:v>Defensoría</c:v>
                </c:pt>
                <c:pt idx="1">
                  <c:v>Fiscalía</c:v>
                </c:pt>
                <c:pt idx="2">
                  <c:v>Acusado</c:v>
                </c:pt>
                <c:pt idx="3">
                  <c:v>INPEC</c:v>
                </c:pt>
                <c:pt idx="4">
                  <c:v>Juez</c:v>
                </c:pt>
                <c:pt idx="5">
                  <c:v>Víctima</c:v>
                </c:pt>
                <c:pt idx="6">
                  <c:v>Otras causas</c:v>
                </c:pt>
              </c:strCache>
            </c:strRef>
          </c:cat>
          <c:val>
            <c:numRef>
              <c:f>Hoja1!$P$3:$P$9</c:f>
            </c:numRef>
          </c:val>
          <c:extLst>
            <c:ext xmlns:c16="http://schemas.microsoft.com/office/drawing/2014/chart" uri="{C3380CC4-5D6E-409C-BE32-E72D297353CC}">
              <c16:uniqueId val="{00000003-C998-4F26-8C3F-2BA660DE7369}"/>
            </c:ext>
          </c:extLst>
        </c:ser>
        <c:ser>
          <c:idx val="3"/>
          <c:order val="3"/>
          <c:dLbls>
            <c:dLbl>
              <c:idx val="3"/>
              <c:layout>
                <c:manualLayout>
                  <c:x val="5.194685039370079E-2"/>
                  <c:y val="-5.679243219597558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98-4F26-8C3F-2BA660DE7369}"/>
                </c:ext>
              </c:extLst>
            </c:dLbl>
            <c:dLbl>
              <c:idx val="5"/>
              <c:layout>
                <c:manualLayout>
                  <c:x val="5.146281714785652E-2"/>
                  <c:y val="7.00627004957713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98-4F26-8C3F-2BA660DE7369}"/>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Hoja1!$S$18:$S$24</c:f>
              <c:numCache>
                <c:formatCode>General</c:formatCode>
                <c:ptCount val="7"/>
                <c:pt idx="0">
                  <c:v>188</c:v>
                </c:pt>
                <c:pt idx="1">
                  <c:v>872</c:v>
                </c:pt>
                <c:pt idx="2">
                  <c:v>387</c:v>
                </c:pt>
                <c:pt idx="3">
                  <c:v>49</c:v>
                </c:pt>
                <c:pt idx="4">
                  <c:v>323</c:v>
                </c:pt>
                <c:pt idx="5">
                  <c:v>23</c:v>
                </c:pt>
                <c:pt idx="6">
                  <c:v>396</c:v>
                </c:pt>
              </c:numCache>
            </c:numRef>
          </c:val>
          <c:extLst>
            <c:ext xmlns:c16="http://schemas.microsoft.com/office/drawing/2014/chart" uri="{C3380CC4-5D6E-409C-BE32-E72D297353CC}">
              <c16:uniqueId val="{00000006-C998-4F26-8C3F-2BA660DE7369}"/>
            </c:ext>
          </c:extLst>
        </c:ser>
        <c:ser>
          <c:idx val="2"/>
          <c:order val="2"/>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Hoja1!$R$18:$R$24</c:f>
            </c:numRef>
          </c:val>
          <c:extLst>
            <c:ext xmlns:c16="http://schemas.microsoft.com/office/drawing/2014/chart" uri="{C3380CC4-5D6E-409C-BE32-E72D297353CC}">
              <c16:uniqueId val="{00000007-C998-4F26-8C3F-2BA660DE7369}"/>
            </c:ext>
          </c:extLst>
        </c:ser>
        <c:ser>
          <c:idx val="1"/>
          <c:order val="1"/>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Hoja1!$Q$18:$Q$24</c:f>
            </c:numRef>
          </c:val>
          <c:extLst>
            <c:ext xmlns:c16="http://schemas.microsoft.com/office/drawing/2014/chart" uri="{C3380CC4-5D6E-409C-BE32-E72D297353CC}">
              <c16:uniqueId val="{00000008-C998-4F26-8C3F-2BA660DE7369}"/>
            </c:ext>
          </c:extLst>
        </c:ser>
        <c:ser>
          <c:idx val="0"/>
          <c:order val="0"/>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Hoja1!$P$18:$P$24</c:f>
            </c:numRef>
          </c:val>
          <c:extLst>
            <c:ext xmlns:c16="http://schemas.microsoft.com/office/drawing/2014/chart" uri="{C3380CC4-5D6E-409C-BE32-E72D297353CC}">
              <c16:uniqueId val="{00000009-C998-4F26-8C3F-2BA660DE7369}"/>
            </c:ext>
          </c:extLst>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sz="1000"/>
              <a:t>SRPA</a:t>
            </a:r>
          </a:p>
          <a:p>
            <a:pPr>
              <a:defRPr/>
            </a:pPr>
            <a:r>
              <a:rPr lang="es-ES" sz="1000"/>
              <a:t>Control de Garantías</a:t>
            </a:r>
          </a:p>
        </c:rich>
      </c:tx>
      <c:overlay val="0"/>
    </c:title>
    <c:autoTitleDeleted val="0"/>
    <c:plotArea>
      <c:layout/>
      <c:pieChart>
        <c:varyColors val="1"/>
        <c:ser>
          <c:idx val="4"/>
          <c:order val="4"/>
          <c:dLbls>
            <c:dLbl>
              <c:idx val="0"/>
              <c:layout>
                <c:manualLayout>
                  <c:x val="-1.6041874076085316E-2"/>
                  <c:y val="8.209057405075781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A12-4D53-9962-B4EA87B3AC00}"/>
                </c:ext>
              </c:extLst>
            </c:dLbl>
            <c:dLbl>
              <c:idx val="6"/>
              <c:layout>
                <c:manualLayout>
                  <c:x val="9.9282991924859974E-3"/>
                  <c:y val="8.199725236478681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A12-4D53-9962-B4EA87B3AC00}"/>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Hoja1!$B$32:$B$39</c:f>
              <c:strCache>
                <c:ptCount val="8"/>
                <c:pt idx="0">
                  <c:v>Defensoría</c:v>
                </c:pt>
                <c:pt idx="1">
                  <c:v>Fiscalía</c:v>
                </c:pt>
                <c:pt idx="2">
                  <c:v>Arraigo</c:v>
                </c:pt>
                <c:pt idx="3">
                  <c:v>Acusado</c:v>
                </c:pt>
                <c:pt idx="4">
                  <c:v>Juez</c:v>
                </c:pt>
                <c:pt idx="5">
                  <c:v>ICBF</c:v>
                </c:pt>
                <c:pt idx="6">
                  <c:v>Centro de servicios</c:v>
                </c:pt>
                <c:pt idx="7">
                  <c:v>Otras causas</c:v>
                </c:pt>
              </c:strCache>
            </c:strRef>
          </c:cat>
          <c:val>
            <c:numRef>
              <c:f>Hoja1!$F$32:$F$39</c:f>
              <c:numCache>
                <c:formatCode>General</c:formatCode>
                <c:ptCount val="8"/>
                <c:pt idx="0">
                  <c:v>4</c:v>
                </c:pt>
                <c:pt idx="1">
                  <c:v>43</c:v>
                </c:pt>
                <c:pt idx="2">
                  <c:v>21</c:v>
                </c:pt>
                <c:pt idx="3">
                  <c:v>16</c:v>
                </c:pt>
                <c:pt idx="4">
                  <c:v>1</c:v>
                </c:pt>
                <c:pt idx="5">
                  <c:v>2</c:v>
                </c:pt>
                <c:pt idx="6">
                  <c:v>4</c:v>
                </c:pt>
                <c:pt idx="7">
                  <c:v>14</c:v>
                </c:pt>
              </c:numCache>
            </c:numRef>
          </c:val>
          <c:extLst>
            <c:ext xmlns:c16="http://schemas.microsoft.com/office/drawing/2014/chart" uri="{C3380CC4-5D6E-409C-BE32-E72D297353CC}">
              <c16:uniqueId val="{00000000-64C6-461F-98DC-76F7268DCA53}"/>
            </c:ext>
          </c:extLst>
        </c:ser>
        <c:ser>
          <c:idx val="5"/>
          <c:order val="5"/>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Hoja1!$B$32:$B$39</c:f>
              <c:strCache>
                <c:ptCount val="8"/>
                <c:pt idx="0">
                  <c:v>Defensoría</c:v>
                </c:pt>
                <c:pt idx="1">
                  <c:v>Fiscalía</c:v>
                </c:pt>
                <c:pt idx="2">
                  <c:v>Arraigo</c:v>
                </c:pt>
                <c:pt idx="3">
                  <c:v>Acusado</c:v>
                </c:pt>
                <c:pt idx="4">
                  <c:v>Juez</c:v>
                </c:pt>
                <c:pt idx="5">
                  <c:v>ICBF</c:v>
                </c:pt>
                <c:pt idx="6">
                  <c:v>Centro de servicios</c:v>
                </c:pt>
                <c:pt idx="7">
                  <c:v>Otras causas</c:v>
                </c:pt>
              </c:strCache>
            </c:strRef>
          </c:cat>
          <c:val>
            <c:numRef>
              <c:f>Hoja1!$E$32:$E$39</c:f>
            </c:numRef>
          </c:val>
          <c:extLst>
            <c:ext xmlns:c16="http://schemas.microsoft.com/office/drawing/2014/chart" uri="{C3380CC4-5D6E-409C-BE32-E72D297353CC}">
              <c16:uniqueId val="{00000001-64C6-461F-98DC-76F7268DCA53}"/>
            </c:ext>
          </c:extLst>
        </c:ser>
        <c:ser>
          <c:idx val="6"/>
          <c:order val="6"/>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Hoja1!$B$32:$B$39</c:f>
              <c:strCache>
                <c:ptCount val="8"/>
                <c:pt idx="0">
                  <c:v>Defensoría</c:v>
                </c:pt>
                <c:pt idx="1">
                  <c:v>Fiscalía</c:v>
                </c:pt>
                <c:pt idx="2">
                  <c:v>Arraigo</c:v>
                </c:pt>
                <c:pt idx="3">
                  <c:v>Acusado</c:v>
                </c:pt>
                <c:pt idx="4">
                  <c:v>Juez</c:v>
                </c:pt>
                <c:pt idx="5">
                  <c:v>ICBF</c:v>
                </c:pt>
                <c:pt idx="6">
                  <c:v>Centro de servicios</c:v>
                </c:pt>
                <c:pt idx="7">
                  <c:v>Otras causas</c:v>
                </c:pt>
              </c:strCache>
            </c:strRef>
          </c:cat>
          <c:val>
            <c:numRef>
              <c:f>Hoja1!$D$32:$D$39</c:f>
            </c:numRef>
          </c:val>
          <c:extLst>
            <c:ext xmlns:c16="http://schemas.microsoft.com/office/drawing/2014/chart" uri="{C3380CC4-5D6E-409C-BE32-E72D297353CC}">
              <c16:uniqueId val="{00000002-64C6-461F-98DC-76F7268DCA53}"/>
            </c:ext>
          </c:extLst>
        </c:ser>
        <c:ser>
          <c:idx val="7"/>
          <c:order val="7"/>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Hoja1!$B$32:$B$39</c:f>
              <c:strCache>
                <c:ptCount val="8"/>
                <c:pt idx="0">
                  <c:v>Defensoría</c:v>
                </c:pt>
                <c:pt idx="1">
                  <c:v>Fiscalía</c:v>
                </c:pt>
                <c:pt idx="2">
                  <c:v>Arraigo</c:v>
                </c:pt>
                <c:pt idx="3">
                  <c:v>Acusado</c:v>
                </c:pt>
                <c:pt idx="4">
                  <c:v>Juez</c:v>
                </c:pt>
                <c:pt idx="5">
                  <c:v>ICBF</c:v>
                </c:pt>
                <c:pt idx="6">
                  <c:v>Centro de servicios</c:v>
                </c:pt>
                <c:pt idx="7">
                  <c:v>Otras causas</c:v>
                </c:pt>
              </c:strCache>
            </c:strRef>
          </c:cat>
          <c:val>
            <c:numRef>
              <c:f>Hoja1!$C$32:$C$39</c:f>
            </c:numRef>
          </c:val>
          <c:extLst>
            <c:ext xmlns:c16="http://schemas.microsoft.com/office/drawing/2014/chart" uri="{C3380CC4-5D6E-409C-BE32-E72D297353CC}">
              <c16:uniqueId val="{00000003-64C6-461F-98DC-76F7268DCA53}"/>
            </c:ext>
          </c:extLst>
        </c:ser>
        <c:ser>
          <c:idx val="3"/>
          <c:order val="3"/>
          <c:dLbls>
            <c:dLbl>
              <c:idx val="3"/>
              <c:layout>
                <c:manualLayout>
                  <c:x val="5.194685039370079E-2"/>
                  <c:y val="-5.679243219597558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4C6-461F-98DC-76F7268DCA53}"/>
                </c:ext>
              </c:extLst>
            </c:dLbl>
            <c:dLbl>
              <c:idx val="5"/>
              <c:layout>
                <c:manualLayout>
                  <c:x val="5.146281714785652E-2"/>
                  <c:y val="7.00627004957713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4C6-461F-98DC-76F7268DCA53}"/>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Hoja1!$S$18:$S$24</c:f>
              <c:numCache>
                <c:formatCode>General</c:formatCode>
                <c:ptCount val="7"/>
                <c:pt idx="0">
                  <c:v>188</c:v>
                </c:pt>
                <c:pt idx="1">
                  <c:v>872</c:v>
                </c:pt>
                <c:pt idx="2">
                  <c:v>387</c:v>
                </c:pt>
                <c:pt idx="3">
                  <c:v>49</c:v>
                </c:pt>
                <c:pt idx="4">
                  <c:v>323</c:v>
                </c:pt>
                <c:pt idx="5">
                  <c:v>23</c:v>
                </c:pt>
                <c:pt idx="6">
                  <c:v>396</c:v>
                </c:pt>
              </c:numCache>
            </c:numRef>
          </c:val>
          <c:extLst>
            <c:ext xmlns:c16="http://schemas.microsoft.com/office/drawing/2014/chart" uri="{C3380CC4-5D6E-409C-BE32-E72D297353CC}">
              <c16:uniqueId val="{00000006-64C6-461F-98DC-76F7268DCA53}"/>
            </c:ext>
          </c:extLst>
        </c:ser>
        <c:ser>
          <c:idx val="2"/>
          <c:order val="2"/>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Hoja1!$R$18:$R$24</c:f>
            </c:numRef>
          </c:val>
          <c:extLst>
            <c:ext xmlns:c16="http://schemas.microsoft.com/office/drawing/2014/chart" uri="{C3380CC4-5D6E-409C-BE32-E72D297353CC}">
              <c16:uniqueId val="{00000007-64C6-461F-98DC-76F7268DCA53}"/>
            </c:ext>
          </c:extLst>
        </c:ser>
        <c:ser>
          <c:idx val="1"/>
          <c:order val="1"/>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Hoja1!$Q$18:$Q$24</c:f>
            </c:numRef>
          </c:val>
          <c:extLst>
            <c:ext xmlns:c16="http://schemas.microsoft.com/office/drawing/2014/chart" uri="{C3380CC4-5D6E-409C-BE32-E72D297353CC}">
              <c16:uniqueId val="{00000008-64C6-461F-98DC-76F7268DCA53}"/>
            </c:ext>
          </c:extLst>
        </c:ser>
        <c:ser>
          <c:idx val="0"/>
          <c:order val="0"/>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Hoja1!$P$18:$P$24</c:f>
            </c:numRef>
          </c:val>
          <c:extLst>
            <c:ext xmlns:c16="http://schemas.microsoft.com/office/drawing/2014/chart" uri="{C3380CC4-5D6E-409C-BE32-E72D297353CC}">
              <c16:uniqueId val="{00000009-64C6-461F-98DC-76F7268DCA53}"/>
            </c:ext>
          </c:extLst>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sz="1000"/>
              <a:t>SRPA</a:t>
            </a:r>
          </a:p>
          <a:p>
            <a:pPr>
              <a:defRPr/>
            </a:pPr>
            <a:r>
              <a:rPr lang="es-ES" sz="1000"/>
              <a:t>Conocimiento</a:t>
            </a:r>
          </a:p>
        </c:rich>
      </c:tx>
      <c:overlay val="0"/>
    </c:title>
    <c:autoTitleDeleted val="0"/>
    <c:plotArea>
      <c:layout/>
      <c:pieChart>
        <c:varyColors val="1"/>
        <c:ser>
          <c:idx val="8"/>
          <c:order val="8"/>
          <c:dLbls>
            <c:dLbl>
              <c:idx val="2"/>
              <c:layout>
                <c:manualLayout>
                  <c:x val="9.1636618507475766E-3"/>
                  <c:y val="-1.55075552635995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AA1-4FE6-8F8D-6D8ED214FAFA}"/>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Hoja1!$O$32:$O$39</c:f>
              <c:strCache>
                <c:ptCount val="8"/>
                <c:pt idx="0">
                  <c:v>Defensoría</c:v>
                </c:pt>
                <c:pt idx="1">
                  <c:v>Fiscalía</c:v>
                </c:pt>
                <c:pt idx="2">
                  <c:v>Arraigo</c:v>
                </c:pt>
                <c:pt idx="3">
                  <c:v>Acusado</c:v>
                </c:pt>
                <c:pt idx="4">
                  <c:v>Juez</c:v>
                </c:pt>
                <c:pt idx="5">
                  <c:v>ICBF</c:v>
                </c:pt>
                <c:pt idx="6">
                  <c:v>Centro de servicios</c:v>
                </c:pt>
                <c:pt idx="7">
                  <c:v>Otras causas</c:v>
                </c:pt>
              </c:strCache>
            </c:strRef>
          </c:cat>
          <c:val>
            <c:numRef>
              <c:f>Hoja1!$S$32:$S$39</c:f>
              <c:numCache>
                <c:formatCode>General</c:formatCode>
                <c:ptCount val="8"/>
                <c:pt idx="0">
                  <c:v>91</c:v>
                </c:pt>
                <c:pt idx="1">
                  <c:v>46</c:v>
                </c:pt>
                <c:pt idx="2">
                  <c:v>163</c:v>
                </c:pt>
                <c:pt idx="3">
                  <c:v>84</c:v>
                </c:pt>
                <c:pt idx="4">
                  <c:v>43</c:v>
                </c:pt>
                <c:pt idx="5">
                  <c:v>40</c:v>
                </c:pt>
                <c:pt idx="6">
                  <c:v>52</c:v>
                </c:pt>
                <c:pt idx="7">
                  <c:v>160</c:v>
                </c:pt>
              </c:numCache>
            </c:numRef>
          </c:val>
          <c:extLst>
            <c:ext xmlns:c16="http://schemas.microsoft.com/office/drawing/2014/chart" uri="{C3380CC4-5D6E-409C-BE32-E72D297353CC}">
              <c16:uniqueId val="{00000001-AAA1-4FE6-8F8D-6D8ED214FAFA}"/>
            </c:ext>
          </c:extLst>
        </c:ser>
        <c:ser>
          <c:idx val="9"/>
          <c:order val="9"/>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Hoja1!$O$32:$O$39</c:f>
              <c:strCache>
                <c:ptCount val="8"/>
                <c:pt idx="0">
                  <c:v>Defensoría</c:v>
                </c:pt>
                <c:pt idx="1">
                  <c:v>Fiscalía</c:v>
                </c:pt>
                <c:pt idx="2">
                  <c:v>Arraigo</c:v>
                </c:pt>
                <c:pt idx="3">
                  <c:v>Acusado</c:v>
                </c:pt>
                <c:pt idx="4">
                  <c:v>Juez</c:v>
                </c:pt>
                <c:pt idx="5">
                  <c:v>ICBF</c:v>
                </c:pt>
                <c:pt idx="6">
                  <c:v>Centro de servicios</c:v>
                </c:pt>
                <c:pt idx="7">
                  <c:v>Otras causas</c:v>
                </c:pt>
              </c:strCache>
            </c:strRef>
          </c:cat>
          <c:val>
            <c:numRef>
              <c:f>Hoja1!$R$32:$R$39</c:f>
            </c:numRef>
          </c:val>
          <c:extLst>
            <c:ext xmlns:c16="http://schemas.microsoft.com/office/drawing/2014/chart" uri="{C3380CC4-5D6E-409C-BE32-E72D297353CC}">
              <c16:uniqueId val="{00000002-AAA1-4FE6-8F8D-6D8ED214FAFA}"/>
            </c:ext>
          </c:extLst>
        </c:ser>
        <c:ser>
          <c:idx val="10"/>
          <c:order val="10"/>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Hoja1!$O$32:$O$39</c:f>
              <c:strCache>
                <c:ptCount val="8"/>
                <c:pt idx="0">
                  <c:v>Defensoría</c:v>
                </c:pt>
                <c:pt idx="1">
                  <c:v>Fiscalía</c:v>
                </c:pt>
                <c:pt idx="2">
                  <c:v>Arraigo</c:v>
                </c:pt>
                <c:pt idx="3">
                  <c:v>Acusado</c:v>
                </c:pt>
                <c:pt idx="4">
                  <c:v>Juez</c:v>
                </c:pt>
                <c:pt idx="5">
                  <c:v>ICBF</c:v>
                </c:pt>
                <c:pt idx="6">
                  <c:v>Centro de servicios</c:v>
                </c:pt>
                <c:pt idx="7">
                  <c:v>Otras causas</c:v>
                </c:pt>
              </c:strCache>
            </c:strRef>
          </c:cat>
          <c:val>
            <c:numRef>
              <c:f>Hoja1!$Q$32:$Q$39</c:f>
            </c:numRef>
          </c:val>
          <c:extLst>
            <c:ext xmlns:c16="http://schemas.microsoft.com/office/drawing/2014/chart" uri="{C3380CC4-5D6E-409C-BE32-E72D297353CC}">
              <c16:uniqueId val="{00000003-AAA1-4FE6-8F8D-6D8ED214FAFA}"/>
            </c:ext>
          </c:extLst>
        </c:ser>
        <c:ser>
          <c:idx val="11"/>
          <c:order val="11"/>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Hoja1!$O$32:$O$39</c:f>
              <c:strCache>
                <c:ptCount val="8"/>
                <c:pt idx="0">
                  <c:v>Defensoría</c:v>
                </c:pt>
                <c:pt idx="1">
                  <c:v>Fiscalía</c:v>
                </c:pt>
                <c:pt idx="2">
                  <c:v>Arraigo</c:v>
                </c:pt>
                <c:pt idx="3">
                  <c:v>Acusado</c:v>
                </c:pt>
                <c:pt idx="4">
                  <c:v>Juez</c:v>
                </c:pt>
                <c:pt idx="5">
                  <c:v>ICBF</c:v>
                </c:pt>
                <c:pt idx="6">
                  <c:v>Centro de servicios</c:v>
                </c:pt>
                <c:pt idx="7">
                  <c:v>Otras causas</c:v>
                </c:pt>
              </c:strCache>
            </c:strRef>
          </c:cat>
          <c:val>
            <c:numRef>
              <c:f>Hoja1!$P$32:$P$39</c:f>
            </c:numRef>
          </c:val>
          <c:extLst>
            <c:ext xmlns:c16="http://schemas.microsoft.com/office/drawing/2014/chart" uri="{C3380CC4-5D6E-409C-BE32-E72D297353CC}">
              <c16:uniqueId val="{00000004-AAA1-4FE6-8F8D-6D8ED214FAFA}"/>
            </c:ext>
          </c:extLst>
        </c:ser>
        <c:ser>
          <c:idx val="4"/>
          <c:order val="4"/>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Hoja1!$B$32:$B$39</c:f>
              <c:strCache>
                <c:ptCount val="8"/>
                <c:pt idx="0">
                  <c:v>Defensoría</c:v>
                </c:pt>
                <c:pt idx="1">
                  <c:v>Fiscalía</c:v>
                </c:pt>
                <c:pt idx="2">
                  <c:v>Arraigo</c:v>
                </c:pt>
                <c:pt idx="3">
                  <c:v>Acusado</c:v>
                </c:pt>
                <c:pt idx="4">
                  <c:v>Juez</c:v>
                </c:pt>
                <c:pt idx="5">
                  <c:v>ICBF</c:v>
                </c:pt>
                <c:pt idx="6">
                  <c:v>Centro de servicios</c:v>
                </c:pt>
                <c:pt idx="7">
                  <c:v>Otras causas</c:v>
                </c:pt>
              </c:strCache>
            </c:strRef>
          </c:cat>
          <c:val>
            <c:numRef>
              <c:f>Hoja1!$F$32:$F$39</c:f>
              <c:numCache>
                <c:formatCode>General</c:formatCode>
                <c:ptCount val="8"/>
                <c:pt idx="0">
                  <c:v>4</c:v>
                </c:pt>
                <c:pt idx="1">
                  <c:v>43</c:v>
                </c:pt>
                <c:pt idx="2">
                  <c:v>21</c:v>
                </c:pt>
                <c:pt idx="3">
                  <c:v>16</c:v>
                </c:pt>
                <c:pt idx="4">
                  <c:v>1</c:v>
                </c:pt>
                <c:pt idx="5">
                  <c:v>2</c:v>
                </c:pt>
                <c:pt idx="6">
                  <c:v>4</c:v>
                </c:pt>
                <c:pt idx="7">
                  <c:v>14</c:v>
                </c:pt>
              </c:numCache>
            </c:numRef>
          </c:val>
          <c:extLst>
            <c:ext xmlns:c16="http://schemas.microsoft.com/office/drawing/2014/chart" uri="{C3380CC4-5D6E-409C-BE32-E72D297353CC}">
              <c16:uniqueId val="{00000005-AAA1-4FE6-8F8D-6D8ED214FAFA}"/>
            </c:ext>
          </c:extLst>
        </c:ser>
        <c:ser>
          <c:idx val="5"/>
          <c:order val="5"/>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Hoja1!$B$32:$B$39</c:f>
              <c:strCache>
                <c:ptCount val="8"/>
                <c:pt idx="0">
                  <c:v>Defensoría</c:v>
                </c:pt>
                <c:pt idx="1">
                  <c:v>Fiscalía</c:v>
                </c:pt>
                <c:pt idx="2">
                  <c:v>Arraigo</c:v>
                </c:pt>
                <c:pt idx="3">
                  <c:v>Acusado</c:v>
                </c:pt>
                <c:pt idx="4">
                  <c:v>Juez</c:v>
                </c:pt>
                <c:pt idx="5">
                  <c:v>ICBF</c:v>
                </c:pt>
                <c:pt idx="6">
                  <c:v>Centro de servicios</c:v>
                </c:pt>
                <c:pt idx="7">
                  <c:v>Otras causas</c:v>
                </c:pt>
              </c:strCache>
            </c:strRef>
          </c:cat>
          <c:val>
            <c:numRef>
              <c:f>Hoja1!$E$32:$E$39</c:f>
            </c:numRef>
          </c:val>
          <c:extLst>
            <c:ext xmlns:c16="http://schemas.microsoft.com/office/drawing/2014/chart" uri="{C3380CC4-5D6E-409C-BE32-E72D297353CC}">
              <c16:uniqueId val="{00000006-AAA1-4FE6-8F8D-6D8ED214FAFA}"/>
            </c:ext>
          </c:extLst>
        </c:ser>
        <c:ser>
          <c:idx val="6"/>
          <c:order val="6"/>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Hoja1!$B$32:$B$39</c:f>
              <c:strCache>
                <c:ptCount val="8"/>
                <c:pt idx="0">
                  <c:v>Defensoría</c:v>
                </c:pt>
                <c:pt idx="1">
                  <c:v>Fiscalía</c:v>
                </c:pt>
                <c:pt idx="2">
                  <c:v>Arraigo</c:v>
                </c:pt>
                <c:pt idx="3">
                  <c:v>Acusado</c:v>
                </c:pt>
                <c:pt idx="4">
                  <c:v>Juez</c:v>
                </c:pt>
                <c:pt idx="5">
                  <c:v>ICBF</c:v>
                </c:pt>
                <c:pt idx="6">
                  <c:v>Centro de servicios</c:v>
                </c:pt>
                <c:pt idx="7">
                  <c:v>Otras causas</c:v>
                </c:pt>
              </c:strCache>
            </c:strRef>
          </c:cat>
          <c:val>
            <c:numRef>
              <c:f>Hoja1!$D$32:$D$39</c:f>
            </c:numRef>
          </c:val>
          <c:extLst>
            <c:ext xmlns:c16="http://schemas.microsoft.com/office/drawing/2014/chart" uri="{C3380CC4-5D6E-409C-BE32-E72D297353CC}">
              <c16:uniqueId val="{00000007-AAA1-4FE6-8F8D-6D8ED214FAFA}"/>
            </c:ext>
          </c:extLst>
        </c:ser>
        <c:ser>
          <c:idx val="7"/>
          <c:order val="7"/>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Hoja1!$B$32:$B$39</c:f>
              <c:strCache>
                <c:ptCount val="8"/>
                <c:pt idx="0">
                  <c:v>Defensoría</c:v>
                </c:pt>
                <c:pt idx="1">
                  <c:v>Fiscalía</c:v>
                </c:pt>
                <c:pt idx="2">
                  <c:v>Arraigo</c:v>
                </c:pt>
                <c:pt idx="3">
                  <c:v>Acusado</c:v>
                </c:pt>
                <c:pt idx="4">
                  <c:v>Juez</c:v>
                </c:pt>
                <c:pt idx="5">
                  <c:v>ICBF</c:v>
                </c:pt>
                <c:pt idx="6">
                  <c:v>Centro de servicios</c:v>
                </c:pt>
                <c:pt idx="7">
                  <c:v>Otras causas</c:v>
                </c:pt>
              </c:strCache>
            </c:strRef>
          </c:cat>
          <c:val>
            <c:numRef>
              <c:f>Hoja1!$C$32:$C$39</c:f>
            </c:numRef>
          </c:val>
          <c:extLst>
            <c:ext xmlns:c16="http://schemas.microsoft.com/office/drawing/2014/chart" uri="{C3380CC4-5D6E-409C-BE32-E72D297353CC}">
              <c16:uniqueId val="{00000008-AAA1-4FE6-8F8D-6D8ED214FAFA}"/>
            </c:ext>
          </c:extLst>
        </c:ser>
        <c:ser>
          <c:idx val="3"/>
          <c:order val="3"/>
          <c:dLbls>
            <c:dLbl>
              <c:idx val="3"/>
              <c:layout>
                <c:manualLayout>
                  <c:x val="5.194685039370079E-2"/>
                  <c:y val="-5.679243219597558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AA1-4FE6-8F8D-6D8ED214FAFA}"/>
                </c:ext>
              </c:extLst>
            </c:dLbl>
            <c:dLbl>
              <c:idx val="5"/>
              <c:layout>
                <c:manualLayout>
                  <c:x val="5.146281714785652E-2"/>
                  <c:y val="7.00627004957713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AAA1-4FE6-8F8D-6D8ED214FAFA}"/>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Hoja1!$S$18:$S$24</c:f>
              <c:numCache>
                <c:formatCode>General</c:formatCode>
                <c:ptCount val="7"/>
                <c:pt idx="0">
                  <c:v>188</c:v>
                </c:pt>
                <c:pt idx="1">
                  <c:v>872</c:v>
                </c:pt>
                <c:pt idx="2">
                  <c:v>387</c:v>
                </c:pt>
                <c:pt idx="3">
                  <c:v>49</c:v>
                </c:pt>
                <c:pt idx="4">
                  <c:v>323</c:v>
                </c:pt>
                <c:pt idx="5">
                  <c:v>23</c:v>
                </c:pt>
                <c:pt idx="6">
                  <c:v>396</c:v>
                </c:pt>
              </c:numCache>
            </c:numRef>
          </c:val>
          <c:extLst>
            <c:ext xmlns:c16="http://schemas.microsoft.com/office/drawing/2014/chart" uri="{C3380CC4-5D6E-409C-BE32-E72D297353CC}">
              <c16:uniqueId val="{0000000B-AAA1-4FE6-8F8D-6D8ED214FAFA}"/>
            </c:ext>
          </c:extLst>
        </c:ser>
        <c:ser>
          <c:idx val="2"/>
          <c:order val="2"/>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Hoja1!$R$18:$R$24</c:f>
            </c:numRef>
          </c:val>
          <c:extLst>
            <c:ext xmlns:c16="http://schemas.microsoft.com/office/drawing/2014/chart" uri="{C3380CC4-5D6E-409C-BE32-E72D297353CC}">
              <c16:uniqueId val="{0000000C-AAA1-4FE6-8F8D-6D8ED214FAFA}"/>
            </c:ext>
          </c:extLst>
        </c:ser>
        <c:ser>
          <c:idx val="1"/>
          <c:order val="1"/>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Hoja1!$Q$18:$Q$24</c:f>
            </c:numRef>
          </c:val>
          <c:extLst>
            <c:ext xmlns:c16="http://schemas.microsoft.com/office/drawing/2014/chart" uri="{C3380CC4-5D6E-409C-BE32-E72D297353CC}">
              <c16:uniqueId val="{0000000D-AAA1-4FE6-8F8D-6D8ED214FAFA}"/>
            </c:ext>
          </c:extLst>
        </c:ser>
        <c:ser>
          <c:idx val="0"/>
          <c:order val="0"/>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Hoja1!$O$18:$O$24</c:f>
              <c:strCache>
                <c:ptCount val="7"/>
                <c:pt idx="0">
                  <c:v>Defensoría</c:v>
                </c:pt>
                <c:pt idx="1">
                  <c:v>Fiscalía</c:v>
                </c:pt>
                <c:pt idx="2">
                  <c:v>Acusado</c:v>
                </c:pt>
                <c:pt idx="3">
                  <c:v>INPEC</c:v>
                </c:pt>
                <c:pt idx="4">
                  <c:v>Juez</c:v>
                </c:pt>
                <c:pt idx="5">
                  <c:v>Centro de servicios</c:v>
                </c:pt>
                <c:pt idx="6">
                  <c:v>Otras causas</c:v>
                </c:pt>
              </c:strCache>
            </c:strRef>
          </c:cat>
          <c:val>
            <c:numRef>
              <c:f>Hoja1!$P$18:$P$24</c:f>
            </c:numRef>
          </c:val>
          <c:extLst>
            <c:ext xmlns:c16="http://schemas.microsoft.com/office/drawing/2014/chart" uri="{C3380CC4-5D6E-409C-BE32-E72D297353CC}">
              <c16:uniqueId val="{0000000E-AAA1-4FE6-8F8D-6D8ED214FAFA}"/>
            </c:ext>
          </c:extLst>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Hoja1!$A$50</c:f>
              <c:strCache>
                <c:ptCount val="1"/>
                <c:pt idx="0">
                  <c:v>Defensoría</c:v>
                </c:pt>
              </c:strCache>
            </c:strRef>
          </c:tx>
          <c:spPr>
            <a:solidFill>
              <a:srgbClr val="FF0000"/>
            </a:solidFill>
          </c:spPr>
          <c:invertIfNegative val="0"/>
          <c:dLbls>
            <c:spPr>
              <a:noFill/>
              <a:ln>
                <a:noFill/>
              </a:ln>
              <a:effectLst/>
            </c:spPr>
            <c:txPr>
              <a:bodyPr wrap="square" lIns="38100" tIns="19050" rIns="38100" bIns="19050" anchor="ctr">
                <a:spAutoFit/>
              </a:bodyPr>
              <a:lstStyle/>
              <a:p>
                <a:pPr>
                  <a:defRPr sz="14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Hoja1!$B$49:$J$49</c:f>
              <c:strCache>
                <c:ptCount val="6"/>
                <c:pt idx="0">
                  <c:v>SPA Municipales Garantías</c:v>
                </c:pt>
                <c:pt idx="1">
                  <c:v>SPA Municipales Conocimiento</c:v>
                </c:pt>
                <c:pt idx="2">
                  <c:v>SPA Circuito</c:v>
                </c:pt>
                <c:pt idx="3">
                  <c:v>SPA Especializados</c:v>
                </c:pt>
                <c:pt idx="4">
                  <c:v>SRPA Garantías</c:v>
                </c:pt>
                <c:pt idx="5">
                  <c:v>SRPA Conocimiento</c:v>
                </c:pt>
              </c:strCache>
            </c:strRef>
          </c:cat>
          <c:val>
            <c:numRef>
              <c:f>Hoja1!$B$50:$J$50</c:f>
              <c:numCache>
                <c:formatCode>General</c:formatCode>
                <c:ptCount val="6"/>
                <c:pt idx="0">
                  <c:v>188</c:v>
                </c:pt>
                <c:pt idx="1">
                  <c:v>1181</c:v>
                </c:pt>
                <c:pt idx="2">
                  <c:v>405</c:v>
                </c:pt>
                <c:pt idx="3">
                  <c:v>39</c:v>
                </c:pt>
                <c:pt idx="4">
                  <c:v>4</c:v>
                </c:pt>
                <c:pt idx="5">
                  <c:v>91</c:v>
                </c:pt>
              </c:numCache>
            </c:numRef>
          </c:val>
          <c:extLst>
            <c:ext xmlns:c16="http://schemas.microsoft.com/office/drawing/2014/chart" uri="{C3380CC4-5D6E-409C-BE32-E72D297353CC}">
              <c16:uniqueId val="{00000000-BDA7-452F-924E-F2359B8A8C8B}"/>
            </c:ext>
          </c:extLst>
        </c:ser>
        <c:ser>
          <c:idx val="1"/>
          <c:order val="1"/>
          <c:tx>
            <c:strRef>
              <c:f>Hoja1!$A$51</c:f>
              <c:strCache>
                <c:ptCount val="1"/>
                <c:pt idx="0">
                  <c:v>Fiscalía</c:v>
                </c:pt>
              </c:strCache>
            </c:strRef>
          </c:tx>
          <c:spPr>
            <a:solidFill>
              <a:srgbClr val="FFC000"/>
            </a:solidFill>
          </c:spPr>
          <c:invertIfNegative val="0"/>
          <c:dLbls>
            <c:spPr>
              <a:noFill/>
              <a:ln>
                <a:noFill/>
              </a:ln>
              <a:effectLst/>
            </c:spPr>
            <c:txPr>
              <a:bodyPr wrap="square" lIns="38100" tIns="19050" rIns="38100" bIns="19050" anchor="ctr">
                <a:spAutoFit/>
              </a:bodyPr>
              <a:lstStyle/>
              <a:p>
                <a:pPr>
                  <a:defRPr sz="14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Hoja1!$B$49:$J$49</c:f>
              <c:strCache>
                <c:ptCount val="6"/>
                <c:pt idx="0">
                  <c:v>SPA Municipales Garantías</c:v>
                </c:pt>
                <c:pt idx="1">
                  <c:v>SPA Municipales Conocimiento</c:v>
                </c:pt>
                <c:pt idx="2">
                  <c:v>SPA Circuito</c:v>
                </c:pt>
                <c:pt idx="3">
                  <c:v>SPA Especializados</c:v>
                </c:pt>
                <c:pt idx="4">
                  <c:v>SRPA Garantías</c:v>
                </c:pt>
                <c:pt idx="5">
                  <c:v>SRPA Conocimiento</c:v>
                </c:pt>
              </c:strCache>
            </c:strRef>
          </c:cat>
          <c:val>
            <c:numRef>
              <c:f>Hoja1!$B$51:$J$51</c:f>
              <c:numCache>
                <c:formatCode>General</c:formatCode>
                <c:ptCount val="6"/>
                <c:pt idx="0">
                  <c:v>872</c:v>
                </c:pt>
                <c:pt idx="1">
                  <c:v>685</c:v>
                </c:pt>
                <c:pt idx="2">
                  <c:v>207</c:v>
                </c:pt>
                <c:pt idx="3">
                  <c:v>42</c:v>
                </c:pt>
                <c:pt idx="4">
                  <c:v>43</c:v>
                </c:pt>
                <c:pt idx="5">
                  <c:v>46</c:v>
                </c:pt>
              </c:numCache>
            </c:numRef>
          </c:val>
          <c:extLst>
            <c:ext xmlns:c16="http://schemas.microsoft.com/office/drawing/2014/chart" uri="{C3380CC4-5D6E-409C-BE32-E72D297353CC}">
              <c16:uniqueId val="{00000001-BDA7-452F-924E-F2359B8A8C8B}"/>
            </c:ext>
          </c:extLst>
        </c:ser>
        <c:ser>
          <c:idx val="2"/>
          <c:order val="2"/>
          <c:tx>
            <c:strRef>
              <c:f>Hoja1!$A$52</c:f>
              <c:strCache>
                <c:ptCount val="1"/>
                <c:pt idx="0">
                  <c:v>Acusado</c:v>
                </c:pt>
              </c:strCache>
            </c:strRef>
          </c:tx>
          <c:spPr>
            <a:solidFill>
              <a:srgbClr val="00B050"/>
            </a:solidFill>
          </c:spPr>
          <c:invertIfNegative val="0"/>
          <c:dLbls>
            <c:spPr>
              <a:noFill/>
              <a:ln>
                <a:noFill/>
              </a:ln>
              <a:effectLst/>
            </c:spPr>
            <c:txPr>
              <a:bodyPr wrap="square" lIns="38100" tIns="19050" rIns="38100" bIns="19050" anchor="ctr">
                <a:spAutoFit/>
              </a:bodyPr>
              <a:lstStyle/>
              <a:p>
                <a:pPr>
                  <a:defRPr sz="14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Hoja1!$B$49:$J$49</c:f>
              <c:strCache>
                <c:ptCount val="6"/>
                <c:pt idx="0">
                  <c:v>SPA Municipales Garantías</c:v>
                </c:pt>
                <c:pt idx="1">
                  <c:v>SPA Municipales Conocimiento</c:v>
                </c:pt>
                <c:pt idx="2">
                  <c:v>SPA Circuito</c:v>
                </c:pt>
                <c:pt idx="3">
                  <c:v>SPA Especializados</c:v>
                </c:pt>
                <c:pt idx="4">
                  <c:v>SRPA Garantías</c:v>
                </c:pt>
                <c:pt idx="5">
                  <c:v>SRPA Conocimiento</c:v>
                </c:pt>
              </c:strCache>
            </c:strRef>
          </c:cat>
          <c:val>
            <c:numRef>
              <c:f>Hoja1!$B$52:$J$52</c:f>
              <c:numCache>
                <c:formatCode>General</c:formatCode>
                <c:ptCount val="6"/>
                <c:pt idx="0">
                  <c:v>387</c:v>
                </c:pt>
                <c:pt idx="1">
                  <c:v>357</c:v>
                </c:pt>
                <c:pt idx="2">
                  <c:v>292</c:v>
                </c:pt>
                <c:pt idx="3">
                  <c:v>38</c:v>
                </c:pt>
                <c:pt idx="4">
                  <c:v>16</c:v>
                </c:pt>
                <c:pt idx="5">
                  <c:v>84</c:v>
                </c:pt>
              </c:numCache>
            </c:numRef>
          </c:val>
          <c:extLst>
            <c:ext xmlns:c16="http://schemas.microsoft.com/office/drawing/2014/chart" uri="{C3380CC4-5D6E-409C-BE32-E72D297353CC}">
              <c16:uniqueId val="{00000002-BDA7-452F-924E-F2359B8A8C8B}"/>
            </c:ext>
          </c:extLst>
        </c:ser>
        <c:ser>
          <c:idx val="3"/>
          <c:order val="3"/>
          <c:tx>
            <c:strRef>
              <c:f>Hoja1!$A$53</c:f>
              <c:strCache>
                <c:ptCount val="1"/>
                <c:pt idx="0">
                  <c:v>INPEC</c:v>
                </c:pt>
              </c:strCache>
            </c:strRef>
          </c:tx>
          <c:spPr>
            <a:solidFill>
              <a:schemeClr val="bg2">
                <a:lumMod val="90000"/>
              </a:schemeClr>
            </a:solidFill>
          </c:spPr>
          <c:invertIfNegative val="0"/>
          <c:dLbls>
            <c:spPr>
              <a:noFill/>
              <a:ln>
                <a:noFill/>
              </a:ln>
              <a:effectLst/>
            </c:spPr>
            <c:txPr>
              <a:bodyPr wrap="square" lIns="38100" tIns="19050" rIns="38100" bIns="19050" anchor="ctr">
                <a:spAutoFit/>
              </a:bodyPr>
              <a:lstStyle/>
              <a:p>
                <a:pPr>
                  <a:defRPr sz="14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Hoja1!$B$49:$J$49</c:f>
              <c:strCache>
                <c:ptCount val="6"/>
                <c:pt idx="0">
                  <c:v>SPA Municipales Garantías</c:v>
                </c:pt>
                <c:pt idx="1">
                  <c:v>SPA Municipales Conocimiento</c:v>
                </c:pt>
                <c:pt idx="2">
                  <c:v>SPA Circuito</c:v>
                </c:pt>
                <c:pt idx="3">
                  <c:v>SPA Especializados</c:v>
                </c:pt>
                <c:pt idx="4">
                  <c:v>SRPA Garantías</c:v>
                </c:pt>
                <c:pt idx="5">
                  <c:v>SRPA Conocimiento</c:v>
                </c:pt>
              </c:strCache>
            </c:strRef>
          </c:cat>
          <c:val>
            <c:numRef>
              <c:f>Hoja1!$B$53:$J$53</c:f>
              <c:numCache>
                <c:formatCode>General</c:formatCode>
                <c:ptCount val="6"/>
                <c:pt idx="0">
                  <c:v>49</c:v>
                </c:pt>
                <c:pt idx="1">
                  <c:v>98</c:v>
                </c:pt>
                <c:pt idx="2">
                  <c:v>136</c:v>
                </c:pt>
                <c:pt idx="3">
                  <c:v>2</c:v>
                </c:pt>
              </c:numCache>
            </c:numRef>
          </c:val>
          <c:extLst>
            <c:ext xmlns:c16="http://schemas.microsoft.com/office/drawing/2014/chart" uri="{C3380CC4-5D6E-409C-BE32-E72D297353CC}">
              <c16:uniqueId val="{00000003-BDA7-452F-924E-F2359B8A8C8B}"/>
            </c:ext>
          </c:extLst>
        </c:ser>
        <c:ser>
          <c:idx val="4"/>
          <c:order val="4"/>
          <c:tx>
            <c:strRef>
              <c:f>Hoja1!$A$54</c:f>
              <c:strCache>
                <c:ptCount val="1"/>
                <c:pt idx="0">
                  <c:v>Juez</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14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Hoja1!$B$49:$J$49</c:f>
              <c:strCache>
                <c:ptCount val="6"/>
                <c:pt idx="0">
                  <c:v>SPA Municipales Garantías</c:v>
                </c:pt>
                <c:pt idx="1">
                  <c:v>SPA Municipales Conocimiento</c:v>
                </c:pt>
                <c:pt idx="2">
                  <c:v>SPA Circuito</c:v>
                </c:pt>
                <c:pt idx="3">
                  <c:v>SPA Especializados</c:v>
                </c:pt>
                <c:pt idx="4">
                  <c:v>SRPA Garantías</c:v>
                </c:pt>
                <c:pt idx="5">
                  <c:v>SRPA Conocimiento</c:v>
                </c:pt>
              </c:strCache>
            </c:strRef>
          </c:cat>
          <c:val>
            <c:numRef>
              <c:f>Hoja1!$B$54:$J$54</c:f>
              <c:numCache>
                <c:formatCode>General</c:formatCode>
                <c:ptCount val="6"/>
                <c:pt idx="0">
                  <c:v>323</c:v>
                </c:pt>
                <c:pt idx="1">
                  <c:v>103</c:v>
                </c:pt>
                <c:pt idx="2">
                  <c:v>279</c:v>
                </c:pt>
                <c:pt idx="3">
                  <c:v>9</c:v>
                </c:pt>
                <c:pt idx="4">
                  <c:v>1</c:v>
                </c:pt>
                <c:pt idx="5">
                  <c:v>43</c:v>
                </c:pt>
              </c:numCache>
            </c:numRef>
          </c:val>
          <c:extLst>
            <c:ext xmlns:c16="http://schemas.microsoft.com/office/drawing/2014/chart" uri="{C3380CC4-5D6E-409C-BE32-E72D297353CC}">
              <c16:uniqueId val="{00000004-BDA7-452F-924E-F2359B8A8C8B}"/>
            </c:ext>
          </c:extLst>
        </c:ser>
        <c:ser>
          <c:idx val="5"/>
          <c:order val="5"/>
          <c:tx>
            <c:strRef>
              <c:f>Hoja1!$A$55</c:f>
              <c:strCache>
                <c:ptCount val="1"/>
                <c:pt idx="0">
                  <c:v>ICBF</c:v>
                </c:pt>
              </c:strCache>
            </c:strRef>
          </c:tx>
          <c:invertIfNegative val="0"/>
          <c:dLbls>
            <c:spPr>
              <a:noFill/>
              <a:ln>
                <a:noFill/>
              </a:ln>
              <a:effectLst/>
            </c:spPr>
            <c:txPr>
              <a:bodyPr wrap="square" lIns="38100" tIns="19050" rIns="38100" bIns="19050" anchor="ctr">
                <a:spAutoFit/>
              </a:bodyPr>
              <a:lstStyle/>
              <a:p>
                <a:pPr>
                  <a:defRPr sz="14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Hoja1!$B$49:$J$49</c:f>
              <c:strCache>
                <c:ptCount val="6"/>
                <c:pt idx="0">
                  <c:v>SPA Municipales Garantías</c:v>
                </c:pt>
                <c:pt idx="1">
                  <c:v>SPA Municipales Conocimiento</c:v>
                </c:pt>
                <c:pt idx="2">
                  <c:v>SPA Circuito</c:v>
                </c:pt>
                <c:pt idx="3">
                  <c:v>SPA Especializados</c:v>
                </c:pt>
                <c:pt idx="4">
                  <c:v>SRPA Garantías</c:v>
                </c:pt>
                <c:pt idx="5">
                  <c:v>SRPA Conocimiento</c:v>
                </c:pt>
              </c:strCache>
            </c:strRef>
          </c:cat>
          <c:val>
            <c:numRef>
              <c:f>Hoja1!$B$55:$J$55</c:f>
              <c:numCache>
                <c:formatCode>General</c:formatCode>
                <c:ptCount val="6"/>
                <c:pt idx="4">
                  <c:v>2</c:v>
                </c:pt>
                <c:pt idx="5">
                  <c:v>40</c:v>
                </c:pt>
              </c:numCache>
            </c:numRef>
          </c:val>
          <c:extLst>
            <c:ext xmlns:c16="http://schemas.microsoft.com/office/drawing/2014/chart" uri="{C3380CC4-5D6E-409C-BE32-E72D297353CC}">
              <c16:uniqueId val="{00000005-BDA7-452F-924E-F2359B8A8C8B}"/>
            </c:ext>
          </c:extLst>
        </c:ser>
        <c:ser>
          <c:idx val="6"/>
          <c:order val="6"/>
          <c:tx>
            <c:strRef>
              <c:f>Hoja1!$A$56</c:f>
              <c:strCache>
                <c:ptCount val="1"/>
                <c:pt idx="0">
                  <c:v>Víctima</c:v>
                </c:pt>
              </c:strCache>
            </c:strRef>
          </c:tx>
          <c:spPr>
            <a:solidFill>
              <a:srgbClr val="C00000"/>
            </a:solidFill>
          </c:spPr>
          <c:invertIfNegative val="0"/>
          <c:dLbls>
            <c:spPr>
              <a:noFill/>
              <a:ln>
                <a:noFill/>
              </a:ln>
              <a:effectLst/>
            </c:spPr>
            <c:txPr>
              <a:bodyPr wrap="square" lIns="38100" tIns="19050" rIns="38100" bIns="19050" anchor="ctr">
                <a:spAutoFit/>
              </a:bodyPr>
              <a:lstStyle/>
              <a:p>
                <a:pPr>
                  <a:defRPr sz="14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Hoja1!$B$49:$J$49</c:f>
              <c:strCache>
                <c:ptCount val="6"/>
                <c:pt idx="0">
                  <c:v>SPA Municipales Garantías</c:v>
                </c:pt>
                <c:pt idx="1">
                  <c:v>SPA Municipales Conocimiento</c:v>
                </c:pt>
                <c:pt idx="2">
                  <c:v>SPA Circuito</c:v>
                </c:pt>
                <c:pt idx="3">
                  <c:v>SPA Especializados</c:v>
                </c:pt>
                <c:pt idx="4">
                  <c:v>SRPA Garantías</c:v>
                </c:pt>
                <c:pt idx="5">
                  <c:v>SRPA Conocimiento</c:v>
                </c:pt>
              </c:strCache>
            </c:strRef>
          </c:cat>
          <c:val>
            <c:numRef>
              <c:f>Hoja1!$B$56:$J$56</c:f>
              <c:numCache>
                <c:formatCode>General</c:formatCode>
                <c:ptCount val="6"/>
                <c:pt idx="1">
                  <c:v>169</c:v>
                </c:pt>
                <c:pt idx="2">
                  <c:v>18</c:v>
                </c:pt>
              </c:numCache>
            </c:numRef>
          </c:val>
          <c:extLst>
            <c:ext xmlns:c16="http://schemas.microsoft.com/office/drawing/2014/chart" uri="{C3380CC4-5D6E-409C-BE32-E72D297353CC}">
              <c16:uniqueId val="{00000006-BDA7-452F-924E-F2359B8A8C8B}"/>
            </c:ext>
          </c:extLst>
        </c:ser>
        <c:ser>
          <c:idx val="7"/>
          <c:order val="7"/>
          <c:tx>
            <c:strRef>
              <c:f>Hoja1!$A$58</c:f>
              <c:strCache>
                <c:ptCount val="1"/>
                <c:pt idx="0">
                  <c:v>Centro de servicios</c:v>
                </c:pt>
              </c:strCache>
            </c:strRef>
          </c:tx>
          <c:invertIfNegative val="0"/>
          <c:dLbls>
            <c:spPr>
              <a:noFill/>
              <a:ln>
                <a:noFill/>
              </a:ln>
              <a:effectLst/>
            </c:spPr>
            <c:txPr>
              <a:bodyPr wrap="square" lIns="38100" tIns="19050" rIns="38100" bIns="19050" anchor="ctr">
                <a:spAutoFit/>
              </a:bodyPr>
              <a:lstStyle/>
              <a:p>
                <a:pPr>
                  <a:defRPr sz="14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Hoja1!$B$49:$J$49</c:f>
              <c:strCache>
                <c:ptCount val="6"/>
                <c:pt idx="0">
                  <c:v>SPA Municipales Garantías</c:v>
                </c:pt>
                <c:pt idx="1">
                  <c:v>SPA Municipales Conocimiento</c:v>
                </c:pt>
                <c:pt idx="2">
                  <c:v>SPA Circuito</c:v>
                </c:pt>
                <c:pt idx="3">
                  <c:v>SPA Especializados</c:v>
                </c:pt>
                <c:pt idx="4">
                  <c:v>SRPA Garantías</c:v>
                </c:pt>
                <c:pt idx="5">
                  <c:v>SRPA Conocimiento</c:v>
                </c:pt>
              </c:strCache>
            </c:strRef>
          </c:cat>
          <c:val>
            <c:numRef>
              <c:f>Hoja1!$B$58:$J$58</c:f>
              <c:numCache>
                <c:formatCode>General</c:formatCode>
                <c:ptCount val="6"/>
                <c:pt idx="0">
                  <c:v>23</c:v>
                </c:pt>
                <c:pt idx="4">
                  <c:v>4</c:v>
                </c:pt>
                <c:pt idx="5">
                  <c:v>52</c:v>
                </c:pt>
              </c:numCache>
            </c:numRef>
          </c:val>
          <c:extLst>
            <c:ext xmlns:c16="http://schemas.microsoft.com/office/drawing/2014/chart" uri="{C3380CC4-5D6E-409C-BE32-E72D297353CC}">
              <c16:uniqueId val="{00000007-BDA7-452F-924E-F2359B8A8C8B}"/>
            </c:ext>
          </c:extLst>
        </c:ser>
        <c:ser>
          <c:idx val="8"/>
          <c:order val="8"/>
          <c:tx>
            <c:strRef>
              <c:f>Hoja1!$A$59</c:f>
              <c:strCache>
                <c:ptCount val="1"/>
                <c:pt idx="0">
                  <c:v>Otras causas</c:v>
                </c:pt>
              </c:strCache>
            </c:strRef>
          </c:tx>
          <c:spPr>
            <a:solidFill>
              <a:schemeClr val="accent4">
                <a:lumMod val="75000"/>
              </a:schemeClr>
            </a:solidFill>
          </c:spPr>
          <c:invertIfNegative val="0"/>
          <c:dLbls>
            <c:spPr>
              <a:noFill/>
              <a:ln>
                <a:noFill/>
              </a:ln>
              <a:effectLst/>
            </c:spPr>
            <c:txPr>
              <a:bodyPr wrap="square" lIns="38100" tIns="19050" rIns="38100" bIns="19050" anchor="ctr">
                <a:spAutoFit/>
              </a:bodyPr>
              <a:lstStyle/>
              <a:p>
                <a:pPr>
                  <a:defRPr sz="1400">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Hoja1!$B$49:$J$49</c:f>
              <c:strCache>
                <c:ptCount val="6"/>
                <c:pt idx="0">
                  <c:v>SPA Municipales Garantías</c:v>
                </c:pt>
                <c:pt idx="1">
                  <c:v>SPA Municipales Conocimiento</c:v>
                </c:pt>
                <c:pt idx="2">
                  <c:v>SPA Circuito</c:v>
                </c:pt>
                <c:pt idx="3">
                  <c:v>SPA Especializados</c:v>
                </c:pt>
                <c:pt idx="4">
                  <c:v>SRPA Garantías</c:v>
                </c:pt>
                <c:pt idx="5">
                  <c:v>SRPA Conocimiento</c:v>
                </c:pt>
              </c:strCache>
            </c:strRef>
          </c:cat>
          <c:val>
            <c:numRef>
              <c:f>Hoja1!$B$59:$J$59</c:f>
              <c:numCache>
                <c:formatCode>General</c:formatCode>
                <c:ptCount val="6"/>
                <c:pt idx="0">
                  <c:v>396</c:v>
                </c:pt>
                <c:pt idx="1">
                  <c:v>352</c:v>
                </c:pt>
                <c:pt idx="2">
                  <c:v>200</c:v>
                </c:pt>
                <c:pt idx="3">
                  <c:v>42</c:v>
                </c:pt>
                <c:pt idx="4">
                  <c:v>14</c:v>
                </c:pt>
                <c:pt idx="5">
                  <c:v>160</c:v>
                </c:pt>
              </c:numCache>
            </c:numRef>
          </c:val>
          <c:extLst>
            <c:ext xmlns:c16="http://schemas.microsoft.com/office/drawing/2014/chart" uri="{C3380CC4-5D6E-409C-BE32-E72D297353CC}">
              <c16:uniqueId val="{00000008-BDA7-452F-924E-F2359B8A8C8B}"/>
            </c:ext>
          </c:extLst>
        </c:ser>
        <c:dLbls>
          <c:showLegendKey val="0"/>
          <c:showVal val="1"/>
          <c:showCatName val="0"/>
          <c:showSerName val="0"/>
          <c:showPercent val="0"/>
          <c:showBubbleSize val="0"/>
        </c:dLbls>
        <c:gapWidth val="75"/>
        <c:overlap val="100"/>
        <c:axId val="720201216"/>
        <c:axId val="720096064"/>
      </c:barChart>
      <c:catAx>
        <c:axId val="720201216"/>
        <c:scaling>
          <c:orientation val="minMax"/>
        </c:scaling>
        <c:delete val="0"/>
        <c:axPos val="b"/>
        <c:numFmt formatCode="General" sourceLinked="0"/>
        <c:majorTickMark val="none"/>
        <c:minorTickMark val="none"/>
        <c:tickLblPos val="nextTo"/>
        <c:txPr>
          <a:bodyPr/>
          <a:lstStyle/>
          <a:p>
            <a:pPr>
              <a:defRPr sz="1400"/>
            </a:pPr>
            <a:endParaRPr lang="es-CO"/>
          </a:p>
        </c:txPr>
        <c:crossAx val="720096064"/>
        <c:crosses val="autoZero"/>
        <c:auto val="1"/>
        <c:lblAlgn val="ctr"/>
        <c:lblOffset val="100"/>
        <c:noMultiLvlLbl val="0"/>
      </c:catAx>
      <c:valAx>
        <c:axId val="720096064"/>
        <c:scaling>
          <c:orientation val="minMax"/>
        </c:scaling>
        <c:delete val="0"/>
        <c:axPos val="l"/>
        <c:numFmt formatCode="0%" sourceLinked="1"/>
        <c:majorTickMark val="none"/>
        <c:minorTickMark val="none"/>
        <c:tickLblPos val="nextTo"/>
        <c:crossAx val="720201216"/>
        <c:crosses val="autoZero"/>
        <c:crossBetween val="between"/>
      </c:valAx>
    </c:plotArea>
    <c:legend>
      <c:legendPos val="b"/>
      <c:layout/>
      <c:overlay val="0"/>
      <c:txPr>
        <a:bodyPr/>
        <a:lstStyle/>
        <a:p>
          <a:pPr>
            <a:defRPr sz="1400"/>
          </a:pPr>
          <a:endParaRPr lang="es-CO"/>
        </a:p>
      </c:txPr>
    </c:legend>
    <c:plotVisOnly val="1"/>
    <c:dispBlanksAs val="gap"/>
    <c:showDLblsOverMax val="0"/>
  </c:chart>
  <c:txPr>
    <a:bodyPr/>
    <a:lstStyle/>
    <a:p>
      <a:pPr>
        <a:defRPr sz="800"/>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784225</xdr:colOff>
      <xdr:row>1</xdr:row>
      <xdr:rowOff>12700</xdr:rowOff>
    </xdr:from>
    <xdr:to>
      <xdr:col>12</xdr:col>
      <xdr:colOff>784225</xdr:colOff>
      <xdr:row>13</xdr:row>
      <xdr:rowOff>76200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784225</xdr:colOff>
      <xdr:row>16</xdr:row>
      <xdr:rowOff>12700</xdr:rowOff>
    </xdr:from>
    <xdr:to>
      <xdr:col>12</xdr:col>
      <xdr:colOff>784225</xdr:colOff>
      <xdr:row>28</xdr:row>
      <xdr:rowOff>69850</xdr:rowOff>
    </xdr:to>
    <xdr:graphicFrame macro="">
      <xdr:nvGraphicFramePr>
        <xdr:cNvPr id="7" name="6 Gráfico">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787976</xdr:colOff>
      <xdr:row>16</xdr:row>
      <xdr:rowOff>5196</xdr:rowOff>
    </xdr:from>
    <xdr:to>
      <xdr:col>25</xdr:col>
      <xdr:colOff>787976</xdr:colOff>
      <xdr:row>28</xdr:row>
      <xdr:rowOff>90055</xdr:rowOff>
    </xdr:to>
    <xdr:graphicFrame macro="">
      <xdr:nvGraphicFramePr>
        <xdr:cNvPr id="8" name="7 Gráfico">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867</xdr:colOff>
      <xdr:row>0</xdr:row>
      <xdr:rowOff>182706</xdr:rowOff>
    </xdr:from>
    <xdr:to>
      <xdr:col>26</xdr:col>
      <xdr:colOff>867</xdr:colOff>
      <xdr:row>13</xdr:row>
      <xdr:rowOff>85724</xdr:rowOff>
    </xdr:to>
    <xdr:graphicFrame macro="">
      <xdr:nvGraphicFramePr>
        <xdr:cNvPr id="9" name="8 Gráfico">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7145</xdr:colOff>
      <xdr:row>30</xdr:row>
      <xdr:rowOff>3571</xdr:rowOff>
    </xdr:from>
    <xdr:to>
      <xdr:col>13</xdr:col>
      <xdr:colOff>7145</xdr:colOff>
      <xdr:row>43</xdr:row>
      <xdr:rowOff>8333</xdr:rowOff>
    </xdr:to>
    <xdr:graphicFrame macro="">
      <xdr:nvGraphicFramePr>
        <xdr:cNvPr id="3" name="2 Gráfico">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9524</xdr:colOff>
      <xdr:row>30</xdr:row>
      <xdr:rowOff>33848</xdr:rowOff>
    </xdr:from>
    <xdr:to>
      <xdr:col>26</xdr:col>
      <xdr:colOff>14285</xdr:colOff>
      <xdr:row>44</xdr:row>
      <xdr:rowOff>9525</xdr:rowOff>
    </xdr:to>
    <xdr:graphicFrame macro="">
      <xdr:nvGraphicFramePr>
        <xdr:cNvPr id="4" name="3 Gráfico">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164307</xdr:colOff>
      <xdr:row>48</xdr:row>
      <xdr:rowOff>631371</xdr:rowOff>
    </xdr:from>
    <xdr:to>
      <xdr:col>28</xdr:col>
      <xdr:colOff>0</xdr:colOff>
      <xdr:row>84</xdr:row>
      <xdr:rowOff>36739</xdr:rowOff>
    </xdr:to>
    <xdr:graphicFrame macro="">
      <xdr:nvGraphicFramePr>
        <xdr:cNvPr id="11" name="10 Gráfico">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8"/>
  <sheetViews>
    <sheetView tabSelected="1" topLeftCell="A49" zoomScale="70" zoomScaleNormal="70" workbookViewId="0">
      <selection activeCell="L67" sqref="L67"/>
    </sheetView>
  </sheetViews>
  <sheetFormatPr baseColWidth="10" defaultRowHeight="15" x14ac:dyDescent="0.25"/>
  <cols>
    <col min="1" max="1" width="17.85546875" customWidth="1"/>
    <col min="2" max="2" width="18.85546875" customWidth="1"/>
    <col min="3" max="5" width="0" hidden="1" customWidth="1"/>
    <col min="6" max="6" width="14.42578125" customWidth="1"/>
    <col min="7" max="7" width="13" customWidth="1"/>
    <col min="8" max="8" width="14.28515625" customWidth="1"/>
    <col min="9" max="9" width="13.42578125" customWidth="1"/>
    <col min="10" max="10" width="13.28515625" customWidth="1"/>
    <col min="15" max="15" width="18.85546875" customWidth="1"/>
    <col min="16" max="16" width="0" hidden="1" customWidth="1"/>
    <col min="17" max="17" width="2" hidden="1" customWidth="1"/>
    <col min="18" max="18" width="0.140625" hidden="1" customWidth="1"/>
  </cols>
  <sheetData>
    <row r="1" spans="2:19" ht="15.75" thickBot="1" x14ac:dyDescent="0.3"/>
    <row r="2" spans="2:19" ht="15.75" thickBot="1" x14ac:dyDescent="0.3">
      <c r="B2" s="1" t="s">
        <v>0</v>
      </c>
      <c r="C2" s="2" t="s">
        <v>1</v>
      </c>
      <c r="D2" s="2" t="s">
        <v>2</v>
      </c>
      <c r="E2" s="2" t="s">
        <v>3</v>
      </c>
      <c r="F2" s="20" t="s">
        <v>4</v>
      </c>
      <c r="O2" s="1" t="s">
        <v>0</v>
      </c>
      <c r="P2" s="2" t="s">
        <v>15</v>
      </c>
      <c r="Q2" s="2" t="s">
        <v>16</v>
      </c>
      <c r="R2" s="2" t="s">
        <v>17</v>
      </c>
      <c r="S2" s="20" t="s">
        <v>4</v>
      </c>
    </row>
    <row r="3" spans="2:19" ht="15.75" thickBot="1" x14ac:dyDescent="0.3">
      <c r="B3" s="4" t="s">
        <v>47</v>
      </c>
      <c r="C3" s="5">
        <v>7</v>
      </c>
      <c r="D3" s="5">
        <v>8</v>
      </c>
      <c r="E3" s="5">
        <v>15</v>
      </c>
      <c r="F3" s="19">
        <f>0+6+1+2+6+5+8+0+0+1+5+5</f>
        <v>39</v>
      </c>
      <c r="O3" s="4" t="s">
        <v>47</v>
      </c>
      <c r="P3" s="5">
        <v>184</v>
      </c>
      <c r="Q3" s="5">
        <v>202</v>
      </c>
      <c r="R3" s="5">
        <v>190</v>
      </c>
      <c r="S3" s="19">
        <f>99+81+85+90+156+144+104+103+38+74+78+129</f>
        <v>1181</v>
      </c>
    </row>
    <row r="4" spans="2:19" ht="15.75" thickBot="1" x14ac:dyDescent="0.3">
      <c r="B4" s="4" t="s">
        <v>6</v>
      </c>
      <c r="C4" s="5">
        <v>2</v>
      </c>
      <c r="D4" s="5">
        <v>6</v>
      </c>
      <c r="E4" s="5">
        <v>5</v>
      </c>
      <c r="F4" s="19">
        <f>1+1+3+3+1+2+6+4+4+10+4+3</f>
        <v>42</v>
      </c>
      <c r="O4" s="4" t="s">
        <v>6</v>
      </c>
      <c r="P4" s="5">
        <v>86</v>
      </c>
      <c r="Q4" s="5">
        <v>100</v>
      </c>
      <c r="R4" s="5">
        <v>64</v>
      </c>
      <c r="S4" s="19">
        <f>55+45+43+20+50+38+82+86+58+70+74+64</f>
        <v>685</v>
      </c>
    </row>
    <row r="5" spans="2:19" ht="15.75" thickBot="1" x14ac:dyDescent="0.3">
      <c r="B5" s="4" t="s">
        <v>8</v>
      </c>
      <c r="C5" s="5">
        <v>0</v>
      </c>
      <c r="D5" s="5">
        <v>1</v>
      </c>
      <c r="E5" s="5">
        <v>0</v>
      </c>
      <c r="F5" s="19">
        <f>0+1+0+0+1+0+0+0+0+0+0+0</f>
        <v>2</v>
      </c>
      <c r="O5" s="4" t="s">
        <v>7</v>
      </c>
      <c r="P5" s="5">
        <v>14</v>
      </c>
      <c r="Q5" s="5">
        <v>41</v>
      </c>
      <c r="R5" s="5">
        <v>10</v>
      </c>
      <c r="S5" s="19">
        <f>10+53+35+22+29+21+35+42+20+20+41+29</f>
        <v>357</v>
      </c>
    </row>
    <row r="6" spans="2:19" ht="15.75" thickBot="1" x14ac:dyDescent="0.3">
      <c r="B6" s="4" t="s">
        <v>9</v>
      </c>
      <c r="C6" s="5">
        <v>0</v>
      </c>
      <c r="D6" s="5">
        <v>2</v>
      </c>
      <c r="E6" s="5">
        <v>2</v>
      </c>
      <c r="F6" s="19">
        <f>1+2+0+1+0+1+0+1+1+0+2+0</f>
        <v>9</v>
      </c>
      <c r="O6" s="4" t="s">
        <v>8</v>
      </c>
      <c r="P6" s="5">
        <v>10</v>
      </c>
      <c r="Q6" s="5">
        <v>11</v>
      </c>
      <c r="R6" s="5">
        <v>14</v>
      </c>
      <c r="S6" s="19">
        <v>98</v>
      </c>
    </row>
    <row r="7" spans="2:19" ht="15.75" thickBot="1" x14ac:dyDescent="0.3">
      <c r="B7" s="21" t="s">
        <v>7</v>
      </c>
      <c r="C7" s="22"/>
      <c r="D7" s="22"/>
      <c r="E7" s="22"/>
      <c r="F7" s="23">
        <f>2+0+6+2+6+1+3+6+5+5+1+1</f>
        <v>38</v>
      </c>
      <c r="O7" s="4" t="s">
        <v>9</v>
      </c>
      <c r="P7" s="5">
        <v>11</v>
      </c>
      <c r="Q7" s="5">
        <v>33</v>
      </c>
      <c r="R7" s="5">
        <v>136</v>
      </c>
      <c r="S7" s="19">
        <f>4+13+6+1+6+7+22+14+0+13+12+5</f>
        <v>103</v>
      </c>
    </row>
    <row r="8" spans="2:19" ht="15.75" thickBot="1" x14ac:dyDescent="0.3">
      <c r="B8" s="4" t="s">
        <v>45</v>
      </c>
      <c r="C8" s="5">
        <v>2</v>
      </c>
      <c r="D8" s="5">
        <v>5</v>
      </c>
      <c r="E8" s="5">
        <v>1</v>
      </c>
      <c r="F8" s="19">
        <f>5+4+16+2+0+3+0+5+4+2+0+1</f>
        <v>42</v>
      </c>
      <c r="O8" s="4" t="s">
        <v>44</v>
      </c>
      <c r="P8" s="5">
        <v>12</v>
      </c>
      <c r="Q8" s="5">
        <v>17</v>
      </c>
      <c r="R8" s="5">
        <v>11</v>
      </c>
      <c r="S8" s="19">
        <f>17+26+6+0+19+17+17+21+9+7+9+21</f>
        <v>169</v>
      </c>
    </row>
    <row r="9" spans="2:19" ht="15.75" thickBot="1" x14ac:dyDescent="0.3">
      <c r="B9" s="7" t="s">
        <v>4</v>
      </c>
      <c r="C9" s="6">
        <v>11</v>
      </c>
      <c r="D9" s="6">
        <v>22</v>
      </c>
      <c r="E9" s="6">
        <v>23</v>
      </c>
      <c r="F9" s="8">
        <f>SUM(F3:F8)</f>
        <v>172</v>
      </c>
      <c r="O9" s="4" t="s">
        <v>30</v>
      </c>
      <c r="P9" s="5">
        <v>21</v>
      </c>
      <c r="Q9" s="5">
        <v>48</v>
      </c>
      <c r="R9" s="5">
        <v>23</v>
      </c>
      <c r="S9" s="19">
        <f>67+41+44+61+15+17+16+11+32+19+14+15</f>
        <v>352</v>
      </c>
    </row>
    <row r="10" spans="2:19" ht="30.75" thickBot="1" x14ac:dyDescent="0.3">
      <c r="B10" s="34" t="s">
        <v>48</v>
      </c>
      <c r="F10" s="36">
        <f>56+99+106+90+130+71+102+75+82+89+80+57</f>
        <v>1037</v>
      </c>
      <c r="O10" s="9" t="s">
        <v>4</v>
      </c>
      <c r="P10" s="6">
        <v>338</v>
      </c>
      <c r="Q10" s="6">
        <v>452</v>
      </c>
      <c r="R10" s="6">
        <v>448</v>
      </c>
      <c r="S10" s="8">
        <f>SUM(S3:S9)</f>
        <v>2945</v>
      </c>
    </row>
    <row r="11" spans="2:19" ht="30.75" thickBot="1" x14ac:dyDescent="0.3">
      <c r="B11" s="34" t="s">
        <v>49</v>
      </c>
      <c r="F11" s="37">
        <f>+F9/F10</f>
        <v>0.16586306653809066</v>
      </c>
      <c r="O11" s="34" t="s">
        <v>48</v>
      </c>
      <c r="S11" s="36">
        <f>642+787+787+591+824+636+818+815+771+732+740+670</f>
        <v>8813</v>
      </c>
    </row>
    <row r="12" spans="2:19" ht="30.75" thickBot="1" x14ac:dyDescent="0.3">
      <c r="O12" s="34" t="s">
        <v>49</v>
      </c>
      <c r="S12" s="37">
        <f>+S10/S11</f>
        <v>0.33416543742199023</v>
      </c>
    </row>
    <row r="16" spans="2:19" ht="15.75" thickBot="1" x14ac:dyDescent="0.3"/>
    <row r="17" spans="2:19" ht="15.75" thickBot="1" x14ac:dyDescent="0.3">
      <c r="B17" s="1" t="s">
        <v>0</v>
      </c>
      <c r="C17" s="2" t="s">
        <v>11</v>
      </c>
      <c r="D17" s="2" t="s">
        <v>12</v>
      </c>
      <c r="E17" s="2" t="s">
        <v>13</v>
      </c>
      <c r="F17" s="20" t="s">
        <v>4</v>
      </c>
      <c r="O17" s="1" t="s">
        <v>0</v>
      </c>
      <c r="P17" s="2" t="s">
        <v>18</v>
      </c>
      <c r="Q17" s="2" t="s">
        <v>19</v>
      </c>
      <c r="R17" s="2" t="s">
        <v>20</v>
      </c>
      <c r="S17" s="20" t="s">
        <v>4</v>
      </c>
    </row>
    <row r="18" spans="2:19" ht="15.75" thickBot="1" x14ac:dyDescent="0.3">
      <c r="B18" s="4" t="s">
        <v>47</v>
      </c>
      <c r="C18" s="5">
        <v>68</v>
      </c>
      <c r="D18" s="5">
        <v>43</v>
      </c>
      <c r="E18" s="5">
        <v>10</v>
      </c>
      <c r="F18" s="19">
        <f>27+30+13+20+37+75+49+36+28+20+51+19</f>
        <v>405</v>
      </c>
      <c r="O18" s="4" t="s">
        <v>47</v>
      </c>
      <c r="P18" s="5">
        <v>26</v>
      </c>
      <c r="Q18" s="5">
        <v>34</v>
      </c>
      <c r="R18" s="5">
        <v>5</v>
      </c>
      <c r="S18" s="19">
        <f>6+11+4+9+20+41+17+15+19+19+11+16</f>
        <v>188</v>
      </c>
    </row>
    <row r="19" spans="2:19" ht="15.75" thickBot="1" x14ac:dyDescent="0.3">
      <c r="B19" s="4" t="s">
        <v>6</v>
      </c>
      <c r="C19" s="5">
        <v>21</v>
      </c>
      <c r="D19" s="5">
        <v>14</v>
      </c>
      <c r="E19" s="5">
        <v>5</v>
      </c>
      <c r="F19" s="19">
        <f>18+15+13+17+21+18+15+17+15+13+28+17</f>
        <v>207</v>
      </c>
      <c r="O19" s="4" t="s">
        <v>6</v>
      </c>
      <c r="P19" s="5">
        <v>89</v>
      </c>
      <c r="Q19" s="5">
        <v>62</v>
      </c>
      <c r="R19" s="5">
        <v>15</v>
      </c>
      <c r="S19" s="19">
        <f>38+61+76+55+83+74+87+72+72+72+90+92</f>
        <v>872</v>
      </c>
    </row>
    <row r="20" spans="2:19" ht="15.75" thickBot="1" x14ac:dyDescent="0.3">
      <c r="B20" s="4" t="s">
        <v>7</v>
      </c>
      <c r="C20" s="5">
        <v>8</v>
      </c>
      <c r="D20" s="5">
        <v>0</v>
      </c>
      <c r="E20" s="5">
        <v>1</v>
      </c>
      <c r="F20" s="19">
        <f>19+13+23+24+22+32+34+30+22+27+26+20</f>
        <v>292</v>
      </c>
      <c r="O20" s="4" t="s">
        <v>7</v>
      </c>
      <c r="P20" s="5">
        <v>16</v>
      </c>
      <c r="Q20" s="5">
        <v>18</v>
      </c>
      <c r="R20" s="5">
        <v>4</v>
      </c>
      <c r="S20" s="19">
        <f>27+25+20+16+51+33+39+23+53+30+35+35</f>
        <v>387</v>
      </c>
    </row>
    <row r="21" spans="2:19" ht="15.75" thickBot="1" x14ac:dyDescent="0.3">
      <c r="B21" s="4" t="s">
        <v>8</v>
      </c>
      <c r="C21" s="5">
        <v>13</v>
      </c>
      <c r="D21" s="5">
        <v>4</v>
      </c>
      <c r="E21" s="5">
        <v>0</v>
      </c>
      <c r="F21" s="19">
        <f>3+6+3+7+25+6+27+13+11+20+10+5</f>
        <v>136</v>
      </c>
      <c r="O21" s="4" t="s">
        <v>8</v>
      </c>
      <c r="P21" s="5">
        <v>4</v>
      </c>
      <c r="Q21" s="5">
        <v>1</v>
      </c>
      <c r="R21" s="5">
        <v>1</v>
      </c>
      <c r="S21" s="19">
        <v>49</v>
      </c>
    </row>
    <row r="22" spans="2:19" ht="15.75" thickBot="1" x14ac:dyDescent="0.3">
      <c r="B22" s="4" t="s">
        <v>9</v>
      </c>
      <c r="C22" s="5">
        <v>10</v>
      </c>
      <c r="D22" s="5">
        <v>5</v>
      </c>
      <c r="E22" s="5">
        <v>3</v>
      </c>
      <c r="F22" s="19">
        <f>3+20+55+12+9+11+52+25+28+8+28+28</f>
        <v>279</v>
      </c>
      <c r="O22" s="4" t="s">
        <v>9</v>
      </c>
      <c r="P22" s="5">
        <v>65</v>
      </c>
      <c r="Q22" s="5">
        <v>86</v>
      </c>
      <c r="R22" s="5">
        <v>6</v>
      </c>
      <c r="S22" s="19">
        <f>50+46+11+52+28+46+90</f>
        <v>323</v>
      </c>
    </row>
    <row r="23" spans="2:19" ht="15.75" thickBot="1" x14ac:dyDescent="0.3">
      <c r="B23" s="4" t="s">
        <v>44</v>
      </c>
      <c r="C23" s="5">
        <v>4</v>
      </c>
      <c r="D23" s="5">
        <v>2</v>
      </c>
      <c r="E23" s="5">
        <v>1</v>
      </c>
      <c r="F23" s="19">
        <f>2+0+1+0+0+2+0+3+4+2+4</f>
        <v>18</v>
      </c>
      <c r="O23" s="4" t="s">
        <v>10</v>
      </c>
      <c r="P23" s="5">
        <v>3</v>
      </c>
      <c r="Q23" s="5">
        <v>2</v>
      </c>
      <c r="R23" s="5">
        <v>0</v>
      </c>
      <c r="S23" s="19">
        <v>23</v>
      </c>
    </row>
    <row r="24" spans="2:19" ht="15.75" thickBot="1" x14ac:dyDescent="0.3">
      <c r="B24" s="4" t="s">
        <v>30</v>
      </c>
      <c r="C24" s="5">
        <v>19</v>
      </c>
      <c r="D24" s="5">
        <v>5</v>
      </c>
      <c r="E24" s="5">
        <v>0</v>
      </c>
      <c r="F24" s="19">
        <f>3+5+2+13+6+5+13+11+26+74+42</f>
        <v>200</v>
      </c>
      <c r="O24" s="4" t="s">
        <v>30</v>
      </c>
      <c r="P24" s="5">
        <v>15</v>
      </c>
      <c r="Q24" s="5">
        <v>12</v>
      </c>
      <c r="R24" s="5">
        <v>3</v>
      </c>
      <c r="S24" s="19">
        <f>17+20+24+66+43+24+24+41+29+51+37+20</f>
        <v>396</v>
      </c>
    </row>
    <row r="25" spans="2:19" ht="15.75" thickBot="1" x14ac:dyDescent="0.3">
      <c r="B25" s="7" t="s">
        <v>4</v>
      </c>
      <c r="C25" s="6">
        <v>143</v>
      </c>
      <c r="D25" s="6">
        <v>73</v>
      </c>
      <c r="E25" s="6">
        <v>20</v>
      </c>
      <c r="F25" s="8">
        <f>SUM(F18:F24)</f>
        <v>1537</v>
      </c>
      <c r="O25" s="7" t="s">
        <v>4</v>
      </c>
      <c r="P25" s="6">
        <v>218</v>
      </c>
      <c r="Q25" s="6">
        <v>217</v>
      </c>
      <c r="R25" s="6">
        <v>34</v>
      </c>
      <c r="S25" s="8">
        <f>SUM(S18:S24)</f>
        <v>2238</v>
      </c>
    </row>
    <row r="26" spans="2:19" ht="30.75" thickBot="1" x14ac:dyDescent="0.3">
      <c r="B26" s="38" t="s">
        <v>48</v>
      </c>
      <c r="F26" s="39">
        <f>358+505+605+441+626+555+615+597+639+552+612+487</f>
        <v>6592</v>
      </c>
      <c r="O26" s="34" t="s">
        <v>48</v>
      </c>
      <c r="S26" s="36">
        <f>524+797+808+640+758+606+786+753+754+725+785+650</f>
        <v>8586</v>
      </c>
    </row>
    <row r="27" spans="2:19" ht="30.75" thickBot="1" x14ac:dyDescent="0.3">
      <c r="B27" s="21" t="s">
        <v>49</v>
      </c>
      <c r="C27" s="22"/>
      <c r="D27" s="22"/>
      <c r="E27" s="22"/>
      <c r="F27" s="40">
        <f>+F25/F26</f>
        <v>0.23316140776699029</v>
      </c>
      <c r="O27" s="34" t="s">
        <v>49</v>
      </c>
      <c r="S27" s="37">
        <f>+S25/S26</f>
        <v>0.26065688329839271</v>
      </c>
    </row>
    <row r="30" spans="2:19" ht="15.75" thickBot="1" x14ac:dyDescent="0.3"/>
    <row r="31" spans="2:19" ht="15.75" thickBot="1" x14ac:dyDescent="0.3">
      <c r="B31" s="1" t="s">
        <v>0</v>
      </c>
      <c r="C31" s="2" t="s">
        <v>11</v>
      </c>
      <c r="D31" s="2" t="s">
        <v>12</v>
      </c>
      <c r="E31" s="2" t="s">
        <v>13</v>
      </c>
      <c r="F31" s="20" t="s">
        <v>4</v>
      </c>
      <c r="O31" s="1" t="s">
        <v>0</v>
      </c>
      <c r="P31" s="2" t="s">
        <v>11</v>
      </c>
      <c r="Q31" s="2" t="s">
        <v>12</v>
      </c>
      <c r="R31" s="2" t="s">
        <v>13</v>
      </c>
      <c r="S31" s="3" t="s">
        <v>4</v>
      </c>
    </row>
    <row r="32" spans="2:19" ht="15.75" thickBot="1" x14ac:dyDescent="0.3">
      <c r="B32" s="4" t="s">
        <v>47</v>
      </c>
      <c r="F32" s="19">
        <v>4</v>
      </c>
      <c r="O32" s="4" t="s">
        <v>47</v>
      </c>
      <c r="S32" s="6">
        <v>91</v>
      </c>
    </row>
    <row r="33" spans="2:19" ht="15.75" thickBot="1" x14ac:dyDescent="0.3">
      <c r="B33" s="4" t="s">
        <v>6</v>
      </c>
      <c r="F33" s="19">
        <v>43</v>
      </c>
      <c r="O33" s="4" t="s">
        <v>6</v>
      </c>
      <c r="S33" s="6">
        <v>46</v>
      </c>
    </row>
    <row r="34" spans="2:19" ht="15.75" thickBot="1" x14ac:dyDescent="0.3">
      <c r="B34" s="4" t="s">
        <v>46</v>
      </c>
      <c r="F34" s="19">
        <v>21</v>
      </c>
      <c r="O34" s="4" t="s">
        <v>46</v>
      </c>
      <c r="S34" s="6">
        <v>163</v>
      </c>
    </row>
    <row r="35" spans="2:19" ht="15.75" thickBot="1" x14ac:dyDescent="0.3">
      <c r="B35" s="4" t="s">
        <v>7</v>
      </c>
      <c r="F35" s="19">
        <v>16</v>
      </c>
      <c r="O35" s="4" t="s">
        <v>7</v>
      </c>
      <c r="S35" s="6">
        <v>84</v>
      </c>
    </row>
    <row r="36" spans="2:19" ht="15.75" thickBot="1" x14ac:dyDescent="0.3">
      <c r="B36" s="4" t="s">
        <v>9</v>
      </c>
      <c r="F36" s="19">
        <v>1</v>
      </c>
      <c r="O36" s="4" t="s">
        <v>9</v>
      </c>
      <c r="S36" s="6">
        <v>43</v>
      </c>
    </row>
    <row r="37" spans="2:19" ht="19.149999999999999" customHeight="1" thickBot="1" x14ac:dyDescent="0.3">
      <c r="B37" s="4" t="s">
        <v>31</v>
      </c>
      <c r="F37" s="19">
        <v>2</v>
      </c>
      <c r="O37" s="4" t="s">
        <v>31</v>
      </c>
      <c r="S37" s="6">
        <v>40</v>
      </c>
    </row>
    <row r="38" spans="2:19" ht="15.75" thickBot="1" x14ac:dyDescent="0.3">
      <c r="B38" s="4" t="s">
        <v>10</v>
      </c>
      <c r="F38" s="19">
        <v>4</v>
      </c>
      <c r="O38" s="4" t="s">
        <v>10</v>
      </c>
      <c r="S38" s="6">
        <v>52</v>
      </c>
    </row>
    <row r="39" spans="2:19" ht="15.75" thickBot="1" x14ac:dyDescent="0.3">
      <c r="B39" s="4" t="s">
        <v>30</v>
      </c>
      <c r="F39" s="19">
        <v>14</v>
      </c>
      <c r="O39" s="4" t="s">
        <v>30</v>
      </c>
      <c r="S39" s="6">
        <v>160</v>
      </c>
    </row>
    <row r="40" spans="2:19" ht="15.75" thickBot="1" x14ac:dyDescent="0.3">
      <c r="B40" s="7" t="s">
        <v>4</v>
      </c>
      <c r="C40" s="6">
        <v>143</v>
      </c>
      <c r="D40" s="6">
        <v>73</v>
      </c>
      <c r="E40" s="6">
        <v>20</v>
      </c>
      <c r="F40" s="8">
        <f>SUM(F32:F39)</f>
        <v>105</v>
      </c>
      <c r="O40" s="7" t="s">
        <v>4</v>
      </c>
      <c r="P40" s="6">
        <v>143</v>
      </c>
      <c r="Q40" s="6">
        <v>73</v>
      </c>
      <c r="R40" s="6">
        <v>20</v>
      </c>
      <c r="S40" s="8">
        <f>SUM(S32:S39)</f>
        <v>679</v>
      </c>
    </row>
    <row r="41" spans="2:19" ht="30.75" thickBot="1" x14ac:dyDescent="0.3">
      <c r="B41" s="34" t="s">
        <v>48</v>
      </c>
      <c r="F41" s="36">
        <f>27+39+38+48+60+59+25+28+32+46+34+30</f>
        <v>466</v>
      </c>
      <c r="O41" s="34" t="s">
        <v>48</v>
      </c>
      <c r="S41" s="36">
        <f>77+130+132+90+127+81+153+127+186+144+147+89</f>
        <v>1483</v>
      </c>
    </row>
    <row r="42" spans="2:19" ht="30.75" thickBot="1" x14ac:dyDescent="0.3">
      <c r="B42" s="34" t="s">
        <v>49</v>
      </c>
      <c r="F42" s="37">
        <f>+F40/F41</f>
        <v>0.22532188841201717</v>
      </c>
      <c r="O42" s="34" t="s">
        <v>49</v>
      </c>
      <c r="S42" s="37">
        <f>+S40/S41</f>
        <v>0.45785569790964259</v>
      </c>
    </row>
    <row r="44" spans="2:19" x14ac:dyDescent="0.25">
      <c r="O44" t="s">
        <v>50</v>
      </c>
    </row>
    <row r="45" spans="2:19" x14ac:dyDescent="0.25">
      <c r="J45" t="s">
        <v>52</v>
      </c>
    </row>
    <row r="48" spans="2:19" ht="15.75" thickBot="1" x14ac:dyDescent="0.3"/>
    <row r="49" spans="1:12" ht="50.45" customHeight="1" thickBot="1" x14ac:dyDescent="0.3">
      <c r="A49" s="24"/>
      <c r="B49" s="30" t="s">
        <v>39</v>
      </c>
      <c r="C49" s="29"/>
      <c r="D49" s="27"/>
      <c r="E49" s="27"/>
      <c r="F49" s="31" t="s">
        <v>38</v>
      </c>
      <c r="G49" s="30" t="s">
        <v>40</v>
      </c>
      <c r="H49" s="32" t="s">
        <v>41</v>
      </c>
      <c r="I49" s="30" t="s">
        <v>42</v>
      </c>
      <c r="J49" s="33" t="s">
        <v>43</v>
      </c>
      <c r="K49" s="18"/>
    </row>
    <row r="50" spans="1:12" ht="15.75" thickBot="1" x14ac:dyDescent="0.3">
      <c r="A50" s="28" t="s">
        <v>47</v>
      </c>
      <c r="B50" s="6">
        <f>+S18</f>
        <v>188</v>
      </c>
      <c r="F50" s="6">
        <f>+S3</f>
        <v>1181</v>
      </c>
      <c r="G50" s="6">
        <f>+F18</f>
        <v>405</v>
      </c>
      <c r="H50" s="6">
        <f>+F3</f>
        <v>39</v>
      </c>
      <c r="I50" s="6">
        <f>+F32</f>
        <v>4</v>
      </c>
      <c r="J50" s="6">
        <f>+S32</f>
        <v>91</v>
      </c>
      <c r="K50">
        <f>SUM(B50:J50)</f>
        <v>1908</v>
      </c>
      <c r="L50" s="25">
        <f>+K50/$K$60</f>
        <v>0.24856696195935382</v>
      </c>
    </row>
    <row r="51" spans="1:12" ht="15.75" thickBot="1" x14ac:dyDescent="0.3">
      <c r="A51" s="4" t="s">
        <v>6</v>
      </c>
      <c r="B51" s="6">
        <f t="shared" ref="B51:B54" si="0">+S19</f>
        <v>872</v>
      </c>
      <c r="F51" s="6">
        <f t="shared" ref="F51:F54" si="1">+S4</f>
        <v>685</v>
      </c>
      <c r="G51" s="6">
        <f t="shared" ref="G51:G54" si="2">+F19</f>
        <v>207</v>
      </c>
      <c r="H51" s="6">
        <f>+F4</f>
        <v>42</v>
      </c>
      <c r="I51" s="6">
        <f>+F33</f>
        <v>43</v>
      </c>
      <c r="J51" s="6">
        <f>+S33</f>
        <v>46</v>
      </c>
      <c r="K51">
        <f t="shared" ref="K51:K59" si="3">SUM(B51:J51)</f>
        <v>1895</v>
      </c>
      <c r="L51" s="25">
        <f>+K51/$K$60</f>
        <v>0.24687337154768108</v>
      </c>
    </row>
    <row r="52" spans="1:12" ht="15.75" thickBot="1" x14ac:dyDescent="0.3">
      <c r="A52" s="4" t="s">
        <v>7</v>
      </c>
      <c r="B52" s="6">
        <f t="shared" si="0"/>
        <v>387</v>
      </c>
      <c r="F52" s="6">
        <f t="shared" si="1"/>
        <v>357</v>
      </c>
      <c r="G52" s="6">
        <f t="shared" si="2"/>
        <v>292</v>
      </c>
      <c r="H52" s="6">
        <f>+F7</f>
        <v>38</v>
      </c>
      <c r="I52" s="6">
        <f>+F35</f>
        <v>16</v>
      </c>
      <c r="J52" s="6">
        <f>+S35</f>
        <v>84</v>
      </c>
      <c r="K52">
        <f t="shared" si="3"/>
        <v>1174</v>
      </c>
      <c r="L52" s="25">
        <f t="shared" ref="L52:L59" si="4">+K52/$K$60</f>
        <v>0.1529442417926003</v>
      </c>
    </row>
    <row r="53" spans="1:12" ht="15.75" thickBot="1" x14ac:dyDescent="0.3">
      <c r="A53" s="4" t="s">
        <v>8</v>
      </c>
      <c r="B53" s="6">
        <f t="shared" si="0"/>
        <v>49</v>
      </c>
      <c r="F53" s="6">
        <f t="shared" si="1"/>
        <v>98</v>
      </c>
      <c r="G53" s="6">
        <f t="shared" si="2"/>
        <v>136</v>
      </c>
      <c r="H53" s="6">
        <f>+F5</f>
        <v>2</v>
      </c>
      <c r="I53" s="6"/>
      <c r="J53" s="6"/>
      <c r="K53">
        <f t="shared" si="3"/>
        <v>285</v>
      </c>
      <c r="L53" s="25">
        <f t="shared" si="4"/>
        <v>3.7128712871287127E-2</v>
      </c>
    </row>
    <row r="54" spans="1:12" ht="15.75" thickBot="1" x14ac:dyDescent="0.3">
      <c r="A54" s="4" t="s">
        <v>9</v>
      </c>
      <c r="B54" s="6">
        <f t="shared" si="0"/>
        <v>323</v>
      </c>
      <c r="F54" s="6">
        <f t="shared" si="1"/>
        <v>103</v>
      </c>
      <c r="G54" s="6">
        <f t="shared" si="2"/>
        <v>279</v>
      </c>
      <c r="H54" s="6">
        <f>+F6</f>
        <v>9</v>
      </c>
      <c r="I54" s="6">
        <f>+F36</f>
        <v>1</v>
      </c>
      <c r="J54" s="6">
        <f>+S36</f>
        <v>43</v>
      </c>
      <c r="K54">
        <f t="shared" si="3"/>
        <v>758</v>
      </c>
      <c r="L54" s="25">
        <f t="shared" si="4"/>
        <v>9.8749348619072433E-2</v>
      </c>
    </row>
    <row r="55" spans="1:12" ht="15.75" thickBot="1" x14ac:dyDescent="0.3">
      <c r="A55" s="4" t="s">
        <v>31</v>
      </c>
      <c r="B55" s="6"/>
      <c r="F55" s="6"/>
      <c r="G55" s="6"/>
      <c r="H55" s="6"/>
      <c r="I55" s="6">
        <f>+F37</f>
        <v>2</v>
      </c>
      <c r="J55" s="6">
        <f>+S37</f>
        <v>40</v>
      </c>
      <c r="K55">
        <f>SUM(B55:J55)</f>
        <v>42</v>
      </c>
      <c r="L55" s="35">
        <f>+J55/$J$60</f>
        <v>5.8910162002945507E-2</v>
      </c>
    </row>
    <row r="56" spans="1:12" ht="16.149999999999999" customHeight="1" thickBot="1" x14ac:dyDescent="0.3">
      <c r="A56" s="4" t="s">
        <v>44</v>
      </c>
      <c r="B56" s="6"/>
      <c r="F56" s="6">
        <f>+S8</f>
        <v>169</v>
      </c>
      <c r="G56" s="6">
        <f>+F23</f>
        <v>18</v>
      </c>
      <c r="H56" s="6"/>
      <c r="I56" s="6"/>
      <c r="J56" s="6"/>
      <c r="K56">
        <f t="shared" si="3"/>
        <v>187</v>
      </c>
      <c r="L56" s="25">
        <f t="shared" si="4"/>
        <v>2.4361646690984888E-2</v>
      </c>
    </row>
    <row r="57" spans="1:12" ht="15.75" thickBot="1" x14ac:dyDescent="0.3">
      <c r="A57" s="4" t="s">
        <v>46</v>
      </c>
      <c r="B57" s="6"/>
      <c r="F57" s="6"/>
      <c r="G57" s="6"/>
      <c r="H57" s="6"/>
      <c r="I57" s="6">
        <f>+F34</f>
        <v>21</v>
      </c>
      <c r="J57" s="6">
        <f>+S34</f>
        <v>163</v>
      </c>
      <c r="K57">
        <f t="shared" si="3"/>
        <v>184</v>
      </c>
      <c r="L57" s="25">
        <f t="shared" si="4"/>
        <v>2.3970818134445022E-2</v>
      </c>
    </row>
    <row r="58" spans="1:12" ht="18" customHeight="1" thickBot="1" x14ac:dyDescent="0.3">
      <c r="A58" s="4" t="s">
        <v>10</v>
      </c>
      <c r="B58" s="6">
        <f>+S23</f>
        <v>23</v>
      </c>
      <c r="F58" s="6"/>
      <c r="G58" s="6"/>
      <c r="H58" s="6"/>
      <c r="I58" s="6">
        <f>+F38</f>
        <v>4</v>
      </c>
      <c r="J58" s="6">
        <f>+S38</f>
        <v>52</v>
      </c>
      <c r="K58">
        <f t="shared" si="3"/>
        <v>79</v>
      </c>
      <c r="L58" s="25">
        <f t="shared" si="4"/>
        <v>1.0291818655549765E-2</v>
      </c>
    </row>
    <row r="59" spans="1:12" ht="15.75" thickBot="1" x14ac:dyDescent="0.3">
      <c r="A59" s="4" t="s">
        <v>30</v>
      </c>
      <c r="B59" s="6">
        <f>+S24</f>
        <v>396</v>
      </c>
      <c r="F59" s="6">
        <f>+S9</f>
        <v>352</v>
      </c>
      <c r="G59" s="6">
        <f>+F24</f>
        <v>200</v>
      </c>
      <c r="H59" s="6">
        <f>+F8</f>
        <v>42</v>
      </c>
      <c r="I59" s="6">
        <f>+F39</f>
        <v>14</v>
      </c>
      <c r="J59" s="6">
        <f>+S39</f>
        <v>160</v>
      </c>
      <c r="K59">
        <f t="shared" si="3"/>
        <v>1164</v>
      </c>
      <c r="L59" s="25">
        <f t="shared" si="4"/>
        <v>0.15164147993746743</v>
      </c>
    </row>
    <row r="60" spans="1:12" x14ac:dyDescent="0.25">
      <c r="B60">
        <f>SUM(B50:B59)</f>
        <v>2238</v>
      </c>
      <c r="C60">
        <f t="shared" ref="C60:J60" si="5">SUM(C50:C59)</f>
        <v>0</v>
      </c>
      <c r="D60">
        <f t="shared" si="5"/>
        <v>0</v>
      </c>
      <c r="E60">
        <f t="shared" si="5"/>
        <v>0</v>
      </c>
      <c r="F60">
        <f t="shared" si="5"/>
        <v>2945</v>
      </c>
      <c r="G60">
        <f t="shared" si="5"/>
        <v>1537</v>
      </c>
      <c r="H60">
        <f t="shared" si="5"/>
        <v>172</v>
      </c>
      <c r="I60">
        <f t="shared" si="5"/>
        <v>105</v>
      </c>
      <c r="J60">
        <f t="shared" si="5"/>
        <v>679</v>
      </c>
      <c r="K60" s="26">
        <f>SUM(K50:K59)</f>
        <v>7676</v>
      </c>
    </row>
    <row r="63" spans="1:12" x14ac:dyDescent="0.25">
      <c r="A63" s="42" t="s">
        <v>54</v>
      </c>
      <c r="B63" s="42"/>
      <c r="C63" s="42"/>
      <c r="D63" s="42"/>
      <c r="E63" s="42"/>
      <c r="F63" s="42"/>
      <c r="G63" s="42"/>
      <c r="H63" s="42"/>
      <c r="I63" s="42"/>
      <c r="J63" s="42"/>
      <c r="K63" s="42"/>
    </row>
    <row r="64" spans="1:12" x14ac:dyDescent="0.25">
      <c r="A64" s="42"/>
      <c r="B64" s="42"/>
      <c r="C64" s="42"/>
      <c r="D64" s="42"/>
      <c r="E64" s="42"/>
      <c r="F64" s="42"/>
      <c r="G64" s="42"/>
      <c r="H64" s="42"/>
      <c r="I64" s="42"/>
      <c r="J64" s="42"/>
      <c r="K64" s="42"/>
    </row>
    <row r="65" spans="1:11" ht="9" customHeight="1" x14ac:dyDescent="0.25">
      <c r="A65" s="42"/>
      <c r="B65" s="42"/>
      <c r="C65" s="42"/>
      <c r="D65" s="42"/>
      <c r="E65" s="42"/>
      <c r="F65" s="42"/>
      <c r="G65" s="42"/>
      <c r="H65" s="42"/>
      <c r="I65" s="42"/>
      <c r="J65" s="42"/>
      <c r="K65" s="42"/>
    </row>
    <row r="66" spans="1:11" ht="16.149999999999999" customHeight="1" x14ac:dyDescent="0.25">
      <c r="A66" s="41"/>
      <c r="B66" s="41"/>
      <c r="C66" s="41"/>
      <c r="D66" s="41"/>
      <c r="E66" s="41"/>
      <c r="F66" s="41"/>
      <c r="G66" s="41"/>
      <c r="H66" s="41"/>
      <c r="I66" s="41"/>
      <c r="J66" s="41"/>
      <c r="K66" s="41"/>
    </row>
    <row r="67" spans="1:11" ht="61.15" customHeight="1" x14ac:dyDescent="0.25">
      <c r="A67" s="42" t="s">
        <v>57</v>
      </c>
      <c r="B67" s="42"/>
      <c r="C67" s="42"/>
      <c r="D67" s="42"/>
      <c r="E67" s="42"/>
      <c r="F67" s="42"/>
      <c r="G67" s="42"/>
      <c r="H67" s="42"/>
      <c r="I67" s="42"/>
      <c r="J67" s="42"/>
      <c r="K67" s="42"/>
    </row>
    <row r="68" spans="1:11" ht="16.149999999999999" customHeight="1" x14ac:dyDescent="0.25">
      <c r="A68" s="41"/>
      <c r="B68" s="41"/>
      <c r="C68" s="41"/>
      <c r="D68" s="41"/>
      <c r="E68" s="41"/>
      <c r="F68" s="41"/>
      <c r="G68" s="41"/>
      <c r="H68" s="41"/>
      <c r="I68" s="41"/>
      <c r="J68" s="41"/>
      <c r="K68" s="41"/>
    </row>
    <row r="69" spans="1:11" ht="36.6" customHeight="1" x14ac:dyDescent="0.25">
      <c r="A69" s="42" t="s">
        <v>53</v>
      </c>
      <c r="B69" s="42"/>
      <c r="C69" s="42"/>
      <c r="D69" s="42"/>
      <c r="E69" s="42"/>
      <c r="F69" s="42"/>
      <c r="G69" s="42"/>
      <c r="H69" s="42"/>
      <c r="I69" s="42"/>
      <c r="J69" s="42"/>
      <c r="K69" s="42"/>
    </row>
    <row r="70" spans="1:11" ht="18.600000000000001" customHeight="1" x14ac:dyDescent="0.25">
      <c r="A70" s="41"/>
      <c r="B70" s="41"/>
      <c r="C70" s="41"/>
      <c r="D70" s="41"/>
      <c r="E70" s="41"/>
      <c r="F70" s="41"/>
      <c r="G70" s="41"/>
      <c r="H70" s="41"/>
      <c r="I70" s="41"/>
      <c r="J70" s="41"/>
      <c r="K70" s="41"/>
    </row>
    <row r="71" spans="1:11" ht="36.6" customHeight="1" x14ac:dyDescent="0.25">
      <c r="A71" s="42" t="s">
        <v>55</v>
      </c>
      <c r="B71" s="42"/>
      <c r="C71" s="42"/>
      <c r="D71" s="42"/>
      <c r="E71" s="42"/>
      <c r="F71" s="42"/>
      <c r="G71" s="42"/>
      <c r="H71" s="42"/>
      <c r="I71" s="42"/>
      <c r="J71" s="42"/>
      <c r="K71" s="42"/>
    </row>
    <row r="72" spans="1:11" x14ac:dyDescent="0.25">
      <c r="F72" s="25"/>
    </row>
    <row r="73" spans="1:11" x14ac:dyDescent="0.25">
      <c r="A73" s="42" t="s">
        <v>56</v>
      </c>
      <c r="B73" s="42"/>
      <c r="C73" s="42"/>
      <c r="D73" s="42"/>
      <c r="E73" s="42"/>
      <c r="F73" s="42"/>
      <c r="G73" s="42"/>
      <c r="H73" s="42"/>
      <c r="I73" s="42"/>
      <c r="J73" s="42"/>
      <c r="K73" s="42"/>
    </row>
    <row r="74" spans="1:11" ht="34.15" customHeight="1" x14ac:dyDescent="0.25">
      <c r="A74" s="42"/>
      <c r="B74" s="42"/>
      <c r="C74" s="42"/>
      <c r="D74" s="42"/>
      <c r="E74" s="42"/>
      <c r="F74" s="42"/>
      <c r="G74" s="42"/>
      <c r="H74" s="42"/>
      <c r="I74" s="42"/>
      <c r="J74" s="42"/>
      <c r="K74" s="42"/>
    </row>
    <row r="75" spans="1:11" ht="13.15" customHeight="1" x14ac:dyDescent="0.25">
      <c r="A75" s="41"/>
      <c r="B75" s="41"/>
      <c r="C75" s="41"/>
      <c r="D75" s="41"/>
      <c r="E75" s="41"/>
      <c r="F75" s="41"/>
      <c r="G75" s="41"/>
      <c r="H75" s="41"/>
      <c r="I75" s="41"/>
      <c r="J75" s="41"/>
      <c r="K75" s="41"/>
    </row>
    <row r="76" spans="1:11" ht="16.899999999999999" customHeight="1" x14ac:dyDescent="0.25">
      <c r="A76" t="s">
        <v>51</v>
      </c>
    </row>
    <row r="78" spans="1:11" x14ac:dyDescent="0.25">
      <c r="G78">
        <f>+G50/G60</f>
        <v>0.2635003253090436</v>
      </c>
    </row>
  </sheetData>
  <mergeCells count="5">
    <mergeCell ref="A63:K65"/>
    <mergeCell ref="A73:K74"/>
    <mergeCell ref="A67:K67"/>
    <mergeCell ref="A69:K69"/>
    <mergeCell ref="A71:K71"/>
  </mergeCells>
  <pageMargins left="0.7" right="0.7" top="0.75" bottom="0.75" header="0.3" footer="0.3"/>
  <pageSetup paperSize="14"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1"/>
  <sheetViews>
    <sheetView workbookViewId="0">
      <selection activeCell="F1" sqref="F1"/>
    </sheetView>
  </sheetViews>
  <sheetFormatPr baseColWidth="10" defaultRowHeight="15" x14ac:dyDescent="0.25"/>
  <sheetData>
    <row r="2" spans="2:6" ht="15.75" thickBot="1" x14ac:dyDescent="0.3">
      <c r="B2" s="4" t="s">
        <v>5</v>
      </c>
      <c r="C2" s="6">
        <v>10</v>
      </c>
      <c r="E2" s="4" t="s">
        <v>5</v>
      </c>
      <c r="F2" s="6">
        <v>48</v>
      </c>
    </row>
    <row r="3" spans="2:6" ht="15.75" thickBot="1" x14ac:dyDescent="0.3">
      <c r="B3" s="4" t="s">
        <v>6</v>
      </c>
      <c r="C3" s="6">
        <v>106</v>
      </c>
      <c r="E3" s="4" t="s">
        <v>6</v>
      </c>
      <c r="F3" s="6">
        <v>150</v>
      </c>
    </row>
    <row r="4" spans="2:6" ht="15.75" thickBot="1" x14ac:dyDescent="0.3">
      <c r="B4" s="4" t="s">
        <v>7</v>
      </c>
      <c r="C4" s="6">
        <v>12</v>
      </c>
      <c r="E4" s="4" t="s">
        <v>7</v>
      </c>
      <c r="F4" s="6">
        <v>11</v>
      </c>
    </row>
    <row r="5" spans="2:6" ht="15.75" thickBot="1" x14ac:dyDescent="0.3">
      <c r="B5" s="4" t="s">
        <v>8</v>
      </c>
      <c r="C5" s="6">
        <v>0</v>
      </c>
      <c r="E5" s="4" t="s">
        <v>8</v>
      </c>
      <c r="F5" s="6">
        <v>0</v>
      </c>
    </row>
    <row r="6" spans="2:6" ht="15.75" thickBot="1" x14ac:dyDescent="0.3">
      <c r="B6" s="4" t="s">
        <v>9</v>
      </c>
      <c r="C6" s="6">
        <v>10</v>
      </c>
      <c r="E6" s="4" t="s">
        <v>9</v>
      </c>
      <c r="F6" s="6">
        <v>34</v>
      </c>
    </row>
    <row r="7" spans="2:6" ht="15.75" thickBot="1" x14ac:dyDescent="0.3">
      <c r="B7" s="4" t="s">
        <v>31</v>
      </c>
      <c r="C7" s="6">
        <v>13</v>
      </c>
      <c r="E7" s="4" t="s">
        <v>31</v>
      </c>
      <c r="F7" s="6">
        <v>27</v>
      </c>
    </row>
    <row r="8" spans="2:6" ht="26.25" thickBot="1" x14ac:dyDescent="0.3">
      <c r="B8" s="4" t="s">
        <v>10</v>
      </c>
      <c r="C8" s="6">
        <v>29</v>
      </c>
      <c r="E8" s="4" t="s">
        <v>10</v>
      </c>
      <c r="F8" s="6">
        <v>41</v>
      </c>
    </row>
    <row r="9" spans="2:6" ht="15.75" thickBot="1" x14ac:dyDescent="0.3">
      <c r="B9" s="4" t="s">
        <v>14</v>
      </c>
      <c r="C9" s="6">
        <v>7</v>
      </c>
      <c r="E9" s="4" t="s">
        <v>14</v>
      </c>
      <c r="F9" s="6">
        <v>65</v>
      </c>
    </row>
    <row r="10" spans="2:6" ht="15.75" thickBot="1" x14ac:dyDescent="0.3"/>
    <row r="11" spans="2:6" ht="18" thickTop="1" thickBot="1" x14ac:dyDescent="0.3">
      <c r="B11" s="1" t="s">
        <v>21</v>
      </c>
      <c r="C11" s="2" t="s">
        <v>4</v>
      </c>
      <c r="E11" s="10" t="s">
        <v>21</v>
      </c>
      <c r="F11" s="11" t="s">
        <v>4</v>
      </c>
    </row>
    <row r="12" spans="2:6" ht="77.25" thickBot="1" x14ac:dyDescent="0.3">
      <c r="B12" s="4" t="s">
        <v>22</v>
      </c>
      <c r="C12" s="5">
        <v>106</v>
      </c>
      <c r="E12" s="12" t="s">
        <v>32</v>
      </c>
      <c r="F12" s="13">
        <v>150</v>
      </c>
    </row>
    <row r="13" spans="2:6" ht="90" thickBot="1" x14ac:dyDescent="0.3">
      <c r="B13" s="4" t="s">
        <v>23</v>
      </c>
      <c r="C13" s="5">
        <v>10</v>
      </c>
      <c r="E13" s="12" t="s">
        <v>33</v>
      </c>
      <c r="F13" s="13">
        <v>48</v>
      </c>
    </row>
    <row r="14" spans="2:6" ht="77.25" thickBot="1" x14ac:dyDescent="0.3">
      <c r="B14" s="4" t="s">
        <v>24</v>
      </c>
      <c r="C14" s="5">
        <v>13</v>
      </c>
      <c r="E14" s="12" t="s">
        <v>34</v>
      </c>
      <c r="F14" s="13">
        <v>27</v>
      </c>
    </row>
    <row r="15" spans="2:6" ht="39" thickBot="1" x14ac:dyDescent="0.3">
      <c r="B15" s="4" t="s">
        <v>25</v>
      </c>
      <c r="C15" s="5">
        <v>10</v>
      </c>
      <c r="E15" s="12" t="s">
        <v>35</v>
      </c>
      <c r="F15" s="13">
        <v>34</v>
      </c>
    </row>
    <row r="16" spans="2:6" ht="39" thickBot="1" x14ac:dyDescent="0.3">
      <c r="B16" s="4" t="s">
        <v>26</v>
      </c>
      <c r="C16" s="4">
        <v>12</v>
      </c>
      <c r="E16" s="12" t="s">
        <v>26</v>
      </c>
      <c r="F16" s="13">
        <v>11</v>
      </c>
    </row>
    <row r="17" spans="2:6" ht="39" thickBot="1" x14ac:dyDescent="0.3">
      <c r="B17" s="4" t="s">
        <v>27</v>
      </c>
      <c r="C17" s="4">
        <v>29</v>
      </c>
      <c r="E17" s="12" t="s">
        <v>10</v>
      </c>
      <c r="F17" s="13">
        <v>41</v>
      </c>
    </row>
    <row r="18" spans="2:6" ht="39" thickBot="1" x14ac:dyDescent="0.3">
      <c r="B18" s="4" t="s">
        <v>28</v>
      </c>
      <c r="C18" s="5">
        <v>0</v>
      </c>
      <c r="E18" s="12" t="s">
        <v>36</v>
      </c>
      <c r="F18" s="13">
        <v>18</v>
      </c>
    </row>
    <row r="19" spans="2:6" ht="26.25" thickBot="1" x14ac:dyDescent="0.3">
      <c r="B19" s="4" t="s">
        <v>29</v>
      </c>
      <c r="C19" s="5">
        <v>0</v>
      </c>
      <c r="E19" s="14" t="s">
        <v>37</v>
      </c>
      <c r="F19" s="15">
        <v>47</v>
      </c>
    </row>
    <row r="20" spans="2:6" ht="15.75" thickBot="1" x14ac:dyDescent="0.3">
      <c r="B20" s="4" t="s">
        <v>30</v>
      </c>
      <c r="C20" s="5">
        <v>7</v>
      </c>
      <c r="E20" s="16" t="s">
        <v>4</v>
      </c>
      <c r="F20" s="17">
        <v>376</v>
      </c>
    </row>
    <row r="21" spans="2:6" ht="15.75" thickBot="1" x14ac:dyDescent="0.3">
      <c r="B21" s="4" t="s">
        <v>4</v>
      </c>
      <c r="C21" s="5">
        <f>SUM(C12:C20)</f>
        <v>187</v>
      </c>
    </row>
  </sheetData>
  <pageMargins left="0.7" right="0.7" top="0.75" bottom="0.75" header="0.3" footer="0.3"/>
  <pageSetup paperSize="14"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Diana Patricia Rojas Parrasi</cp:lastModifiedBy>
  <dcterms:created xsi:type="dcterms:W3CDTF">2018-04-25T18:56:01Z</dcterms:created>
  <dcterms:modified xsi:type="dcterms:W3CDTF">2021-11-05T14:46:35Z</dcterms:modified>
</cp:coreProperties>
</file>