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10"/>
  <workbookPr/>
  <mc:AlternateContent xmlns:mc="http://schemas.openxmlformats.org/markup-compatibility/2006">
    <mc:Choice Requires="x15">
      <x15ac:absPath xmlns:x15ac="http://schemas.microsoft.com/office/spreadsheetml/2010/11/ac" url="C:\Users\Arianna\Desktop\"/>
    </mc:Choice>
  </mc:AlternateContent>
  <xr:revisionPtr revIDLastSave="0" documentId="8_{6AB531AA-896D-4FF1-A7D1-9CA3AB6A24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</sheets>
  <definedNames>
    <definedName name="_xlnm.Print_Area" localSheetId="0">Hoja1!$A$3:$N$76</definedName>
    <definedName name="_xlnm.Print_Titles" localSheetId="0">Hoja1!$3:$3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C21" i="1"/>
  <c r="E21" i="1"/>
  <c r="G21" i="1" s="1"/>
  <c r="F21" i="1"/>
  <c r="B22" i="1"/>
  <c r="C22" i="1" s="1"/>
  <c r="E22" i="1"/>
  <c r="F22" i="1"/>
  <c r="G22" i="1"/>
  <c r="B23" i="1"/>
  <c r="C23" i="1"/>
  <c r="E23" i="1"/>
  <c r="F23" i="1"/>
  <c r="G23" i="1"/>
  <c r="B24" i="1"/>
  <c r="C24" i="1"/>
  <c r="E24" i="1"/>
  <c r="F24" i="1"/>
  <c r="G24" i="1"/>
  <c r="B25" i="1"/>
  <c r="C25" i="1"/>
  <c r="E25" i="1"/>
  <c r="G25" i="1" s="1"/>
  <c r="F25" i="1"/>
  <c r="B26" i="1"/>
  <c r="C26" i="1" s="1"/>
  <c r="D26" i="1"/>
  <c r="E26" i="1" s="1"/>
  <c r="G26" i="1" s="1"/>
  <c r="B27" i="1"/>
  <c r="C27" i="1" s="1"/>
  <c r="D27" i="1"/>
  <c r="E27" i="1" s="1"/>
  <c r="G27" i="1" s="1"/>
  <c r="B28" i="1"/>
  <c r="C28" i="1"/>
  <c r="D28" i="1"/>
  <c r="E28" i="1" s="1"/>
  <c r="G28" i="1" s="1"/>
  <c r="B29" i="1"/>
  <c r="C29" i="1"/>
  <c r="D29" i="1"/>
  <c r="E29" i="1" s="1"/>
  <c r="G29" i="1" s="1"/>
  <c r="F29" i="1"/>
  <c r="B30" i="1"/>
  <c r="C30" i="1"/>
  <c r="D30" i="1"/>
  <c r="E30" i="1"/>
  <c r="G30" i="1" s="1"/>
  <c r="F30" i="1"/>
  <c r="B31" i="1"/>
  <c r="C31" i="1"/>
  <c r="D31" i="1"/>
  <c r="E31" i="1"/>
  <c r="G31" i="1" s="1"/>
  <c r="F31" i="1"/>
  <c r="B32" i="1"/>
  <c r="C32" i="1" s="1"/>
  <c r="D32" i="1"/>
  <c r="E32" i="1"/>
  <c r="F32" i="1"/>
  <c r="G32" i="1"/>
  <c r="B33" i="1"/>
  <c r="C33" i="1" s="1"/>
  <c r="D33" i="1"/>
  <c r="F33" i="1" s="1"/>
  <c r="E33" i="1"/>
  <c r="G33" i="1" s="1"/>
  <c r="B34" i="1"/>
  <c r="C34" i="1" s="1"/>
  <c r="D34" i="1"/>
  <c r="E34" i="1" s="1"/>
  <c r="G34" i="1" s="1"/>
  <c r="B35" i="1"/>
  <c r="C35" i="1" s="1"/>
  <c r="D35" i="1"/>
  <c r="E35" i="1" s="1"/>
  <c r="G35" i="1" s="1"/>
  <c r="B36" i="1"/>
  <c r="C36" i="1"/>
  <c r="D36" i="1"/>
  <c r="E36" i="1" s="1"/>
  <c r="G36" i="1" s="1"/>
  <c r="B37" i="1"/>
  <c r="C37" i="1"/>
  <c r="D37" i="1"/>
  <c r="E37" i="1" s="1"/>
  <c r="G37" i="1" s="1"/>
  <c r="F37" i="1"/>
  <c r="B38" i="1"/>
  <c r="C38" i="1"/>
  <c r="D38" i="1"/>
  <c r="E38" i="1"/>
  <c r="G38" i="1" s="1"/>
  <c r="F38" i="1"/>
  <c r="B39" i="1"/>
  <c r="C39" i="1"/>
  <c r="D39" i="1"/>
  <c r="E39" i="1"/>
  <c r="G39" i="1" s="1"/>
  <c r="F39" i="1"/>
  <c r="B40" i="1"/>
  <c r="C40" i="1" s="1"/>
  <c r="D40" i="1"/>
  <c r="E40" i="1"/>
  <c r="F40" i="1"/>
  <c r="G40" i="1"/>
  <c r="D87" i="1"/>
  <c r="F87" i="1" s="1"/>
  <c r="B87" i="1"/>
  <c r="C87" i="1" s="1"/>
  <c r="D86" i="1"/>
  <c r="F86" i="1" s="1"/>
  <c r="B86" i="1"/>
  <c r="C86" i="1" s="1"/>
  <c r="D85" i="1"/>
  <c r="F85" i="1" s="1"/>
  <c r="B85" i="1"/>
  <c r="C85" i="1" s="1"/>
  <c r="D84" i="1"/>
  <c r="E84" i="1" s="1"/>
  <c r="G84" i="1" s="1"/>
  <c r="B84" i="1"/>
  <c r="C84" i="1" s="1"/>
  <c r="D83" i="1"/>
  <c r="F83" i="1" s="1"/>
  <c r="B83" i="1"/>
  <c r="C83" i="1" s="1"/>
  <c r="D82" i="1"/>
  <c r="F82" i="1" s="1"/>
  <c r="B82" i="1"/>
  <c r="C82" i="1" s="1"/>
  <c r="D81" i="1"/>
  <c r="F81" i="1" s="1"/>
  <c r="B81" i="1"/>
  <c r="C81" i="1" s="1"/>
  <c r="D80" i="1"/>
  <c r="F80" i="1" s="1"/>
  <c r="B80" i="1"/>
  <c r="C80" i="1" s="1"/>
  <c r="D79" i="1"/>
  <c r="E79" i="1" s="1"/>
  <c r="G79" i="1" s="1"/>
  <c r="B79" i="1"/>
  <c r="C79" i="1" s="1"/>
  <c r="D78" i="1"/>
  <c r="E78" i="1" s="1"/>
  <c r="G78" i="1" s="1"/>
  <c r="B78" i="1"/>
  <c r="C78" i="1" s="1"/>
  <c r="D77" i="1"/>
  <c r="E77" i="1" s="1"/>
  <c r="G77" i="1" s="1"/>
  <c r="B77" i="1"/>
  <c r="C77" i="1" s="1"/>
  <c r="F34" i="1" l="1"/>
  <c r="F26" i="1"/>
  <c r="F35" i="1"/>
  <c r="F36" i="1"/>
  <c r="F28" i="1"/>
  <c r="F27" i="1"/>
  <c r="E83" i="1"/>
  <c r="G83" i="1" s="1"/>
  <c r="E81" i="1"/>
  <c r="G81" i="1" s="1"/>
  <c r="F77" i="1"/>
  <c r="E80" i="1"/>
  <c r="G80" i="1" s="1"/>
  <c r="F84" i="1"/>
  <c r="E87" i="1"/>
  <c r="G87" i="1" s="1"/>
  <c r="F79" i="1"/>
  <c r="E82" i="1"/>
  <c r="G82" i="1" s="1"/>
  <c r="F78" i="1"/>
  <c r="E85" i="1"/>
  <c r="G85" i="1" s="1"/>
  <c r="E86" i="1"/>
  <c r="G86" i="1" s="1"/>
  <c r="D73" i="1" l="1"/>
  <c r="B74" i="1"/>
  <c r="C74" i="1" s="1"/>
  <c r="D74" i="1"/>
  <c r="E74" i="1" s="1"/>
  <c r="G74" i="1" s="1"/>
  <c r="B75" i="1"/>
  <c r="C75" i="1" s="1"/>
  <c r="D75" i="1"/>
  <c r="E75" i="1" s="1"/>
  <c r="G75" i="1" s="1"/>
  <c r="B76" i="1"/>
  <c r="C76" i="1" s="1"/>
  <c r="D76" i="1"/>
  <c r="F76" i="1" s="1"/>
  <c r="I4" i="1"/>
  <c r="K4" i="1"/>
  <c r="L4" i="1" l="1"/>
  <c r="N4" i="1" s="1"/>
  <c r="F74" i="1"/>
  <c r="E76" i="1"/>
  <c r="G76" i="1" s="1"/>
  <c r="F75" i="1"/>
  <c r="I5" i="1"/>
  <c r="D72" i="1"/>
  <c r="E72" i="1" s="1"/>
  <c r="G72" i="1" s="1"/>
  <c r="D71" i="1"/>
  <c r="F71" i="1" s="1"/>
  <c r="D70" i="1"/>
  <c r="F70" i="1" s="1"/>
  <c r="D69" i="1"/>
  <c r="F69" i="1" s="1"/>
  <c r="D68" i="1"/>
  <c r="F68" i="1" s="1"/>
  <c r="D67" i="1"/>
  <c r="F67" i="1" s="1"/>
  <c r="D66" i="1"/>
  <c r="F66" i="1" s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E19" i="1"/>
  <c r="G19" i="1" s="1"/>
  <c r="E17" i="1"/>
  <c r="G17" i="1" s="1"/>
  <c r="E15" i="1"/>
  <c r="G15" i="1" s="1"/>
  <c r="E13" i="1"/>
  <c r="G13" i="1" s="1"/>
  <c r="E11" i="1"/>
  <c r="G11" i="1" s="1"/>
  <c r="E9" i="1"/>
  <c r="G9" i="1" s="1"/>
  <c r="E7" i="1"/>
  <c r="G7" i="1" s="1"/>
  <c r="E5" i="1"/>
  <c r="G5" i="1" s="1"/>
  <c r="J5" i="1" s="1"/>
  <c r="E73" i="1"/>
  <c r="G73" i="1" s="1"/>
  <c r="F20" i="1"/>
  <c r="E20" i="1"/>
  <c r="G20" i="1" s="1"/>
  <c r="F18" i="1"/>
  <c r="E18" i="1"/>
  <c r="G18" i="1" s="1"/>
  <c r="F16" i="1"/>
  <c r="E16" i="1"/>
  <c r="G16" i="1" s="1"/>
  <c r="F14" i="1"/>
  <c r="E14" i="1"/>
  <c r="G14" i="1" s="1"/>
  <c r="F12" i="1"/>
  <c r="E12" i="1"/>
  <c r="G12" i="1" s="1"/>
  <c r="F10" i="1"/>
  <c r="E10" i="1"/>
  <c r="G10" i="1" s="1"/>
  <c r="F8" i="1"/>
  <c r="E8" i="1"/>
  <c r="G8" i="1" s="1"/>
  <c r="F6" i="1"/>
  <c r="E6" i="1"/>
  <c r="G6" i="1" s="1"/>
  <c r="F4" i="1"/>
  <c r="E4" i="1"/>
  <c r="G4" i="1" s="1"/>
  <c r="B20" i="1"/>
  <c r="C20" i="1" s="1"/>
  <c r="B19" i="1"/>
  <c r="C19" i="1" s="1"/>
  <c r="B18" i="1"/>
  <c r="C18" i="1" s="1"/>
  <c r="B17" i="1"/>
  <c r="C17" i="1" s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B10" i="1"/>
  <c r="C10" i="1" s="1"/>
  <c r="B9" i="1"/>
  <c r="C9" i="1" s="1"/>
  <c r="B8" i="1"/>
  <c r="C8" i="1" s="1"/>
  <c r="B7" i="1"/>
  <c r="C7" i="1" s="1"/>
  <c r="B6" i="1"/>
  <c r="C6" i="1" s="1"/>
  <c r="B5" i="1"/>
  <c r="C5" i="1" s="1"/>
  <c r="B4" i="1"/>
  <c r="C4" i="1" s="1"/>
  <c r="B73" i="1"/>
  <c r="C73" i="1" s="1"/>
  <c r="B72" i="1"/>
  <c r="B71" i="1"/>
  <c r="C71" i="1" s="1"/>
  <c r="B70" i="1"/>
  <c r="C70" i="1" s="1"/>
  <c r="B69" i="1"/>
  <c r="C69" i="1" s="1"/>
  <c r="B68" i="1"/>
  <c r="C68" i="1" s="1"/>
  <c r="B67" i="1"/>
  <c r="C67" i="1" s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F72" i="1"/>
  <c r="C72" i="1"/>
  <c r="E66" i="1"/>
  <c r="G66" i="1" s="1"/>
  <c r="C66" i="1"/>
  <c r="E70" i="1" l="1"/>
  <c r="G70" i="1" s="1"/>
  <c r="E68" i="1"/>
  <c r="G68" i="1" s="1"/>
  <c r="K5" i="1"/>
  <c r="J6" i="1" s="1"/>
  <c r="F17" i="1"/>
  <c r="F9" i="1"/>
  <c r="E69" i="1"/>
  <c r="G69" i="1" s="1"/>
  <c r="F5" i="1"/>
  <c r="F13" i="1"/>
  <c r="F7" i="1"/>
  <c r="F11" i="1"/>
  <c r="F15" i="1"/>
  <c r="F19" i="1"/>
  <c r="E67" i="1"/>
  <c r="G67" i="1" s="1"/>
  <c r="E71" i="1"/>
  <c r="G71" i="1" s="1"/>
  <c r="F73" i="1"/>
  <c r="F65" i="1"/>
  <c r="E65" i="1"/>
  <c r="G65" i="1" s="1"/>
  <c r="F64" i="1"/>
  <c r="E64" i="1"/>
  <c r="G64" i="1" s="1"/>
  <c r="F63" i="1"/>
  <c r="E63" i="1"/>
  <c r="G63" i="1" s="1"/>
  <c r="F62" i="1"/>
  <c r="E62" i="1"/>
  <c r="G62" i="1" s="1"/>
  <c r="F61" i="1"/>
  <c r="E61" i="1"/>
  <c r="G61" i="1" s="1"/>
  <c r="F60" i="1"/>
  <c r="E60" i="1"/>
  <c r="G60" i="1" s="1"/>
  <c r="F59" i="1"/>
  <c r="E59" i="1"/>
  <c r="G59" i="1" s="1"/>
  <c r="F58" i="1"/>
  <c r="E58" i="1"/>
  <c r="G58" i="1" s="1"/>
  <c r="F57" i="1"/>
  <c r="E57" i="1"/>
  <c r="G57" i="1" s="1"/>
  <c r="F56" i="1"/>
  <c r="E56" i="1"/>
  <c r="G56" i="1" s="1"/>
  <c r="F55" i="1"/>
  <c r="E55" i="1"/>
  <c r="G55" i="1" s="1"/>
  <c r="F54" i="1"/>
  <c r="E54" i="1"/>
  <c r="G54" i="1" s="1"/>
  <c r="F53" i="1"/>
  <c r="E53" i="1"/>
  <c r="G53" i="1" s="1"/>
  <c r="F52" i="1"/>
  <c r="E52" i="1"/>
  <c r="G52" i="1" s="1"/>
  <c r="F51" i="1"/>
  <c r="E51" i="1"/>
  <c r="G51" i="1" s="1"/>
  <c r="F50" i="1"/>
  <c r="E50" i="1"/>
  <c r="G50" i="1" s="1"/>
  <c r="F49" i="1"/>
  <c r="E49" i="1"/>
  <c r="G49" i="1" s="1"/>
  <c r="F48" i="1"/>
  <c r="E48" i="1"/>
  <c r="G48" i="1" s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F43" i="1"/>
  <c r="E43" i="1"/>
  <c r="G43" i="1" s="1"/>
  <c r="F42" i="1"/>
  <c r="E42" i="1"/>
  <c r="G42" i="1" s="1"/>
  <c r="F41" i="1"/>
  <c r="E41" i="1"/>
  <c r="G41" i="1" s="1"/>
  <c r="L5" i="1" l="1"/>
  <c r="N5" i="1" s="1"/>
  <c r="I6" i="1"/>
  <c r="K6" i="1"/>
  <c r="C65" i="1"/>
  <c r="C64" i="1"/>
  <c r="C63" i="1"/>
  <c r="L6" i="1" l="1"/>
  <c r="N6" i="1" s="1"/>
  <c r="J7" i="1" s="1"/>
  <c r="K7" i="1" s="1"/>
  <c r="I7" i="1"/>
  <c r="L7" i="1" l="1"/>
  <c r="N7" i="1" s="1"/>
  <c r="I8" i="1"/>
  <c r="J8" i="1"/>
  <c r="K8" i="1" s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I9" i="1" l="1"/>
  <c r="L8" i="1"/>
  <c r="N8" i="1" s="1"/>
  <c r="J9" i="1"/>
  <c r="K9" i="1" s="1"/>
  <c r="L9" i="1" l="1"/>
  <c r="N9" i="1" s="1"/>
  <c r="J10" i="1"/>
  <c r="I10" i="1"/>
  <c r="K10" i="1" l="1"/>
  <c r="I11" i="1" l="1"/>
  <c r="L10" i="1"/>
  <c r="N10" i="1" s="1"/>
  <c r="J11" i="1" s="1"/>
  <c r="K11" i="1" s="1"/>
  <c r="L11" i="1" l="1"/>
  <c r="N11" i="1" s="1"/>
  <c r="J12" i="1"/>
  <c r="I12" i="1"/>
  <c r="K12" i="1" l="1"/>
  <c r="I13" i="1" s="1"/>
  <c r="L12" i="1" l="1"/>
  <c r="N12" i="1" s="1"/>
  <c r="J13" i="1" s="1"/>
  <c r="K13" i="1" s="1"/>
  <c r="L13" i="1" l="1"/>
  <c r="N13" i="1" s="1"/>
  <c r="J14" i="1"/>
  <c r="K14" i="1" s="1"/>
  <c r="I14" i="1"/>
  <c r="J15" i="1" l="1"/>
  <c r="L14" i="1"/>
  <c r="N14" i="1" s="1"/>
  <c r="I15" i="1"/>
  <c r="K15" i="1" l="1"/>
  <c r="L15" i="1" l="1"/>
  <c r="N15" i="1" s="1"/>
  <c r="J16" i="1"/>
  <c r="K16" i="1" s="1"/>
  <c r="I16" i="1"/>
  <c r="L16" i="1" l="1"/>
  <c r="N16" i="1" s="1"/>
  <c r="J17" i="1"/>
  <c r="K17" i="1" s="1"/>
  <c r="I17" i="1"/>
  <c r="I18" i="1" l="1"/>
  <c r="J18" i="1"/>
  <c r="K18" i="1" s="1"/>
  <c r="L17" i="1"/>
  <c r="N17" i="1" s="1"/>
  <c r="J19" i="1" l="1"/>
  <c r="K19" i="1" s="1"/>
  <c r="L18" i="1"/>
  <c r="N18" i="1" s="1"/>
  <c r="I19" i="1"/>
  <c r="L19" i="1" l="1"/>
  <c r="N19" i="1" s="1"/>
  <c r="J20" i="1"/>
  <c r="I20" i="1"/>
  <c r="K20" i="1" l="1"/>
  <c r="I21" i="1" l="1"/>
  <c r="J21" i="1"/>
  <c r="K21" i="1" s="1"/>
  <c r="L20" i="1"/>
  <c r="N20" i="1" s="1"/>
  <c r="J22" i="1" l="1"/>
  <c r="K22" i="1"/>
  <c r="I22" i="1"/>
  <c r="L22" i="1" s="1"/>
  <c r="N22" i="1" s="1"/>
  <c r="L21" i="1"/>
  <c r="N21" i="1" s="1"/>
  <c r="I23" i="1" l="1"/>
  <c r="J23" i="1"/>
  <c r="K23" i="1" s="1"/>
  <c r="I24" i="1" l="1"/>
  <c r="J24" i="1"/>
  <c r="K24" i="1"/>
  <c r="L23" i="1"/>
  <c r="N23" i="1" s="1"/>
  <c r="I25" i="1" l="1"/>
  <c r="J25" i="1"/>
  <c r="K25" i="1" s="1"/>
  <c r="L24" i="1"/>
  <c r="N24" i="1" s="1"/>
  <c r="I26" i="1" l="1"/>
  <c r="L25" i="1"/>
  <c r="N25" i="1" s="1"/>
  <c r="J26" i="1" s="1"/>
  <c r="K26" i="1" s="1"/>
  <c r="I27" i="1" l="1"/>
  <c r="J27" i="1"/>
  <c r="K27" i="1" s="1"/>
  <c r="L26" i="1"/>
  <c r="N26" i="1" s="1"/>
  <c r="I28" i="1" l="1"/>
  <c r="L27" i="1"/>
  <c r="N27" i="1" s="1"/>
  <c r="J28" i="1" s="1"/>
  <c r="K28" i="1" s="1"/>
  <c r="I29" i="1" l="1"/>
  <c r="J29" i="1"/>
  <c r="K29" i="1"/>
  <c r="L28" i="1"/>
  <c r="N28" i="1" s="1"/>
  <c r="I30" i="1" l="1"/>
  <c r="J30" i="1"/>
  <c r="K30" i="1" s="1"/>
  <c r="I31" i="1" s="1"/>
  <c r="L29" i="1"/>
  <c r="N29" i="1" s="1"/>
  <c r="L30" i="1" l="1"/>
  <c r="N30" i="1" s="1"/>
  <c r="J31" i="1" s="1"/>
  <c r="K31" i="1" s="1"/>
  <c r="J32" i="1" l="1"/>
  <c r="K32" i="1"/>
  <c r="I32" i="1"/>
  <c r="L32" i="1" s="1"/>
  <c r="N32" i="1" s="1"/>
  <c r="L31" i="1"/>
  <c r="N31" i="1" s="1"/>
  <c r="I33" i="1" l="1"/>
  <c r="J33" i="1"/>
  <c r="K33" i="1" s="1"/>
  <c r="I34" i="1" l="1"/>
  <c r="J34" i="1"/>
  <c r="K34" i="1" s="1"/>
  <c r="L33" i="1"/>
  <c r="N33" i="1" s="1"/>
  <c r="I35" i="1" l="1"/>
  <c r="J35" i="1"/>
  <c r="K35" i="1"/>
  <c r="L34" i="1"/>
  <c r="N34" i="1" s="1"/>
  <c r="J36" i="1" l="1"/>
  <c r="K36" i="1" s="1"/>
  <c r="I36" i="1"/>
  <c r="L36" i="1" s="1"/>
  <c r="N36" i="1" s="1"/>
  <c r="J37" i="1" s="1"/>
  <c r="K37" i="1" s="1"/>
  <c r="L35" i="1"/>
  <c r="N35" i="1" s="1"/>
  <c r="I37" i="1" l="1"/>
  <c r="L37" i="1" l="1"/>
  <c r="N37" i="1" s="1"/>
  <c r="I38" i="1"/>
  <c r="J38" i="1"/>
  <c r="K38" i="1" s="1"/>
  <c r="J39" i="1" l="1"/>
  <c r="K39" i="1"/>
  <c r="I39" i="1"/>
  <c r="L39" i="1" s="1"/>
  <c r="N39" i="1" s="1"/>
  <c r="L38" i="1"/>
  <c r="N38" i="1" s="1"/>
  <c r="J40" i="1" l="1"/>
  <c r="K40" i="1" s="1"/>
  <c r="I40" i="1"/>
  <c r="L40" i="1" s="1"/>
  <c r="N40" i="1" s="1"/>
  <c r="J41" i="1" l="1"/>
  <c r="I41" i="1"/>
  <c r="K41" i="1"/>
  <c r="I42" i="1" l="1"/>
  <c r="L41" i="1"/>
  <c r="N41" i="1" s="1"/>
  <c r="J42" i="1" s="1"/>
  <c r="K42" i="1" s="1"/>
  <c r="I43" i="1" l="1"/>
  <c r="L42" i="1"/>
  <c r="N42" i="1" s="1"/>
  <c r="J43" i="1" s="1"/>
  <c r="K43" i="1" s="1"/>
  <c r="I44" i="1" l="1"/>
  <c r="L43" i="1"/>
  <c r="N43" i="1" s="1"/>
  <c r="J44" i="1" s="1"/>
  <c r="K44" i="1" s="1"/>
  <c r="I45" i="1" l="1"/>
  <c r="L44" i="1"/>
  <c r="N44" i="1" s="1"/>
  <c r="J45" i="1" s="1"/>
  <c r="K45" i="1" s="1"/>
  <c r="I46" i="1" l="1"/>
  <c r="L45" i="1"/>
  <c r="N45" i="1" s="1"/>
  <c r="J46" i="1" s="1"/>
  <c r="K46" i="1" s="1"/>
  <c r="I47" i="1" l="1"/>
  <c r="L46" i="1"/>
  <c r="N46" i="1" s="1"/>
  <c r="J47" i="1" s="1"/>
  <c r="K47" i="1" s="1"/>
  <c r="I48" i="1" l="1"/>
  <c r="L47" i="1"/>
  <c r="N47" i="1" s="1"/>
  <c r="J48" i="1" s="1"/>
  <c r="K48" i="1" s="1"/>
  <c r="I49" i="1" l="1"/>
  <c r="L48" i="1"/>
  <c r="N48" i="1" s="1"/>
  <c r="J49" i="1" s="1"/>
  <c r="K49" i="1" s="1"/>
  <c r="I50" i="1" l="1"/>
  <c r="L49" i="1"/>
  <c r="N49" i="1" s="1"/>
  <c r="J50" i="1" s="1"/>
  <c r="K50" i="1" s="1"/>
  <c r="I51" i="1" l="1"/>
  <c r="L50" i="1"/>
  <c r="N50" i="1" s="1"/>
  <c r="J51" i="1" s="1"/>
  <c r="K51" i="1" s="1"/>
  <c r="J52" i="1" l="1"/>
  <c r="I52" i="1"/>
  <c r="K52" i="1"/>
  <c r="L51" i="1"/>
  <c r="N51" i="1" s="1"/>
  <c r="I53" i="1" l="1"/>
  <c r="L52" i="1"/>
  <c r="N52" i="1" s="1"/>
  <c r="J53" i="1" s="1"/>
  <c r="K53" i="1" s="1"/>
  <c r="I54" i="1" l="1"/>
  <c r="L53" i="1"/>
  <c r="N53" i="1" s="1"/>
  <c r="J54" i="1" s="1"/>
  <c r="K54" i="1" s="1"/>
  <c r="I55" i="1" s="1"/>
  <c r="L54" i="1" l="1"/>
  <c r="N54" i="1" s="1"/>
  <c r="J55" i="1" s="1"/>
  <c r="K55" i="1" s="1"/>
  <c r="I56" i="1" l="1"/>
  <c r="L55" i="1"/>
  <c r="N55" i="1" s="1"/>
  <c r="J56" i="1" s="1"/>
  <c r="K56" i="1" s="1"/>
  <c r="I57" i="1" s="1"/>
  <c r="L56" i="1" l="1"/>
  <c r="N56" i="1" s="1"/>
  <c r="J57" i="1" s="1"/>
  <c r="K57" i="1" s="1"/>
  <c r="K58" i="1" l="1"/>
  <c r="I58" i="1"/>
  <c r="L58" i="1" s="1"/>
  <c r="N58" i="1" s="1"/>
  <c r="L57" i="1"/>
  <c r="N57" i="1" s="1"/>
  <c r="K59" i="1" l="1"/>
  <c r="I59" i="1"/>
  <c r="L59" i="1" s="1"/>
  <c r="N59" i="1" s="1"/>
  <c r="J60" i="1" s="1"/>
  <c r="K60" i="1" s="1"/>
  <c r="I60" i="1" l="1"/>
  <c r="L60" i="1" l="1"/>
  <c r="N60" i="1" s="1"/>
  <c r="J61" i="1" s="1"/>
  <c r="K61" i="1" s="1"/>
  <c r="I61" i="1"/>
  <c r="L61" i="1" s="1"/>
  <c r="N61" i="1" s="1"/>
  <c r="J62" i="1" s="1"/>
  <c r="K62" i="1" s="1"/>
  <c r="I62" i="1" l="1"/>
  <c r="L62" i="1" l="1"/>
  <c r="N62" i="1" s="1"/>
  <c r="J63" i="1" s="1"/>
  <c r="K63" i="1" s="1"/>
  <c r="I63" i="1"/>
  <c r="L63" i="1" s="1"/>
  <c r="N63" i="1" s="1"/>
  <c r="I64" i="1" l="1"/>
  <c r="J64" i="1"/>
  <c r="K64" i="1" s="1"/>
  <c r="I65" i="1" l="1"/>
  <c r="J65" i="1"/>
  <c r="K65" i="1" s="1"/>
  <c r="I66" i="1" s="1"/>
  <c r="L64" i="1"/>
  <c r="N64" i="1" s="1"/>
  <c r="J66" i="1"/>
  <c r="K66" i="1" s="1"/>
  <c r="I67" i="1" s="1"/>
  <c r="L65" i="1" l="1"/>
  <c r="N65" i="1" s="1"/>
  <c r="L66" i="1"/>
  <c r="N66" i="1" s="1"/>
  <c r="J67" i="1" l="1"/>
  <c r="K67" i="1" s="1"/>
  <c r="I68" i="1" l="1"/>
  <c r="L67" i="1"/>
  <c r="N67" i="1" s="1"/>
  <c r="J68" i="1" l="1"/>
  <c r="K68" i="1" s="1"/>
  <c r="I69" i="1" l="1"/>
  <c r="L68" i="1"/>
  <c r="N68" i="1" s="1"/>
  <c r="J69" i="1" l="1"/>
  <c r="K69" i="1" s="1"/>
  <c r="I70" i="1" l="1"/>
  <c r="L69" i="1"/>
  <c r="N69" i="1" s="1"/>
  <c r="J70" i="1" l="1"/>
  <c r="K70" i="1" s="1"/>
  <c r="I71" i="1" l="1"/>
  <c r="L70" i="1"/>
  <c r="N70" i="1" s="1"/>
  <c r="J71" i="1" l="1"/>
  <c r="K71" i="1" s="1"/>
  <c r="I72" i="1" l="1"/>
  <c r="L71" i="1"/>
  <c r="N71" i="1" s="1"/>
  <c r="J72" i="1" l="1"/>
  <c r="K72" i="1" s="1"/>
  <c r="I73" i="1" l="1"/>
  <c r="L72" i="1"/>
  <c r="N72" i="1" s="1"/>
  <c r="J73" i="1" l="1"/>
  <c r="K73" i="1" s="1"/>
  <c r="L73" i="1" l="1"/>
  <c r="N73" i="1" s="1"/>
  <c r="J74" i="1" s="1"/>
  <c r="K74" i="1" s="1"/>
  <c r="I74" i="1"/>
  <c r="L74" i="1" l="1"/>
  <c r="N74" i="1" s="1"/>
  <c r="J75" i="1" s="1"/>
  <c r="K75" i="1" s="1"/>
  <c r="I75" i="1"/>
  <c r="L75" i="1" l="1"/>
  <c r="N75" i="1" s="1"/>
  <c r="J76" i="1" s="1"/>
  <c r="K76" i="1" s="1"/>
  <c r="I76" i="1"/>
  <c r="I77" i="1" l="1"/>
  <c r="L76" i="1"/>
  <c r="N76" i="1" s="1"/>
  <c r="J77" i="1" s="1"/>
  <c r="K77" i="1" s="1"/>
  <c r="I78" i="1" l="1"/>
  <c r="L77" i="1"/>
  <c r="N77" i="1" s="1"/>
  <c r="J78" i="1" s="1"/>
  <c r="K78" i="1" s="1"/>
  <c r="L78" i="1" l="1"/>
  <c r="N78" i="1" s="1"/>
  <c r="J79" i="1" s="1"/>
  <c r="K79" i="1" s="1"/>
  <c r="I79" i="1"/>
  <c r="L79" i="1" l="1"/>
  <c r="N79" i="1" s="1"/>
  <c r="J80" i="1" s="1"/>
  <c r="K80" i="1" s="1"/>
  <c r="I80" i="1"/>
  <c r="L80" i="1" l="1"/>
  <c r="N80" i="1" s="1"/>
  <c r="J81" i="1" s="1"/>
  <c r="K81" i="1" s="1"/>
  <c r="I81" i="1"/>
  <c r="L81" i="1" l="1"/>
  <c r="N81" i="1" s="1"/>
  <c r="J82" i="1" s="1"/>
  <c r="K82" i="1" s="1"/>
  <c r="I82" i="1"/>
  <c r="L82" i="1" l="1"/>
  <c r="N82" i="1" s="1"/>
  <c r="J83" i="1" s="1"/>
  <c r="K83" i="1" s="1"/>
  <c r="I83" i="1"/>
  <c r="L83" i="1" l="1"/>
  <c r="N83" i="1" s="1"/>
  <c r="J84" i="1" s="1"/>
  <c r="K84" i="1" s="1"/>
  <c r="I84" i="1"/>
  <c r="L84" i="1" l="1"/>
  <c r="N84" i="1" s="1"/>
  <c r="J85" i="1" s="1"/>
  <c r="K85" i="1" s="1"/>
  <c r="I85" i="1"/>
  <c r="L85" i="1" l="1"/>
  <c r="N85" i="1" s="1"/>
  <c r="J86" i="1" s="1"/>
  <c r="K86" i="1" s="1"/>
  <c r="I86" i="1"/>
  <c r="L86" i="1" l="1"/>
  <c r="N86" i="1" s="1"/>
  <c r="J87" i="1" s="1"/>
  <c r="K87" i="1" s="1"/>
  <c r="B90" i="1" s="1"/>
  <c r="I87" i="1"/>
  <c r="B89" i="1" s="1"/>
  <c r="B91" i="1" s="1"/>
  <c r="L87" i="1" l="1"/>
  <c r="N87" i="1" s="1"/>
</calcChain>
</file>

<file path=xl/sharedStrings.xml><?xml version="1.0" encoding="utf-8"?>
<sst xmlns="http://schemas.openxmlformats.org/spreadsheetml/2006/main" count="26" uniqueCount="22">
  <si>
    <t>LIQUIDACION DE CREDITO CONJUNTO RESIDENCIAL PARQUE DE LOS CEREZOS VS FABIO PARRA No. 2021-905</t>
  </si>
  <si>
    <t>DESDE</t>
  </si>
  <si>
    <t>HASTA</t>
  </si>
  <si>
    <t>DIAS</t>
  </si>
  <si>
    <t>INT ANUAL</t>
  </si>
  <si>
    <t>INT MAXIMO</t>
  </si>
  <si>
    <t>INT APLICADO</t>
  </si>
  <si>
    <t>INT MENSUAL</t>
  </si>
  <si>
    <t>CAPITAL</t>
  </si>
  <si>
    <t>CAPITAL A LIQUIDAR</t>
  </si>
  <si>
    <t>INT MORA</t>
  </si>
  <si>
    <t>SALDO INT MORA</t>
  </si>
  <si>
    <t>SALDO A PAGAR</t>
  </si>
  <si>
    <t>ABONOS</t>
  </si>
  <si>
    <t>SALDO AL CORTE</t>
  </si>
  <si>
    <t>INTERESES</t>
  </si>
  <si>
    <t>TASA INTERÉS ANUAL %</t>
  </si>
  <si>
    <t>*17,84 / 24,76</t>
  </si>
  <si>
    <t>*18,09 / 25,14</t>
  </si>
  <si>
    <t>*18,35 / 25,53</t>
  </si>
  <si>
    <t>*18,29 / 25,44</t>
  </si>
  <si>
    <t>*18,12 / 25,18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</si>
</sst>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;[Red]\-&quot;$&quot;\ #,##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0" xfId="0" applyFont="1"/>
    <xf numFmtId="10" fontId="0" fillId="0" borderId="0" xfId="1" applyNumberFormat="1" applyFont="1"/>
    <xf numFmtId="14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9" fontId="0" fillId="0" borderId="0" xfId="1" applyFont="1"/>
    <xf numFmtId="14" fontId="6" fillId="0" borderId="5" xfId="0" applyNumberFormat="1" applyFont="1" applyBorder="1"/>
    <xf numFmtId="14" fontId="6" fillId="0" borderId="1" xfId="0" applyNumberFormat="1" applyFont="1" applyBorder="1"/>
    <xf numFmtId="0" fontId="6" fillId="0" borderId="1" xfId="0" applyFont="1" applyBorder="1"/>
    <xf numFmtId="164" fontId="6" fillId="0" borderId="1" xfId="0" applyNumberFormat="1" applyFont="1" applyBorder="1"/>
    <xf numFmtId="10" fontId="6" fillId="0" borderId="1" xfId="1" applyNumberFormat="1" applyFont="1" applyBorder="1"/>
    <xf numFmtId="10" fontId="6" fillId="0" borderId="1" xfId="1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5" fillId="0" borderId="5" xfId="0" applyFont="1" applyBorder="1"/>
    <xf numFmtId="0" fontId="4" fillId="0" borderId="5" xfId="0" applyFont="1" applyBorder="1"/>
    <xf numFmtId="0" fontId="0" fillId="0" borderId="12" xfId="0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2"/>
  <sheetViews>
    <sheetView tabSelected="1" zoomScaleNormal="100" workbookViewId="0">
      <pane ySplit="3" topLeftCell="A78" activePane="bottomLeft" state="frozen"/>
      <selection pane="bottomLeft" activeCell="E94" sqref="E94"/>
    </sheetView>
  </sheetViews>
  <sheetFormatPr defaultColWidth="11.42578125" defaultRowHeight="15"/>
  <cols>
    <col min="1" max="1" width="9.7109375" bestFit="1" customWidth="1"/>
    <col min="3" max="3" width="7.85546875" customWidth="1"/>
    <col min="8" max="8" width="10.5703125" bestFit="1" customWidth="1"/>
    <col min="9" max="9" width="17.7109375" bestFit="1" customWidth="1"/>
    <col min="11" max="12" width="14.140625" customWidth="1"/>
  </cols>
  <sheetData>
    <row r="1" spans="1:14" ht="15.75" thickBot="1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26"/>
    </row>
    <row r="2" spans="1:14" ht="15.75" thickBot="1"/>
    <row r="3" spans="1:14">
      <c r="A3" s="27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8" t="s">
        <v>8</v>
      </c>
      <c r="I3" s="28" t="s">
        <v>9</v>
      </c>
      <c r="J3" s="28" t="s">
        <v>10</v>
      </c>
      <c r="K3" s="28" t="s">
        <v>11</v>
      </c>
      <c r="L3" s="28" t="s">
        <v>12</v>
      </c>
      <c r="M3" s="28" t="s">
        <v>13</v>
      </c>
      <c r="N3" s="29" t="s">
        <v>14</v>
      </c>
    </row>
    <row r="4" spans="1:14">
      <c r="A4" s="9">
        <v>42309</v>
      </c>
      <c r="B4" s="10">
        <f t="shared" ref="B4:B26" si="0">+EOMONTH(A4,0)</f>
        <v>42338</v>
      </c>
      <c r="C4" s="11">
        <f t="shared" ref="C4:C26" si="1">B4-A4+1</f>
        <v>30</v>
      </c>
      <c r="D4" s="13">
        <v>0.28999999999999998</v>
      </c>
      <c r="E4" s="13">
        <f t="shared" ref="E4:E26" si="2">((D4/2)+D4)</f>
        <v>0.43499999999999994</v>
      </c>
      <c r="F4" s="13">
        <f t="shared" ref="F4:F26" si="3">((D4/2)+D4)</f>
        <v>0.43499999999999994</v>
      </c>
      <c r="G4" s="14">
        <f t="shared" ref="G4:G26" si="4">+((1+E4)^(1/12)-1)</f>
        <v>3.0554565821144131E-2</v>
      </c>
      <c r="H4" s="12">
        <v>0</v>
      </c>
      <c r="I4" s="12">
        <f>+H4</f>
        <v>0</v>
      </c>
      <c r="J4" s="12">
        <v>0</v>
      </c>
      <c r="K4" s="15">
        <f>+J4</f>
        <v>0</v>
      </c>
      <c r="L4" s="15">
        <f>+I4+K4</f>
        <v>0</v>
      </c>
      <c r="M4" s="12">
        <v>0</v>
      </c>
      <c r="N4" s="16">
        <f>+L4-M4</f>
        <v>0</v>
      </c>
    </row>
    <row r="5" spans="1:14">
      <c r="A5" s="9">
        <v>42339</v>
      </c>
      <c r="B5" s="10">
        <f t="shared" si="0"/>
        <v>42369</v>
      </c>
      <c r="C5" s="11">
        <f t="shared" si="1"/>
        <v>31</v>
      </c>
      <c r="D5" s="13">
        <v>0.28999999999999998</v>
      </c>
      <c r="E5" s="13">
        <f t="shared" si="2"/>
        <v>0.43499999999999994</v>
      </c>
      <c r="F5" s="13">
        <f t="shared" si="3"/>
        <v>0.43499999999999994</v>
      </c>
      <c r="G5" s="14">
        <f t="shared" si="4"/>
        <v>3.0554565821144131E-2</v>
      </c>
      <c r="H5" s="12">
        <v>0</v>
      </c>
      <c r="I5" s="12">
        <f t="shared" ref="I5:I12" si="5">+IF(K4-M4&lt;0,I4+H5-M4+K4,I4+H5)</f>
        <v>0</v>
      </c>
      <c r="J5" s="12">
        <f t="shared" ref="J5:J13" si="6">+IF(M4&gt;K4,N4*G5,I4*G5)</f>
        <v>0</v>
      </c>
      <c r="K5" s="15">
        <f t="shared" ref="K5:K12" si="7">+IF(K4-M4&lt;0,J5,K4-M4+J5)</f>
        <v>0</v>
      </c>
      <c r="L5" s="15">
        <f t="shared" ref="L5:L68" si="8">+I5+K5</f>
        <v>0</v>
      </c>
      <c r="M5" s="12">
        <v>0</v>
      </c>
      <c r="N5" s="16">
        <f t="shared" ref="N5:N68" si="9">+L5-M5</f>
        <v>0</v>
      </c>
    </row>
    <row r="6" spans="1:14">
      <c r="A6" s="9">
        <v>42370</v>
      </c>
      <c r="B6" s="10">
        <f t="shared" si="0"/>
        <v>42400</v>
      </c>
      <c r="C6" s="11">
        <f t="shared" si="1"/>
        <v>31</v>
      </c>
      <c r="D6" s="13">
        <v>0.29520000000000002</v>
      </c>
      <c r="E6" s="13">
        <f t="shared" si="2"/>
        <v>0.44280000000000003</v>
      </c>
      <c r="F6" s="13">
        <f t="shared" si="3"/>
        <v>0.44280000000000003</v>
      </c>
      <c r="G6" s="14">
        <f t="shared" si="4"/>
        <v>3.1020208625375467E-2</v>
      </c>
      <c r="H6" s="12">
        <v>0</v>
      </c>
      <c r="I6" s="12">
        <f t="shared" si="5"/>
        <v>0</v>
      </c>
      <c r="J6" s="12">
        <f t="shared" si="6"/>
        <v>0</v>
      </c>
      <c r="K6" s="15">
        <f t="shared" si="7"/>
        <v>0</v>
      </c>
      <c r="L6" s="15">
        <f t="shared" si="8"/>
        <v>0</v>
      </c>
      <c r="M6" s="12">
        <v>0</v>
      </c>
      <c r="N6" s="16">
        <f t="shared" si="9"/>
        <v>0</v>
      </c>
    </row>
    <row r="7" spans="1:14">
      <c r="A7" s="9">
        <v>42401</v>
      </c>
      <c r="B7" s="10">
        <f t="shared" si="0"/>
        <v>42429</v>
      </c>
      <c r="C7" s="11">
        <f t="shared" si="1"/>
        <v>29</v>
      </c>
      <c r="D7" s="13">
        <v>0.29520000000000002</v>
      </c>
      <c r="E7" s="13">
        <f t="shared" si="2"/>
        <v>0.44280000000000003</v>
      </c>
      <c r="F7" s="13">
        <f t="shared" si="3"/>
        <v>0.44280000000000003</v>
      </c>
      <c r="G7" s="14">
        <f t="shared" si="4"/>
        <v>3.1020208625375467E-2</v>
      </c>
      <c r="H7" s="12">
        <v>0</v>
      </c>
      <c r="I7" s="12">
        <f t="shared" si="5"/>
        <v>0</v>
      </c>
      <c r="J7" s="12">
        <f t="shared" si="6"/>
        <v>0</v>
      </c>
      <c r="K7" s="15">
        <f t="shared" si="7"/>
        <v>0</v>
      </c>
      <c r="L7" s="15">
        <f t="shared" si="8"/>
        <v>0</v>
      </c>
      <c r="M7" s="12">
        <v>0</v>
      </c>
      <c r="N7" s="16">
        <f t="shared" si="9"/>
        <v>0</v>
      </c>
    </row>
    <row r="8" spans="1:14">
      <c r="A8" s="9">
        <v>42430</v>
      </c>
      <c r="B8" s="10">
        <f t="shared" si="0"/>
        <v>42460</v>
      </c>
      <c r="C8" s="11">
        <f t="shared" si="1"/>
        <v>31</v>
      </c>
      <c r="D8" s="13">
        <v>0.29520000000000002</v>
      </c>
      <c r="E8" s="13">
        <f t="shared" si="2"/>
        <v>0.44280000000000003</v>
      </c>
      <c r="F8" s="13">
        <f t="shared" si="3"/>
        <v>0.44280000000000003</v>
      </c>
      <c r="G8" s="14">
        <f t="shared" si="4"/>
        <v>3.1020208625375467E-2</v>
      </c>
      <c r="H8" s="12">
        <v>0</v>
      </c>
      <c r="I8" s="12">
        <f t="shared" si="5"/>
        <v>0</v>
      </c>
      <c r="J8" s="12">
        <f t="shared" si="6"/>
        <v>0</v>
      </c>
      <c r="K8" s="15">
        <f t="shared" si="7"/>
        <v>0</v>
      </c>
      <c r="L8" s="15">
        <f t="shared" si="8"/>
        <v>0</v>
      </c>
      <c r="M8" s="12">
        <v>0</v>
      </c>
      <c r="N8" s="16">
        <f t="shared" si="9"/>
        <v>0</v>
      </c>
    </row>
    <row r="9" spans="1:14">
      <c r="A9" s="9">
        <v>42461</v>
      </c>
      <c r="B9" s="10">
        <f t="shared" si="0"/>
        <v>42490</v>
      </c>
      <c r="C9" s="11">
        <f t="shared" si="1"/>
        <v>30</v>
      </c>
      <c r="D9" s="13">
        <v>0.30809999999999998</v>
      </c>
      <c r="E9" s="13">
        <f t="shared" si="2"/>
        <v>0.46214999999999995</v>
      </c>
      <c r="F9" s="13">
        <f t="shared" si="3"/>
        <v>0.46214999999999995</v>
      </c>
      <c r="G9" s="14">
        <f t="shared" si="4"/>
        <v>3.216547301042505E-2</v>
      </c>
      <c r="H9" s="12">
        <v>0</v>
      </c>
      <c r="I9" s="12">
        <f t="shared" si="5"/>
        <v>0</v>
      </c>
      <c r="J9" s="12">
        <f t="shared" si="6"/>
        <v>0</v>
      </c>
      <c r="K9" s="15">
        <f t="shared" si="7"/>
        <v>0</v>
      </c>
      <c r="L9" s="15">
        <f t="shared" si="8"/>
        <v>0</v>
      </c>
      <c r="M9" s="12">
        <v>0</v>
      </c>
      <c r="N9" s="16">
        <f t="shared" si="9"/>
        <v>0</v>
      </c>
    </row>
    <row r="10" spans="1:14">
      <c r="A10" s="9">
        <v>42491</v>
      </c>
      <c r="B10" s="10">
        <f t="shared" si="0"/>
        <v>42521</v>
      </c>
      <c r="C10" s="11">
        <f t="shared" si="1"/>
        <v>31</v>
      </c>
      <c r="D10" s="13">
        <v>0.30809999999999998</v>
      </c>
      <c r="E10" s="13">
        <f t="shared" si="2"/>
        <v>0.46214999999999995</v>
      </c>
      <c r="F10" s="13">
        <f t="shared" si="3"/>
        <v>0.46214999999999995</v>
      </c>
      <c r="G10" s="14">
        <f t="shared" si="4"/>
        <v>3.216547301042505E-2</v>
      </c>
      <c r="H10" s="12">
        <v>0</v>
      </c>
      <c r="I10" s="12">
        <f t="shared" si="5"/>
        <v>0</v>
      </c>
      <c r="J10" s="12">
        <f t="shared" si="6"/>
        <v>0</v>
      </c>
      <c r="K10" s="15">
        <f t="shared" si="7"/>
        <v>0</v>
      </c>
      <c r="L10" s="15">
        <f t="shared" si="8"/>
        <v>0</v>
      </c>
      <c r="M10" s="12">
        <v>0</v>
      </c>
      <c r="N10" s="16">
        <f t="shared" si="9"/>
        <v>0</v>
      </c>
    </row>
    <row r="11" spans="1:14">
      <c r="A11" s="9">
        <v>42522</v>
      </c>
      <c r="B11" s="10">
        <f t="shared" si="0"/>
        <v>42551</v>
      </c>
      <c r="C11" s="11">
        <f t="shared" si="1"/>
        <v>30</v>
      </c>
      <c r="D11" s="13">
        <v>0.30809999999999998</v>
      </c>
      <c r="E11" s="13">
        <f t="shared" si="2"/>
        <v>0.46214999999999995</v>
      </c>
      <c r="F11" s="13">
        <f t="shared" si="3"/>
        <v>0.46214999999999995</v>
      </c>
      <c r="G11" s="14">
        <f t="shared" si="4"/>
        <v>3.216547301042505E-2</v>
      </c>
      <c r="H11" s="12">
        <v>0</v>
      </c>
      <c r="I11" s="12">
        <f t="shared" si="5"/>
        <v>0</v>
      </c>
      <c r="J11" s="12">
        <f t="shared" si="6"/>
        <v>0</v>
      </c>
      <c r="K11" s="15">
        <f t="shared" si="7"/>
        <v>0</v>
      </c>
      <c r="L11" s="15">
        <f t="shared" si="8"/>
        <v>0</v>
      </c>
      <c r="M11" s="12">
        <v>0</v>
      </c>
      <c r="N11" s="16">
        <f t="shared" si="9"/>
        <v>0</v>
      </c>
    </row>
    <row r="12" spans="1:14">
      <c r="A12" s="9">
        <v>42552</v>
      </c>
      <c r="B12" s="10">
        <f t="shared" si="0"/>
        <v>42582</v>
      </c>
      <c r="C12" s="11">
        <f t="shared" si="1"/>
        <v>31</v>
      </c>
      <c r="D12" s="13">
        <v>0.3201</v>
      </c>
      <c r="E12" s="13">
        <f t="shared" si="2"/>
        <v>0.48014999999999997</v>
      </c>
      <c r="F12" s="13">
        <f t="shared" si="3"/>
        <v>0.48014999999999997</v>
      </c>
      <c r="G12" s="14">
        <f t="shared" si="4"/>
        <v>3.3218429621148182E-2</v>
      </c>
      <c r="H12" s="12">
        <v>0</v>
      </c>
      <c r="I12" s="12">
        <f t="shared" si="5"/>
        <v>0</v>
      </c>
      <c r="J12" s="12">
        <f t="shared" si="6"/>
        <v>0</v>
      </c>
      <c r="K12" s="15">
        <f t="shared" si="7"/>
        <v>0</v>
      </c>
      <c r="L12" s="15">
        <f t="shared" si="8"/>
        <v>0</v>
      </c>
      <c r="M12" s="12">
        <v>0</v>
      </c>
      <c r="N12" s="16">
        <f t="shared" si="9"/>
        <v>0</v>
      </c>
    </row>
    <row r="13" spans="1:14">
      <c r="A13" s="9">
        <v>42583</v>
      </c>
      <c r="B13" s="10">
        <f t="shared" si="0"/>
        <v>42613</v>
      </c>
      <c r="C13" s="11">
        <f t="shared" si="1"/>
        <v>31</v>
      </c>
      <c r="D13" s="13">
        <v>0.3201</v>
      </c>
      <c r="E13" s="13">
        <f t="shared" si="2"/>
        <v>0.48014999999999997</v>
      </c>
      <c r="F13" s="13">
        <f t="shared" si="3"/>
        <v>0.48014999999999997</v>
      </c>
      <c r="G13" s="14">
        <f t="shared" si="4"/>
        <v>3.3218429621148182E-2</v>
      </c>
      <c r="H13" s="12">
        <v>0</v>
      </c>
      <c r="I13" s="12">
        <f>+IF(K12-M12&lt;0,I12+H13-M12+K12,I12+H13)</f>
        <v>0</v>
      </c>
      <c r="J13" s="12">
        <f t="shared" si="6"/>
        <v>0</v>
      </c>
      <c r="K13" s="15">
        <f>+IF(K12-M12&lt;0,J13,K12-M12+J13)</f>
        <v>0</v>
      </c>
      <c r="L13" s="15">
        <f t="shared" si="8"/>
        <v>0</v>
      </c>
      <c r="M13" s="12">
        <v>0</v>
      </c>
      <c r="N13" s="16">
        <f t="shared" si="9"/>
        <v>0</v>
      </c>
    </row>
    <row r="14" spans="1:14">
      <c r="A14" s="9">
        <v>42614</v>
      </c>
      <c r="B14" s="10">
        <f t="shared" si="0"/>
        <v>42643</v>
      </c>
      <c r="C14" s="11">
        <f t="shared" si="1"/>
        <v>30</v>
      </c>
      <c r="D14" s="13">
        <v>0.3201</v>
      </c>
      <c r="E14" s="13">
        <f t="shared" si="2"/>
        <v>0.48014999999999997</v>
      </c>
      <c r="F14" s="13">
        <f t="shared" si="3"/>
        <v>0.48014999999999997</v>
      </c>
      <c r="G14" s="14">
        <f t="shared" si="4"/>
        <v>3.3218429621148182E-2</v>
      </c>
      <c r="H14" s="12">
        <v>0</v>
      </c>
      <c r="I14" s="12">
        <f t="shared" ref="I14:I73" si="10">+IF(K13-M13&lt;0,I13+H14-M13+K13,I13+H14)</f>
        <v>0</v>
      </c>
      <c r="J14" s="12">
        <f t="shared" ref="J14:J34" si="11">+IF(M13&gt;K13,N13*G14,I13*G14)</f>
        <v>0</v>
      </c>
      <c r="K14" s="15">
        <f t="shared" ref="K14:K73" si="12">+IF(K13-M13&lt;0,J14,K13-M13+J14)</f>
        <v>0</v>
      </c>
      <c r="L14" s="15">
        <f t="shared" si="8"/>
        <v>0</v>
      </c>
      <c r="M14" s="12">
        <v>0</v>
      </c>
      <c r="N14" s="16">
        <f t="shared" si="9"/>
        <v>0</v>
      </c>
    </row>
    <row r="15" spans="1:14">
      <c r="A15" s="9">
        <v>42644</v>
      </c>
      <c r="B15" s="10">
        <f t="shared" si="0"/>
        <v>42674</v>
      </c>
      <c r="C15" s="11">
        <f t="shared" si="1"/>
        <v>31</v>
      </c>
      <c r="D15" s="13">
        <v>0.32990000000000003</v>
      </c>
      <c r="E15" s="13">
        <f t="shared" si="2"/>
        <v>0.49485000000000001</v>
      </c>
      <c r="F15" s="13">
        <f t="shared" si="3"/>
        <v>0.49485000000000001</v>
      </c>
      <c r="G15" s="14">
        <f t="shared" si="4"/>
        <v>3.4069672778306526E-2</v>
      </c>
      <c r="H15" s="12">
        <v>0</v>
      </c>
      <c r="I15" s="12">
        <f t="shared" si="10"/>
        <v>0</v>
      </c>
      <c r="J15" s="12">
        <f t="shared" si="11"/>
        <v>0</v>
      </c>
      <c r="K15" s="15">
        <f t="shared" si="12"/>
        <v>0</v>
      </c>
      <c r="L15" s="15">
        <f t="shared" si="8"/>
        <v>0</v>
      </c>
      <c r="M15" s="12">
        <v>0</v>
      </c>
      <c r="N15" s="16">
        <f t="shared" si="9"/>
        <v>0</v>
      </c>
    </row>
    <row r="16" spans="1:14">
      <c r="A16" s="9">
        <v>42675</v>
      </c>
      <c r="B16" s="10">
        <f t="shared" si="0"/>
        <v>42704</v>
      </c>
      <c r="C16" s="11">
        <f t="shared" si="1"/>
        <v>30</v>
      </c>
      <c r="D16" s="13">
        <v>0.32990000000000003</v>
      </c>
      <c r="E16" s="13">
        <f t="shared" si="2"/>
        <v>0.49485000000000001</v>
      </c>
      <c r="F16" s="13">
        <f t="shared" si="3"/>
        <v>0.49485000000000001</v>
      </c>
      <c r="G16" s="14">
        <f t="shared" si="4"/>
        <v>3.4069672778306526E-2</v>
      </c>
      <c r="H16" s="12">
        <v>0</v>
      </c>
      <c r="I16" s="12">
        <f t="shared" si="10"/>
        <v>0</v>
      </c>
      <c r="J16" s="12">
        <f t="shared" si="11"/>
        <v>0</v>
      </c>
      <c r="K16" s="15">
        <f t="shared" si="12"/>
        <v>0</v>
      </c>
      <c r="L16" s="15">
        <f t="shared" si="8"/>
        <v>0</v>
      </c>
      <c r="M16" s="12">
        <v>0</v>
      </c>
      <c r="N16" s="16">
        <f t="shared" si="9"/>
        <v>0</v>
      </c>
    </row>
    <row r="17" spans="1:15">
      <c r="A17" s="9">
        <v>42705</v>
      </c>
      <c r="B17" s="10">
        <f t="shared" si="0"/>
        <v>42735</v>
      </c>
      <c r="C17" s="11">
        <f t="shared" si="1"/>
        <v>31</v>
      </c>
      <c r="D17" s="13">
        <v>0.32990000000000003</v>
      </c>
      <c r="E17" s="13">
        <f t="shared" si="2"/>
        <v>0.49485000000000001</v>
      </c>
      <c r="F17" s="13">
        <f t="shared" si="3"/>
        <v>0.49485000000000001</v>
      </c>
      <c r="G17" s="14">
        <f t="shared" si="4"/>
        <v>3.4069672778306526E-2</v>
      </c>
      <c r="H17" s="12">
        <v>0</v>
      </c>
      <c r="I17" s="12">
        <f t="shared" si="10"/>
        <v>0</v>
      </c>
      <c r="J17" s="12">
        <f t="shared" si="11"/>
        <v>0</v>
      </c>
      <c r="K17" s="15">
        <f t="shared" si="12"/>
        <v>0</v>
      </c>
      <c r="L17" s="15">
        <f t="shared" si="8"/>
        <v>0</v>
      </c>
      <c r="M17" s="12">
        <v>0</v>
      </c>
      <c r="N17" s="16">
        <f t="shared" si="9"/>
        <v>0</v>
      </c>
    </row>
    <row r="18" spans="1:15">
      <c r="A18" s="9">
        <v>42736</v>
      </c>
      <c r="B18" s="10">
        <f t="shared" si="0"/>
        <v>42766</v>
      </c>
      <c r="C18" s="11">
        <f t="shared" si="1"/>
        <v>31</v>
      </c>
      <c r="D18" s="13">
        <v>0.31509999999999999</v>
      </c>
      <c r="E18" s="13">
        <f t="shared" si="2"/>
        <v>0.47265000000000001</v>
      </c>
      <c r="F18" s="13">
        <f t="shared" si="3"/>
        <v>0.47265000000000001</v>
      </c>
      <c r="G18" s="14">
        <f t="shared" si="4"/>
        <v>3.2781131977041245E-2</v>
      </c>
      <c r="H18" s="12">
        <v>116994.18229305607</v>
      </c>
      <c r="I18" s="12">
        <f t="shared" si="10"/>
        <v>116994.18229305607</v>
      </c>
      <c r="J18" s="12">
        <f t="shared" si="11"/>
        <v>0</v>
      </c>
      <c r="K18" s="15">
        <f t="shared" si="12"/>
        <v>0</v>
      </c>
      <c r="L18" s="15">
        <f t="shared" si="8"/>
        <v>116994.18229305607</v>
      </c>
      <c r="M18" s="12">
        <v>0</v>
      </c>
      <c r="N18" s="16">
        <f t="shared" si="9"/>
        <v>116994.18229305607</v>
      </c>
    </row>
    <row r="19" spans="1:15">
      <c r="A19" s="9">
        <v>42767</v>
      </c>
      <c r="B19" s="10">
        <f t="shared" si="0"/>
        <v>42794</v>
      </c>
      <c r="C19" s="11">
        <f t="shared" si="1"/>
        <v>28</v>
      </c>
      <c r="D19" s="13">
        <v>0.31509999999999999</v>
      </c>
      <c r="E19" s="13">
        <f t="shared" si="2"/>
        <v>0.47265000000000001</v>
      </c>
      <c r="F19" s="13">
        <f t="shared" si="3"/>
        <v>0.47265000000000001</v>
      </c>
      <c r="G19" s="14">
        <f t="shared" si="4"/>
        <v>3.2781131977041245E-2</v>
      </c>
      <c r="H19" s="12">
        <v>139000</v>
      </c>
      <c r="I19" s="12">
        <f t="shared" si="10"/>
        <v>255994.18229305607</v>
      </c>
      <c r="J19" s="12">
        <f t="shared" si="11"/>
        <v>3835.2017302946929</v>
      </c>
      <c r="K19" s="15">
        <f t="shared" si="12"/>
        <v>3835.2017302946929</v>
      </c>
      <c r="L19" s="15">
        <f t="shared" si="8"/>
        <v>259829.38402335078</v>
      </c>
      <c r="M19" s="12">
        <v>0</v>
      </c>
      <c r="N19" s="16">
        <f t="shared" si="9"/>
        <v>259829.38402335078</v>
      </c>
    </row>
    <row r="20" spans="1:15">
      <c r="A20" s="9">
        <v>42795</v>
      </c>
      <c r="B20" s="10">
        <f t="shared" si="0"/>
        <v>42825</v>
      </c>
      <c r="C20" s="11">
        <f t="shared" si="1"/>
        <v>31</v>
      </c>
      <c r="D20" s="13">
        <v>0.31509999999999999</v>
      </c>
      <c r="E20" s="13">
        <f t="shared" si="2"/>
        <v>0.47265000000000001</v>
      </c>
      <c r="F20" s="13">
        <f t="shared" si="3"/>
        <v>0.47265000000000001</v>
      </c>
      <c r="G20" s="14">
        <f t="shared" si="4"/>
        <v>3.2781131977041245E-2</v>
      </c>
      <c r="H20" s="12">
        <v>139000</v>
      </c>
      <c r="I20" s="12">
        <f t="shared" si="10"/>
        <v>394994.18229305604</v>
      </c>
      <c r="J20" s="12">
        <f t="shared" si="11"/>
        <v>8391.7790751034263</v>
      </c>
      <c r="K20" s="15">
        <f t="shared" si="12"/>
        <v>12226.98080539812</v>
      </c>
      <c r="L20" s="15">
        <f t="shared" si="8"/>
        <v>407221.16309845418</v>
      </c>
      <c r="M20" s="12">
        <v>0</v>
      </c>
      <c r="N20" s="16">
        <f t="shared" si="9"/>
        <v>407221.16309845418</v>
      </c>
    </row>
    <row r="21" spans="1:15">
      <c r="A21" s="9">
        <v>42826</v>
      </c>
      <c r="B21" s="10">
        <f t="shared" si="0"/>
        <v>42855</v>
      </c>
      <c r="C21" s="11">
        <f t="shared" si="1"/>
        <v>30</v>
      </c>
      <c r="D21" s="13">
        <v>0.315</v>
      </c>
      <c r="E21" s="13">
        <f t="shared" si="2"/>
        <v>0.47250000000000003</v>
      </c>
      <c r="F21" s="13">
        <f t="shared" si="3"/>
        <v>0.47250000000000003</v>
      </c>
      <c r="G21" s="14">
        <f t="shared" si="4"/>
        <v>3.2772365218561417E-2</v>
      </c>
      <c r="H21" s="12">
        <v>139000</v>
      </c>
      <c r="I21" s="12">
        <f t="shared" si="10"/>
        <v>533994.18229305604</v>
      </c>
      <c r="J21" s="12">
        <f t="shared" si="11"/>
        <v>12944.893601315058</v>
      </c>
      <c r="K21" s="15">
        <f t="shared" si="12"/>
        <v>25171.874406713177</v>
      </c>
      <c r="L21" s="15">
        <f t="shared" si="8"/>
        <v>559166.05669976922</v>
      </c>
      <c r="M21" s="12">
        <v>0</v>
      </c>
      <c r="N21" s="16">
        <f t="shared" si="9"/>
        <v>559166.05669976922</v>
      </c>
    </row>
    <row r="22" spans="1:15">
      <c r="A22" s="9">
        <v>42856</v>
      </c>
      <c r="B22" s="10">
        <f t="shared" si="0"/>
        <v>42886</v>
      </c>
      <c r="C22" s="11">
        <f t="shared" si="1"/>
        <v>31</v>
      </c>
      <c r="D22" s="13">
        <v>0.315</v>
      </c>
      <c r="E22" s="13">
        <f t="shared" si="2"/>
        <v>0.47250000000000003</v>
      </c>
      <c r="F22" s="13">
        <f t="shared" si="3"/>
        <v>0.47250000000000003</v>
      </c>
      <c r="G22" s="14">
        <f t="shared" si="4"/>
        <v>3.2772365218561417E-2</v>
      </c>
      <c r="H22" s="12">
        <v>139000</v>
      </c>
      <c r="I22" s="12">
        <f t="shared" si="10"/>
        <v>672994.18229305604</v>
      </c>
      <c r="J22" s="12">
        <f t="shared" si="11"/>
        <v>17500.252366695095</v>
      </c>
      <c r="K22" s="15">
        <f t="shared" si="12"/>
        <v>42672.126773408272</v>
      </c>
      <c r="L22" s="15">
        <f t="shared" si="8"/>
        <v>715666.30906646431</v>
      </c>
      <c r="M22" s="12">
        <v>0</v>
      </c>
      <c r="N22" s="16">
        <f t="shared" si="9"/>
        <v>715666.30906646431</v>
      </c>
    </row>
    <row r="23" spans="1:15">
      <c r="A23" s="9">
        <v>42887</v>
      </c>
      <c r="B23" s="10">
        <f t="shared" si="0"/>
        <v>42916</v>
      </c>
      <c r="C23" s="11">
        <f t="shared" si="1"/>
        <v>30</v>
      </c>
      <c r="D23" s="13">
        <v>0.315</v>
      </c>
      <c r="E23" s="13">
        <f t="shared" si="2"/>
        <v>0.47250000000000003</v>
      </c>
      <c r="F23" s="13">
        <f t="shared" si="3"/>
        <v>0.47250000000000003</v>
      </c>
      <c r="G23" s="14">
        <f t="shared" si="4"/>
        <v>3.2772365218561417E-2</v>
      </c>
      <c r="H23" s="12">
        <v>139000</v>
      </c>
      <c r="I23" s="12">
        <f t="shared" si="10"/>
        <v>811994.18229305604</v>
      </c>
      <c r="J23" s="12">
        <f t="shared" si="11"/>
        <v>22055.611132075133</v>
      </c>
      <c r="K23" s="15">
        <f t="shared" si="12"/>
        <v>64727.737905483402</v>
      </c>
      <c r="L23" s="15">
        <f t="shared" si="8"/>
        <v>876721.9201985395</v>
      </c>
      <c r="M23" s="12">
        <v>0</v>
      </c>
      <c r="N23" s="16">
        <f t="shared" si="9"/>
        <v>876721.9201985395</v>
      </c>
    </row>
    <row r="24" spans="1:15">
      <c r="A24" s="9">
        <v>42917</v>
      </c>
      <c r="B24" s="10">
        <f t="shared" si="0"/>
        <v>42947</v>
      </c>
      <c r="C24" s="11">
        <f t="shared" si="1"/>
        <v>31</v>
      </c>
      <c r="D24" s="13">
        <v>0.30969999999999998</v>
      </c>
      <c r="E24" s="13">
        <f t="shared" si="2"/>
        <v>0.46454999999999996</v>
      </c>
      <c r="F24" s="13">
        <f t="shared" si="3"/>
        <v>0.46454999999999996</v>
      </c>
      <c r="G24" s="14">
        <f t="shared" si="4"/>
        <v>3.230655152780515E-2</v>
      </c>
      <c r="H24" s="12">
        <v>139000</v>
      </c>
      <c r="I24" s="12">
        <f t="shared" si="10"/>
        <v>950994.18229305604</v>
      </c>
      <c r="J24" s="12">
        <f t="shared" si="11"/>
        <v>26232.731890528623</v>
      </c>
      <c r="K24" s="15">
        <f t="shared" si="12"/>
        <v>90960.469796012025</v>
      </c>
      <c r="L24" s="15">
        <f t="shared" si="8"/>
        <v>1041954.6520890681</v>
      </c>
      <c r="M24" s="12">
        <v>0</v>
      </c>
      <c r="N24" s="16">
        <f t="shared" si="9"/>
        <v>1041954.6520890681</v>
      </c>
    </row>
    <row r="25" spans="1:15">
      <c r="A25" s="9">
        <v>42948</v>
      </c>
      <c r="B25" s="10">
        <f t="shared" si="0"/>
        <v>42978</v>
      </c>
      <c r="C25" s="11">
        <f t="shared" si="1"/>
        <v>31</v>
      </c>
      <c r="D25" s="13">
        <v>0.30969999999999998</v>
      </c>
      <c r="E25" s="13">
        <f t="shared" si="2"/>
        <v>0.46454999999999996</v>
      </c>
      <c r="F25" s="13">
        <f t="shared" si="3"/>
        <v>0.46454999999999996</v>
      </c>
      <c r="G25" s="14">
        <f t="shared" si="4"/>
        <v>3.230655152780515E-2</v>
      </c>
      <c r="H25" s="12">
        <v>139000</v>
      </c>
      <c r="I25" s="12">
        <f t="shared" si="10"/>
        <v>1089994.182293056</v>
      </c>
      <c r="J25" s="12">
        <f t="shared" si="11"/>
        <v>30723.34255289354</v>
      </c>
      <c r="K25" s="15">
        <f t="shared" si="12"/>
        <v>121683.81234890557</v>
      </c>
      <c r="L25" s="15">
        <f t="shared" si="8"/>
        <v>1211677.9946419615</v>
      </c>
      <c r="M25" s="12">
        <v>300000</v>
      </c>
      <c r="N25" s="16">
        <f t="shared" si="9"/>
        <v>911677.99464196153</v>
      </c>
    </row>
    <row r="26" spans="1:15">
      <c r="A26" s="9">
        <v>42979</v>
      </c>
      <c r="B26" s="10">
        <f t="shared" si="0"/>
        <v>43008</v>
      </c>
      <c r="C26" s="11">
        <f t="shared" si="1"/>
        <v>30</v>
      </c>
      <c r="D26" s="13">
        <f>+VLOOKUP(A26,Hoja2!$A:$C,3,FALSE)/100</f>
        <v>0.30219999999999997</v>
      </c>
      <c r="E26" s="13">
        <f t="shared" si="2"/>
        <v>0.45329999999999993</v>
      </c>
      <c r="F26" s="13">
        <f t="shared" si="3"/>
        <v>0.45329999999999993</v>
      </c>
      <c r="G26" s="14">
        <f t="shared" si="4"/>
        <v>3.1643404825408394E-2</v>
      </c>
      <c r="H26" s="12">
        <v>139000</v>
      </c>
      <c r="I26" s="12">
        <f t="shared" si="10"/>
        <v>1050677.9946419615</v>
      </c>
      <c r="J26" s="12">
        <f t="shared" si="11"/>
        <v>28848.595854872096</v>
      </c>
      <c r="K26" s="15">
        <f t="shared" si="12"/>
        <v>28848.595854872096</v>
      </c>
      <c r="L26" s="15">
        <f t="shared" si="8"/>
        <v>1079526.5904968337</v>
      </c>
      <c r="M26" s="12">
        <v>0</v>
      </c>
      <c r="N26" s="16">
        <f t="shared" si="9"/>
        <v>1079526.5904968337</v>
      </c>
    </row>
    <row r="27" spans="1:15">
      <c r="A27" s="9">
        <v>43009</v>
      </c>
      <c r="B27" s="10">
        <f t="shared" ref="B27:B73" si="13">+EOMONTH(A27,0)</f>
        <v>43039</v>
      </c>
      <c r="C27" s="11">
        <f t="shared" ref="C27:C29" si="14">B27-A27+1</f>
        <v>31</v>
      </c>
      <c r="D27" s="13">
        <f>+VLOOKUP(A27,Hoja2!$A:$C,3,FALSE)/100</f>
        <v>0.29730000000000001</v>
      </c>
      <c r="E27" s="13">
        <f t="shared" ref="E27:E73" si="15">((D27/2)+D27)</f>
        <v>0.44595000000000001</v>
      </c>
      <c r="F27" s="13">
        <f t="shared" ref="F27:F65" si="16">((D27/2)+D27)</f>
        <v>0.44595000000000001</v>
      </c>
      <c r="G27" s="14">
        <f>+((1+E27)^(1/12)-1)</f>
        <v>3.1207602831719639E-2</v>
      </c>
      <c r="H27" s="12">
        <v>139000</v>
      </c>
      <c r="I27" s="12">
        <f t="shared" si="10"/>
        <v>1189677.9946419615</v>
      </c>
      <c r="J27" s="12">
        <f t="shared" si="11"/>
        <v>32789.141560813987</v>
      </c>
      <c r="K27" s="15">
        <f t="shared" si="12"/>
        <v>61637.737415686082</v>
      </c>
      <c r="L27" s="15">
        <f t="shared" si="8"/>
        <v>1251315.7320576475</v>
      </c>
      <c r="M27" s="12">
        <v>200000</v>
      </c>
      <c r="N27" s="16">
        <f t="shared" si="9"/>
        <v>1051315.7320576475</v>
      </c>
    </row>
    <row r="28" spans="1:15">
      <c r="A28" s="9">
        <v>43040</v>
      </c>
      <c r="B28" s="10">
        <f t="shared" si="13"/>
        <v>43069</v>
      </c>
      <c r="C28" s="11">
        <f t="shared" si="14"/>
        <v>30</v>
      </c>
      <c r="D28" s="13">
        <f>+VLOOKUP(A28,Hoja2!$A:$C,3,FALSE)/100</f>
        <v>0.2944</v>
      </c>
      <c r="E28" s="13">
        <f t="shared" si="15"/>
        <v>0.44159999999999999</v>
      </c>
      <c r="F28" s="13">
        <f t="shared" si="16"/>
        <v>0.44159999999999999</v>
      </c>
      <c r="G28" s="14">
        <f t="shared" ref="G28:G65" si="17">+((1+E28)^(1/12)-1)</f>
        <v>3.0948721694004977E-2</v>
      </c>
      <c r="H28" s="12">
        <v>139000</v>
      </c>
      <c r="I28" s="12">
        <f t="shared" si="10"/>
        <v>1190315.7320576475</v>
      </c>
      <c r="J28" s="12">
        <f t="shared" si="11"/>
        <v>32536.878003981241</v>
      </c>
      <c r="K28" s="15">
        <f t="shared" si="12"/>
        <v>32536.878003981241</v>
      </c>
      <c r="L28" s="15">
        <f t="shared" si="8"/>
        <v>1222852.6100616287</v>
      </c>
      <c r="M28" s="12">
        <v>0</v>
      </c>
      <c r="N28" s="16">
        <f t="shared" si="9"/>
        <v>1222852.6100616287</v>
      </c>
    </row>
    <row r="29" spans="1:15">
      <c r="A29" s="9">
        <v>43070</v>
      </c>
      <c r="B29" s="10">
        <f t="shared" si="13"/>
        <v>43100</v>
      </c>
      <c r="C29" s="11">
        <f t="shared" si="14"/>
        <v>31</v>
      </c>
      <c r="D29" s="13">
        <f>+VLOOKUP(A29,Hoja2!$A:$C,3,FALSE)/100</f>
        <v>0.29160000000000003</v>
      </c>
      <c r="E29" s="13">
        <f t="shared" si="15"/>
        <v>0.43740000000000001</v>
      </c>
      <c r="F29" s="13">
        <f t="shared" si="16"/>
        <v>0.43740000000000001</v>
      </c>
      <c r="G29" s="14">
        <f t="shared" si="17"/>
        <v>3.0698087136371566E-2</v>
      </c>
      <c r="H29" s="12">
        <v>139000</v>
      </c>
      <c r="I29" s="12">
        <f t="shared" si="10"/>
        <v>1329315.7320576475</v>
      </c>
      <c r="J29" s="12">
        <f t="shared" si="11"/>
        <v>36540.416062499571</v>
      </c>
      <c r="K29" s="15">
        <f t="shared" si="12"/>
        <v>69077.294066480812</v>
      </c>
      <c r="L29" s="15">
        <f t="shared" si="8"/>
        <v>1398393.0261241284</v>
      </c>
      <c r="M29" s="12">
        <v>0</v>
      </c>
      <c r="N29" s="16">
        <f t="shared" si="9"/>
        <v>1398393.0261241284</v>
      </c>
    </row>
    <row r="30" spans="1:15">
      <c r="A30" s="9">
        <v>43101</v>
      </c>
      <c r="B30" s="10">
        <f t="shared" si="13"/>
        <v>43131</v>
      </c>
      <c r="C30" s="11">
        <f>B30-A30+1</f>
        <v>31</v>
      </c>
      <c r="D30" s="13">
        <f>+VLOOKUP(A30,Hoja2!$A:$C,3,FALSE)/100</f>
        <v>0.29039999999999999</v>
      </c>
      <c r="E30" s="13">
        <f t="shared" si="15"/>
        <v>0.43559999999999999</v>
      </c>
      <c r="F30" s="13">
        <f t="shared" si="16"/>
        <v>0.43559999999999999</v>
      </c>
      <c r="G30" s="14">
        <f t="shared" si="17"/>
        <v>3.0590466766284408E-2</v>
      </c>
      <c r="H30" s="12">
        <v>151600</v>
      </c>
      <c r="I30" s="12">
        <f t="shared" si="10"/>
        <v>1480915.7320576475</v>
      </c>
      <c r="J30" s="12">
        <f t="shared" si="11"/>
        <v>40664.388723408498</v>
      </c>
      <c r="K30" s="15">
        <f t="shared" si="12"/>
        <v>109741.68278988931</v>
      </c>
      <c r="L30" s="15">
        <f t="shared" si="8"/>
        <v>1590657.4148475369</v>
      </c>
      <c r="M30" s="12">
        <v>330000</v>
      </c>
      <c r="N30" s="16">
        <f t="shared" si="9"/>
        <v>1260657.4148475369</v>
      </c>
      <c r="O30" s="3"/>
    </row>
    <row r="31" spans="1:15">
      <c r="A31" s="9">
        <v>43132</v>
      </c>
      <c r="B31" s="10">
        <f t="shared" si="13"/>
        <v>43159</v>
      </c>
      <c r="C31" s="11">
        <f t="shared" ref="C31:C65" si="18">B31-A31+1</f>
        <v>28</v>
      </c>
      <c r="D31" s="13">
        <f>+VLOOKUP(A31,Hoja2!$A:$C,3,FALSE)/100</f>
        <v>0.29520000000000002</v>
      </c>
      <c r="E31" s="13">
        <f t="shared" si="15"/>
        <v>0.44280000000000003</v>
      </c>
      <c r="F31" s="13">
        <f t="shared" si="16"/>
        <v>0.44280000000000003</v>
      </c>
      <c r="G31" s="14">
        <f t="shared" si="17"/>
        <v>3.1020208625375467E-2</v>
      </c>
      <c r="H31" s="12">
        <v>151600</v>
      </c>
      <c r="I31" s="12">
        <f t="shared" si="10"/>
        <v>1412257.4148475369</v>
      </c>
      <c r="J31" s="12">
        <f t="shared" si="11"/>
        <v>39105.856013697106</v>
      </c>
      <c r="K31" s="15">
        <f t="shared" si="12"/>
        <v>39105.856013697106</v>
      </c>
      <c r="L31" s="15">
        <f t="shared" si="8"/>
        <v>1451363.2708612341</v>
      </c>
      <c r="M31" s="12">
        <v>0</v>
      </c>
      <c r="N31" s="16">
        <f t="shared" si="9"/>
        <v>1451363.2708612341</v>
      </c>
    </row>
    <row r="32" spans="1:15">
      <c r="A32" s="9">
        <v>43160</v>
      </c>
      <c r="B32" s="10">
        <f t="shared" si="13"/>
        <v>43190</v>
      </c>
      <c r="C32" s="11">
        <f t="shared" si="18"/>
        <v>31</v>
      </c>
      <c r="D32" s="13">
        <f>+VLOOKUP(A32,Hoja2!$A:$C,3,FALSE)/100</f>
        <v>0.29020000000000001</v>
      </c>
      <c r="E32" s="13">
        <f t="shared" si="15"/>
        <v>0.43530000000000002</v>
      </c>
      <c r="F32" s="13">
        <f t="shared" si="16"/>
        <v>0.43530000000000002</v>
      </c>
      <c r="G32" s="14">
        <f t="shared" si="17"/>
        <v>3.0572518013347816E-2</v>
      </c>
      <c r="H32" s="12">
        <v>151600</v>
      </c>
      <c r="I32" s="12">
        <f t="shared" si="10"/>
        <v>1563857.4148475369</v>
      </c>
      <c r="J32" s="12">
        <f t="shared" si="11"/>
        <v>43176.265254910344</v>
      </c>
      <c r="K32" s="15">
        <f t="shared" si="12"/>
        <v>82282.121268607443</v>
      </c>
      <c r="L32" s="15">
        <f t="shared" si="8"/>
        <v>1646139.5361161444</v>
      </c>
      <c r="M32" s="12">
        <v>0</v>
      </c>
      <c r="N32" s="16">
        <f t="shared" si="9"/>
        <v>1646139.5361161444</v>
      </c>
    </row>
    <row r="33" spans="1:16">
      <c r="A33" s="9">
        <v>43191</v>
      </c>
      <c r="B33" s="10">
        <f t="shared" si="13"/>
        <v>43220</v>
      </c>
      <c r="C33" s="11">
        <f t="shared" si="18"/>
        <v>30</v>
      </c>
      <c r="D33" s="13">
        <f>+VLOOKUP(A33,Hoja2!$A:$C,3,FALSE)/100</f>
        <v>0.28720000000000001</v>
      </c>
      <c r="E33" s="13">
        <f t="shared" si="15"/>
        <v>0.43080000000000002</v>
      </c>
      <c r="F33" s="13">
        <f t="shared" si="16"/>
        <v>0.43080000000000002</v>
      </c>
      <c r="G33" s="14">
        <f t="shared" si="17"/>
        <v>3.0302873233907901E-2</v>
      </c>
      <c r="H33" s="12">
        <v>151600</v>
      </c>
      <c r="I33" s="12">
        <f t="shared" si="10"/>
        <v>1715457.4148475369</v>
      </c>
      <c r="J33" s="12">
        <f t="shared" si="11"/>
        <v>47389.372998031831</v>
      </c>
      <c r="K33" s="15">
        <f t="shared" si="12"/>
        <v>129671.49426663927</v>
      </c>
      <c r="L33" s="15">
        <f t="shared" si="8"/>
        <v>1845128.9091141762</v>
      </c>
      <c r="M33" s="12">
        <v>0</v>
      </c>
      <c r="N33" s="16">
        <f t="shared" si="9"/>
        <v>1845128.9091141762</v>
      </c>
    </row>
    <row r="34" spans="1:16">
      <c r="A34" s="9">
        <v>43221</v>
      </c>
      <c r="B34" s="10">
        <f t="shared" si="13"/>
        <v>43251</v>
      </c>
      <c r="C34" s="11">
        <f t="shared" si="18"/>
        <v>31</v>
      </c>
      <c r="D34" s="13">
        <f>+VLOOKUP(A34,Hoja2!$A:$C,3,FALSE)/100</f>
        <v>0.28660000000000002</v>
      </c>
      <c r="E34" s="13">
        <f t="shared" si="15"/>
        <v>0.42990000000000006</v>
      </c>
      <c r="F34" s="13">
        <f t="shared" si="16"/>
        <v>0.42990000000000006</v>
      </c>
      <c r="G34" s="14">
        <f t="shared" si="17"/>
        <v>3.0248851007046662E-2</v>
      </c>
      <c r="H34" s="12">
        <v>151600</v>
      </c>
      <c r="I34" s="12">
        <f t="shared" si="10"/>
        <v>1867057.4148475369</v>
      </c>
      <c r="J34" s="12">
        <f t="shared" si="11"/>
        <v>51890.61575065658</v>
      </c>
      <c r="K34" s="15">
        <f t="shared" si="12"/>
        <v>181562.11001729587</v>
      </c>
      <c r="L34" s="15">
        <f t="shared" si="8"/>
        <v>2048619.5248648329</v>
      </c>
      <c r="M34" s="12">
        <v>0</v>
      </c>
      <c r="N34" s="16">
        <f t="shared" si="9"/>
        <v>2048619.5248648329</v>
      </c>
      <c r="O34" s="4"/>
      <c r="P34" s="4"/>
    </row>
    <row r="35" spans="1:16">
      <c r="A35" s="9">
        <v>43252</v>
      </c>
      <c r="B35" s="10">
        <f t="shared" si="13"/>
        <v>43281</v>
      </c>
      <c r="C35" s="11">
        <f t="shared" si="18"/>
        <v>30</v>
      </c>
      <c r="D35" s="13">
        <f>+VLOOKUP(A35,Hoja2!$A:$C,3,FALSE)/100</f>
        <v>0.28420000000000001</v>
      </c>
      <c r="E35" s="13">
        <f t="shared" si="15"/>
        <v>0.42630000000000001</v>
      </c>
      <c r="F35" s="13">
        <f t="shared" si="16"/>
        <v>0.42630000000000001</v>
      </c>
      <c r="G35" s="14">
        <f t="shared" si="17"/>
        <v>3.0032449944334516E-2</v>
      </c>
      <c r="H35" s="12">
        <v>151600</v>
      </c>
      <c r="I35" s="12">
        <f t="shared" si="10"/>
        <v>2018657.4148475369</v>
      </c>
      <c r="J35" s="12">
        <f t="shared" ref="J35:J57" si="19">+IF(M34&gt;K34,N34*G35,I34*G35)</f>
        <v>56072.308354607259</v>
      </c>
      <c r="K35" s="15">
        <f t="shared" si="12"/>
        <v>237634.41837190313</v>
      </c>
      <c r="L35" s="15">
        <f t="shared" si="8"/>
        <v>2256291.8332194402</v>
      </c>
      <c r="M35" s="12">
        <v>0</v>
      </c>
      <c r="N35" s="16">
        <f t="shared" si="9"/>
        <v>2256291.8332194402</v>
      </c>
    </row>
    <row r="36" spans="1:16">
      <c r="A36" s="9">
        <v>43282</v>
      </c>
      <c r="B36" s="10">
        <f t="shared" si="13"/>
        <v>43312</v>
      </c>
      <c r="C36" s="11">
        <f t="shared" si="18"/>
        <v>31</v>
      </c>
      <c r="D36" s="13">
        <f>+VLOOKUP(A36,Hoja2!$A:$C,3,FALSE)/100</f>
        <v>0.28050000000000003</v>
      </c>
      <c r="E36" s="13">
        <f t="shared" si="15"/>
        <v>0.42075000000000007</v>
      </c>
      <c r="F36" s="13">
        <f t="shared" si="16"/>
        <v>0.42075000000000007</v>
      </c>
      <c r="G36" s="14">
        <f t="shared" si="17"/>
        <v>2.9697848703948759E-2</v>
      </c>
      <c r="H36" s="12">
        <v>151600</v>
      </c>
      <c r="I36" s="12">
        <f t="shared" si="10"/>
        <v>2170257.4148475369</v>
      </c>
      <c r="J36" s="12">
        <f t="shared" si="19"/>
        <v>59949.782491246478</v>
      </c>
      <c r="K36" s="15">
        <f t="shared" si="12"/>
        <v>297584.2008631496</v>
      </c>
      <c r="L36" s="15">
        <f t="shared" si="8"/>
        <v>2467841.6157106864</v>
      </c>
      <c r="M36" s="12">
        <v>300000</v>
      </c>
      <c r="N36" s="16">
        <f t="shared" si="9"/>
        <v>2167841.6157106864</v>
      </c>
    </row>
    <row r="37" spans="1:16">
      <c r="A37" s="9">
        <v>43313</v>
      </c>
      <c r="B37" s="10">
        <f t="shared" si="13"/>
        <v>43343</v>
      </c>
      <c r="C37" s="11">
        <f t="shared" si="18"/>
        <v>31</v>
      </c>
      <c r="D37" s="13">
        <f>+VLOOKUP(A37,Hoja2!$A:$C,3,FALSE)/100</f>
        <v>0.27910000000000001</v>
      </c>
      <c r="E37" s="13">
        <f t="shared" si="15"/>
        <v>0.41865000000000002</v>
      </c>
      <c r="F37" s="13">
        <f t="shared" si="16"/>
        <v>0.41865000000000002</v>
      </c>
      <c r="G37" s="14">
        <f t="shared" si="17"/>
        <v>2.9570930305139909E-2</v>
      </c>
      <c r="H37" s="12">
        <v>151600</v>
      </c>
      <c r="I37" s="12">
        <f t="shared" si="10"/>
        <v>2319441.6157106864</v>
      </c>
      <c r="J37" s="12">
        <f t="shared" si="19"/>
        <v>64105.093330762604</v>
      </c>
      <c r="K37" s="15">
        <f t="shared" si="12"/>
        <v>64105.093330762604</v>
      </c>
      <c r="L37" s="15">
        <f t="shared" si="8"/>
        <v>2383546.7090414492</v>
      </c>
      <c r="M37" s="12">
        <v>0</v>
      </c>
      <c r="N37" s="16">
        <f t="shared" si="9"/>
        <v>2383546.7090414492</v>
      </c>
    </row>
    <row r="38" spans="1:16">
      <c r="A38" s="9">
        <v>43344</v>
      </c>
      <c r="B38" s="10">
        <f t="shared" si="13"/>
        <v>43373</v>
      </c>
      <c r="C38" s="11">
        <f t="shared" si="18"/>
        <v>30</v>
      </c>
      <c r="D38" s="13">
        <f>+VLOOKUP(A38,Hoja2!$A:$C,3,FALSE)/100</f>
        <v>0.2772</v>
      </c>
      <c r="E38" s="13">
        <f t="shared" si="15"/>
        <v>0.4158</v>
      </c>
      <c r="F38" s="13">
        <f t="shared" si="16"/>
        <v>0.4158</v>
      </c>
      <c r="G38" s="14">
        <f t="shared" si="17"/>
        <v>2.939840816449979E-2</v>
      </c>
      <c r="H38" s="12">
        <v>151600</v>
      </c>
      <c r="I38" s="12">
        <f t="shared" si="10"/>
        <v>2471041.6157106864</v>
      </c>
      <c r="J38" s="12">
        <f t="shared" si="19"/>
        <v>68187.891332389627</v>
      </c>
      <c r="K38" s="15">
        <f t="shared" si="12"/>
        <v>132292.98466315222</v>
      </c>
      <c r="L38" s="15">
        <f t="shared" si="8"/>
        <v>2603334.6003738386</v>
      </c>
      <c r="M38" s="12">
        <v>0</v>
      </c>
      <c r="N38" s="16">
        <f t="shared" si="9"/>
        <v>2603334.6003738386</v>
      </c>
    </row>
    <row r="39" spans="1:16">
      <c r="A39" s="9">
        <v>43374</v>
      </c>
      <c r="B39" s="10">
        <f t="shared" si="13"/>
        <v>43404</v>
      </c>
      <c r="C39" s="11">
        <f t="shared" si="18"/>
        <v>31</v>
      </c>
      <c r="D39" s="13">
        <f>+VLOOKUP(A39,Hoja2!$A:$C,3,FALSE)/100</f>
        <v>0.27449999999999997</v>
      </c>
      <c r="E39" s="13">
        <f t="shared" si="15"/>
        <v>0.41174999999999995</v>
      </c>
      <c r="F39" s="13">
        <f t="shared" si="16"/>
        <v>0.41174999999999995</v>
      </c>
      <c r="G39" s="14">
        <f t="shared" si="17"/>
        <v>2.9152696693540481E-2</v>
      </c>
      <c r="H39" s="12">
        <v>151600</v>
      </c>
      <c r="I39" s="12">
        <f t="shared" si="10"/>
        <v>2622641.6157106864</v>
      </c>
      <c r="J39" s="12">
        <f t="shared" si="19"/>
        <v>72037.526739929861</v>
      </c>
      <c r="K39" s="15">
        <f t="shared" si="12"/>
        <v>204330.51140308208</v>
      </c>
      <c r="L39" s="15">
        <f t="shared" si="8"/>
        <v>2826972.1271137684</v>
      </c>
      <c r="M39" s="12">
        <v>0</v>
      </c>
      <c r="N39" s="16">
        <f t="shared" si="9"/>
        <v>2826972.1271137684</v>
      </c>
    </row>
    <row r="40" spans="1:16">
      <c r="A40" s="9">
        <v>43405</v>
      </c>
      <c r="B40" s="10">
        <f t="shared" si="13"/>
        <v>43434</v>
      </c>
      <c r="C40" s="11">
        <f t="shared" si="18"/>
        <v>30</v>
      </c>
      <c r="D40" s="13">
        <f>+VLOOKUP(A40,Hoja2!$A:$C,3,FALSE)/100</f>
        <v>0.27239999999999998</v>
      </c>
      <c r="E40" s="13">
        <f t="shared" si="15"/>
        <v>0.40859999999999996</v>
      </c>
      <c r="F40" s="13">
        <f t="shared" si="16"/>
        <v>0.40859999999999996</v>
      </c>
      <c r="G40" s="14">
        <f t="shared" si="17"/>
        <v>2.8961140643623207E-2</v>
      </c>
      <c r="H40" s="12">
        <v>151600</v>
      </c>
      <c r="I40" s="12">
        <f t="shared" si="10"/>
        <v>2774241.6157106864</v>
      </c>
      <c r="J40" s="12">
        <f t="shared" si="19"/>
        <v>75954.692690416399</v>
      </c>
      <c r="K40" s="15">
        <f t="shared" si="12"/>
        <v>280285.20409349847</v>
      </c>
      <c r="L40" s="15">
        <f t="shared" si="8"/>
        <v>3054526.8198041851</v>
      </c>
      <c r="M40" s="12">
        <v>509700</v>
      </c>
      <c r="N40" s="16">
        <f t="shared" si="9"/>
        <v>2544826.8198041851</v>
      </c>
    </row>
    <row r="41" spans="1:16">
      <c r="A41" s="9">
        <v>43435</v>
      </c>
      <c r="B41" s="10">
        <f t="shared" si="13"/>
        <v>43465</v>
      </c>
      <c r="C41" s="11">
        <f t="shared" si="18"/>
        <v>31</v>
      </c>
      <c r="D41" s="13">
        <f>+VLOOKUP(A41,Hoja2!$A:$C,3,FALSE)/100</f>
        <v>0.27100000000000002</v>
      </c>
      <c r="E41" s="13">
        <f t="shared" si="15"/>
        <v>0.40650000000000003</v>
      </c>
      <c r="F41" s="13">
        <f t="shared" si="16"/>
        <v>0.40650000000000003</v>
      </c>
      <c r="G41" s="14">
        <f t="shared" si="17"/>
        <v>2.8833218339208821E-2</v>
      </c>
      <c r="H41" s="12">
        <v>151600</v>
      </c>
      <c r="I41" s="12">
        <f t="shared" si="10"/>
        <v>2696426.8198041851</v>
      </c>
      <c r="J41" s="12">
        <f t="shared" si="19"/>
        <v>73375.547330888498</v>
      </c>
      <c r="K41" s="15">
        <f t="shared" si="12"/>
        <v>73375.547330888498</v>
      </c>
      <c r="L41" s="15">
        <f t="shared" si="8"/>
        <v>2769802.3671350735</v>
      </c>
      <c r="M41" s="12">
        <v>509700</v>
      </c>
      <c r="N41" s="16">
        <f t="shared" si="9"/>
        <v>2260102.3671350735</v>
      </c>
    </row>
    <row r="42" spans="1:16">
      <c r="A42" s="9">
        <v>43466</v>
      </c>
      <c r="B42" s="10">
        <f t="shared" si="13"/>
        <v>43496</v>
      </c>
      <c r="C42" s="11">
        <f t="shared" si="18"/>
        <v>31</v>
      </c>
      <c r="D42" s="13">
        <f>+VLOOKUP(A42,Hoja2!$A:$C,3,FALSE)/100</f>
        <v>0.26739999999999997</v>
      </c>
      <c r="E42" s="13">
        <f t="shared" si="15"/>
        <v>0.40109999999999996</v>
      </c>
      <c r="F42" s="13">
        <f t="shared" si="16"/>
        <v>0.40109999999999996</v>
      </c>
      <c r="G42" s="14">
        <f t="shared" si="17"/>
        <v>2.8503469570426487E-2</v>
      </c>
      <c r="H42" s="12">
        <v>161000</v>
      </c>
      <c r="I42" s="12">
        <f t="shared" si="10"/>
        <v>2421102.3671350735</v>
      </c>
      <c r="J42" s="12">
        <f t="shared" si="19"/>
        <v>64420.759047683445</v>
      </c>
      <c r="K42" s="15">
        <f t="shared" si="12"/>
        <v>64420.759047683445</v>
      </c>
      <c r="L42" s="15">
        <f t="shared" si="8"/>
        <v>2485523.1261827569</v>
      </c>
      <c r="M42" s="12">
        <v>661300</v>
      </c>
      <c r="N42" s="16">
        <f t="shared" si="9"/>
        <v>1824223.1261827569</v>
      </c>
    </row>
    <row r="43" spans="1:16">
      <c r="A43" s="9">
        <v>43497</v>
      </c>
      <c r="B43" s="10">
        <f t="shared" si="13"/>
        <v>43524</v>
      </c>
      <c r="C43" s="11">
        <f t="shared" si="18"/>
        <v>28</v>
      </c>
      <c r="D43" s="13">
        <f>+VLOOKUP(A43,Hoja2!$A:$C,3,FALSE)/100</f>
        <v>0.27550000000000002</v>
      </c>
      <c r="E43" s="13">
        <f t="shared" si="15"/>
        <v>0.41325000000000001</v>
      </c>
      <c r="F43" s="13">
        <f t="shared" si="16"/>
        <v>0.41325000000000001</v>
      </c>
      <c r="G43" s="14">
        <f t="shared" si="17"/>
        <v>2.9243776191991033E-2</v>
      </c>
      <c r="H43" s="12">
        <v>161000</v>
      </c>
      <c r="I43" s="12">
        <f t="shared" si="10"/>
        <v>1985223.1261827569</v>
      </c>
      <c r="J43" s="12">
        <f t="shared" si="19"/>
        <v>53347.172826342758</v>
      </c>
      <c r="K43" s="15">
        <f t="shared" si="12"/>
        <v>53347.172826342758</v>
      </c>
      <c r="L43" s="15">
        <f t="shared" si="8"/>
        <v>2038570.2990090996</v>
      </c>
      <c r="M43" s="12">
        <v>0</v>
      </c>
      <c r="N43" s="16">
        <f t="shared" si="9"/>
        <v>2038570.2990090996</v>
      </c>
    </row>
    <row r="44" spans="1:16">
      <c r="A44" s="9">
        <v>43525</v>
      </c>
      <c r="B44" s="10">
        <f t="shared" si="13"/>
        <v>43555</v>
      </c>
      <c r="C44" s="11">
        <f t="shared" si="18"/>
        <v>31</v>
      </c>
      <c r="D44" s="13">
        <f>+VLOOKUP(A44,Hoja2!$A:$C,3,FALSE)/100</f>
        <v>0.27060000000000001</v>
      </c>
      <c r="E44" s="13">
        <f t="shared" si="15"/>
        <v>0.40590000000000004</v>
      </c>
      <c r="F44" s="13">
        <f t="shared" si="16"/>
        <v>0.40590000000000004</v>
      </c>
      <c r="G44" s="14">
        <f t="shared" si="17"/>
        <v>2.8796636951669674E-2</v>
      </c>
      <c r="H44" s="12">
        <v>161000</v>
      </c>
      <c r="I44" s="12">
        <f t="shared" si="10"/>
        <v>2146223.1261827569</v>
      </c>
      <c r="J44" s="12">
        <f t="shared" si="19"/>
        <v>57167.749632743566</v>
      </c>
      <c r="K44" s="15">
        <f t="shared" si="12"/>
        <v>110514.92245908632</v>
      </c>
      <c r="L44" s="15">
        <f t="shared" si="8"/>
        <v>2256738.0486418433</v>
      </c>
      <c r="M44" s="12">
        <v>661300</v>
      </c>
      <c r="N44" s="16">
        <f t="shared" si="9"/>
        <v>1595438.0486418433</v>
      </c>
    </row>
    <row r="45" spans="1:16">
      <c r="A45" s="9">
        <v>43556</v>
      </c>
      <c r="B45" s="10">
        <f t="shared" si="13"/>
        <v>43585</v>
      </c>
      <c r="C45" s="11">
        <f t="shared" si="18"/>
        <v>30</v>
      </c>
      <c r="D45" s="13">
        <f>+VLOOKUP(A45,Hoja2!$A:$C,3,FALSE)/100</f>
        <v>0.26979999999999998</v>
      </c>
      <c r="E45" s="13">
        <f t="shared" si="15"/>
        <v>0.40469999999999995</v>
      </c>
      <c r="F45" s="13">
        <f t="shared" si="16"/>
        <v>0.40469999999999995</v>
      </c>
      <c r="G45" s="14">
        <f t="shared" si="17"/>
        <v>2.8723431223628415E-2</v>
      </c>
      <c r="H45" s="12">
        <v>161000</v>
      </c>
      <c r="I45" s="12">
        <f t="shared" si="10"/>
        <v>1756438.0486418433</v>
      </c>
      <c r="J45" s="12">
        <f t="shared" si="19"/>
        <v>45826.455061723907</v>
      </c>
      <c r="K45" s="15">
        <f t="shared" si="12"/>
        <v>45826.455061723907</v>
      </c>
      <c r="L45" s="15">
        <f t="shared" si="8"/>
        <v>1802264.5037035672</v>
      </c>
      <c r="M45" s="12">
        <v>661300</v>
      </c>
      <c r="N45" s="16">
        <f t="shared" si="9"/>
        <v>1140964.5037035672</v>
      </c>
    </row>
    <row r="46" spans="1:16">
      <c r="A46" s="9">
        <v>43586</v>
      </c>
      <c r="B46" s="10">
        <f t="shared" si="13"/>
        <v>43616</v>
      </c>
      <c r="C46" s="11">
        <f t="shared" si="18"/>
        <v>31</v>
      </c>
      <c r="D46" s="13">
        <f>+VLOOKUP(A46,Hoja2!$A:$C,3,FALSE)/100</f>
        <v>0.27010000000000001</v>
      </c>
      <c r="E46" s="13">
        <f t="shared" si="15"/>
        <v>0.40515000000000001</v>
      </c>
      <c r="F46" s="13">
        <f t="shared" si="16"/>
        <v>0.40515000000000001</v>
      </c>
      <c r="G46" s="14">
        <f t="shared" si="17"/>
        <v>2.8750890087163583E-2</v>
      </c>
      <c r="H46" s="12">
        <v>161000</v>
      </c>
      <c r="I46" s="12">
        <f t="shared" si="10"/>
        <v>1301964.5037035672</v>
      </c>
      <c r="J46" s="12">
        <f t="shared" si="19"/>
        <v>32803.745039336405</v>
      </c>
      <c r="K46" s="15">
        <f t="shared" si="12"/>
        <v>32803.745039336405</v>
      </c>
      <c r="L46" s="15">
        <f t="shared" si="8"/>
        <v>1334768.2487429036</v>
      </c>
      <c r="M46" s="12">
        <v>0</v>
      </c>
      <c r="N46" s="16">
        <f t="shared" si="9"/>
        <v>1334768.2487429036</v>
      </c>
    </row>
    <row r="47" spans="1:16">
      <c r="A47" s="9">
        <v>43617</v>
      </c>
      <c r="B47" s="10">
        <f t="shared" si="13"/>
        <v>43646</v>
      </c>
      <c r="C47" s="11">
        <f t="shared" si="18"/>
        <v>30</v>
      </c>
      <c r="D47" s="13">
        <f>+VLOOKUP(A47,Hoja2!$A:$C,3,FALSE)/100</f>
        <v>0.26950000000000002</v>
      </c>
      <c r="E47" s="13">
        <f t="shared" si="15"/>
        <v>0.40425</v>
      </c>
      <c r="F47" s="13">
        <f t="shared" si="16"/>
        <v>0.40425</v>
      </c>
      <c r="G47" s="14">
        <f t="shared" si="17"/>
        <v>2.8695964295421428E-2</v>
      </c>
      <c r="H47" s="12">
        <v>161000</v>
      </c>
      <c r="I47" s="12">
        <f t="shared" si="10"/>
        <v>1462964.5037035672</v>
      </c>
      <c r="J47" s="12">
        <f t="shared" si="19"/>
        <v>37361.126912183645</v>
      </c>
      <c r="K47" s="15">
        <f t="shared" si="12"/>
        <v>70164.87195152005</v>
      </c>
      <c r="L47" s="15">
        <f t="shared" si="8"/>
        <v>1533129.3756550872</v>
      </c>
      <c r="M47" s="12">
        <v>0</v>
      </c>
      <c r="N47" s="16">
        <f t="shared" si="9"/>
        <v>1533129.3756550872</v>
      </c>
    </row>
    <row r="48" spans="1:16">
      <c r="A48" s="9">
        <v>43647</v>
      </c>
      <c r="B48" s="10">
        <f t="shared" si="13"/>
        <v>43677</v>
      </c>
      <c r="C48" s="11">
        <f t="shared" si="18"/>
        <v>31</v>
      </c>
      <c r="D48" s="13">
        <f>+VLOOKUP(A48,Hoja2!$A:$C,3,FALSE)/100</f>
        <v>0.26919999999999999</v>
      </c>
      <c r="E48" s="13">
        <f t="shared" si="15"/>
        <v>0.40379999999999999</v>
      </c>
      <c r="F48" s="13">
        <f t="shared" si="16"/>
        <v>0.40379999999999999</v>
      </c>
      <c r="G48" s="14">
        <f t="shared" si="17"/>
        <v>2.866848929758814E-2</v>
      </c>
      <c r="H48" s="12">
        <v>161000</v>
      </c>
      <c r="I48" s="12">
        <f t="shared" si="10"/>
        <v>1623964.5037035672</v>
      </c>
      <c r="J48" s="12">
        <f t="shared" si="19"/>
        <v>41940.982217177057</v>
      </c>
      <c r="K48" s="15">
        <f t="shared" si="12"/>
        <v>112105.85416869711</v>
      </c>
      <c r="L48" s="15">
        <f t="shared" si="8"/>
        <v>1736070.3578722642</v>
      </c>
      <c r="M48" s="12">
        <v>0</v>
      </c>
      <c r="N48" s="16">
        <f t="shared" si="9"/>
        <v>1736070.3578722642</v>
      </c>
    </row>
    <row r="49" spans="1:14">
      <c r="A49" s="9">
        <v>43678</v>
      </c>
      <c r="B49" s="10">
        <f t="shared" si="13"/>
        <v>43708</v>
      </c>
      <c r="C49" s="11">
        <f t="shared" si="18"/>
        <v>31</v>
      </c>
      <c r="D49" s="13">
        <f>+VLOOKUP(A49,Hoja2!$A:$C,3,FALSE)/100</f>
        <v>0.26979999999999998</v>
      </c>
      <c r="E49" s="13">
        <f t="shared" si="15"/>
        <v>0.40469999999999995</v>
      </c>
      <c r="F49" s="13">
        <f t="shared" si="16"/>
        <v>0.40469999999999995</v>
      </c>
      <c r="G49" s="14">
        <f t="shared" si="17"/>
        <v>2.8723431223628415E-2</v>
      </c>
      <c r="H49" s="12">
        <v>161000</v>
      </c>
      <c r="I49" s="12">
        <f t="shared" si="10"/>
        <v>1784964.5037035672</v>
      </c>
      <c r="J49" s="12">
        <f t="shared" si="19"/>
        <v>46645.832731743263</v>
      </c>
      <c r="K49" s="15">
        <f t="shared" si="12"/>
        <v>158751.68690044037</v>
      </c>
      <c r="L49" s="15">
        <f t="shared" si="8"/>
        <v>1943716.1906040076</v>
      </c>
      <c r="M49" s="12">
        <v>0</v>
      </c>
      <c r="N49" s="16">
        <f t="shared" si="9"/>
        <v>1943716.1906040076</v>
      </c>
    </row>
    <row r="50" spans="1:14">
      <c r="A50" s="9">
        <v>43709</v>
      </c>
      <c r="B50" s="10">
        <f t="shared" si="13"/>
        <v>43738</v>
      </c>
      <c r="C50" s="11">
        <f t="shared" si="18"/>
        <v>30</v>
      </c>
      <c r="D50" s="13">
        <f>+VLOOKUP(A50,Hoja2!$A:$C,3,FALSE)/100</f>
        <v>0.26979999999999998</v>
      </c>
      <c r="E50" s="13">
        <f t="shared" si="15"/>
        <v>0.40469999999999995</v>
      </c>
      <c r="F50" s="13">
        <f t="shared" si="16"/>
        <v>0.40469999999999995</v>
      </c>
      <c r="G50" s="14">
        <f t="shared" si="17"/>
        <v>2.8723431223628415E-2</v>
      </c>
      <c r="H50" s="12">
        <v>161000</v>
      </c>
      <c r="I50" s="12">
        <f t="shared" si="10"/>
        <v>1945964.5037035672</v>
      </c>
      <c r="J50" s="12">
        <f t="shared" si="19"/>
        <v>51270.30515874744</v>
      </c>
      <c r="K50" s="15">
        <f t="shared" si="12"/>
        <v>210021.99205918782</v>
      </c>
      <c r="L50" s="15">
        <f t="shared" si="8"/>
        <v>2155986.4957627552</v>
      </c>
      <c r="M50" s="12">
        <v>1000000</v>
      </c>
      <c r="N50" s="16">
        <f t="shared" si="9"/>
        <v>1155986.4957627552</v>
      </c>
    </row>
    <row r="51" spans="1:14">
      <c r="A51" s="9">
        <v>43739</v>
      </c>
      <c r="B51" s="10">
        <f t="shared" si="13"/>
        <v>43769</v>
      </c>
      <c r="C51" s="11">
        <f t="shared" si="18"/>
        <v>31</v>
      </c>
      <c r="D51" s="13">
        <f>+VLOOKUP(A51,Hoja2!$A:$C,3,FALSE)/100</f>
        <v>0.26649999999999996</v>
      </c>
      <c r="E51" s="13">
        <f t="shared" si="15"/>
        <v>0.39974999999999994</v>
      </c>
      <c r="F51" s="13">
        <f t="shared" si="16"/>
        <v>0.39974999999999994</v>
      </c>
      <c r="G51" s="14">
        <f t="shared" si="17"/>
        <v>2.842085036418962E-2</v>
      </c>
      <c r="H51" s="12">
        <v>161000</v>
      </c>
      <c r="I51" s="12">
        <f t="shared" si="10"/>
        <v>1316986.4957627549</v>
      </c>
      <c r="J51" s="12">
        <f t="shared" si="19"/>
        <v>32854.119219097185</v>
      </c>
      <c r="K51" s="15">
        <f t="shared" si="12"/>
        <v>32854.119219097185</v>
      </c>
      <c r="L51" s="15">
        <f t="shared" si="8"/>
        <v>1349840.614981852</v>
      </c>
      <c r="M51" s="12">
        <v>0</v>
      </c>
      <c r="N51" s="16">
        <f t="shared" si="9"/>
        <v>1349840.614981852</v>
      </c>
    </row>
    <row r="52" spans="1:14">
      <c r="A52" s="9">
        <v>43770</v>
      </c>
      <c r="B52" s="10">
        <f t="shared" si="13"/>
        <v>43799</v>
      </c>
      <c r="C52" s="11">
        <f t="shared" si="18"/>
        <v>30</v>
      </c>
      <c r="D52" s="13">
        <f>+VLOOKUP(A52,Hoja2!$A:$C,3,FALSE)/100</f>
        <v>0.26550000000000001</v>
      </c>
      <c r="E52" s="13">
        <f t="shared" si="15"/>
        <v>0.39824999999999999</v>
      </c>
      <c r="F52" s="13">
        <f t="shared" si="16"/>
        <v>0.39824999999999999</v>
      </c>
      <c r="G52" s="14">
        <f t="shared" si="17"/>
        <v>2.8328965535223904E-2</v>
      </c>
      <c r="H52" s="12">
        <v>161000</v>
      </c>
      <c r="I52" s="12">
        <f t="shared" si="10"/>
        <v>1477986.4957627549</v>
      </c>
      <c r="J52" s="12">
        <f t="shared" si="19"/>
        <v>37308.865048818385</v>
      </c>
      <c r="K52" s="15">
        <f t="shared" si="12"/>
        <v>70162.98426791557</v>
      </c>
      <c r="L52" s="15">
        <f t="shared" si="8"/>
        <v>1548149.4800306705</v>
      </c>
      <c r="M52" s="12">
        <v>0</v>
      </c>
      <c r="N52" s="16">
        <f t="shared" si="9"/>
        <v>1548149.4800306705</v>
      </c>
    </row>
    <row r="53" spans="1:14">
      <c r="A53" s="9">
        <v>43800</v>
      </c>
      <c r="B53" s="10">
        <f t="shared" si="13"/>
        <v>43830</v>
      </c>
      <c r="C53" s="11">
        <f t="shared" si="18"/>
        <v>31</v>
      </c>
      <c r="D53" s="13">
        <f>+VLOOKUP(A53,Hoja2!$A:$C,3,FALSE)/100</f>
        <v>0.26369999999999999</v>
      </c>
      <c r="E53" s="13">
        <f t="shared" si="15"/>
        <v>0.39554999999999996</v>
      </c>
      <c r="F53" s="13">
        <f t="shared" si="16"/>
        <v>0.39554999999999996</v>
      </c>
      <c r="G53" s="14">
        <f t="shared" si="17"/>
        <v>2.8163344906366072E-2</v>
      </c>
      <c r="H53" s="12">
        <v>161000</v>
      </c>
      <c r="I53" s="12">
        <f t="shared" si="10"/>
        <v>1638986.4957627549</v>
      </c>
      <c r="J53" s="12">
        <f t="shared" si="19"/>
        <v>41625.043447117823</v>
      </c>
      <c r="K53" s="15">
        <f t="shared" si="12"/>
        <v>111788.02771503339</v>
      </c>
      <c r="L53" s="15">
        <f t="shared" si="8"/>
        <v>1750774.5234777883</v>
      </c>
      <c r="M53" s="12">
        <v>0</v>
      </c>
      <c r="N53" s="16">
        <f t="shared" si="9"/>
        <v>1750774.5234777883</v>
      </c>
    </row>
    <row r="54" spans="1:14">
      <c r="A54" s="9">
        <v>43831</v>
      </c>
      <c r="B54" s="10">
        <f t="shared" si="13"/>
        <v>43861</v>
      </c>
      <c r="C54" s="11">
        <f t="shared" si="18"/>
        <v>31</v>
      </c>
      <c r="D54" s="13">
        <f>+VLOOKUP(A54,Hoja2!$A:$C,3,FALSE)/100</f>
        <v>0.2616</v>
      </c>
      <c r="E54" s="13">
        <f t="shared" si="15"/>
        <v>0.39239999999999997</v>
      </c>
      <c r="F54" s="13">
        <f t="shared" si="16"/>
        <v>0.39239999999999997</v>
      </c>
      <c r="G54" s="14">
        <f t="shared" si="17"/>
        <v>2.7969749194362681E-2</v>
      </c>
      <c r="H54" s="12">
        <v>171000</v>
      </c>
      <c r="I54" s="12">
        <f t="shared" si="10"/>
        <v>1809986.4957627549</v>
      </c>
      <c r="J54" s="12">
        <f t="shared" si="19"/>
        <v>45842.04121943163</v>
      </c>
      <c r="K54" s="15">
        <f t="shared" si="12"/>
        <v>157630.068934465</v>
      </c>
      <c r="L54" s="15">
        <f t="shared" si="8"/>
        <v>1967616.56469722</v>
      </c>
      <c r="M54" s="12">
        <v>0</v>
      </c>
      <c r="N54" s="16">
        <f t="shared" si="9"/>
        <v>1967616.56469722</v>
      </c>
    </row>
    <row r="55" spans="1:14">
      <c r="A55" s="9">
        <v>43862</v>
      </c>
      <c r="B55" s="10">
        <f t="shared" si="13"/>
        <v>43890</v>
      </c>
      <c r="C55" s="11">
        <f t="shared" si="18"/>
        <v>29</v>
      </c>
      <c r="D55" s="13">
        <f>+VLOOKUP(A55,Hoja2!$A:$C,3,FALSE)/100</f>
        <v>0.26590000000000003</v>
      </c>
      <c r="E55" s="13">
        <f t="shared" si="15"/>
        <v>0.39885000000000004</v>
      </c>
      <c r="F55" s="13">
        <f t="shared" si="16"/>
        <v>0.39885000000000004</v>
      </c>
      <c r="G55" s="14">
        <f t="shared" si="17"/>
        <v>2.836573030457723E-2</v>
      </c>
      <c r="H55" s="12">
        <v>171000</v>
      </c>
      <c r="I55" s="12">
        <f t="shared" si="10"/>
        <v>1980986.4957627549</v>
      </c>
      <c r="J55" s="12">
        <f t="shared" si="19"/>
        <v>51341.588793733121</v>
      </c>
      <c r="K55" s="15">
        <f t="shared" si="12"/>
        <v>208971.65772819813</v>
      </c>
      <c r="L55" s="15">
        <f t="shared" si="8"/>
        <v>2189958.1534909531</v>
      </c>
      <c r="M55" s="12">
        <v>0</v>
      </c>
      <c r="N55" s="16">
        <f t="shared" si="9"/>
        <v>2189958.1534909531</v>
      </c>
    </row>
    <row r="56" spans="1:14">
      <c r="A56" s="9">
        <v>43891</v>
      </c>
      <c r="B56" s="10">
        <f t="shared" si="13"/>
        <v>43921</v>
      </c>
      <c r="C56" s="11">
        <f t="shared" si="18"/>
        <v>31</v>
      </c>
      <c r="D56" s="13">
        <f>+VLOOKUP(A56,Hoja2!$A:$C,3,FALSE)/100</f>
        <v>0.26429999999999998</v>
      </c>
      <c r="E56" s="13">
        <f t="shared" si="15"/>
        <v>0.39644999999999997</v>
      </c>
      <c r="F56" s="13">
        <f t="shared" si="16"/>
        <v>0.39644999999999997</v>
      </c>
      <c r="G56" s="14">
        <f t="shared" si="17"/>
        <v>2.8218584394189339E-2</v>
      </c>
      <c r="H56" s="12">
        <v>171000</v>
      </c>
      <c r="I56" s="12">
        <f t="shared" si="10"/>
        <v>2151986.4957627552</v>
      </c>
      <c r="J56" s="12">
        <f t="shared" si="19"/>
        <v>55900.634614430703</v>
      </c>
      <c r="K56" s="15">
        <f t="shared" si="12"/>
        <v>264872.29234262882</v>
      </c>
      <c r="L56" s="15">
        <f t="shared" si="8"/>
        <v>2416858.788105384</v>
      </c>
      <c r="M56" s="12">
        <v>0</v>
      </c>
      <c r="N56" s="16">
        <f t="shared" si="9"/>
        <v>2416858.788105384</v>
      </c>
    </row>
    <row r="57" spans="1:14">
      <c r="A57" s="9">
        <v>43922</v>
      </c>
      <c r="B57" s="10">
        <f t="shared" si="13"/>
        <v>43951</v>
      </c>
      <c r="C57" s="11">
        <f t="shared" si="18"/>
        <v>30</v>
      </c>
      <c r="D57" s="13">
        <f>+VLOOKUP(A57,Hoja2!$A:$C,3,FALSE)/100</f>
        <v>0.26039999999999996</v>
      </c>
      <c r="E57" s="13">
        <f t="shared" si="15"/>
        <v>0.39059999999999995</v>
      </c>
      <c r="F57" s="13">
        <f t="shared" si="16"/>
        <v>0.39059999999999995</v>
      </c>
      <c r="G57" s="14">
        <f t="shared" si="17"/>
        <v>2.7858942745748516E-2</v>
      </c>
      <c r="H57" s="12">
        <v>171000</v>
      </c>
      <c r="I57" s="12">
        <f t="shared" si="10"/>
        <v>2322986.4957627552</v>
      </c>
      <c r="J57" s="12">
        <f t="shared" si="19"/>
        <v>59952.068575078578</v>
      </c>
      <c r="K57" s="15">
        <f t="shared" si="12"/>
        <v>324824.36091770738</v>
      </c>
      <c r="L57" s="15">
        <f t="shared" si="8"/>
        <v>2647810.8566804626</v>
      </c>
      <c r="M57" s="12">
        <v>0</v>
      </c>
      <c r="N57" s="16">
        <f t="shared" si="9"/>
        <v>2647810.8566804626</v>
      </c>
    </row>
    <row r="58" spans="1:14">
      <c r="A58" s="9">
        <v>43952</v>
      </c>
      <c r="B58" s="10">
        <f t="shared" si="13"/>
        <v>43982</v>
      </c>
      <c r="C58" s="11">
        <f t="shared" si="18"/>
        <v>31</v>
      </c>
      <c r="D58" s="13">
        <f>+VLOOKUP(A58,Hoja2!$A:$C,3,FALSE)/100</f>
        <v>0.25290000000000001</v>
      </c>
      <c r="E58" s="13">
        <f t="shared" si="15"/>
        <v>0.37935000000000002</v>
      </c>
      <c r="F58" s="13">
        <f t="shared" si="16"/>
        <v>0.37935000000000002</v>
      </c>
      <c r="G58" s="14">
        <f t="shared" si="17"/>
        <v>2.7163408900580777E-2</v>
      </c>
      <c r="H58" s="12">
        <v>171000</v>
      </c>
      <c r="I58" s="12">
        <f t="shared" si="10"/>
        <v>2493986.4957627552</v>
      </c>
      <c r="J58" s="12">
        <v>0</v>
      </c>
      <c r="K58" s="15">
        <f t="shared" si="12"/>
        <v>324824.36091770738</v>
      </c>
      <c r="L58" s="15">
        <f t="shared" si="8"/>
        <v>2818810.8566804626</v>
      </c>
      <c r="M58" s="12">
        <v>0</v>
      </c>
      <c r="N58" s="16">
        <f t="shared" si="9"/>
        <v>2818810.8566804626</v>
      </c>
    </row>
    <row r="59" spans="1:14">
      <c r="A59" s="9">
        <v>43983</v>
      </c>
      <c r="B59" s="10">
        <f t="shared" si="13"/>
        <v>44012</v>
      </c>
      <c r="C59" s="11">
        <f t="shared" si="18"/>
        <v>30</v>
      </c>
      <c r="D59" s="13">
        <f>+VLOOKUP(A59,Hoja2!$A:$C,3,FALSE)/100</f>
        <v>0.1812</v>
      </c>
      <c r="E59" s="13">
        <f t="shared" si="15"/>
        <v>0.27179999999999999</v>
      </c>
      <c r="F59" s="13">
        <f t="shared" si="16"/>
        <v>0.27179999999999999</v>
      </c>
      <c r="G59" s="14">
        <f t="shared" si="17"/>
        <v>2.0238171647650516E-2</v>
      </c>
      <c r="H59" s="12">
        <v>171000</v>
      </c>
      <c r="I59" s="12">
        <f t="shared" si="10"/>
        <v>2664986.4957627552</v>
      </c>
      <c r="J59" s="12">
        <v>0</v>
      </c>
      <c r="K59" s="15">
        <f t="shared" si="12"/>
        <v>324824.36091770738</v>
      </c>
      <c r="L59" s="15">
        <f t="shared" si="8"/>
        <v>2989810.8566804626</v>
      </c>
      <c r="M59" s="12">
        <v>0</v>
      </c>
      <c r="N59" s="16">
        <f t="shared" si="9"/>
        <v>2989810.8566804626</v>
      </c>
    </row>
    <row r="60" spans="1:14">
      <c r="A60" s="9">
        <v>44013</v>
      </c>
      <c r="B60" s="10">
        <f t="shared" si="13"/>
        <v>44043</v>
      </c>
      <c r="C60" s="11">
        <f t="shared" si="18"/>
        <v>31</v>
      </c>
      <c r="D60" s="13">
        <f>+VLOOKUP(A60,Hoja2!$A:$C,3,FALSE)/100</f>
        <v>0.1812</v>
      </c>
      <c r="E60" s="13">
        <f t="shared" si="15"/>
        <v>0.27179999999999999</v>
      </c>
      <c r="F60" s="13">
        <f t="shared" si="16"/>
        <v>0.27179999999999999</v>
      </c>
      <c r="G60" s="14">
        <f t="shared" si="17"/>
        <v>2.0238171647650516E-2</v>
      </c>
      <c r="H60" s="12">
        <v>171000</v>
      </c>
      <c r="I60" s="12">
        <f t="shared" si="10"/>
        <v>2835986.4957627552</v>
      </c>
      <c r="J60" s="12">
        <f t="shared" ref="J60:J72" si="20">+IF(M59&gt;K59,N59*G60,I59*G60)</f>
        <v>53934.454139917296</v>
      </c>
      <c r="K60" s="15">
        <f t="shared" si="12"/>
        <v>378758.81505762466</v>
      </c>
      <c r="L60" s="15">
        <f t="shared" si="8"/>
        <v>3214745.3108203798</v>
      </c>
      <c r="M60" s="12">
        <v>0</v>
      </c>
      <c r="N60" s="16">
        <f t="shared" si="9"/>
        <v>3214745.3108203798</v>
      </c>
    </row>
    <row r="61" spans="1:14">
      <c r="A61" s="9">
        <v>44044</v>
      </c>
      <c r="B61" s="10">
        <f t="shared" si="13"/>
        <v>44074</v>
      </c>
      <c r="C61" s="11">
        <f t="shared" si="18"/>
        <v>31</v>
      </c>
      <c r="D61" s="13">
        <f>+VLOOKUP(A61,Hoja2!$A:$C,3,FALSE)/100</f>
        <v>0.18289999999999998</v>
      </c>
      <c r="E61" s="13">
        <f t="shared" si="15"/>
        <v>0.27434999999999998</v>
      </c>
      <c r="F61" s="13">
        <f t="shared" si="16"/>
        <v>0.27434999999999998</v>
      </c>
      <c r="G61" s="14">
        <f t="shared" si="17"/>
        <v>2.040848272831397E-2</v>
      </c>
      <c r="H61" s="12">
        <v>171000</v>
      </c>
      <c r="I61" s="12">
        <f t="shared" si="10"/>
        <v>3006986.4957627552</v>
      </c>
      <c r="J61" s="12">
        <f t="shared" si="20"/>
        <v>57878.181416505846</v>
      </c>
      <c r="K61" s="15">
        <f t="shared" si="12"/>
        <v>436636.99647413049</v>
      </c>
      <c r="L61" s="15">
        <f t="shared" si="8"/>
        <v>3443623.4922368857</v>
      </c>
      <c r="M61" s="12">
        <v>0</v>
      </c>
      <c r="N61" s="16">
        <f t="shared" si="9"/>
        <v>3443623.4922368857</v>
      </c>
    </row>
    <row r="62" spans="1:14">
      <c r="A62" s="9">
        <v>44075</v>
      </c>
      <c r="B62" s="10">
        <f t="shared" si="13"/>
        <v>44104</v>
      </c>
      <c r="C62" s="11">
        <f t="shared" si="18"/>
        <v>30</v>
      </c>
      <c r="D62" s="13">
        <f>+VLOOKUP(A62,Hoja2!$A:$C,3,FALSE)/100</f>
        <v>0.18350000000000002</v>
      </c>
      <c r="E62" s="13">
        <f t="shared" si="15"/>
        <v>0.27525000000000005</v>
      </c>
      <c r="F62" s="13">
        <f t="shared" si="16"/>
        <v>0.27525000000000005</v>
      </c>
      <c r="G62" s="14">
        <f t="shared" si="17"/>
        <v>2.0468517942215714E-2</v>
      </c>
      <c r="H62" s="12">
        <v>171000</v>
      </c>
      <c r="I62" s="12">
        <f t="shared" si="10"/>
        <v>3177986.4957627552</v>
      </c>
      <c r="J62" s="12">
        <f t="shared" si="20"/>
        <v>61548.557040520311</v>
      </c>
      <c r="K62" s="15">
        <f t="shared" si="12"/>
        <v>498185.55351465079</v>
      </c>
      <c r="L62" s="15">
        <f t="shared" si="8"/>
        <v>3676172.0492774062</v>
      </c>
      <c r="M62" s="12">
        <v>0</v>
      </c>
      <c r="N62" s="16">
        <f t="shared" si="9"/>
        <v>3676172.0492774062</v>
      </c>
    </row>
    <row r="63" spans="1:14">
      <c r="A63" s="9">
        <v>44105</v>
      </c>
      <c r="B63" s="10">
        <f t="shared" si="13"/>
        <v>44135</v>
      </c>
      <c r="C63" s="11">
        <f t="shared" si="18"/>
        <v>31</v>
      </c>
      <c r="D63" s="13">
        <f>+VLOOKUP(A63,Hoja2!$A:$C,3,FALSE)/100</f>
        <v>0.18090000000000001</v>
      </c>
      <c r="E63" s="13">
        <f t="shared" si="15"/>
        <v>0.27134999999999998</v>
      </c>
      <c r="F63" s="13">
        <f t="shared" si="16"/>
        <v>0.27134999999999998</v>
      </c>
      <c r="G63" s="14">
        <f t="shared" si="17"/>
        <v>2.0208084261774895E-2</v>
      </c>
      <c r="H63" s="12">
        <v>171000</v>
      </c>
      <c r="I63" s="12">
        <f t="shared" si="10"/>
        <v>3348986.4957627552</v>
      </c>
      <c r="J63" s="12">
        <f t="shared" si="20"/>
        <v>64221.018889156483</v>
      </c>
      <c r="K63" s="15">
        <f t="shared" si="12"/>
        <v>562406.57240380731</v>
      </c>
      <c r="L63" s="15">
        <f t="shared" si="8"/>
        <v>3911393.0681665624</v>
      </c>
      <c r="M63" s="12">
        <v>0</v>
      </c>
      <c r="N63" s="16">
        <f t="shared" si="9"/>
        <v>3911393.0681665624</v>
      </c>
    </row>
    <row r="64" spans="1:14">
      <c r="A64" s="9">
        <v>44136</v>
      </c>
      <c r="B64" s="10">
        <f t="shared" si="13"/>
        <v>44165</v>
      </c>
      <c r="C64" s="11">
        <f t="shared" si="18"/>
        <v>30</v>
      </c>
      <c r="D64" s="13">
        <f>+VLOOKUP(A64,Hoja2!$A:$C,3,FALSE)/100</f>
        <v>0.1784</v>
      </c>
      <c r="E64" s="13">
        <f t="shared" si="15"/>
        <v>0.2676</v>
      </c>
      <c r="F64" s="13">
        <f t="shared" si="16"/>
        <v>0.2676</v>
      </c>
      <c r="G64" s="14">
        <f t="shared" si="17"/>
        <v>1.9956975716262315E-2</v>
      </c>
      <c r="H64" s="12">
        <v>171000</v>
      </c>
      <c r="I64" s="12">
        <f t="shared" si="10"/>
        <v>3519986.4957627552</v>
      </c>
      <c r="J64" s="12">
        <f t="shared" si="20"/>
        <v>66835.642170027728</v>
      </c>
      <c r="K64" s="15">
        <f t="shared" si="12"/>
        <v>629242.21457383502</v>
      </c>
      <c r="L64" s="15">
        <f t="shared" si="8"/>
        <v>4149228.7103365902</v>
      </c>
      <c r="M64" s="12">
        <v>0</v>
      </c>
      <c r="N64" s="16">
        <f t="shared" si="9"/>
        <v>4149228.7103365902</v>
      </c>
    </row>
    <row r="65" spans="1:14">
      <c r="A65" s="9">
        <v>44166</v>
      </c>
      <c r="B65" s="10">
        <f t="shared" si="13"/>
        <v>44196</v>
      </c>
      <c r="C65" s="11">
        <f t="shared" si="18"/>
        <v>31</v>
      </c>
      <c r="D65" s="13">
        <f>+VLOOKUP(A65,Hoja2!$A:$C,3,FALSE)/100</f>
        <v>0.2419</v>
      </c>
      <c r="E65" s="13">
        <f t="shared" si="15"/>
        <v>0.36285000000000001</v>
      </c>
      <c r="F65" s="13">
        <f t="shared" si="16"/>
        <v>0.36285000000000001</v>
      </c>
      <c r="G65" s="14">
        <f t="shared" si="17"/>
        <v>2.613382771143602E-2</v>
      </c>
      <c r="H65" s="12">
        <v>171000</v>
      </c>
      <c r="I65" s="12">
        <f t="shared" si="10"/>
        <v>3690986.4957627552</v>
      </c>
      <c r="J65" s="12">
        <f t="shared" si="20"/>
        <v>91990.720626845257</v>
      </c>
      <c r="K65" s="15">
        <f t="shared" si="12"/>
        <v>721232.93520068028</v>
      </c>
      <c r="L65" s="15">
        <f t="shared" si="8"/>
        <v>4412219.4309634352</v>
      </c>
      <c r="M65" s="12">
        <v>0</v>
      </c>
      <c r="N65" s="16">
        <f t="shared" si="9"/>
        <v>4412219.4309634352</v>
      </c>
    </row>
    <row r="66" spans="1:14">
      <c r="A66" s="9">
        <v>44197</v>
      </c>
      <c r="B66" s="10">
        <f t="shared" si="13"/>
        <v>44227</v>
      </c>
      <c r="C66" s="11">
        <f t="shared" ref="C66:C73" si="21">B66-A66+1</f>
        <v>31</v>
      </c>
      <c r="D66" s="13">
        <f>+VLOOKUP(A66,Hoja2!$A:$C,3,FALSE)/100</f>
        <v>0.23980000000000001</v>
      </c>
      <c r="E66" s="13">
        <f t="shared" si="15"/>
        <v>0.35970000000000002</v>
      </c>
      <c r="F66" s="13">
        <f t="shared" ref="F66:F73" si="22">((D66/2)+D66)</f>
        <v>0.35970000000000002</v>
      </c>
      <c r="G66" s="14">
        <f t="shared" ref="G66:G73" si="23">+((1+E66)^(1/12)-1)</f>
        <v>2.5935973287657843E-2</v>
      </c>
      <c r="H66" s="12">
        <v>177000</v>
      </c>
      <c r="I66" s="12">
        <f t="shared" si="10"/>
        <v>3867986.4957627552</v>
      </c>
      <c r="J66" s="12">
        <f t="shared" si="20"/>
        <v>95729.327159208653</v>
      </c>
      <c r="K66" s="15">
        <f t="shared" si="12"/>
        <v>816962.26235988899</v>
      </c>
      <c r="L66" s="15">
        <f t="shared" si="8"/>
        <v>4684948.7581226444</v>
      </c>
      <c r="M66" s="12">
        <v>0</v>
      </c>
      <c r="N66" s="16">
        <f t="shared" si="9"/>
        <v>4684948.7581226444</v>
      </c>
    </row>
    <row r="67" spans="1:14">
      <c r="A67" s="9">
        <v>44228</v>
      </c>
      <c r="B67" s="10">
        <f t="shared" si="13"/>
        <v>44255</v>
      </c>
      <c r="C67" s="11">
        <f t="shared" si="21"/>
        <v>28</v>
      </c>
      <c r="D67" s="13">
        <f>+VLOOKUP(A67,Hoja2!$A:$C,3,FALSE)/100</f>
        <v>0.24309999999999998</v>
      </c>
      <c r="E67" s="13">
        <f t="shared" si="15"/>
        <v>0.36464999999999997</v>
      </c>
      <c r="F67" s="13">
        <f t="shared" si="22"/>
        <v>0.36464999999999997</v>
      </c>
      <c r="G67" s="14">
        <f t="shared" si="23"/>
        <v>2.6246699250731087E-2</v>
      </c>
      <c r="H67" s="12">
        <v>177000</v>
      </c>
      <c r="I67" s="12">
        <f>+IF(K66-M66&lt;0,I66+H67-M66+K66,I66+H67)</f>
        <v>4044986.4957627552</v>
      </c>
      <c r="J67" s="12">
        <f t="shared" si="20"/>
        <v>101521.87826017427</v>
      </c>
      <c r="K67" s="15">
        <f t="shared" si="12"/>
        <v>918484.14062006329</v>
      </c>
      <c r="L67" s="15">
        <f t="shared" si="8"/>
        <v>4963470.6363828182</v>
      </c>
      <c r="M67" s="12">
        <v>1000000</v>
      </c>
      <c r="N67" s="16">
        <f t="shared" si="9"/>
        <v>3963470.6363828182</v>
      </c>
    </row>
    <row r="68" spans="1:14">
      <c r="A68" s="9">
        <v>44256</v>
      </c>
      <c r="B68" s="10">
        <f t="shared" si="13"/>
        <v>44286</v>
      </c>
      <c r="C68" s="11">
        <f t="shared" si="21"/>
        <v>31</v>
      </c>
      <c r="D68" s="13">
        <f>+VLOOKUP(A68,Hoja2!$A:$C,3,FALSE)/100</f>
        <v>0.2412</v>
      </c>
      <c r="E68" s="13">
        <f t="shared" si="15"/>
        <v>0.36180000000000001</v>
      </c>
      <c r="F68" s="13">
        <f t="shared" si="22"/>
        <v>0.36180000000000001</v>
      </c>
      <c r="G68" s="14">
        <f t="shared" si="23"/>
        <v>2.6067922856866765E-2</v>
      </c>
      <c r="H68" s="12">
        <v>177000</v>
      </c>
      <c r="I68" s="12">
        <f t="shared" si="10"/>
        <v>4140470.6363828182</v>
      </c>
      <c r="J68" s="12">
        <f t="shared" si="20"/>
        <v>103319.44679468393</v>
      </c>
      <c r="K68" s="15">
        <f t="shared" si="12"/>
        <v>103319.44679468393</v>
      </c>
      <c r="L68" s="15">
        <f t="shared" si="8"/>
        <v>4243790.0831775023</v>
      </c>
      <c r="M68" s="12">
        <v>1300000</v>
      </c>
      <c r="N68" s="16">
        <f t="shared" si="9"/>
        <v>2943790.0831775023</v>
      </c>
    </row>
    <row r="69" spans="1:14">
      <c r="A69" s="9">
        <v>44287</v>
      </c>
      <c r="B69" s="10">
        <f t="shared" si="13"/>
        <v>44316</v>
      </c>
      <c r="C69" s="11">
        <f t="shared" si="21"/>
        <v>30</v>
      </c>
      <c r="D69" s="13">
        <f>+VLOOKUP(A69,Hoja2!$A:$C,3,FALSE)/100</f>
        <v>0.2397</v>
      </c>
      <c r="E69" s="13">
        <f t="shared" si="15"/>
        <v>0.35954999999999998</v>
      </c>
      <c r="F69" s="13">
        <f t="shared" si="22"/>
        <v>0.35954999999999998</v>
      </c>
      <c r="G69" s="14">
        <f t="shared" si="23"/>
        <v>2.5926541171649164E-2</v>
      </c>
      <c r="H69" s="12">
        <v>177000</v>
      </c>
      <c r="I69" s="12">
        <f t="shared" si="10"/>
        <v>3120790.0831775023</v>
      </c>
      <c r="J69" s="12">
        <f t="shared" si="20"/>
        <v>76322.294792194036</v>
      </c>
      <c r="K69" s="15">
        <f t="shared" si="12"/>
        <v>76322.294792194036</v>
      </c>
      <c r="L69" s="15">
        <f t="shared" ref="L69:L73" si="24">+I69+K69</f>
        <v>3197112.3779696962</v>
      </c>
      <c r="M69" s="12">
        <v>1150000</v>
      </c>
      <c r="N69" s="16">
        <f t="shared" ref="N69:N73" si="25">+L69-M69</f>
        <v>2047112.3779696962</v>
      </c>
    </row>
    <row r="70" spans="1:14">
      <c r="A70" s="9">
        <v>44317</v>
      </c>
      <c r="B70" s="10">
        <f t="shared" si="13"/>
        <v>44347</v>
      </c>
      <c r="C70" s="11">
        <f t="shared" si="21"/>
        <v>31</v>
      </c>
      <c r="D70" s="13">
        <f>+VLOOKUP(A70,Hoja2!$A:$C,3,FALSE)/100</f>
        <v>0.23829999999999998</v>
      </c>
      <c r="E70" s="13">
        <f t="shared" si="15"/>
        <v>0.35744999999999999</v>
      </c>
      <c r="F70" s="13">
        <f t="shared" si="22"/>
        <v>0.35744999999999999</v>
      </c>
      <c r="G70" s="14">
        <f t="shared" si="23"/>
        <v>2.5794391287886853E-2</v>
      </c>
      <c r="H70" s="12">
        <v>177000</v>
      </c>
      <c r="I70" s="12">
        <f t="shared" si="10"/>
        <v>2224112.3779696962</v>
      </c>
      <c r="J70" s="12">
        <f t="shared" si="20"/>
        <v>52804.017687626867</v>
      </c>
      <c r="K70" s="15">
        <f t="shared" si="12"/>
        <v>52804.017687626867</v>
      </c>
      <c r="L70" s="15">
        <f t="shared" si="24"/>
        <v>2276916.3956573228</v>
      </c>
      <c r="M70" s="12">
        <v>0</v>
      </c>
      <c r="N70" s="16">
        <f t="shared" si="25"/>
        <v>2276916.3956573228</v>
      </c>
    </row>
    <row r="71" spans="1:14">
      <c r="A71" s="9">
        <v>44348</v>
      </c>
      <c r="B71" s="10">
        <f t="shared" si="13"/>
        <v>44377</v>
      </c>
      <c r="C71" s="11">
        <f t="shared" si="21"/>
        <v>30</v>
      </c>
      <c r="D71" s="13">
        <f>+VLOOKUP(A71,Hoja2!$A:$C,3,FALSE)/100</f>
        <v>0.2382</v>
      </c>
      <c r="E71" s="13">
        <f t="shared" si="15"/>
        <v>0.35730000000000001</v>
      </c>
      <c r="F71" s="13">
        <f t="shared" si="22"/>
        <v>0.35730000000000001</v>
      </c>
      <c r="G71" s="14">
        <f t="shared" si="23"/>
        <v>2.5784944840984814E-2</v>
      </c>
      <c r="H71" s="12">
        <v>177000</v>
      </c>
      <c r="I71" s="12">
        <f t="shared" si="10"/>
        <v>2401112.3779696962</v>
      </c>
      <c r="J71" s="12">
        <f t="shared" si="20"/>
        <v>57348.614986100183</v>
      </c>
      <c r="K71" s="15">
        <f t="shared" si="12"/>
        <v>110152.63267372706</v>
      </c>
      <c r="L71" s="15">
        <f t="shared" si="24"/>
        <v>2511265.0106434231</v>
      </c>
      <c r="M71" s="12">
        <v>0</v>
      </c>
      <c r="N71" s="16">
        <f t="shared" si="25"/>
        <v>2511265.0106434231</v>
      </c>
    </row>
    <row r="72" spans="1:14">
      <c r="A72" s="9">
        <v>44378</v>
      </c>
      <c r="B72" s="10">
        <f t="shared" si="13"/>
        <v>44408</v>
      </c>
      <c r="C72" s="11">
        <f t="shared" si="21"/>
        <v>31</v>
      </c>
      <c r="D72" s="13">
        <f>+VLOOKUP(A72,Hoja2!$A:$C,3,FALSE)/100</f>
        <v>0.23769999999999999</v>
      </c>
      <c r="E72" s="13">
        <f t="shared" si="15"/>
        <v>0.35654999999999998</v>
      </c>
      <c r="F72" s="13">
        <f t="shared" si="22"/>
        <v>0.35654999999999998</v>
      </c>
      <c r="G72" s="14">
        <f t="shared" si="23"/>
        <v>2.5737698247239926E-2</v>
      </c>
      <c r="H72" s="12">
        <v>177000</v>
      </c>
      <c r="I72" s="12">
        <f t="shared" si="10"/>
        <v>2578112.3779696962</v>
      </c>
      <c r="J72" s="12">
        <f t="shared" si="20"/>
        <v>61799.105841896744</v>
      </c>
      <c r="K72" s="15">
        <f t="shared" si="12"/>
        <v>171951.73851562379</v>
      </c>
      <c r="L72" s="15">
        <f t="shared" si="24"/>
        <v>2750064.11648532</v>
      </c>
      <c r="M72" s="12">
        <v>0</v>
      </c>
      <c r="N72" s="16">
        <f t="shared" si="25"/>
        <v>2750064.11648532</v>
      </c>
    </row>
    <row r="73" spans="1:14">
      <c r="A73" s="9">
        <v>44409</v>
      </c>
      <c r="B73" s="10">
        <f t="shared" si="13"/>
        <v>44439</v>
      </c>
      <c r="C73" s="11">
        <f t="shared" si="21"/>
        <v>31</v>
      </c>
      <c r="D73" s="13">
        <f>+VLOOKUP(A73,Hoja2!$A:$C,3,FALSE)/100</f>
        <v>0.23860000000000001</v>
      </c>
      <c r="E73" s="13">
        <f t="shared" si="15"/>
        <v>0.3579</v>
      </c>
      <c r="F73" s="13">
        <f t="shared" si="22"/>
        <v>0.3579</v>
      </c>
      <c r="G73" s="14">
        <f t="shared" si="23"/>
        <v>2.582272488854831E-2</v>
      </c>
      <c r="H73" s="12">
        <v>177000</v>
      </c>
      <c r="I73" s="12">
        <f t="shared" si="10"/>
        <v>2755112.3779696962</v>
      </c>
      <c r="J73" s="12">
        <f>+IF(M72&gt;K72,N72*G73,I72*G73)</f>
        <v>66573.886668072533</v>
      </c>
      <c r="K73" s="15">
        <f t="shared" si="12"/>
        <v>238525.62518369633</v>
      </c>
      <c r="L73" s="15">
        <f t="shared" si="24"/>
        <v>2993638.0031533926</v>
      </c>
      <c r="M73" s="12">
        <v>1000000</v>
      </c>
      <c r="N73" s="16">
        <f t="shared" si="25"/>
        <v>1993638.0031533926</v>
      </c>
    </row>
    <row r="74" spans="1:14">
      <c r="A74" s="9">
        <v>44440</v>
      </c>
      <c r="B74" s="10">
        <f t="shared" ref="B74:B76" si="26">+EOMONTH(A74,0)</f>
        <v>44469</v>
      </c>
      <c r="C74" s="11">
        <f t="shared" ref="C74:C76" si="27">B74-A74+1</f>
        <v>30</v>
      </c>
      <c r="D74" s="13">
        <f>+VLOOKUP(A74,Hoja2!$A:$C,3,FALSE)/100</f>
        <v>0.2379</v>
      </c>
      <c r="E74" s="13">
        <f t="shared" ref="E74:E76" si="28">((D74/2)+D74)</f>
        <v>0.35685</v>
      </c>
      <c r="F74" s="13">
        <f t="shared" ref="F74:F76" si="29">((D74/2)+D74)</f>
        <v>0.35685</v>
      </c>
      <c r="G74" s="14">
        <f t="shared" ref="G74:G76" si="30">+((1+E74)^(1/12)-1)</f>
        <v>2.5756599757396081E-2</v>
      </c>
      <c r="H74" s="12">
        <v>177000</v>
      </c>
      <c r="I74" s="12">
        <f t="shared" ref="I74:I76" si="31">+IF(K73-M73&lt;0,I73+H74-M73+K73,I73+H74)</f>
        <v>2170638.0031533926</v>
      </c>
      <c r="J74" s="12">
        <f t="shared" ref="J74:J75" si="32">+IF(M73&gt;K73,N73*G74,I73*G74)</f>
        <v>51349.336108356278</v>
      </c>
      <c r="K74" s="15">
        <f t="shared" ref="K74:K76" si="33">+IF(K73-M73&lt;0,J74,K73-M73+J74)</f>
        <v>51349.336108356278</v>
      </c>
      <c r="L74" s="15">
        <f t="shared" ref="L74:L76" si="34">+I74+K74</f>
        <v>2221987.3392617488</v>
      </c>
      <c r="M74" s="12">
        <v>0</v>
      </c>
      <c r="N74" s="16">
        <f t="shared" ref="N74:N76" si="35">+L74-M74</f>
        <v>2221987.3392617488</v>
      </c>
    </row>
    <row r="75" spans="1:14">
      <c r="A75" s="9">
        <v>44470</v>
      </c>
      <c r="B75" s="10">
        <f t="shared" si="26"/>
        <v>44500</v>
      </c>
      <c r="C75" s="11">
        <f t="shared" si="27"/>
        <v>31</v>
      </c>
      <c r="D75" s="13">
        <f>+VLOOKUP(A75,Hoja2!$A:$C,3,FALSE)/100</f>
        <v>0.23620000000000002</v>
      </c>
      <c r="E75" s="13">
        <f t="shared" si="28"/>
        <v>0.35430000000000006</v>
      </c>
      <c r="F75" s="13">
        <f t="shared" si="29"/>
        <v>0.35430000000000006</v>
      </c>
      <c r="G75" s="14">
        <f t="shared" si="30"/>
        <v>2.5595814660402061E-2</v>
      </c>
      <c r="H75" s="12">
        <v>177000</v>
      </c>
      <c r="I75" s="12">
        <f t="shared" si="31"/>
        <v>2347638.0031533926</v>
      </c>
      <c r="J75" s="12">
        <f t="shared" si="32"/>
        <v>55559.248023539461</v>
      </c>
      <c r="K75" s="15">
        <f t="shared" si="33"/>
        <v>106908.58413189574</v>
      </c>
      <c r="L75" s="15">
        <f t="shared" si="34"/>
        <v>2454546.5872852881</v>
      </c>
      <c r="M75" s="12">
        <v>1000000</v>
      </c>
      <c r="N75" s="16">
        <f t="shared" si="35"/>
        <v>1454546.5872852881</v>
      </c>
    </row>
    <row r="76" spans="1:14">
      <c r="A76" s="9">
        <v>44501</v>
      </c>
      <c r="B76" s="10">
        <f t="shared" si="26"/>
        <v>44530</v>
      </c>
      <c r="C76" s="11">
        <f t="shared" si="27"/>
        <v>30</v>
      </c>
      <c r="D76" s="13">
        <f>+VLOOKUP(A76,Hoja2!$A:$C,3,FALSE)/100</f>
        <v>0.23910000000000001</v>
      </c>
      <c r="E76" s="13">
        <f t="shared" si="28"/>
        <v>0.35865000000000002</v>
      </c>
      <c r="F76" s="13">
        <f t="shared" si="29"/>
        <v>0.35865000000000002</v>
      </c>
      <c r="G76" s="14">
        <f t="shared" si="30"/>
        <v>2.586992843498348E-2</v>
      </c>
      <c r="H76" s="12">
        <v>177000</v>
      </c>
      <c r="I76" s="12">
        <f t="shared" si="31"/>
        <v>1631546.5872852884</v>
      </c>
      <c r="J76" s="12">
        <f>+IF(M75&gt;K75,N75*G76,I75*G76)</f>
        <v>37629.016118419859</v>
      </c>
      <c r="K76" s="15">
        <f t="shared" si="33"/>
        <v>37629.016118419859</v>
      </c>
      <c r="L76" s="15">
        <f t="shared" si="34"/>
        <v>1669175.6034037082</v>
      </c>
      <c r="M76" s="12">
        <v>0</v>
      </c>
      <c r="N76" s="16">
        <f t="shared" si="35"/>
        <v>1669175.6034037082</v>
      </c>
    </row>
    <row r="77" spans="1:14">
      <c r="A77" s="9">
        <v>44531</v>
      </c>
      <c r="B77" s="10">
        <f t="shared" ref="B77:B87" si="36">+EOMONTH(A77,0)</f>
        <v>44561</v>
      </c>
      <c r="C77" s="11">
        <f t="shared" ref="C77:C87" si="37">B77-A77+1</f>
        <v>31</v>
      </c>
      <c r="D77" s="13">
        <f>+VLOOKUP(A77,Hoja2!$A:$C,3,FALSE)/100</f>
        <v>0.2419</v>
      </c>
      <c r="E77" s="13">
        <f t="shared" ref="E77:E87" si="38">((D77/2)+D77)</f>
        <v>0.36285000000000001</v>
      </c>
      <c r="F77" s="13">
        <f t="shared" ref="F77:F87" si="39">((D77/2)+D77)</f>
        <v>0.36285000000000001</v>
      </c>
      <c r="G77" s="14">
        <f t="shared" ref="G77:G87" si="40">+((1+E77)^(1/12)-1)</f>
        <v>2.613382771143602E-2</v>
      </c>
      <c r="H77" s="12">
        <v>177000</v>
      </c>
      <c r="I77" s="12">
        <f t="shared" ref="I77:I87" si="41">+IF(K76-M76&lt;0,I76+H77-M76+K76,I76+H77)</f>
        <v>1808546.5872852884</v>
      </c>
      <c r="J77" s="12">
        <f t="shared" ref="J77:J87" si="42">+IF(M76&gt;K76,N76*G77,I76*G77)</f>
        <v>42638.557415295138</v>
      </c>
      <c r="K77" s="15">
        <f t="shared" ref="K77:K87" si="43">+IF(K76-M76&lt;0,J77,K76-M76+J77)</f>
        <v>80267.573533714996</v>
      </c>
      <c r="L77" s="15">
        <f t="shared" ref="L77:L87" si="44">+I77+K77</f>
        <v>1888814.1608190034</v>
      </c>
      <c r="M77" s="12">
        <v>1000000</v>
      </c>
      <c r="N77" s="16">
        <f t="shared" ref="N77:N87" si="45">+L77-M77</f>
        <v>888814.16081900336</v>
      </c>
    </row>
    <row r="78" spans="1:14">
      <c r="A78" s="9">
        <v>44562</v>
      </c>
      <c r="B78" s="10">
        <f t="shared" si="36"/>
        <v>44592</v>
      </c>
      <c r="C78" s="11">
        <f t="shared" si="37"/>
        <v>31</v>
      </c>
      <c r="D78" s="13">
        <f>+VLOOKUP(A78,Hoja2!$A:$C,3,FALSE)/100</f>
        <v>0.24489999999999998</v>
      </c>
      <c r="E78" s="13">
        <f t="shared" si="38"/>
        <v>0.36734999999999995</v>
      </c>
      <c r="F78" s="13">
        <f t="shared" si="39"/>
        <v>0.36734999999999995</v>
      </c>
      <c r="G78" s="14">
        <f t="shared" si="40"/>
        <v>2.6415750934703386E-2</v>
      </c>
      <c r="H78" s="12">
        <v>195000</v>
      </c>
      <c r="I78" s="12">
        <f t="shared" si="41"/>
        <v>1083814.1608190034</v>
      </c>
      <c r="J78" s="12">
        <f t="shared" si="42"/>
        <v>23478.693499432193</v>
      </c>
      <c r="K78" s="15">
        <f t="shared" si="43"/>
        <v>23478.693499432193</v>
      </c>
      <c r="L78" s="15">
        <f t="shared" si="44"/>
        <v>1107292.8543184355</v>
      </c>
      <c r="M78" s="12">
        <v>0</v>
      </c>
      <c r="N78" s="16">
        <f t="shared" si="45"/>
        <v>1107292.8543184355</v>
      </c>
    </row>
    <row r="79" spans="1:14">
      <c r="A79" s="9">
        <v>44593</v>
      </c>
      <c r="B79" s="10">
        <f t="shared" si="36"/>
        <v>44620</v>
      </c>
      <c r="C79" s="11">
        <f t="shared" si="37"/>
        <v>28</v>
      </c>
      <c r="D79" s="13">
        <f>+VLOOKUP(A79,Hoja2!$A:$C,3,FALSE)/100</f>
        <v>0.27449999999999997</v>
      </c>
      <c r="E79" s="13">
        <f t="shared" si="38"/>
        <v>0.41174999999999995</v>
      </c>
      <c r="F79" s="13">
        <f t="shared" si="39"/>
        <v>0.41174999999999995</v>
      </c>
      <c r="G79" s="14">
        <f t="shared" si="40"/>
        <v>2.9152696693540481E-2</v>
      </c>
      <c r="H79" s="12">
        <v>195000</v>
      </c>
      <c r="I79" s="12">
        <f t="shared" si="41"/>
        <v>1278814.1608190034</v>
      </c>
      <c r="J79" s="12">
        <f t="shared" si="42"/>
        <v>31596.10550252051</v>
      </c>
      <c r="K79" s="15">
        <f t="shared" si="43"/>
        <v>55074.799001952706</v>
      </c>
      <c r="L79" s="15">
        <f t="shared" si="44"/>
        <v>1333888.959820956</v>
      </c>
      <c r="M79" s="12">
        <v>0</v>
      </c>
      <c r="N79" s="16">
        <f t="shared" si="45"/>
        <v>1333888.959820956</v>
      </c>
    </row>
    <row r="80" spans="1:14">
      <c r="A80" s="9">
        <v>44621</v>
      </c>
      <c r="B80" s="10">
        <f t="shared" si="36"/>
        <v>44651</v>
      </c>
      <c r="C80" s="11">
        <f t="shared" si="37"/>
        <v>31</v>
      </c>
      <c r="D80" s="13">
        <f>+VLOOKUP(A80,Hoja2!$A:$C,3,FALSE)/100</f>
        <v>0.2571</v>
      </c>
      <c r="E80" s="13">
        <f t="shared" si="38"/>
        <v>0.38564999999999999</v>
      </c>
      <c r="F80" s="13">
        <f t="shared" si="39"/>
        <v>0.38564999999999999</v>
      </c>
      <c r="G80" s="14">
        <f t="shared" si="40"/>
        <v>2.7553545701642701E-2</v>
      </c>
      <c r="H80" s="12">
        <v>195000</v>
      </c>
      <c r="I80" s="12">
        <f t="shared" si="41"/>
        <v>1473814.1608190034</v>
      </c>
      <c r="J80" s="12">
        <f t="shared" si="42"/>
        <v>35235.864424034269</v>
      </c>
      <c r="K80" s="15">
        <f t="shared" si="43"/>
        <v>90310.663425986975</v>
      </c>
      <c r="L80" s="15">
        <f t="shared" si="44"/>
        <v>1564124.8242449902</v>
      </c>
      <c r="M80" s="12">
        <v>0</v>
      </c>
      <c r="N80" s="16">
        <f t="shared" si="45"/>
        <v>1564124.8242449902</v>
      </c>
    </row>
    <row r="81" spans="1:14">
      <c r="A81" s="9">
        <v>44652</v>
      </c>
      <c r="B81" s="10">
        <f t="shared" si="36"/>
        <v>44681</v>
      </c>
      <c r="C81" s="11">
        <f t="shared" si="37"/>
        <v>30</v>
      </c>
      <c r="D81" s="13">
        <f>+VLOOKUP(A81,Hoja2!$A:$C,3,FALSE)/100</f>
        <v>0.26579999999999998</v>
      </c>
      <c r="E81" s="13">
        <f t="shared" si="38"/>
        <v>0.39869999999999994</v>
      </c>
      <c r="F81" s="13">
        <f t="shared" si="39"/>
        <v>0.39869999999999994</v>
      </c>
      <c r="G81" s="14">
        <f t="shared" si="40"/>
        <v>2.8356540467609603E-2</v>
      </c>
      <c r="H81" s="12">
        <v>195000</v>
      </c>
      <c r="I81" s="12">
        <f t="shared" si="41"/>
        <v>1668814.1608190034</v>
      </c>
      <c r="J81" s="12">
        <f t="shared" si="42"/>
        <v>41792.270893000154</v>
      </c>
      <c r="K81" s="15">
        <f t="shared" si="43"/>
        <v>132102.93431898713</v>
      </c>
      <c r="L81" s="15">
        <f t="shared" si="44"/>
        <v>1800917.0951379905</v>
      </c>
      <c r="M81" s="12">
        <v>0</v>
      </c>
      <c r="N81" s="16">
        <f t="shared" si="45"/>
        <v>1800917.0951379905</v>
      </c>
    </row>
    <row r="82" spans="1:14">
      <c r="A82" s="9">
        <v>44682</v>
      </c>
      <c r="B82" s="10">
        <f t="shared" si="36"/>
        <v>44712</v>
      </c>
      <c r="C82" s="11">
        <f t="shared" si="37"/>
        <v>31</v>
      </c>
      <c r="D82" s="13">
        <f>+VLOOKUP(A82,Hoja2!$A:$C,3,FALSE)/100</f>
        <v>0.2757</v>
      </c>
      <c r="E82" s="13">
        <f t="shared" si="38"/>
        <v>0.41354999999999997</v>
      </c>
      <c r="F82" s="13">
        <f t="shared" si="39"/>
        <v>0.41354999999999997</v>
      </c>
      <c r="G82" s="14">
        <f t="shared" si="40"/>
        <v>2.9261981457355812E-2</v>
      </c>
      <c r="H82" s="12">
        <v>195000</v>
      </c>
      <c r="I82" s="12">
        <f t="shared" si="41"/>
        <v>1863814.1608190034</v>
      </c>
      <c r="J82" s="12">
        <f t="shared" si="42"/>
        <v>48832.809029658478</v>
      </c>
      <c r="K82" s="15">
        <f t="shared" si="43"/>
        <v>180935.7433486456</v>
      </c>
      <c r="L82" s="15">
        <f t="shared" si="44"/>
        <v>2044749.9041676489</v>
      </c>
      <c r="M82" s="12">
        <v>0</v>
      </c>
      <c r="N82" s="16">
        <f t="shared" si="45"/>
        <v>2044749.9041676489</v>
      </c>
    </row>
    <row r="83" spans="1:14">
      <c r="A83" s="9">
        <v>44713</v>
      </c>
      <c r="B83" s="10">
        <f t="shared" si="36"/>
        <v>44742</v>
      </c>
      <c r="C83" s="11">
        <f t="shared" si="37"/>
        <v>30</v>
      </c>
      <c r="D83" s="13">
        <f>+VLOOKUP(A83,Hoja2!$A:$C,3,FALSE)/100</f>
        <v>0.28600000000000003</v>
      </c>
      <c r="E83" s="13">
        <f t="shared" si="38"/>
        <v>0.42900000000000005</v>
      </c>
      <c r="F83" s="13">
        <f t="shared" si="39"/>
        <v>0.42900000000000005</v>
      </c>
      <c r="G83" s="14">
        <f t="shared" si="40"/>
        <v>3.0194797602340451E-2</v>
      </c>
      <c r="H83" s="12">
        <v>195000</v>
      </c>
      <c r="I83" s="12">
        <f t="shared" si="41"/>
        <v>2058814.1608190034</v>
      </c>
      <c r="J83" s="12">
        <f t="shared" si="42"/>
        <v>56277.491354305821</v>
      </c>
      <c r="K83" s="15">
        <f t="shared" si="43"/>
        <v>237213.23470295142</v>
      </c>
      <c r="L83" s="15">
        <f t="shared" si="44"/>
        <v>2296027.3955219546</v>
      </c>
      <c r="M83" s="12">
        <v>0</v>
      </c>
      <c r="N83" s="16">
        <f t="shared" si="45"/>
        <v>2296027.3955219546</v>
      </c>
    </row>
    <row r="84" spans="1:14">
      <c r="A84" s="9">
        <v>44743</v>
      </c>
      <c r="B84" s="10">
        <f t="shared" si="36"/>
        <v>44773</v>
      </c>
      <c r="C84" s="11">
        <f t="shared" si="37"/>
        <v>31</v>
      </c>
      <c r="D84" s="13">
        <f>+VLOOKUP(A84,Hoja2!$A:$C,3,FALSE)/100</f>
        <v>0.3392</v>
      </c>
      <c r="E84" s="13">
        <f t="shared" si="38"/>
        <v>0.50880000000000003</v>
      </c>
      <c r="F84" s="13">
        <f t="shared" si="39"/>
        <v>0.50880000000000003</v>
      </c>
      <c r="G84" s="14">
        <f t="shared" si="40"/>
        <v>3.4870418547373827E-2</v>
      </c>
      <c r="H84" s="12">
        <v>195000</v>
      </c>
      <c r="I84" s="12">
        <f t="shared" si="41"/>
        <v>2253814.1608190034</v>
      </c>
      <c r="J84" s="12">
        <f t="shared" si="42"/>
        <v>71791.711499018857</v>
      </c>
      <c r="K84" s="15">
        <f t="shared" si="43"/>
        <v>309004.94620197028</v>
      </c>
      <c r="L84" s="15">
        <f t="shared" si="44"/>
        <v>2562819.1070209737</v>
      </c>
      <c r="M84" s="12">
        <v>0</v>
      </c>
      <c r="N84" s="16">
        <f t="shared" si="45"/>
        <v>2562819.1070209737</v>
      </c>
    </row>
    <row r="85" spans="1:14">
      <c r="A85" s="9">
        <v>44774</v>
      </c>
      <c r="B85" s="10">
        <f t="shared" si="36"/>
        <v>44804</v>
      </c>
      <c r="C85" s="11">
        <f t="shared" si="37"/>
        <v>31</v>
      </c>
      <c r="D85" s="13">
        <f>+VLOOKUP(A85,Hoja2!$A:$C,3,FALSE)/100</f>
        <v>0.31319999999999998</v>
      </c>
      <c r="E85" s="13">
        <f t="shared" si="38"/>
        <v>0.4698</v>
      </c>
      <c r="F85" s="13">
        <f t="shared" si="39"/>
        <v>0.4698</v>
      </c>
      <c r="G85" s="14">
        <f t="shared" si="40"/>
        <v>3.2614423418955818E-2</v>
      </c>
      <c r="H85" s="12">
        <v>195000</v>
      </c>
      <c r="I85" s="12">
        <f t="shared" si="41"/>
        <v>2448814.1608190034</v>
      </c>
      <c r="J85" s="12">
        <f t="shared" si="42"/>
        <v>73506.84934858956</v>
      </c>
      <c r="K85" s="15">
        <f t="shared" si="43"/>
        <v>382511.79555055982</v>
      </c>
      <c r="L85" s="15">
        <f t="shared" si="44"/>
        <v>2831325.956369563</v>
      </c>
      <c r="M85" s="12">
        <v>2000000</v>
      </c>
      <c r="N85" s="16">
        <f t="shared" si="45"/>
        <v>831325.95636956301</v>
      </c>
    </row>
    <row r="86" spans="1:14">
      <c r="A86" s="9">
        <v>44805</v>
      </c>
      <c r="B86" s="10">
        <f t="shared" si="36"/>
        <v>44834</v>
      </c>
      <c r="C86" s="11">
        <f t="shared" si="37"/>
        <v>30</v>
      </c>
      <c r="D86" s="13">
        <f>+VLOOKUP(A86,Hoja2!$A:$C,3,FALSE)/100</f>
        <v>0.33250000000000002</v>
      </c>
      <c r="E86" s="13">
        <f t="shared" si="38"/>
        <v>0.49875000000000003</v>
      </c>
      <c r="F86" s="13">
        <f t="shared" si="39"/>
        <v>0.49875000000000003</v>
      </c>
      <c r="G86" s="14">
        <f t="shared" si="40"/>
        <v>3.4294224703862675E-2</v>
      </c>
      <c r="H86" s="12">
        <v>195000</v>
      </c>
      <c r="I86" s="12">
        <f t="shared" si="41"/>
        <v>1026325.9563695632</v>
      </c>
      <c r="J86" s="12">
        <f t="shared" si="42"/>
        <v>28509.67914989133</v>
      </c>
      <c r="K86" s="15">
        <f t="shared" si="43"/>
        <v>28509.67914989133</v>
      </c>
      <c r="L86" s="15">
        <f t="shared" si="44"/>
        <v>1054835.6355194545</v>
      </c>
      <c r="M86" s="12">
        <v>0</v>
      </c>
      <c r="N86" s="16">
        <f t="shared" si="45"/>
        <v>1054835.6355194545</v>
      </c>
    </row>
    <row r="87" spans="1:14">
      <c r="A87" s="9">
        <v>44835</v>
      </c>
      <c r="B87" s="10">
        <f t="shared" si="36"/>
        <v>44865</v>
      </c>
      <c r="C87" s="11">
        <f t="shared" si="37"/>
        <v>31</v>
      </c>
      <c r="D87" s="13">
        <f>+VLOOKUP(A87,Hoja2!$A:$C,3,FALSE)/100</f>
        <v>0.34920000000000001</v>
      </c>
      <c r="E87" s="13">
        <f t="shared" si="38"/>
        <v>0.52380000000000004</v>
      </c>
      <c r="F87" s="13">
        <f t="shared" si="39"/>
        <v>0.52380000000000004</v>
      </c>
      <c r="G87" s="14">
        <f t="shared" si="40"/>
        <v>3.572389868248127E-2</v>
      </c>
      <c r="H87" s="12">
        <v>195000</v>
      </c>
      <c r="I87" s="12">
        <f t="shared" si="41"/>
        <v>1221325.9563695632</v>
      </c>
      <c r="J87" s="12">
        <f t="shared" si="42"/>
        <v>36664.364480546967</v>
      </c>
      <c r="K87" s="15">
        <f t="shared" si="43"/>
        <v>65174.043630438297</v>
      </c>
      <c r="L87" s="15">
        <f t="shared" si="44"/>
        <v>1286500.0000000016</v>
      </c>
      <c r="M87" s="12">
        <v>0</v>
      </c>
      <c r="N87" s="16">
        <f t="shared" si="45"/>
        <v>1286500.0000000016</v>
      </c>
    </row>
    <row r="88" spans="1:14">
      <c r="A88" s="17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8"/>
    </row>
    <row r="89" spans="1:14">
      <c r="A89" s="24" t="s">
        <v>8</v>
      </c>
      <c r="B89" s="12">
        <f>I87</f>
        <v>1221325.9563695632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8"/>
    </row>
    <row r="90" spans="1:14">
      <c r="A90" s="25" t="s">
        <v>15</v>
      </c>
      <c r="B90" s="12">
        <f>K87</f>
        <v>65174.043630438297</v>
      </c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20"/>
    </row>
    <row r="91" spans="1:14">
      <c r="A91" s="19"/>
      <c r="B91" s="2">
        <f>SUM(B89:B90)</f>
        <v>1286500.0000000016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20"/>
    </row>
    <row r="92" spans="1:14" ht="15.75" thickBot="1">
      <c r="A92" s="21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3"/>
    </row>
  </sheetData>
  <mergeCells count="1">
    <mergeCell ref="A1:M1"/>
  </mergeCells>
  <phoneticPr fontId="7" type="noConversion"/>
  <pageMargins left="0.70866141732283472" right="0.70866141732283472" top="0.74803149606299213" bottom="0.74803149606299213" header="0.31496062992125984" footer="0.31496062992125984"/>
  <pageSetup scale="74" fitToHeight="2" orientation="landscape" horizontalDpi="0" verticalDpi="0" r:id="rId1"/>
  <rowBreaks count="1" manualBreakCount="1">
    <brk id="3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>
      <selection activeCell="C3" sqref="C3"/>
    </sheetView>
  </sheetViews>
  <sheetFormatPr defaultColWidth="11.42578125" defaultRowHeight="15"/>
  <cols>
    <col min="1" max="2" width="12.7109375" bestFit="1" customWidth="1"/>
    <col min="3" max="3" width="28.5703125" bestFit="1" customWidth="1"/>
  </cols>
  <sheetData>
    <row r="1" spans="1:4">
      <c r="A1" s="7" t="s">
        <v>1</v>
      </c>
      <c r="B1" s="7" t="s">
        <v>2</v>
      </c>
      <c r="C1" s="7" t="s">
        <v>16</v>
      </c>
    </row>
    <row r="2" spans="1:4">
      <c r="A2" s="5">
        <v>44835</v>
      </c>
      <c r="B2" s="5">
        <v>44865</v>
      </c>
      <c r="C2">
        <v>34.92</v>
      </c>
    </row>
    <row r="3" spans="1:4">
      <c r="A3" s="5">
        <v>44805</v>
      </c>
      <c r="B3" s="5">
        <v>44834</v>
      </c>
      <c r="C3">
        <v>33.25</v>
      </c>
    </row>
    <row r="4" spans="1:4">
      <c r="A4" s="5">
        <v>44774</v>
      </c>
      <c r="B4" s="5">
        <v>44804</v>
      </c>
      <c r="C4">
        <v>31.32</v>
      </c>
    </row>
    <row r="5" spans="1:4">
      <c r="A5" s="5">
        <v>44743</v>
      </c>
      <c r="B5" s="5">
        <v>44773</v>
      </c>
      <c r="C5">
        <v>33.92</v>
      </c>
    </row>
    <row r="6" spans="1:4">
      <c r="A6" s="5">
        <v>44713</v>
      </c>
      <c r="B6" s="5">
        <v>44742</v>
      </c>
      <c r="C6">
        <v>28.6</v>
      </c>
    </row>
    <row r="7" spans="1:4">
      <c r="A7" s="5">
        <v>44682</v>
      </c>
      <c r="B7" s="5">
        <v>44712</v>
      </c>
      <c r="C7">
        <v>27.57</v>
      </c>
    </row>
    <row r="8" spans="1:4">
      <c r="A8" s="5">
        <v>44652</v>
      </c>
      <c r="B8" s="5">
        <v>44681</v>
      </c>
      <c r="C8">
        <v>26.58</v>
      </c>
    </row>
    <row r="9" spans="1:4">
      <c r="A9" s="5">
        <v>44621</v>
      </c>
      <c r="B9" s="5">
        <v>44651</v>
      </c>
      <c r="C9">
        <v>25.71</v>
      </c>
    </row>
    <row r="10" spans="1:4">
      <c r="A10" s="5">
        <v>44593</v>
      </c>
      <c r="B10" s="5">
        <v>44620</v>
      </c>
      <c r="C10">
        <v>27.45</v>
      </c>
    </row>
    <row r="11" spans="1:4">
      <c r="A11" s="5">
        <v>44562</v>
      </c>
      <c r="B11" s="5">
        <v>44592</v>
      </c>
      <c r="C11">
        <v>24.49</v>
      </c>
    </row>
    <row r="12" spans="1:4">
      <c r="A12" s="5">
        <v>44531</v>
      </c>
      <c r="B12" s="5">
        <v>44561</v>
      </c>
      <c r="C12">
        <v>24.19</v>
      </c>
    </row>
    <row r="13" spans="1:4">
      <c r="A13" s="5">
        <v>44501</v>
      </c>
      <c r="B13" s="5">
        <v>44530</v>
      </c>
      <c r="C13" s="6">
        <v>23.91</v>
      </c>
    </row>
    <row r="14" spans="1:4">
      <c r="A14" s="5">
        <v>44470</v>
      </c>
      <c r="B14" s="5">
        <v>44500</v>
      </c>
      <c r="C14" s="6">
        <v>23.62</v>
      </c>
    </row>
    <row r="15" spans="1:4">
      <c r="A15" s="5">
        <v>44440</v>
      </c>
      <c r="B15" s="5">
        <v>44469</v>
      </c>
      <c r="C15" s="6">
        <v>23.79</v>
      </c>
    </row>
    <row r="16" spans="1:4">
      <c r="A16" s="5">
        <v>44409</v>
      </c>
      <c r="B16" s="5">
        <v>44439</v>
      </c>
      <c r="C16" s="6">
        <v>23.86</v>
      </c>
      <c r="D16" s="8"/>
    </row>
    <row r="17" spans="1:4">
      <c r="A17" s="5">
        <v>44378</v>
      </c>
      <c r="B17" s="5">
        <v>44408</v>
      </c>
      <c r="C17" s="6">
        <v>23.77</v>
      </c>
      <c r="D17" s="8"/>
    </row>
    <row r="18" spans="1:4">
      <c r="A18" s="5">
        <v>44348</v>
      </c>
      <c r="B18" s="5">
        <v>44377</v>
      </c>
      <c r="C18" s="6">
        <v>23.82</v>
      </c>
    </row>
    <row r="19" spans="1:4">
      <c r="A19" s="5">
        <v>44317</v>
      </c>
      <c r="B19" s="5">
        <v>44347</v>
      </c>
      <c r="C19" s="6">
        <v>23.83</v>
      </c>
    </row>
    <row r="20" spans="1:4">
      <c r="A20" s="5">
        <v>44287</v>
      </c>
      <c r="B20" s="5">
        <v>44316</v>
      </c>
      <c r="C20" s="6">
        <v>23.97</v>
      </c>
    </row>
    <row r="21" spans="1:4">
      <c r="A21" s="5">
        <v>44256</v>
      </c>
      <c r="B21" s="5">
        <v>44286</v>
      </c>
      <c r="C21" s="6">
        <v>24.12</v>
      </c>
    </row>
    <row r="22" spans="1:4">
      <c r="A22" s="5">
        <v>44228</v>
      </c>
      <c r="B22" s="5">
        <v>44255</v>
      </c>
      <c r="C22" s="6">
        <v>24.31</v>
      </c>
    </row>
    <row r="23" spans="1:4">
      <c r="A23" s="5">
        <v>44197</v>
      </c>
      <c r="B23" s="5">
        <v>44227</v>
      </c>
      <c r="C23" s="6">
        <v>23.98</v>
      </c>
    </row>
    <row r="24" spans="1:4">
      <c r="A24" s="5">
        <v>44166</v>
      </c>
      <c r="B24" s="5">
        <v>44196</v>
      </c>
      <c r="C24" s="6">
        <v>24.19</v>
      </c>
    </row>
    <row r="25" spans="1:4" ht="30">
      <c r="A25" s="5">
        <v>44136</v>
      </c>
      <c r="B25" s="5">
        <v>44165</v>
      </c>
      <c r="C25" s="6">
        <v>17.84</v>
      </c>
      <c r="D25" s="6" t="s">
        <v>17</v>
      </c>
    </row>
    <row r="26" spans="1:4" ht="30">
      <c r="A26" s="5">
        <v>44105</v>
      </c>
      <c r="B26" s="5">
        <v>44135</v>
      </c>
      <c r="C26" s="6">
        <v>18.09</v>
      </c>
      <c r="D26" s="6" t="s">
        <v>18</v>
      </c>
    </row>
    <row r="27" spans="1:4" ht="30">
      <c r="A27" s="5">
        <v>44075</v>
      </c>
      <c r="B27" s="5">
        <v>44104</v>
      </c>
      <c r="C27" s="6">
        <v>18.350000000000001</v>
      </c>
      <c r="D27" s="6" t="s">
        <v>19</v>
      </c>
    </row>
    <row r="28" spans="1:4" ht="30">
      <c r="A28" s="5">
        <v>44044</v>
      </c>
      <c r="B28" s="5">
        <v>44074</v>
      </c>
      <c r="C28" s="6">
        <v>18.29</v>
      </c>
      <c r="D28" s="6" t="s">
        <v>20</v>
      </c>
    </row>
    <row r="29" spans="1:4" ht="30">
      <c r="A29" s="5">
        <v>44013</v>
      </c>
      <c r="B29" s="5">
        <v>44043</v>
      </c>
      <c r="C29" s="6">
        <v>18.12</v>
      </c>
      <c r="D29" s="6" t="s">
        <v>21</v>
      </c>
    </row>
    <row r="30" spans="1:4" ht="30">
      <c r="A30" s="5">
        <v>43983</v>
      </c>
      <c r="B30" s="5">
        <v>44012</v>
      </c>
      <c r="C30" s="6">
        <v>18.12</v>
      </c>
      <c r="D30" s="6" t="s">
        <v>21</v>
      </c>
    </row>
    <row r="31" spans="1:4">
      <c r="A31" s="5">
        <v>43952</v>
      </c>
      <c r="B31" s="5">
        <v>43982</v>
      </c>
      <c r="C31" s="6">
        <v>25.29</v>
      </c>
    </row>
    <row r="32" spans="1:4">
      <c r="A32" s="5">
        <v>43922</v>
      </c>
      <c r="B32" s="5">
        <v>43951</v>
      </c>
      <c r="C32" s="6">
        <v>26.04</v>
      </c>
    </row>
    <row r="33" spans="1:3">
      <c r="A33" s="5">
        <v>43891</v>
      </c>
      <c r="B33" s="5">
        <v>43921</v>
      </c>
      <c r="C33" s="6">
        <v>26.43</v>
      </c>
    </row>
    <row r="34" spans="1:3">
      <c r="A34" s="5">
        <v>43862</v>
      </c>
      <c r="B34" s="5">
        <v>43890</v>
      </c>
      <c r="C34" s="6">
        <v>26.59</v>
      </c>
    </row>
    <row r="35" spans="1:3">
      <c r="A35" s="5">
        <v>43831</v>
      </c>
      <c r="B35" s="5">
        <v>43861</v>
      </c>
      <c r="C35" s="6">
        <v>26.16</v>
      </c>
    </row>
    <row r="36" spans="1:3">
      <c r="A36" s="5">
        <v>43800</v>
      </c>
      <c r="B36" s="5">
        <v>43830</v>
      </c>
      <c r="C36" s="6">
        <v>26.37</v>
      </c>
    </row>
    <row r="37" spans="1:3">
      <c r="A37" s="5">
        <v>43770</v>
      </c>
      <c r="B37" s="5">
        <v>43799</v>
      </c>
      <c r="C37" s="6">
        <v>26.55</v>
      </c>
    </row>
    <row r="38" spans="1:3">
      <c r="A38" s="5">
        <v>43739</v>
      </c>
      <c r="B38" s="5">
        <v>43769</v>
      </c>
      <c r="C38" s="6">
        <v>26.65</v>
      </c>
    </row>
    <row r="39" spans="1:3">
      <c r="A39" s="5">
        <v>43709</v>
      </c>
      <c r="B39" s="5">
        <v>43738</v>
      </c>
      <c r="C39" s="6">
        <v>26.98</v>
      </c>
    </row>
    <row r="40" spans="1:3">
      <c r="A40" s="5">
        <v>43678</v>
      </c>
      <c r="B40" s="5">
        <v>43708</v>
      </c>
      <c r="C40" s="6">
        <v>26.98</v>
      </c>
    </row>
    <row r="41" spans="1:3">
      <c r="A41" s="5">
        <v>43647</v>
      </c>
      <c r="B41" s="5">
        <v>43677</v>
      </c>
      <c r="C41" s="6">
        <v>26.92</v>
      </c>
    </row>
    <row r="42" spans="1:3">
      <c r="A42" s="5">
        <v>43617</v>
      </c>
      <c r="B42" s="5">
        <v>43646</v>
      </c>
      <c r="C42" s="6">
        <v>26.95</v>
      </c>
    </row>
    <row r="43" spans="1:3">
      <c r="A43" s="5">
        <v>43586</v>
      </c>
      <c r="B43" s="5">
        <v>43616</v>
      </c>
      <c r="C43" s="6">
        <v>27.01</v>
      </c>
    </row>
    <row r="44" spans="1:3">
      <c r="A44" s="5">
        <v>43556</v>
      </c>
      <c r="B44" s="5">
        <v>43585</v>
      </c>
      <c r="C44" s="6">
        <v>26.98</v>
      </c>
    </row>
    <row r="45" spans="1:3">
      <c r="A45" s="5">
        <v>43525</v>
      </c>
      <c r="B45" s="5">
        <v>43555</v>
      </c>
      <c r="C45" s="6">
        <v>27.06</v>
      </c>
    </row>
    <row r="46" spans="1:3">
      <c r="A46" s="5">
        <v>43497</v>
      </c>
      <c r="B46" s="5">
        <v>43524</v>
      </c>
      <c r="C46" s="6">
        <v>27.55</v>
      </c>
    </row>
    <row r="47" spans="1:3">
      <c r="A47" s="5">
        <v>43466</v>
      </c>
      <c r="B47" s="5">
        <v>43496</v>
      </c>
      <c r="C47" s="6">
        <v>26.74</v>
      </c>
    </row>
    <row r="48" spans="1:3">
      <c r="A48" s="5">
        <v>43435</v>
      </c>
      <c r="B48" s="5">
        <v>43465</v>
      </c>
      <c r="C48" s="6">
        <v>27.1</v>
      </c>
    </row>
    <row r="49" spans="1:3">
      <c r="A49" s="5">
        <v>43405</v>
      </c>
      <c r="B49" s="5">
        <v>43434</v>
      </c>
      <c r="C49" s="6">
        <v>27.24</v>
      </c>
    </row>
    <row r="50" spans="1:3">
      <c r="A50" s="5">
        <v>43374</v>
      </c>
      <c r="B50" s="5">
        <v>43404</v>
      </c>
      <c r="C50" s="6">
        <v>27.45</v>
      </c>
    </row>
    <row r="51" spans="1:3">
      <c r="A51" s="5">
        <v>43344</v>
      </c>
      <c r="B51" s="5">
        <v>43373</v>
      </c>
      <c r="C51" s="6">
        <v>27.72</v>
      </c>
    </row>
    <row r="52" spans="1:3">
      <c r="A52" s="5">
        <v>43313</v>
      </c>
      <c r="B52" s="5">
        <v>43343</v>
      </c>
      <c r="C52" s="6">
        <v>27.91</v>
      </c>
    </row>
    <row r="53" spans="1:3">
      <c r="A53" s="5">
        <v>43282</v>
      </c>
      <c r="B53" s="5">
        <v>43312</v>
      </c>
      <c r="C53" s="6">
        <v>28.05</v>
      </c>
    </row>
    <row r="54" spans="1:3">
      <c r="A54" s="5">
        <v>43252</v>
      </c>
      <c r="B54" s="5">
        <v>43281</v>
      </c>
      <c r="C54" s="6">
        <v>28.42</v>
      </c>
    </row>
    <row r="55" spans="1:3">
      <c r="A55" s="5">
        <v>43221</v>
      </c>
      <c r="B55" s="5">
        <v>43251</v>
      </c>
      <c r="C55" s="6">
        <v>28.66</v>
      </c>
    </row>
    <row r="56" spans="1:3">
      <c r="A56" s="5">
        <v>43191</v>
      </c>
      <c r="B56" s="5">
        <v>43220</v>
      </c>
      <c r="C56" s="6">
        <v>28.72</v>
      </c>
    </row>
    <row r="57" spans="1:3">
      <c r="A57" s="5">
        <v>43160</v>
      </c>
      <c r="B57" s="5">
        <v>43190</v>
      </c>
      <c r="C57" s="6">
        <v>29.02</v>
      </c>
    </row>
    <row r="58" spans="1:3">
      <c r="A58" s="5">
        <v>43132</v>
      </c>
      <c r="B58" s="5">
        <v>43159</v>
      </c>
      <c r="C58" s="6">
        <v>29.52</v>
      </c>
    </row>
    <row r="59" spans="1:3">
      <c r="A59" s="5">
        <v>43101</v>
      </c>
      <c r="B59" s="5">
        <v>43131</v>
      </c>
      <c r="C59" s="6">
        <v>29.04</v>
      </c>
    </row>
    <row r="60" spans="1:3">
      <c r="A60" s="5">
        <v>43070</v>
      </c>
      <c r="B60" s="5">
        <v>43100</v>
      </c>
      <c r="C60" s="6">
        <v>29.16</v>
      </c>
    </row>
    <row r="61" spans="1:3">
      <c r="A61" s="5">
        <v>43040</v>
      </c>
      <c r="B61" s="5">
        <v>43069</v>
      </c>
      <c r="C61" s="6">
        <v>29.44</v>
      </c>
    </row>
    <row r="62" spans="1:3">
      <c r="A62" s="5">
        <v>43009</v>
      </c>
      <c r="B62" s="5">
        <v>43039</v>
      </c>
      <c r="C62" s="6">
        <v>29.73</v>
      </c>
    </row>
    <row r="63" spans="1:3">
      <c r="A63" s="5">
        <v>42979</v>
      </c>
      <c r="B63" s="5">
        <v>43008</v>
      </c>
      <c r="C63" s="6">
        <v>30.22</v>
      </c>
    </row>
    <row r="64" spans="1:3">
      <c r="A64" s="5">
        <v>42917</v>
      </c>
      <c r="B64" s="5">
        <v>43008</v>
      </c>
      <c r="C64" s="6">
        <v>30.97</v>
      </c>
    </row>
    <row r="65" spans="1:3">
      <c r="A65" s="5">
        <v>42826</v>
      </c>
      <c r="B65" s="5">
        <v>42916</v>
      </c>
      <c r="C65" s="6">
        <v>31.5</v>
      </c>
    </row>
    <row r="66" spans="1:3">
      <c r="A66" s="5">
        <v>42736</v>
      </c>
      <c r="B66" s="5">
        <v>42825</v>
      </c>
      <c r="C66" s="6">
        <v>31.51</v>
      </c>
    </row>
    <row r="67" spans="1:3">
      <c r="A67" s="5">
        <v>42644</v>
      </c>
      <c r="B67" s="5">
        <v>42735</v>
      </c>
      <c r="C67" s="6">
        <v>32.99</v>
      </c>
    </row>
    <row r="68" spans="1:3">
      <c r="A68" s="5">
        <v>42552</v>
      </c>
      <c r="B68" s="5">
        <v>42643</v>
      </c>
      <c r="C68" s="6">
        <v>32.01</v>
      </c>
    </row>
    <row r="69" spans="1:3">
      <c r="A69" s="5">
        <v>42461</v>
      </c>
      <c r="B69" s="5">
        <v>42551</v>
      </c>
      <c r="C69" s="6">
        <v>30.81</v>
      </c>
    </row>
    <row r="70" spans="1:3">
      <c r="A70" s="5">
        <v>42370</v>
      </c>
      <c r="B70" s="5">
        <v>42460</v>
      </c>
      <c r="C70" s="6">
        <v>29.52</v>
      </c>
    </row>
    <row r="71" spans="1:3">
      <c r="A71" s="5">
        <v>42278</v>
      </c>
      <c r="B71" s="5">
        <v>42369</v>
      </c>
      <c r="C71" s="6">
        <v>29</v>
      </c>
    </row>
    <row r="72" spans="1:3">
      <c r="A72" s="5">
        <v>42186</v>
      </c>
      <c r="B72" s="5">
        <v>42277</v>
      </c>
      <c r="C72" s="6">
        <v>28.89</v>
      </c>
    </row>
    <row r="73" spans="1:3">
      <c r="A73" s="5">
        <v>42095</v>
      </c>
      <c r="B73" s="5">
        <v>42185</v>
      </c>
      <c r="C73" s="6">
        <v>29.06</v>
      </c>
    </row>
    <row r="74" spans="1:3">
      <c r="A74" s="5">
        <v>42005</v>
      </c>
      <c r="B74" s="5">
        <v>42094</v>
      </c>
      <c r="C74" s="6">
        <v>28.82</v>
      </c>
    </row>
    <row r="75" spans="1:3">
      <c r="A75" s="5">
        <v>41913</v>
      </c>
      <c r="B75" s="5">
        <v>42369</v>
      </c>
      <c r="C75" s="6">
        <v>28.76</v>
      </c>
    </row>
    <row r="76" spans="1:3">
      <c r="A76" s="5">
        <v>41821</v>
      </c>
      <c r="B76" s="5">
        <v>41912</v>
      </c>
      <c r="C76" s="6">
        <v>29</v>
      </c>
    </row>
    <row r="77" spans="1:3">
      <c r="A77" s="5">
        <v>41730</v>
      </c>
      <c r="B77" s="5">
        <v>41820</v>
      </c>
      <c r="C77" s="6">
        <v>29.45</v>
      </c>
    </row>
    <row r="78" spans="1:3">
      <c r="A78" s="5">
        <v>41640</v>
      </c>
      <c r="B78" s="5">
        <v>41729</v>
      </c>
      <c r="C78" s="6">
        <v>29.48</v>
      </c>
    </row>
    <row r="79" spans="1:3">
      <c r="A79" s="5">
        <v>41548</v>
      </c>
      <c r="B79" s="5">
        <v>41639</v>
      </c>
      <c r="C79" s="6">
        <v>29.78</v>
      </c>
    </row>
    <row r="80" spans="1:3">
      <c r="A80" s="5">
        <v>41456</v>
      </c>
      <c r="B80" s="5">
        <v>41547</v>
      </c>
      <c r="C80" s="6">
        <v>30.51</v>
      </c>
    </row>
    <row r="81" spans="1:3">
      <c r="A81" s="5">
        <v>41365</v>
      </c>
      <c r="B81" s="5">
        <v>41455</v>
      </c>
      <c r="C81" s="6">
        <v>31.25</v>
      </c>
    </row>
    <row r="82" spans="1:3">
      <c r="A82" s="5">
        <v>41275</v>
      </c>
      <c r="B82" s="5">
        <v>41364</v>
      </c>
      <c r="C82" s="6">
        <v>31.13</v>
      </c>
    </row>
    <row r="83" spans="1:3">
      <c r="A83" s="5">
        <v>41269</v>
      </c>
      <c r="B83" s="5">
        <v>41274</v>
      </c>
      <c r="C83" s="6">
        <v>31.34</v>
      </c>
    </row>
    <row r="84" spans="1:3">
      <c r="A84" s="5">
        <v>41183</v>
      </c>
      <c r="B84" s="5">
        <v>41268</v>
      </c>
      <c r="C84" s="6">
        <v>31.34</v>
      </c>
    </row>
    <row r="85" spans="1:3">
      <c r="A85" s="5">
        <v>41091</v>
      </c>
      <c r="B85" s="5">
        <v>41182</v>
      </c>
      <c r="C85" s="6">
        <v>31.29</v>
      </c>
    </row>
    <row r="86" spans="1:3">
      <c r="A86" s="5">
        <v>41000</v>
      </c>
      <c r="B86" s="5">
        <v>41090</v>
      </c>
      <c r="C86" s="6">
        <v>30.78</v>
      </c>
    </row>
    <row r="87" spans="1:3">
      <c r="A87" s="5">
        <v>40909</v>
      </c>
      <c r="B87" s="5">
        <v>40999</v>
      </c>
      <c r="C87" s="6">
        <v>29.88</v>
      </c>
    </row>
    <row r="88" spans="1:3">
      <c r="A88" s="5">
        <v>40817</v>
      </c>
      <c r="B88" s="5">
        <v>40908</v>
      </c>
      <c r="C88" s="6">
        <v>29.09</v>
      </c>
    </row>
    <row r="89" spans="1:3">
      <c r="A89" s="5">
        <v>40725</v>
      </c>
      <c r="B89" s="5">
        <v>40816</v>
      </c>
      <c r="C89" s="6">
        <v>27.95</v>
      </c>
    </row>
    <row r="90" spans="1:3">
      <c r="A90" s="5">
        <v>40634</v>
      </c>
      <c r="B90" s="5">
        <v>40724</v>
      </c>
      <c r="C90" s="6">
        <v>26.54</v>
      </c>
    </row>
    <row r="91" spans="1:3">
      <c r="A91" s="5">
        <v>40544</v>
      </c>
      <c r="B91" s="5">
        <v>40633</v>
      </c>
      <c r="C91" s="6">
        <v>23.42</v>
      </c>
    </row>
    <row r="92" spans="1:3">
      <c r="A92" s="5">
        <v>40452</v>
      </c>
      <c r="B92" s="5">
        <v>40543</v>
      </c>
      <c r="C92" s="6">
        <v>21.32</v>
      </c>
    </row>
    <row r="93" spans="1:3">
      <c r="A93" s="5">
        <v>40360</v>
      </c>
      <c r="B93" s="5">
        <v>40451</v>
      </c>
      <c r="C93" s="6">
        <v>22.41</v>
      </c>
    </row>
    <row r="94" spans="1:3">
      <c r="A94" s="5">
        <v>40269</v>
      </c>
      <c r="B94" s="5">
        <v>40359</v>
      </c>
      <c r="C94" s="6">
        <v>22.97</v>
      </c>
    </row>
    <row r="95" spans="1:3">
      <c r="A95" s="5">
        <v>40179</v>
      </c>
      <c r="B95" s="5">
        <v>40268</v>
      </c>
      <c r="C95" s="6">
        <v>24.21</v>
      </c>
    </row>
    <row r="96" spans="1:3">
      <c r="A96" s="5">
        <v>40087</v>
      </c>
      <c r="B96" s="5">
        <v>40178</v>
      </c>
      <c r="C96" s="6">
        <v>25.92</v>
      </c>
    </row>
    <row r="97" spans="1:3">
      <c r="A97" s="5">
        <v>39995</v>
      </c>
      <c r="B97" s="5">
        <v>40086</v>
      </c>
      <c r="C97" s="6">
        <v>27.98</v>
      </c>
    </row>
    <row r="98" spans="1:3">
      <c r="A98" s="5">
        <v>39904</v>
      </c>
      <c r="B98" s="5">
        <v>39994</v>
      </c>
      <c r="C98" s="6">
        <v>30.42</v>
      </c>
    </row>
    <row r="99" spans="1:3">
      <c r="A99" s="5">
        <v>39814</v>
      </c>
      <c r="B99" s="5">
        <v>39903</v>
      </c>
      <c r="C99" s="6">
        <v>30.71</v>
      </c>
    </row>
    <row r="100" spans="1:3">
      <c r="A100" s="5">
        <v>39692</v>
      </c>
      <c r="B100" s="5">
        <v>39813</v>
      </c>
      <c r="C100" s="6">
        <v>31.53</v>
      </c>
    </row>
    <row r="101" spans="1:3">
      <c r="A101" s="5">
        <v>39630</v>
      </c>
      <c r="B101" s="5">
        <v>39721</v>
      </c>
      <c r="C101" s="6">
        <v>32.270000000000003</v>
      </c>
    </row>
    <row r="102" spans="1:3">
      <c r="A102" s="5">
        <v>39539</v>
      </c>
      <c r="B102" s="5">
        <v>39629</v>
      </c>
      <c r="C102" s="6">
        <v>32.880000000000003</v>
      </c>
    </row>
    <row r="103" spans="1:3">
      <c r="A103" s="5">
        <v>39448</v>
      </c>
      <c r="B103" s="5">
        <v>39538</v>
      </c>
      <c r="C103" s="6">
        <v>32.75</v>
      </c>
    </row>
    <row r="104" spans="1:3">
      <c r="A104" s="5">
        <v>39356</v>
      </c>
      <c r="B104" s="5">
        <v>39447</v>
      </c>
      <c r="C104" s="6">
        <v>31.89</v>
      </c>
    </row>
    <row r="105" spans="1:3">
      <c r="A105" s="5">
        <v>39264</v>
      </c>
      <c r="B105" s="5">
        <v>39355</v>
      </c>
      <c r="C105" s="6">
        <v>28.51</v>
      </c>
    </row>
    <row r="106" spans="1:3">
      <c r="A106" s="5">
        <v>39173</v>
      </c>
      <c r="B106" s="5">
        <v>39263</v>
      </c>
      <c r="C106" s="6">
        <v>25.12</v>
      </c>
    </row>
    <row r="107" spans="1:3">
      <c r="A107" s="5">
        <v>39139</v>
      </c>
      <c r="B107" s="5">
        <v>39172</v>
      </c>
      <c r="C107" s="6">
        <v>20.75</v>
      </c>
    </row>
    <row r="108" spans="1:3">
      <c r="A108" s="5">
        <v>39083</v>
      </c>
      <c r="B108" s="5">
        <v>39138</v>
      </c>
      <c r="C108" s="6">
        <v>32.090000000000003</v>
      </c>
    </row>
    <row r="109" spans="1:3">
      <c r="A109" s="5">
        <v>38991</v>
      </c>
      <c r="B109" s="5">
        <v>39082</v>
      </c>
      <c r="C109" s="6">
        <v>22.61</v>
      </c>
    </row>
    <row r="110" spans="1:3">
      <c r="A110" s="5">
        <v>38961</v>
      </c>
      <c r="B110" s="5">
        <v>38990</v>
      </c>
      <c r="C110" s="6">
        <v>22.58</v>
      </c>
    </row>
    <row r="111" spans="1:3">
      <c r="A111" s="5">
        <v>38930</v>
      </c>
      <c r="B111" s="5">
        <v>38960</v>
      </c>
      <c r="C111" s="6">
        <v>22.53</v>
      </c>
    </row>
    <row r="112" spans="1:3">
      <c r="A112" s="5">
        <v>38926</v>
      </c>
      <c r="B112" s="5">
        <v>38929</v>
      </c>
      <c r="C112" s="6">
        <v>22.62</v>
      </c>
    </row>
    <row r="113" spans="1:3">
      <c r="A113" s="5">
        <v>38927</v>
      </c>
      <c r="B113" s="5">
        <v>39021</v>
      </c>
      <c r="C113" s="6">
        <v>20.63</v>
      </c>
    </row>
    <row r="114" spans="1:3">
      <c r="A114" s="5">
        <v>38899</v>
      </c>
      <c r="B114" s="5">
        <v>38926</v>
      </c>
      <c r="C114" s="6">
        <v>20.63</v>
      </c>
    </row>
    <row r="115" spans="1:3">
      <c r="A115" s="5">
        <v>38777</v>
      </c>
      <c r="B115" s="5">
        <v>38898</v>
      </c>
      <c r="C115" s="6">
        <v>22.31</v>
      </c>
    </row>
    <row r="116" spans="1:3">
      <c r="A116" s="5">
        <v>38718</v>
      </c>
      <c r="B116" s="5">
        <v>38776</v>
      </c>
      <c r="C116" s="6">
        <v>23.33</v>
      </c>
    </row>
    <row r="117" spans="1:3">
      <c r="A117" s="5">
        <v>38657</v>
      </c>
      <c r="B117" s="5">
        <v>38717</v>
      </c>
      <c r="C117" s="6">
        <v>23.33</v>
      </c>
    </row>
    <row r="118" spans="1:3">
      <c r="A118" s="5">
        <v>38534</v>
      </c>
      <c r="B118" s="5">
        <v>38656</v>
      </c>
      <c r="C118" s="6">
        <v>24.58</v>
      </c>
    </row>
    <row r="119" spans="1:3">
      <c r="A119" s="5">
        <v>38412</v>
      </c>
      <c r="B119" s="5">
        <v>38533</v>
      </c>
      <c r="C119" s="6">
        <v>25.22</v>
      </c>
    </row>
    <row r="120" spans="1:3">
      <c r="A120" s="5">
        <v>38292</v>
      </c>
      <c r="B120" s="5">
        <v>38411</v>
      </c>
      <c r="C120" s="6">
        <v>24.99</v>
      </c>
    </row>
    <row r="121" spans="1:3">
      <c r="A121" s="5">
        <v>38169</v>
      </c>
      <c r="B121" s="5">
        <v>38291</v>
      </c>
      <c r="C121" s="6">
        <v>25.61</v>
      </c>
    </row>
    <row r="122" spans="1:3">
      <c r="A122" s="5">
        <v>38047</v>
      </c>
      <c r="B122" s="5">
        <v>38168</v>
      </c>
      <c r="C122" s="6">
        <v>25.66</v>
      </c>
    </row>
    <row r="123" spans="1:3">
      <c r="A123" s="5">
        <v>37926</v>
      </c>
      <c r="B123" s="5">
        <v>38046</v>
      </c>
      <c r="C123" s="6">
        <v>26.81</v>
      </c>
    </row>
    <row r="124" spans="1:3">
      <c r="A124" s="5">
        <v>37803</v>
      </c>
      <c r="B124" s="5">
        <v>37925</v>
      </c>
      <c r="C124" s="6">
        <v>26.4</v>
      </c>
    </row>
    <row r="125" spans="1:3">
      <c r="A125" s="5">
        <v>37681</v>
      </c>
      <c r="B125" s="5">
        <v>37802</v>
      </c>
      <c r="C125" s="6">
        <v>26.58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MARY</dc:creator>
  <cp:keywords/>
  <dc:description/>
  <cp:lastModifiedBy>Juzgado 21 Pequeñas Causas Competencia Multiple - Bogotá - Bogotá D.C.</cp:lastModifiedBy>
  <cp:revision/>
  <dcterms:created xsi:type="dcterms:W3CDTF">2020-10-02T01:00:57Z</dcterms:created>
  <dcterms:modified xsi:type="dcterms:W3CDTF">2022-11-17T04:02:40Z</dcterms:modified>
  <cp:category/>
  <cp:contentStatus/>
</cp:coreProperties>
</file>