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3.xml" ContentType="application/vnd.openxmlformats-officedocument.drawing+xml"/>
  <Override PartName="/xl/comments18.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udae\PLAN OPERATIVO 2019\A diciembre 31 de 2019\"/>
    </mc:Choice>
  </mc:AlternateContent>
  <bookViews>
    <workbookView xWindow="0" yWindow="0" windowWidth="20490" windowHeight="7755" activeTab="16"/>
  </bookViews>
  <sheets>
    <sheet name="INFORMATICA" sheetId="34" r:id="rId1"/>
    <sheet name="URNA" sheetId="33" r:id="rId2"/>
    <sheet name="CARRERA JUD A" sheetId="32" r:id="rId3"/>
    <sheet name="CARRERA JUD B" sheetId="28" r:id="rId4"/>
    <sheet name="CENDOJ A" sheetId="31" r:id="rId5"/>
    <sheet name="ESCUELA JUD " sheetId="25" r:id="rId6"/>
    <sheet name="UDAE A" sheetId="20" r:id="rId7"/>
    <sheet name="UDAE B" sheetId="19" r:id="rId8"/>
    <sheet name="CENDOJ B" sheetId="27" r:id="rId9"/>
    <sheet name="RECURSOS HUMANOS " sheetId="13" r:id="rId10"/>
    <sheet name="ASISTENCIA LEGAL" sheetId="30" r:id="rId11"/>
    <sheet name="PRESUPUESTO" sheetId="26" r:id="rId12"/>
    <sheet name="PLANEACION" sheetId="24" r:id="rId13"/>
    <sheet name="ASUNTOS INTER." sheetId="23" r:id="rId14"/>
    <sheet name="COMUNICACIONES" sheetId="22" r:id="rId15"/>
    <sheet name="TESORERIA" sheetId="21" r:id="rId16"/>
    <sheet name="ADMINISTRATIVA" sheetId="18" r:id="rId17"/>
    <sheet name="AUDITORIA" sheetId="17" r:id="rId18"/>
    <sheet name="INSTRUCCIONES Sección C" sheetId="14" r:id="rId19"/>
  </sheets>
  <definedNames>
    <definedName name="HOY" localSheetId="9">'RECURSOS HUMANOS '!#REF!</definedName>
    <definedName name="HOY">#REF!</definedName>
  </definedNames>
  <calcPr calcId="152511"/>
</workbook>
</file>

<file path=xl/calcChain.xml><?xml version="1.0" encoding="utf-8"?>
<calcChain xmlns="http://schemas.openxmlformats.org/spreadsheetml/2006/main">
  <c r="W26" i="33" l="1"/>
  <c r="Q26" i="33"/>
  <c r="M26" i="33"/>
  <c r="M13" i="33" s="1"/>
  <c r="K26" i="33"/>
  <c r="J26" i="33"/>
  <c r="V26" i="33" s="1"/>
  <c r="I26" i="33"/>
  <c r="H26" i="33"/>
  <c r="W20" i="33"/>
  <c r="V20" i="33"/>
  <c r="T20" i="33"/>
  <c r="M20" i="33"/>
  <c r="H20" i="33"/>
  <c r="U20" i="33" s="1"/>
  <c r="W14" i="33"/>
  <c r="W13" i="33" s="1"/>
  <c r="V14" i="33"/>
  <c r="V13" i="33" s="1"/>
  <c r="T14" i="33"/>
  <c r="M14" i="33"/>
  <c r="U14" i="33" s="1"/>
  <c r="H14" i="33"/>
  <c r="H13" i="33" s="1"/>
  <c r="T13" i="33"/>
  <c r="O13" i="33"/>
  <c r="N13" i="33"/>
  <c r="L13" i="33"/>
  <c r="K13" i="33"/>
  <c r="T26" i="33" l="1"/>
  <c r="U26" i="33"/>
  <c r="U13" i="33" s="1"/>
  <c r="W169" i="34" l="1"/>
  <c r="V169" i="34"/>
  <c r="U169" i="34"/>
  <c r="T169" i="34"/>
  <c r="M169" i="34"/>
  <c r="H169" i="34"/>
  <c r="W163" i="34"/>
  <c r="V163" i="34"/>
  <c r="T163" i="34"/>
  <c r="M163" i="34"/>
  <c r="U163" i="34" s="1"/>
  <c r="H163" i="34"/>
  <c r="V157" i="34"/>
  <c r="T157" i="34"/>
  <c r="N157" i="34"/>
  <c r="W157" i="34" s="1"/>
  <c r="M157" i="34"/>
  <c r="H157" i="34"/>
  <c r="U157" i="34" s="1"/>
  <c r="W151" i="34"/>
  <c r="V151" i="34"/>
  <c r="T151" i="34"/>
  <c r="M151" i="34"/>
  <c r="U151" i="34" s="1"/>
  <c r="H151" i="34"/>
  <c r="W145" i="34"/>
  <c r="V145" i="34"/>
  <c r="U145" i="34"/>
  <c r="T145" i="34"/>
  <c r="M145" i="34"/>
  <c r="H145" i="34"/>
  <c r="W139" i="34"/>
  <c r="V139" i="34"/>
  <c r="T139" i="34"/>
  <c r="M139" i="34"/>
  <c r="U139" i="34" s="1"/>
  <c r="H139" i="34"/>
  <c r="V133" i="34"/>
  <c r="T133" i="34"/>
  <c r="N133" i="34"/>
  <c r="W133" i="34" s="1"/>
  <c r="M133" i="34"/>
  <c r="H133" i="34"/>
  <c r="U133" i="34" s="1"/>
  <c r="W127" i="34"/>
  <c r="V127" i="34"/>
  <c r="U127" i="34"/>
  <c r="T127" i="34"/>
  <c r="M127" i="34"/>
  <c r="H127" i="34"/>
  <c r="V121" i="34"/>
  <c r="T121" i="34"/>
  <c r="N121" i="34"/>
  <c r="W121" i="34" s="1"/>
  <c r="M121" i="34"/>
  <c r="U121" i="34" s="1"/>
  <c r="H121" i="34"/>
  <c r="W115" i="34"/>
  <c r="V115" i="34"/>
  <c r="U115" i="34"/>
  <c r="T115" i="34"/>
  <c r="M115" i="34"/>
  <c r="H115" i="34"/>
  <c r="W109" i="34"/>
  <c r="V109" i="34"/>
  <c r="T109" i="34"/>
  <c r="M109" i="34"/>
  <c r="U109" i="34" s="1"/>
  <c r="H109" i="34"/>
  <c r="W103" i="34"/>
  <c r="V103" i="34"/>
  <c r="U103" i="34"/>
  <c r="T103" i="34"/>
  <c r="M103" i="34"/>
  <c r="H103" i="34"/>
  <c r="W97" i="34"/>
  <c r="V97" i="34"/>
  <c r="T97" i="34"/>
  <c r="M97" i="34"/>
  <c r="U97" i="34" s="1"/>
  <c r="H97" i="34"/>
  <c r="W91" i="34"/>
  <c r="V91" i="34"/>
  <c r="U91" i="34"/>
  <c r="T91" i="34"/>
  <c r="M91" i="34"/>
  <c r="H91" i="34"/>
  <c r="W85" i="34"/>
  <c r="V85" i="34"/>
  <c r="T85" i="34"/>
  <c r="M85" i="34"/>
  <c r="U85" i="34" s="1"/>
  <c r="H85" i="34"/>
  <c r="W79" i="34"/>
  <c r="V79" i="34"/>
  <c r="U79" i="34"/>
  <c r="T79" i="34"/>
  <c r="M79" i="34"/>
  <c r="H79" i="34"/>
  <c r="W73" i="34"/>
  <c r="V73" i="34"/>
  <c r="T73" i="34"/>
  <c r="M73" i="34"/>
  <c r="U73" i="34" s="1"/>
  <c r="H73" i="34"/>
  <c r="W67" i="34"/>
  <c r="V67" i="34"/>
  <c r="U67" i="34"/>
  <c r="T67" i="34"/>
  <c r="M67" i="34"/>
  <c r="H67" i="34"/>
  <c r="W61" i="34"/>
  <c r="V61" i="34"/>
  <c r="T61" i="34"/>
  <c r="M61" i="34"/>
  <c r="U61" i="34" s="1"/>
  <c r="H61" i="34"/>
  <c r="W55" i="34"/>
  <c r="V55" i="34"/>
  <c r="U55" i="34"/>
  <c r="T55" i="34"/>
  <c r="M55" i="34"/>
  <c r="H55" i="34"/>
  <c r="W49" i="34"/>
  <c r="V49" i="34"/>
  <c r="T49" i="34"/>
  <c r="M49" i="34"/>
  <c r="U49" i="34" s="1"/>
  <c r="H49" i="34"/>
  <c r="W43" i="34"/>
  <c r="V43" i="34"/>
  <c r="U43" i="34"/>
  <c r="T43" i="34"/>
  <c r="M43" i="34"/>
  <c r="H43" i="34"/>
  <c r="W37" i="34"/>
  <c r="V37" i="34"/>
  <c r="T37" i="34"/>
  <c r="M37" i="34"/>
  <c r="U37" i="34" s="1"/>
  <c r="H37" i="34"/>
  <c r="V31" i="34"/>
  <c r="T31" i="34"/>
  <c r="N31" i="34"/>
  <c r="W31" i="34" s="1"/>
  <c r="M31" i="34"/>
  <c r="H31" i="34"/>
  <c r="U31" i="34" s="1"/>
  <c r="W25" i="34"/>
  <c r="V25" i="34"/>
  <c r="U25" i="34"/>
  <c r="T25" i="34"/>
  <c r="M25" i="34"/>
  <c r="H25" i="34"/>
  <c r="W19" i="34"/>
  <c r="V19" i="34"/>
  <c r="V12" i="34" s="1"/>
  <c r="T19" i="34"/>
  <c r="M19" i="34"/>
  <c r="U19" i="34" s="1"/>
  <c r="W13" i="34"/>
  <c r="V13" i="34"/>
  <c r="T13" i="34"/>
  <c r="M13" i="34"/>
  <c r="U13" i="34" s="1"/>
  <c r="U12" i="34" s="1"/>
  <c r="H13" i="34"/>
  <c r="T12" i="34"/>
  <c r="O12" i="34"/>
  <c r="N12" i="34"/>
  <c r="M12" i="34"/>
  <c r="L12" i="34"/>
  <c r="K12" i="34"/>
  <c r="W12" i="34" l="1"/>
  <c r="H12" i="34"/>
  <c r="N88" i="17" l="1"/>
  <c r="L88" i="17"/>
  <c r="O88" i="17" s="1"/>
  <c r="K88" i="17"/>
  <c r="J88" i="17"/>
  <c r="M88" i="17" s="1"/>
  <c r="H88" i="17"/>
  <c r="N78" i="17"/>
  <c r="L78" i="17"/>
  <c r="O78" i="17" s="1"/>
  <c r="K78" i="17"/>
  <c r="J78" i="17"/>
  <c r="M78" i="17" s="1"/>
  <c r="H78" i="17"/>
  <c r="N76" i="17"/>
  <c r="P76" i="17" s="1"/>
  <c r="L76" i="17"/>
  <c r="O76" i="17" s="1"/>
  <c r="K76" i="17"/>
  <c r="J76" i="17"/>
  <c r="M76" i="17" s="1"/>
  <c r="H76" i="17"/>
  <c r="N73" i="17"/>
  <c r="L73" i="17"/>
  <c r="O73" i="17" s="1"/>
  <c r="K73" i="17"/>
  <c r="J73" i="17"/>
  <c r="M73" i="17" s="1"/>
  <c r="H73" i="17"/>
  <c r="H63" i="17"/>
  <c r="H30" i="17"/>
  <c r="H14" i="17"/>
  <c r="K13" i="17"/>
  <c r="N13" i="17" s="1"/>
  <c r="H13" i="17"/>
  <c r="J13" i="17" s="1"/>
  <c r="K12" i="17"/>
  <c r="P78" i="17" l="1"/>
  <c r="P73" i="17"/>
  <c r="J12" i="17"/>
  <c r="M13" i="17"/>
  <c r="P88" i="17"/>
  <c r="H12" i="17"/>
  <c r="N12" i="17" s="1"/>
  <c r="L13" i="17"/>
  <c r="L12" i="17" l="1"/>
  <c r="O12" i="17" s="1"/>
  <c r="P12" i="17" s="1"/>
  <c r="O13" i="17"/>
  <c r="P13" i="17" s="1"/>
  <c r="M12" i="17"/>
  <c r="L60" i="18" l="1"/>
  <c r="K60" i="18"/>
  <c r="N60" i="18" s="1"/>
  <c r="H60" i="18"/>
  <c r="J60" i="18" s="1"/>
  <c r="L57" i="18"/>
  <c r="K57" i="18"/>
  <c r="N57" i="18" s="1"/>
  <c r="H57" i="18"/>
  <c r="J57" i="18" s="1"/>
  <c r="L53" i="18"/>
  <c r="K53" i="18"/>
  <c r="N53" i="18" s="1"/>
  <c r="H53" i="18"/>
  <c r="J53" i="18" s="1"/>
  <c r="A53" i="18"/>
  <c r="O48" i="18"/>
  <c r="M48" i="18"/>
  <c r="K48" i="18"/>
  <c r="N48" i="18" s="1"/>
  <c r="P48" i="18" s="1"/>
  <c r="H48" i="18"/>
  <c r="K36" i="18"/>
  <c r="H36" i="18"/>
  <c r="J36" i="18" s="1"/>
  <c r="K34" i="18"/>
  <c r="K33" i="18"/>
  <c r="K32" i="18"/>
  <c r="K31" i="18"/>
  <c r="N31" i="18" s="1"/>
  <c r="H31" i="18"/>
  <c r="J31" i="18" s="1"/>
  <c r="K27" i="18"/>
  <c r="N27" i="18" s="1"/>
  <c r="J27" i="18"/>
  <c r="O27" i="18" s="1"/>
  <c r="H27" i="18"/>
  <c r="A27" i="18"/>
  <c r="O19" i="18"/>
  <c r="M19" i="18"/>
  <c r="K19" i="18"/>
  <c r="N19" i="18" s="1"/>
  <c r="P19" i="18" s="1"/>
  <c r="H19" i="18"/>
  <c r="O15" i="18"/>
  <c r="N15" i="18"/>
  <c r="P15" i="18" s="1"/>
  <c r="M15" i="18"/>
  <c r="K15" i="18"/>
  <c r="H15" i="18"/>
  <c r="O11" i="18"/>
  <c r="M11" i="18"/>
  <c r="K11" i="18"/>
  <c r="N11" i="18" s="1"/>
  <c r="P11" i="18" s="1"/>
  <c r="H11" i="18"/>
  <c r="H6" i="18" s="1"/>
  <c r="O7" i="18"/>
  <c r="N7" i="18"/>
  <c r="P7" i="18" s="1"/>
  <c r="M7" i="18"/>
  <c r="K7" i="18"/>
  <c r="H7" i="18"/>
  <c r="L6" i="18"/>
  <c r="K6" i="18"/>
  <c r="O57" i="18" l="1"/>
  <c r="M57" i="18"/>
  <c r="O36" i="18"/>
  <c r="M36" i="18"/>
  <c r="M60" i="18"/>
  <c r="O60" i="18"/>
  <c r="P60" i="18" s="1"/>
  <c r="P27" i="18"/>
  <c r="M31" i="18"/>
  <c r="O31" i="18"/>
  <c r="O6" i="18" s="1"/>
  <c r="M53" i="18"/>
  <c r="O53" i="18"/>
  <c r="P53" i="18" s="1"/>
  <c r="P57" i="18"/>
  <c r="M27" i="18"/>
  <c r="M6" i="18" s="1"/>
  <c r="J6" i="18"/>
  <c r="N36" i="18"/>
  <c r="P36" i="18" l="1"/>
  <c r="P31" i="18"/>
  <c r="P6" i="18" s="1"/>
  <c r="N6" i="18"/>
  <c r="O28" i="19" l="1"/>
  <c r="N28" i="19"/>
  <c r="P28" i="19" s="1"/>
  <c r="M28" i="19"/>
  <c r="K28" i="19"/>
  <c r="H28" i="19"/>
  <c r="O26" i="19"/>
  <c r="P26" i="19" s="1"/>
  <c r="N26" i="19"/>
  <c r="M26" i="19"/>
  <c r="O21" i="19"/>
  <c r="M21" i="19"/>
  <c r="K21" i="19"/>
  <c r="N21" i="19" s="1"/>
  <c r="P21" i="19" s="1"/>
  <c r="H21" i="19"/>
  <c r="O17" i="19"/>
  <c r="N17" i="19"/>
  <c r="P17" i="19" s="1"/>
  <c r="M17" i="19"/>
  <c r="K17" i="19"/>
  <c r="H17" i="19"/>
  <c r="O14" i="19"/>
  <c r="O13" i="19" s="1"/>
  <c r="M14" i="19"/>
  <c r="K14" i="19"/>
  <c r="N14" i="19" s="1"/>
  <c r="H14" i="19"/>
  <c r="H13" i="19" s="1"/>
  <c r="M13" i="19"/>
  <c r="L13" i="19"/>
  <c r="W63" i="20"/>
  <c r="V63" i="20"/>
  <c r="U63" i="20"/>
  <c r="T63" i="20"/>
  <c r="M63" i="20"/>
  <c r="H63" i="20"/>
  <c r="W55" i="20"/>
  <c r="V55" i="20"/>
  <c r="T55" i="20"/>
  <c r="M55" i="20"/>
  <c r="U55" i="20" s="1"/>
  <c r="H55" i="20"/>
  <c r="W47" i="20"/>
  <c r="V47" i="20"/>
  <c r="U47" i="20"/>
  <c r="T47" i="20"/>
  <c r="M47" i="20"/>
  <c r="H47" i="20"/>
  <c r="W39" i="20"/>
  <c r="V39" i="20"/>
  <c r="T39" i="20"/>
  <c r="M39" i="20"/>
  <c r="U39" i="20" s="1"/>
  <c r="H39" i="20"/>
  <c r="W31" i="20"/>
  <c r="V31" i="20"/>
  <c r="U31" i="20"/>
  <c r="T31" i="20"/>
  <c r="M31" i="20"/>
  <c r="H31" i="20"/>
  <c r="W22" i="20"/>
  <c r="V22" i="20"/>
  <c r="T22" i="20"/>
  <c r="M22" i="20"/>
  <c r="U22" i="20" s="1"/>
  <c r="H22" i="20"/>
  <c r="W14" i="20"/>
  <c r="V14" i="20"/>
  <c r="U14" i="20"/>
  <c r="U13" i="20" s="1"/>
  <c r="T14" i="20"/>
  <c r="T13" i="20" s="1"/>
  <c r="M14" i="20"/>
  <c r="H14" i="20"/>
  <c r="H13" i="20" s="1"/>
  <c r="W13" i="20"/>
  <c r="V13" i="20"/>
  <c r="Q13" i="20"/>
  <c r="N13" i="20"/>
  <c r="L13" i="20"/>
  <c r="K13" i="20"/>
  <c r="J13" i="20"/>
  <c r="P14" i="19" l="1"/>
  <c r="P13" i="19" s="1"/>
  <c r="N13" i="19"/>
  <c r="K13" i="19"/>
  <c r="M13" i="20"/>
  <c r="O14" i="21"/>
  <c r="O13" i="21" s="1"/>
  <c r="N14" i="21"/>
  <c r="P14" i="21" s="1"/>
  <c r="P13" i="21" s="1"/>
  <c r="M14" i="21"/>
  <c r="K14" i="21"/>
  <c r="H14" i="21"/>
  <c r="L13" i="21"/>
  <c r="M13" i="21" s="1"/>
  <c r="K13" i="21"/>
  <c r="J13" i="21"/>
  <c r="H13" i="21"/>
  <c r="N13" i="21" l="1"/>
  <c r="K55" i="22" l="1"/>
  <c r="H55" i="22"/>
  <c r="K52" i="22"/>
  <c r="H52" i="22"/>
  <c r="K49" i="22"/>
  <c r="H49" i="22"/>
  <c r="K46" i="22"/>
  <c r="H46" i="22"/>
  <c r="K43" i="22"/>
  <c r="H43" i="22"/>
  <c r="K40" i="22"/>
  <c r="H40" i="22"/>
  <c r="K37" i="22"/>
  <c r="H37" i="22"/>
  <c r="K34" i="22"/>
  <c r="H34" i="22"/>
  <c r="K31" i="22"/>
  <c r="H31" i="22"/>
  <c r="K28" i="22"/>
  <c r="H28" i="22"/>
  <c r="K25" i="22"/>
  <c r="H25" i="22"/>
  <c r="K22" i="22"/>
  <c r="H22" i="22"/>
  <c r="K19" i="22"/>
  <c r="H19" i="22"/>
  <c r="K16" i="22"/>
  <c r="H16" i="22"/>
  <c r="K13" i="22"/>
  <c r="H13" i="22"/>
  <c r="O7" i="22"/>
  <c r="M6" i="22"/>
  <c r="O52" i="23" l="1"/>
  <c r="N52" i="23"/>
  <c r="P52" i="23" s="1"/>
  <c r="M52" i="23"/>
  <c r="K52" i="23"/>
  <c r="H52" i="23"/>
  <c r="O47" i="23"/>
  <c r="M47" i="23"/>
  <c r="K47" i="23"/>
  <c r="N47" i="23" s="1"/>
  <c r="P47" i="23" s="1"/>
  <c r="H47" i="23"/>
  <c r="O42" i="23"/>
  <c r="N42" i="23"/>
  <c r="P42" i="23" s="1"/>
  <c r="M42" i="23"/>
  <c r="K42" i="23"/>
  <c r="H42" i="23"/>
  <c r="O37" i="23"/>
  <c r="M37" i="23"/>
  <c r="K37" i="23"/>
  <c r="N37" i="23" s="1"/>
  <c r="P37" i="23" s="1"/>
  <c r="H37" i="23"/>
  <c r="O31" i="23"/>
  <c r="N31" i="23"/>
  <c r="P31" i="23" s="1"/>
  <c r="M31" i="23"/>
  <c r="K31" i="23"/>
  <c r="H31" i="23"/>
  <c r="O25" i="23"/>
  <c r="M25" i="23"/>
  <c r="K25" i="23"/>
  <c r="N25" i="23" s="1"/>
  <c r="H25" i="23"/>
  <c r="O19" i="23"/>
  <c r="N19" i="23"/>
  <c r="P19" i="23" s="1"/>
  <c r="M19" i="23"/>
  <c r="K19" i="23"/>
  <c r="H19" i="23"/>
  <c r="O14" i="23"/>
  <c r="O13" i="23" s="1"/>
  <c r="M14" i="23"/>
  <c r="K14" i="23"/>
  <c r="K13" i="23" s="1"/>
  <c r="H14" i="23"/>
  <c r="M13" i="23"/>
  <c r="L13" i="23"/>
  <c r="J13" i="23"/>
  <c r="H13" i="23"/>
  <c r="N14" i="23" l="1"/>
  <c r="P14" i="23" l="1"/>
  <c r="P13" i="23" s="1"/>
  <c r="N13" i="23"/>
  <c r="O36" i="24" l="1"/>
  <c r="N36" i="24"/>
  <c r="P36" i="24" s="1"/>
  <c r="M36" i="24"/>
  <c r="K36" i="24"/>
  <c r="H36" i="24"/>
  <c r="K29" i="24"/>
  <c r="N29" i="24" s="1"/>
  <c r="H29" i="24"/>
  <c r="O26" i="24"/>
  <c r="N26" i="24"/>
  <c r="P26" i="24" s="1"/>
  <c r="M26" i="24"/>
  <c r="K26" i="24"/>
  <c r="H26" i="24"/>
  <c r="O19" i="24"/>
  <c r="M19" i="24"/>
  <c r="K19" i="24"/>
  <c r="K5" i="24" s="1"/>
  <c r="N5" i="24" s="1"/>
  <c r="H19" i="24"/>
  <c r="O13" i="24"/>
  <c r="N13" i="24"/>
  <c r="P13" i="24" s="1"/>
  <c r="M13" i="24"/>
  <c r="K13" i="24"/>
  <c r="H13" i="24"/>
  <c r="L6" i="24"/>
  <c r="K6" i="24"/>
  <c r="H6" i="24"/>
  <c r="N6" i="24" s="1"/>
  <c r="H5" i="24"/>
  <c r="O6" i="24" l="1"/>
  <c r="P6" i="24" s="1"/>
  <c r="L29" i="24"/>
  <c r="J6" i="24"/>
  <c r="N19" i="24"/>
  <c r="P19" i="24" s="1"/>
  <c r="J5" i="24" l="1"/>
  <c r="M6" i="24"/>
  <c r="L5" i="24"/>
  <c r="O5" i="24" s="1"/>
  <c r="P5" i="24" s="1"/>
  <c r="M29" i="24"/>
  <c r="O29" i="24"/>
  <c r="P29" i="24" s="1"/>
  <c r="M5" i="24" l="1"/>
  <c r="W22" i="32" l="1"/>
  <c r="V22" i="32"/>
  <c r="U22" i="32"/>
  <c r="T22" i="32"/>
  <c r="M22" i="32"/>
  <c r="H22" i="32"/>
  <c r="W14" i="32"/>
  <c r="W13" i="32" s="1"/>
  <c r="V14" i="32"/>
  <c r="V13" i="32" s="1"/>
  <c r="T14" i="32"/>
  <c r="M14" i="32"/>
  <c r="U14" i="32" s="1"/>
  <c r="U13" i="32" s="1"/>
  <c r="H14" i="32"/>
  <c r="H13" i="32" s="1"/>
  <c r="T13" i="32"/>
  <c r="O13" i="32"/>
  <c r="L13" i="32"/>
  <c r="K13" i="32"/>
  <c r="M13" i="32" l="1"/>
  <c r="W44" i="31" l="1"/>
  <c r="V44" i="31"/>
  <c r="U44" i="31"/>
  <c r="T44" i="31"/>
  <c r="M44" i="31"/>
  <c r="H44" i="31"/>
  <c r="W38" i="31"/>
  <c r="V38" i="31"/>
  <c r="T38" i="31"/>
  <c r="M38" i="31"/>
  <c r="U38" i="31" s="1"/>
  <c r="H38" i="31"/>
  <c r="W31" i="31"/>
  <c r="V31" i="31"/>
  <c r="U31" i="31"/>
  <c r="T31" i="31"/>
  <c r="M31" i="31"/>
  <c r="H31" i="31"/>
  <c r="W25" i="31"/>
  <c r="V25" i="31"/>
  <c r="T25" i="31"/>
  <c r="M25" i="31"/>
  <c r="U25" i="31" s="1"/>
  <c r="H25" i="31"/>
  <c r="W19" i="31"/>
  <c r="V19" i="31"/>
  <c r="U19" i="31"/>
  <c r="T19" i="31"/>
  <c r="M19" i="31"/>
  <c r="H19" i="31"/>
  <c r="W13" i="31"/>
  <c r="V13" i="31"/>
  <c r="T13" i="31"/>
  <c r="M13" i="31"/>
  <c r="U13" i="31" s="1"/>
  <c r="U6" i="31" s="1"/>
  <c r="H13" i="31"/>
  <c r="V7" i="31"/>
  <c r="U7" i="31"/>
  <c r="T7" i="31"/>
  <c r="N7" i="31"/>
  <c r="N6" i="31" s="1"/>
  <c r="M7" i="31"/>
  <c r="K7" i="31"/>
  <c r="K6" i="31" s="1"/>
  <c r="H7" i="31"/>
  <c r="V6" i="31"/>
  <c r="T6" i="31"/>
  <c r="O6" i="31"/>
  <c r="M6" i="31"/>
  <c r="L6" i="31"/>
  <c r="H6" i="31"/>
  <c r="W7" i="31" l="1"/>
  <c r="W6" i="31" s="1"/>
  <c r="W95" i="25" l="1"/>
  <c r="M95" i="25"/>
  <c r="H95" i="25"/>
  <c r="U95" i="25" s="1"/>
  <c r="W93" i="25"/>
  <c r="M93" i="25"/>
  <c r="H93" i="25"/>
  <c r="U93" i="25" s="1"/>
  <c r="W65" i="25"/>
  <c r="M65" i="25"/>
  <c r="H65" i="25"/>
  <c r="U65" i="25" s="1"/>
  <c r="W63" i="25"/>
  <c r="M63" i="25"/>
  <c r="H63" i="25"/>
  <c r="J63" i="25" s="1"/>
  <c r="W61" i="25"/>
  <c r="M61" i="25"/>
  <c r="H61" i="25"/>
  <c r="U61" i="25" s="1"/>
  <c r="W59" i="25"/>
  <c r="M59" i="25"/>
  <c r="H59" i="25"/>
  <c r="U59" i="25" s="1"/>
  <c r="W57" i="25"/>
  <c r="M57" i="25"/>
  <c r="H57" i="25"/>
  <c r="J57" i="25" s="1"/>
  <c r="W48" i="25"/>
  <c r="M48" i="25"/>
  <c r="H48" i="25"/>
  <c r="J48" i="25" s="1"/>
  <c r="W46" i="25"/>
  <c r="M46" i="25"/>
  <c r="H46" i="25"/>
  <c r="U46" i="25" s="1"/>
  <c r="W31" i="25"/>
  <c r="U31" i="25"/>
  <c r="M31" i="25"/>
  <c r="J31" i="25"/>
  <c r="Q31" i="25" s="1"/>
  <c r="I31" i="25"/>
  <c r="H31" i="25"/>
  <c r="W18" i="25"/>
  <c r="U18" i="25"/>
  <c r="M18" i="25"/>
  <c r="J18" i="25"/>
  <c r="H18" i="25"/>
  <c r="W14" i="25"/>
  <c r="U14" i="25"/>
  <c r="M14" i="25"/>
  <c r="J14" i="25"/>
  <c r="H14" i="25"/>
  <c r="W13" i="25"/>
  <c r="O13" i="25"/>
  <c r="N13" i="25"/>
  <c r="M13" i="25"/>
  <c r="L13" i="25"/>
  <c r="K13" i="25"/>
  <c r="H13" i="25"/>
  <c r="V31" i="25" l="1"/>
  <c r="T31" i="25"/>
  <c r="Q48" i="25"/>
  <c r="V48" i="25" s="1"/>
  <c r="T48" i="25"/>
  <c r="Q63" i="25"/>
  <c r="V63" i="25" s="1"/>
  <c r="T63" i="25"/>
  <c r="Q57" i="25"/>
  <c r="V57" i="25" s="1"/>
  <c r="T57" i="25"/>
  <c r="J46" i="25"/>
  <c r="U48" i="25"/>
  <c r="U13" i="25" s="1"/>
  <c r="U57" i="25"/>
  <c r="J59" i="25"/>
  <c r="J61" i="25"/>
  <c r="U63" i="25"/>
  <c r="Q14" i="25"/>
  <c r="V14" i="25" s="1"/>
  <c r="Q18" i="25"/>
  <c r="V18" i="25" s="1"/>
  <c r="J65" i="25"/>
  <c r="J93" i="25"/>
  <c r="J95" i="25"/>
  <c r="U13" i="26"/>
  <c r="U11" i="26"/>
  <c r="U10" i="26"/>
  <c r="U9" i="26"/>
  <c r="V8" i="26"/>
  <c r="U8" i="26"/>
  <c r="V7" i="26"/>
  <c r="U7" i="26"/>
  <c r="AF6" i="26"/>
  <c r="AE6" i="26"/>
  <c r="AC6" i="26"/>
  <c r="V6" i="26"/>
  <c r="AD6" i="26" s="1"/>
  <c r="M6" i="26"/>
  <c r="AE5" i="26"/>
  <c r="AD5" i="26"/>
  <c r="AC5" i="26"/>
  <c r="U5" i="26"/>
  <c r="R5" i="26"/>
  <c r="AF5" i="26" s="1"/>
  <c r="P5" i="26"/>
  <c r="N5" i="26"/>
  <c r="Q59" i="25" l="1"/>
  <c r="V59" i="25" s="1"/>
  <c r="T59" i="25"/>
  <c r="J13" i="25"/>
  <c r="T13" i="25" s="1"/>
  <c r="T14" i="25"/>
  <c r="Q95" i="25"/>
  <c r="V95" i="25" s="1"/>
  <c r="T95" i="25"/>
  <c r="Q93" i="25"/>
  <c r="V93" i="25" s="1"/>
  <c r="Q65" i="25"/>
  <c r="V65" i="25" s="1"/>
  <c r="T65" i="25"/>
  <c r="Q61" i="25"/>
  <c r="V61" i="25" s="1"/>
  <c r="Q46" i="25"/>
  <c r="V46" i="25" s="1"/>
  <c r="V13" i="25" s="1"/>
  <c r="T46" i="25"/>
  <c r="T18" i="25"/>
  <c r="O119" i="27"/>
  <c r="N119" i="27"/>
  <c r="P119" i="27" s="1"/>
  <c r="M119" i="27"/>
  <c r="K119" i="27"/>
  <c r="H119" i="27"/>
  <c r="O115" i="27"/>
  <c r="M115" i="27"/>
  <c r="K115" i="27"/>
  <c r="N115" i="27" s="1"/>
  <c r="P115" i="27" s="1"/>
  <c r="H115" i="27"/>
  <c r="O112" i="27"/>
  <c r="N112" i="27"/>
  <c r="P112" i="27" s="1"/>
  <c r="M112" i="27"/>
  <c r="K112" i="27"/>
  <c r="H112" i="27"/>
  <c r="O108" i="27"/>
  <c r="M108" i="27"/>
  <c r="K108" i="27"/>
  <c r="N108" i="27" s="1"/>
  <c r="P108" i="27" s="1"/>
  <c r="H108" i="27"/>
  <c r="O103" i="27"/>
  <c r="N103" i="27"/>
  <c r="P103" i="27" s="1"/>
  <c r="M103" i="27"/>
  <c r="K103" i="27"/>
  <c r="H103" i="27"/>
  <c r="O100" i="27"/>
  <c r="M100" i="27"/>
  <c r="K100" i="27"/>
  <c r="N100" i="27" s="1"/>
  <c r="P100" i="27" s="1"/>
  <c r="H100" i="27"/>
  <c r="O97" i="27"/>
  <c r="N97" i="27"/>
  <c r="P97" i="27" s="1"/>
  <c r="M97" i="27"/>
  <c r="K97" i="27"/>
  <c r="H97" i="27"/>
  <c r="O94" i="27"/>
  <c r="M94" i="27"/>
  <c r="K94" i="27"/>
  <c r="N94" i="27" s="1"/>
  <c r="P94" i="27" s="1"/>
  <c r="H94" i="27"/>
  <c r="O90" i="27"/>
  <c r="N90" i="27"/>
  <c r="P90" i="27" s="1"/>
  <c r="M90" i="27"/>
  <c r="K90" i="27"/>
  <c r="H90" i="27"/>
  <c r="O83" i="27"/>
  <c r="M83" i="27"/>
  <c r="K83" i="27"/>
  <c r="N83" i="27" s="1"/>
  <c r="P83" i="27" s="1"/>
  <c r="H83" i="27"/>
  <c r="O71" i="27"/>
  <c r="N71" i="27"/>
  <c r="P71" i="27" s="1"/>
  <c r="M71" i="27"/>
  <c r="K71" i="27"/>
  <c r="H71" i="27"/>
  <c r="O66" i="27"/>
  <c r="M66" i="27"/>
  <c r="K66" i="27"/>
  <c r="N66" i="27" s="1"/>
  <c r="P66" i="27" s="1"/>
  <c r="H66" i="27"/>
  <c r="O60" i="27"/>
  <c r="N60" i="27"/>
  <c r="P60" i="27" s="1"/>
  <c r="M60" i="27"/>
  <c r="K60" i="27"/>
  <c r="H60" i="27"/>
  <c r="O54" i="27"/>
  <c r="L54" i="27"/>
  <c r="M54" i="27" s="1"/>
  <c r="K54" i="27"/>
  <c r="N54" i="27" s="1"/>
  <c r="P54" i="27" s="1"/>
  <c r="H54" i="27"/>
  <c r="O50" i="27"/>
  <c r="L50" i="27"/>
  <c r="M50" i="27" s="1"/>
  <c r="K50" i="27"/>
  <c r="H50" i="27"/>
  <c r="N50" i="27" s="1"/>
  <c r="P50" i="27" s="1"/>
  <c r="M40" i="27"/>
  <c r="L40" i="27"/>
  <c r="K40" i="27"/>
  <c r="J40" i="27"/>
  <c r="O40" i="27" s="1"/>
  <c r="H40" i="27"/>
  <c r="N40" i="27" s="1"/>
  <c r="P40" i="27" s="1"/>
  <c r="O36" i="27"/>
  <c r="N36" i="27"/>
  <c r="P36" i="27" s="1"/>
  <c r="M36" i="27"/>
  <c r="K36" i="27"/>
  <c r="H36" i="27"/>
  <c r="O31" i="27"/>
  <c r="O13" i="27" s="1"/>
  <c r="M31" i="27"/>
  <c r="K31" i="27"/>
  <c r="N31" i="27" s="1"/>
  <c r="P31" i="27" s="1"/>
  <c r="H31" i="27"/>
  <c r="H30" i="27"/>
  <c r="O25" i="27"/>
  <c r="N25" i="27"/>
  <c r="P25" i="27" s="1"/>
  <c r="M25" i="27"/>
  <c r="K25" i="27"/>
  <c r="H25" i="27"/>
  <c r="O21" i="27"/>
  <c r="M21" i="27"/>
  <c r="K21" i="27"/>
  <c r="N21" i="27" s="1"/>
  <c r="P21" i="27" s="1"/>
  <c r="H21" i="27"/>
  <c r="O18" i="27"/>
  <c r="N18" i="27"/>
  <c r="P18" i="27" s="1"/>
  <c r="M18" i="27"/>
  <c r="K18" i="27"/>
  <c r="H18" i="27"/>
  <c r="H13" i="27" s="1"/>
  <c r="O14" i="27"/>
  <c r="M14" i="27"/>
  <c r="K14" i="27"/>
  <c r="N14" i="27" s="1"/>
  <c r="H14" i="27"/>
  <c r="L13" i="27"/>
  <c r="J13" i="27"/>
  <c r="M13" i="27" s="1"/>
  <c r="T61" i="25" l="1"/>
  <c r="T93" i="25"/>
  <c r="P14" i="27"/>
  <c r="P13" i="27" s="1"/>
  <c r="N13" i="27"/>
  <c r="K13" i="27"/>
  <c r="O46" i="28" l="1"/>
  <c r="N46" i="28"/>
  <c r="P46" i="28" s="1"/>
  <c r="M46" i="28"/>
  <c r="K46" i="28"/>
  <c r="H46" i="28"/>
  <c r="O39" i="28"/>
  <c r="M39" i="28"/>
  <c r="K39" i="28"/>
  <c r="N39" i="28" s="1"/>
  <c r="P39" i="28" s="1"/>
  <c r="H39" i="28"/>
  <c r="O37" i="28"/>
  <c r="N37" i="28"/>
  <c r="P37" i="28" s="1"/>
  <c r="M37" i="28"/>
  <c r="K37" i="28"/>
  <c r="H37" i="28"/>
  <c r="O28" i="28"/>
  <c r="M28" i="28"/>
  <c r="K28" i="28"/>
  <c r="N28" i="28" s="1"/>
  <c r="P28" i="28" s="1"/>
  <c r="H28" i="28"/>
  <c r="O19" i="28"/>
  <c r="N19" i="28"/>
  <c r="P19" i="28" s="1"/>
  <c r="M19" i="28"/>
  <c r="K19" i="28"/>
  <c r="H19" i="28"/>
  <c r="H13" i="28" s="1"/>
  <c r="O14" i="28"/>
  <c r="M14" i="28"/>
  <c r="K14" i="28"/>
  <c r="N14" i="28" s="1"/>
  <c r="H14" i="28"/>
  <c r="O13" i="28"/>
  <c r="L13" i="28"/>
  <c r="J13" i="28"/>
  <c r="M13" i="28" s="1"/>
  <c r="P14" i="28" l="1"/>
  <c r="P13" i="28" s="1"/>
  <c r="N13" i="28"/>
  <c r="K13" i="28"/>
  <c r="L40" i="30" l="1"/>
  <c r="K40" i="30"/>
  <c r="H40" i="30"/>
  <c r="N40" i="30" s="1"/>
  <c r="L28" i="30"/>
  <c r="K28" i="30"/>
  <c r="H28" i="30"/>
  <c r="N28" i="30" s="1"/>
  <c r="L19" i="30"/>
  <c r="K19" i="30"/>
  <c r="H19" i="30"/>
  <c r="N19" i="30" s="1"/>
  <c r="L14" i="30"/>
  <c r="K14" i="30"/>
  <c r="H14" i="30"/>
  <c r="N14" i="30" s="1"/>
  <c r="L13" i="30"/>
  <c r="K13" i="30"/>
  <c r="H13" i="30"/>
  <c r="N13" i="30" l="1"/>
  <c r="O28" i="30"/>
  <c r="O14" i="30"/>
  <c r="P28" i="30"/>
  <c r="J14" i="30"/>
  <c r="J19" i="30"/>
  <c r="M19" i="30" s="1"/>
  <c r="J28" i="30"/>
  <c r="M28" i="30" s="1"/>
  <c r="J40" i="30"/>
  <c r="M40" i="30" s="1"/>
  <c r="P14" i="30" l="1"/>
  <c r="J13" i="30"/>
  <c r="M13" i="30" s="1"/>
  <c r="M14" i="30"/>
  <c r="O19" i="30"/>
  <c r="P19" i="30" s="1"/>
  <c r="O40" i="30"/>
  <c r="P40" i="30" s="1"/>
  <c r="O13" i="30" l="1"/>
  <c r="P13" i="30"/>
  <c r="T23" i="13" l="1"/>
  <c r="T41" i="13" l="1"/>
  <c r="T32" i="13" l="1"/>
  <c r="W41" i="13" l="1"/>
  <c r="V41" i="13"/>
  <c r="V32" i="13"/>
  <c r="W23" i="13"/>
  <c r="V23" i="13"/>
  <c r="W14" i="13"/>
  <c r="V14" i="13" l="1"/>
  <c r="T13" i="13"/>
  <c r="M41" i="13" l="1"/>
  <c r="M32" i="13"/>
  <c r="M23" i="13"/>
  <c r="M14" i="13"/>
  <c r="H14" i="13"/>
  <c r="H41" i="13"/>
  <c r="H32" i="13"/>
  <c r="H23" i="13"/>
  <c r="U41" i="13" l="1"/>
  <c r="U23" i="13"/>
  <c r="U32" i="13"/>
  <c r="U14" i="13"/>
  <c r="O13" i="13" l="1"/>
  <c r="V13" i="13" l="1"/>
  <c r="H13" i="13"/>
  <c r="U13" i="13"/>
  <c r="M13" i="13"/>
  <c r="T14" i="13" l="1"/>
  <c r="L13" i="13" l="1"/>
  <c r="K13" i="13"/>
  <c r="W32" i="13" l="1"/>
  <c r="AI15" i="13"/>
  <c r="AI14" i="13"/>
  <c r="N13" i="13" l="1"/>
  <c r="W13" i="13"/>
  <c r="AJ19" i="13"/>
  <c r="AJ22" i="13"/>
  <c r="AJ32" i="13"/>
</calcChain>
</file>

<file path=xl/comments1.xml><?xml version="1.0" encoding="utf-8"?>
<comments xmlns="http://schemas.openxmlformats.org/spreadsheetml/2006/main">
  <authors>
    <author>José Julian Mahecha Gutierrez</author>
  </authors>
  <commentList>
    <comment ref="T8" authorId="0" shapeId="0">
      <text>
        <r>
          <rPr>
            <b/>
            <sz val="11"/>
            <color indexed="81"/>
            <rFont val="Tahoma"/>
            <family val="2"/>
          </rPr>
          <t>FAVOR NO MODIFICAR CELDAS DESDE LA COLUMNA "W" HASTA LA "AF". CONTIENE FORMULAS PREDETERMINADAS</t>
        </r>
      </text>
    </comment>
  </commentList>
</comments>
</file>

<file path=xl/comments10.xml><?xml version="1.0" encoding="utf-8"?>
<comments xmlns="http://schemas.openxmlformats.org/spreadsheetml/2006/main">
  <authors>
    <author>José Julian Mahecha Gutierrez</author>
  </authors>
  <commentList>
    <comment ref="T9" authorId="0" shapeId="0">
      <text>
        <r>
          <rPr>
            <b/>
            <sz val="11"/>
            <color indexed="81"/>
            <rFont val="Tahoma"/>
            <family val="2"/>
          </rPr>
          <t>FAVOR NO MODIFICAR CELDAS DESDE LA COLUMNA "W" HASTA LA "AF". CONTIENE FORMULAS PREDETERMINADAS</t>
        </r>
      </text>
    </comment>
  </commentList>
</comments>
</file>

<file path=xl/comments11.xml><?xml version="1.0" encoding="utf-8"?>
<comments xmlns="http://schemas.openxmlformats.org/spreadsheetml/2006/main">
  <authors>
    <author>Alexandra Ortiz</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2.xml><?xml version="1.0" encoding="utf-8"?>
<comments xmlns="http://schemas.openxmlformats.org/spreadsheetml/2006/main">
  <authors>
    <author>Edgar Berruecos</author>
    <author>José Julian Mahecha Gutierrez</author>
  </authors>
  <commentList>
    <comment ref="A1" authorId="0" shapeId="0">
      <text>
        <r>
          <rPr>
            <b/>
            <sz val="16"/>
            <color indexed="81"/>
            <rFont val="Tahoma"/>
            <family val="2"/>
          </rPr>
          <t>Información diligenciada por la UDAE</t>
        </r>
      </text>
    </comment>
    <comment ref="AC1" authorId="1" shapeId="0">
      <text>
        <r>
          <rPr>
            <b/>
            <sz val="11"/>
            <color indexed="81"/>
            <rFont val="Tahoma"/>
            <family val="2"/>
          </rPr>
          <t>FAVOR NO MODIFICAR CELDAS DESDE LA COLUMNA "W" HASTA LA "AF". CONTIENE FORMULAS PREDETERMINADAS</t>
        </r>
      </text>
    </comment>
  </commentList>
</comments>
</file>

<file path=xl/comments13.xml><?xml version="1.0" encoding="utf-8"?>
<comments xmlns="http://schemas.openxmlformats.org/spreadsheetml/2006/main">
  <authors>
    <author>Alexandra Ortiz</author>
  </authors>
  <commentList>
    <comment ref="J3"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4.xml><?xml version="1.0" encoding="utf-8"?>
<comments xmlns="http://schemas.openxmlformats.org/spreadsheetml/2006/main">
  <authors>
    <author>Alexandra Ortiz</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5.xml><?xml version="1.0" encoding="utf-8"?>
<comments xmlns="http://schemas.openxmlformats.org/spreadsheetml/2006/main">
  <authors>
    <author>Alexandra Ortiz</author>
  </authors>
  <commentList>
    <comment ref="J4"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6.xml><?xml version="1.0" encoding="utf-8"?>
<comments xmlns="http://schemas.openxmlformats.org/spreadsheetml/2006/main">
  <authors>
    <author>Alexandra Ortiz</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7.xml><?xml version="1.0" encoding="utf-8"?>
<comments xmlns="http://schemas.openxmlformats.org/spreadsheetml/2006/main">
  <authors>
    <author>Alexandra Ortiz</author>
  </authors>
  <commentList>
    <comment ref="J4"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18.xml><?xml version="1.0" encoding="utf-8"?>
<comments xmlns="http://schemas.openxmlformats.org/spreadsheetml/2006/main">
  <authors>
    <author>Alexandra Ortiz</author>
  </authors>
  <commentList>
    <comment ref="J10"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2.xml><?xml version="1.0" encoding="utf-8"?>
<comments xmlns="http://schemas.openxmlformats.org/spreadsheetml/2006/main">
  <authors>
    <author>José Julian Mahecha Gutierrez</author>
  </authors>
  <commentList>
    <comment ref="T9" authorId="0" shapeId="0">
      <text>
        <r>
          <rPr>
            <b/>
            <sz val="11"/>
            <color indexed="81"/>
            <rFont val="Tahoma"/>
            <family val="2"/>
          </rPr>
          <t>FAVOR NO MODIFICAR CELDAS DESDE LA COLUMNA "W" HASTA LA "AF". CONTIENE FORMULAS PREDETERMINADAS</t>
        </r>
      </text>
    </comment>
  </commentList>
</comments>
</file>

<file path=xl/comments3.xml><?xml version="1.0" encoding="utf-8"?>
<comments xmlns="http://schemas.openxmlformats.org/spreadsheetml/2006/main">
  <authors>
    <author>José Julian Mahecha Gutierrez</author>
  </authors>
  <commentList>
    <comment ref="T9" authorId="0" shapeId="0">
      <text>
        <r>
          <rPr>
            <b/>
            <sz val="11"/>
            <color indexed="81"/>
            <rFont val="Tahoma"/>
            <family val="2"/>
          </rPr>
          <t>FAVOR NO MODIFICAR CELDAS DESDE LA COLUMNA "W" HASTA LA "AF". CONTIENE FORMULAS PREDETERMINADAS</t>
        </r>
      </text>
    </comment>
  </commentList>
</comments>
</file>

<file path=xl/comments4.xml><?xml version="1.0" encoding="utf-8"?>
<comments xmlns="http://schemas.openxmlformats.org/spreadsheetml/2006/main">
  <authors>
    <author>Alexandra Ortiz</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5.xml><?xml version="1.0" encoding="utf-8"?>
<comments xmlns="http://schemas.openxmlformats.org/spreadsheetml/2006/main">
  <authors>
    <author>José Julian Mahecha Gutierrez</author>
  </authors>
  <commentList>
    <comment ref="T2" authorId="0" shapeId="0">
      <text>
        <r>
          <rPr>
            <b/>
            <sz val="11"/>
            <color indexed="81"/>
            <rFont val="Tahoma"/>
            <family val="2"/>
          </rPr>
          <t>FAVOR NO MODIFICAR CELDAS DESDE LA COLUMNA "W" HASTA LA "AF". CONTIENE FORMULAS PREDETERMINADAS</t>
        </r>
      </text>
    </comment>
  </commentList>
</comments>
</file>

<file path=xl/comments6.xml><?xml version="1.0" encoding="utf-8"?>
<comments xmlns="http://schemas.openxmlformats.org/spreadsheetml/2006/main">
  <authors>
    <author>José Julian Mahecha Gutierrez</author>
  </authors>
  <commentList>
    <comment ref="T9" authorId="0" shapeId="0">
      <text>
        <r>
          <rPr>
            <b/>
            <sz val="11"/>
            <color indexed="81"/>
            <rFont val="Tahoma"/>
            <family val="2"/>
          </rPr>
          <t>FAVOR NO MODIFICAR CELDAS DESDE LA COLUMNA "W" HASTA LA "AF". CONTIENE FORMULAS PREDETERMINADAS</t>
        </r>
      </text>
    </comment>
  </commentList>
</comments>
</file>

<file path=xl/comments7.xml><?xml version="1.0" encoding="utf-8"?>
<comments xmlns="http://schemas.openxmlformats.org/spreadsheetml/2006/main">
  <authors>
    <author>José Julian Mahecha Gutierrez</author>
  </authors>
  <commentList>
    <comment ref="T9" authorId="0" shapeId="0">
      <text>
        <r>
          <rPr>
            <b/>
            <sz val="11"/>
            <color indexed="81"/>
            <rFont val="Tahoma"/>
            <family val="2"/>
          </rPr>
          <t>FAVOR NO MODIFICAR CELDAS DESDE LA COLUMNA "W" HASTA LA "AF". CONTIENE FORMULAS PREDETERMINADAS</t>
        </r>
      </text>
    </comment>
  </commentList>
</comments>
</file>

<file path=xl/comments8.xml><?xml version="1.0" encoding="utf-8"?>
<comments xmlns="http://schemas.openxmlformats.org/spreadsheetml/2006/main">
  <authors>
    <author>Alexandra Ortiz</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List>
</comments>
</file>

<file path=xl/comments9.xml><?xml version="1.0" encoding="utf-8"?>
<comments xmlns="http://schemas.openxmlformats.org/spreadsheetml/2006/main">
  <authors>
    <author>Alexandra Ortiz</author>
    <author>usuario</author>
  </authors>
  <commentList>
    <comment ref="J11" authorId="0" shapeId="0">
      <text>
        <r>
          <rPr>
            <b/>
            <sz val="9"/>
            <color indexed="81"/>
            <rFont val="Tahoma"/>
            <family val="2"/>
          </rPr>
          <t>UDAE: Cuando los productos no son programables, se relaciona la cantidad de productos realizados.</t>
        </r>
        <r>
          <rPr>
            <sz val="9"/>
            <color indexed="81"/>
            <rFont val="Tahoma"/>
            <family val="2"/>
          </rPr>
          <t xml:space="preserve">
</t>
        </r>
      </text>
    </comment>
    <comment ref="H30" authorId="1" shapeId="0">
      <text>
        <r>
          <rPr>
            <b/>
            <sz val="9"/>
            <color indexed="81"/>
            <rFont val="Tahoma"/>
            <family val="2"/>
          </rPr>
          <t>Tercer trimestre dato Alvaro G.</t>
        </r>
        <r>
          <rPr>
            <sz val="9"/>
            <color indexed="81"/>
            <rFont val="Tahoma"/>
            <family val="2"/>
          </rPr>
          <t xml:space="preserve">
</t>
        </r>
      </text>
    </comment>
    <comment ref="K104" authorId="1" shapeId="0">
      <text>
        <r>
          <rPr>
            <b/>
            <sz val="9"/>
            <color indexed="81"/>
            <rFont val="Tahoma"/>
            <family val="2"/>
          </rPr>
          <t>Ajustado: Alexander C.</t>
        </r>
        <r>
          <rPr>
            <sz val="9"/>
            <color indexed="81"/>
            <rFont val="Tahoma"/>
            <family val="2"/>
          </rPr>
          <t xml:space="preserve">
</t>
        </r>
      </text>
    </comment>
    <comment ref="H112" authorId="1" shapeId="0">
      <text>
        <r>
          <rPr>
            <b/>
            <sz val="9"/>
            <color indexed="81"/>
            <rFont val="Tahoma"/>
            <family val="2"/>
          </rPr>
          <t>dato sigobius</t>
        </r>
        <r>
          <rPr>
            <sz val="9"/>
            <color indexed="81"/>
            <rFont val="Tahoma"/>
            <family val="2"/>
          </rPr>
          <t xml:space="preserve">
</t>
        </r>
      </text>
    </comment>
  </commentList>
</comments>
</file>

<file path=xl/sharedStrings.xml><?xml version="1.0" encoding="utf-8"?>
<sst xmlns="http://schemas.openxmlformats.org/spreadsheetml/2006/main" count="4578" uniqueCount="1566">
  <si>
    <t>ITEM</t>
  </si>
  <si>
    <t>Mayor al 70%</t>
  </si>
  <si>
    <t>Anual</t>
  </si>
  <si>
    <t>Trimestral</t>
  </si>
  <si>
    <t>DETALLE ACTIVIDAD</t>
  </si>
  <si>
    <t>-</t>
  </si>
  <si>
    <t>Mensual</t>
  </si>
  <si>
    <t>Periodicidad</t>
  </si>
  <si>
    <t>Q Reportes</t>
  </si>
  <si>
    <t>Periodo transcurridos</t>
  </si>
  <si>
    <t xml:space="preserve">Periodicidad </t>
  </si>
  <si>
    <t>COLOR</t>
  </si>
  <si>
    <t>% AVANCE</t>
  </si>
  <si>
    <t>SITUACIÓN</t>
  </si>
  <si>
    <t>Rojo</t>
  </si>
  <si>
    <t>Menor  al 40%</t>
  </si>
  <si>
    <t>Crítica</t>
  </si>
  <si>
    <t>Amarillo</t>
  </si>
  <si>
    <t>Regular</t>
  </si>
  <si>
    <t>Verde</t>
  </si>
  <si>
    <t>Satisfactoria</t>
  </si>
  <si>
    <t>Entre 40 y 70%</t>
  </si>
  <si>
    <t>Vigencias futuras aprobadas CSJ     (pesos)</t>
  </si>
  <si>
    <t>Recursos comprometidos en la vigencia 
(pesos)</t>
  </si>
  <si>
    <t>Recursos comprometidos por vigencias futuras
(pesos)</t>
  </si>
  <si>
    <t>1.2</t>
  </si>
  <si>
    <t>1.3</t>
  </si>
  <si>
    <t>N/A</t>
  </si>
  <si>
    <t>PROYECTO DE INVERSION</t>
  </si>
  <si>
    <r>
      <t xml:space="preserve">Ejecución % presupuesto </t>
    </r>
    <r>
      <rPr>
        <b/>
        <sz val="9"/>
        <color theme="5"/>
        <rFont val="Arial"/>
        <family val="2"/>
      </rPr>
      <t>(FORMULA)</t>
    </r>
  </si>
  <si>
    <t>1.1</t>
  </si>
  <si>
    <t>Fecha de incio</t>
  </si>
  <si>
    <t xml:space="preserve">Fecha Fin </t>
  </si>
  <si>
    <t xml:space="preserve">Plazo del contrato </t>
  </si>
  <si>
    <t xml:space="preserve">PILAR ESTRATEGICO </t>
  </si>
  <si>
    <t>ESTRATEGIAS PSDRJ 2019 - 2022</t>
  </si>
  <si>
    <t>BIENVENIDO (A)</t>
  </si>
  <si>
    <t>¿Cómo trabajar con este archivo?</t>
  </si>
  <si>
    <r>
      <t xml:space="preserve">El principal objetivo del Plan Operativo Anual es reflejar el </t>
    </r>
    <r>
      <rPr>
        <b/>
        <sz val="10"/>
        <rFont val="Arial"/>
        <family val="2"/>
      </rPr>
      <t xml:space="preserve">Avance de Gestión Operativa (%) </t>
    </r>
    <r>
      <rPr>
        <sz val="10"/>
        <rFont val="Arial"/>
        <family val="2"/>
      </rPr>
      <t xml:space="preserve">en relación con las actividades y subactividades realizadas  por la Unidad o Dependencia del Consejo Superior de </t>
    </r>
  </si>
  <si>
    <t>la Judicatura y la Dirección Ejecutiva de Administración Judicial. En este sentido el formato se divide en dos (2) secciones, asi:</t>
  </si>
  <si>
    <t>UNIDAD O DEPENDENCIA RESPONSABLE</t>
  </si>
  <si>
    <t xml:space="preserve">Proceso: Planeación Estratégica </t>
  </si>
  <si>
    <t xml:space="preserve">UNIDAD DE DESARROLLO Y ANALISIS ESTADISTICO </t>
  </si>
  <si>
    <t>Plan Operativo Anual 2019</t>
  </si>
  <si>
    <t>Pasos para el registro de la información:</t>
  </si>
  <si>
    <t>definidas y el nombre de los proyectos de inversión aprobados para el cuatrienio 2019-2022.</t>
  </si>
  <si>
    <r>
      <rPr>
        <b/>
        <sz val="11"/>
        <color rgb="FF00B050"/>
        <rFont val="Arial"/>
        <family val="2"/>
      </rPr>
      <t>a)</t>
    </r>
    <r>
      <rPr>
        <sz val="10"/>
        <rFont val="Arial"/>
        <family val="2"/>
      </rPr>
      <t xml:space="preserve"> La primera parte del formato "INFORMACION ESTRATEGICA" consolida en tres (3) columnas la información estratégica conforme el PSDRJ 2019-2022 para registrar el Pilar Estratégico, las estrategias </t>
    </r>
  </si>
  <si>
    <t>3.4</t>
  </si>
  <si>
    <t>3.5</t>
  </si>
  <si>
    <t>3.3</t>
  </si>
  <si>
    <t>3.2</t>
  </si>
  <si>
    <t>1.4</t>
  </si>
  <si>
    <t xml:space="preserve">Finalmente, es importante revisar la calidad y precisión de los datos registrados, verificando coherencia y correspondencia con los demás instrumentos de seguimiento y control, toda vez que la información  </t>
  </si>
  <si>
    <t>aquí registrada se analiza, consolida y presenta cuando las partes internas y externas del proceso de Planeacion Estratégica lo requieran.</t>
  </si>
  <si>
    <t>3.1</t>
  </si>
  <si>
    <t>NA</t>
  </si>
  <si>
    <t>por ello se recolecta información presupuestal, contractual y cumplimiento de metas programadas. Adicionalmente deben relacionar en la Seccion B las demás tareas que refleja la gestión de la Unidad.</t>
  </si>
  <si>
    <t>4.2</t>
  </si>
  <si>
    <t>4.3</t>
  </si>
  <si>
    <t>4.4</t>
  </si>
  <si>
    <t>4.5</t>
  </si>
  <si>
    <t>4.6</t>
  </si>
  <si>
    <t>5.1</t>
  </si>
  <si>
    <t>5.2</t>
  </si>
  <si>
    <t>5.3</t>
  </si>
  <si>
    <t>5.4</t>
  </si>
  <si>
    <t>6.1</t>
  </si>
  <si>
    <t>6.2</t>
  </si>
  <si>
    <t>6.3</t>
  </si>
  <si>
    <t>6.4</t>
  </si>
  <si>
    <t>2.1</t>
  </si>
  <si>
    <t>2.2</t>
  </si>
  <si>
    <t>2.3</t>
  </si>
  <si>
    <t>2.4</t>
  </si>
  <si>
    <t>2.5</t>
  </si>
  <si>
    <t xml:space="preserve">ACTIVIDADES OPERATIVAS </t>
  </si>
  <si>
    <t>ACTIVIDADES DE  INVERSIÓN</t>
  </si>
  <si>
    <t>I. INFORMACIÓN ESTRATÉGICA</t>
  </si>
  <si>
    <t xml:space="preserve"> IV. AVANCE E INDICADORES </t>
  </si>
  <si>
    <t xml:space="preserve"> IV. AVANCE E INDICADORES</t>
  </si>
  <si>
    <t>4.1</t>
  </si>
  <si>
    <t>* Unidad o dependencia responsable: aquella responsable por liderar, coordinar, implementar y reportar la gestión.</t>
  </si>
  <si>
    <t>* Detalle actividad: corresponde a la descripción de las acciones, tanto principales como secundarias.</t>
  </si>
  <si>
    <t>* Periocidad: es la unidad de tiempo que determina la frecuencia con que se realizar las actividades a programar.</t>
  </si>
  <si>
    <t xml:space="preserve">Unidad de medida del producto </t>
  </si>
  <si>
    <t>Cantidad actividades del proceso operativo realizadas</t>
  </si>
  <si>
    <t xml:space="preserve">Cantidad 
productos realizados </t>
  </si>
  <si>
    <t xml:space="preserve">Cantidad productos programados </t>
  </si>
  <si>
    <t xml:space="preserve">III.GESTION  </t>
  </si>
  <si>
    <t xml:space="preserve">II. PLANEACIÓN  DE ACTIVIDADES </t>
  </si>
  <si>
    <r>
      <rPr>
        <b/>
        <sz val="9"/>
        <rFont val="Arial"/>
        <family val="2"/>
      </rPr>
      <t xml:space="preserve">Avance (%) por Actividad </t>
    </r>
    <r>
      <rPr>
        <b/>
        <sz val="10"/>
        <rFont val="Arial"/>
        <family val="2"/>
      </rPr>
      <t xml:space="preserve"> </t>
    </r>
    <r>
      <rPr>
        <b/>
        <sz val="10"/>
        <color theme="5"/>
        <rFont val="Arial"/>
        <family val="2"/>
      </rPr>
      <t>(FORMULA)</t>
    </r>
  </si>
  <si>
    <r>
      <t xml:space="preserve">Avance % por producto 
</t>
    </r>
    <r>
      <rPr>
        <b/>
        <sz val="9"/>
        <color theme="5"/>
        <rFont val="Arial"/>
        <family val="2"/>
      </rPr>
      <t>(FORMULA)</t>
    </r>
  </si>
  <si>
    <r>
      <t xml:space="preserve">Avance Gestión  </t>
    </r>
    <r>
      <rPr>
        <b/>
        <sz val="9"/>
        <color theme="5"/>
        <rFont val="Arial"/>
        <family val="2"/>
      </rPr>
      <t>(FORMULA)</t>
    </r>
  </si>
  <si>
    <t xml:space="preserve">III.GESTION </t>
  </si>
  <si>
    <t xml:space="preserve">Instrucciones del Plan Operativo Anual </t>
  </si>
  <si>
    <t xml:space="preserve">Diariamente </t>
  </si>
  <si>
    <t>Respuesta externa</t>
  </si>
  <si>
    <t xml:space="preserve">Derechos de petición </t>
  </si>
  <si>
    <t xml:space="preserve">Quejas  y reclamos </t>
  </si>
  <si>
    <t xml:space="preserve">Respuestas </t>
  </si>
  <si>
    <t xml:space="preserve">Tutelas </t>
  </si>
  <si>
    <t xml:space="preserve">Correspondencia Externa Recibida </t>
  </si>
  <si>
    <r>
      <t xml:space="preserve">Cantidad de productos pendientes  </t>
    </r>
    <r>
      <rPr>
        <b/>
        <sz val="10"/>
        <color theme="5"/>
        <rFont val="Arial"/>
        <family val="2"/>
      </rPr>
      <t>(FORMULA)</t>
    </r>
  </si>
  <si>
    <r>
      <t xml:space="preserve">NOTA: </t>
    </r>
    <r>
      <rPr>
        <sz val="10"/>
        <rFont val="Arial"/>
        <family val="2"/>
      </rPr>
      <t>Agregar o eliminar al archivo  las filas que se considere necesario en la SECCION A o B  para registrar la información conservando el formato de actividad y  subactividades(</t>
    </r>
    <r>
      <rPr>
        <b/>
        <sz val="10"/>
        <color rgb="FFC00000"/>
        <rFont val="Arial"/>
        <family val="2"/>
      </rPr>
      <t xml:space="preserve"> </t>
    </r>
    <r>
      <rPr>
        <sz val="10"/>
        <rFont val="Arial"/>
        <family val="2"/>
      </rPr>
      <t xml:space="preserve">usar </t>
    </r>
    <r>
      <rPr>
        <b/>
        <sz val="10"/>
        <color rgb="FFC00000"/>
        <rFont val="Arial"/>
        <family val="2"/>
      </rPr>
      <t xml:space="preserve">                           </t>
    </r>
    <r>
      <rPr>
        <b/>
        <sz val="10"/>
        <rFont val="Arial"/>
        <family val="2"/>
      </rPr>
      <t>)</t>
    </r>
  </si>
  <si>
    <t>Unidad de medida de la Actividad o producto</t>
  </si>
  <si>
    <t xml:space="preserve">Cantidad productos  programados </t>
  </si>
  <si>
    <t>Cantidad de actividades del proceso operativo realizadas</t>
  </si>
  <si>
    <t xml:space="preserve">Cantidad productos contratados 
</t>
  </si>
  <si>
    <r>
      <t xml:space="preserve">Cantidad productos pendientes  </t>
    </r>
    <r>
      <rPr>
        <b/>
        <sz val="10"/>
        <color theme="5"/>
        <rFont val="Arial"/>
        <family val="2"/>
      </rPr>
      <t>(FORMULA)</t>
    </r>
  </si>
  <si>
    <r>
      <rPr>
        <b/>
        <sz val="9"/>
        <rFont val="Arial"/>
        <family val="2"/>
      </rPr>
      <t xml:space="preserve">Avance (%) por actividad  </t>
    </r>
    <r>
      <rPr>
        <b/>
        <sz val="10"/>
        <rFont val="Arial"/>
        <family val="2"/>
      </rPr>
      <t xml:space="preserve">  </t>
    </r>
    <r>
      <rPr>
        <b/>
        <sz val="10"/>
        <color theme="5"/>
        <rFont val="Arial"/>
        <family val="2"/>
      </rPr>
      <t>(FORMULA)</t>
    </r>
  </si>
  <si>
    <t xml:space="preserve">* Unidad de medida de la actividad  o producto: : es la identificación del documento, resultado  o producto de la actividad realizada o la inversión a contratar. </t>
  </si>
  <si>
    <t>* Cantidad productos programados: es la cuantificación de entregables físicos, productos o servicios programados a contratar para la vigencia (Meta propuesta).</t>
  </si>
  <si>
    <t xml:space="preserve">* Valor aprobado en plan de inversion 2019: es el valor en pesos de los recursos aprobados mediante ACUERDO expedido por  el  Consejo Superior de la Judicatura para la actividad. </t>
  </si>
  <si>
    <t>* Vigencias futuras aprobadas CSJ: es el valor en pesos de los recursos de vigencias futuras aprobadas mediante ACUERDO expedido por el  Consejo Superior de la Judicatura para la Actividad.</t>
  </si>
  <si>
    <t xml:space="preserve">* Cantidad de actividades del proceso operativo realizadas:  actividades efectivamente realizadas a la fecha de corte. </t>
  </si>
  <si>
    <t>* Recursos comprometidos en la vigencia: es la valoración en pesos de la actividad contratada por la Unidad Ejecutora.</t>
  </si>
  <si>
    <t>* Recursos comprometidos por vigencias futuras: es la valoración en pesos de la actividad contratada por vigencias futuras por la unidad ejecutora.</t>
  </si>
  <si>
    <t xml:space="preserve">Modalidad y Numero del contrato </t>
  </si>
  <si>
    <t>* Modalidad y Numero del contrato: es la descripción de la modalidad de contratación realizada (licitación pública, concurso de méritos, menor cuantía, mínima cuantía, contratación directa) y # de contrato y año</t>
  </si>
  <si>
    <t xml:space="preserve">* Cantidad productos contratados: número o cantidad de productos o servicios  efectivamente contratados </t>
  </si>
  <si>
    <t xml:space="preserve">* Plazo del contrato:  es el periodo de ejecución del contrato definiendo la fecha de inicio y finalización del mismo. </t>
  </si>
  <si>
    <r>
      <t xml:space="preserve">c) </t>
    </r>
    <r>
      <rPr>
        <sz val="10"/>
        <rFont val="Arial"/>
        <family val="2"/>
      </rPr>
      <t>La tercera parte "GESTION" consolida en sesis (6) columnas la información relacionada con la gestión que se refleja en actividades realizadas, recursos comprometidos y productos contratados:</t>
    </r>
  </si>
  <si>
    <r>
      <t xml:space="preserve">d) </t>
    </r>
    <r>
      <rPr>
        <sz val="10"/>
        <rFont val="Arial"/>
        <family val="2"/>
      </rPr>
      <t>La cuarta parte "AVANCE E INDICADORES" contiene cuatro (4) columnas con FORMULAS que arrojan automaticamente valores en numeros y porcentaje (%) cuando la información es registrada correctamente, estos son:</t>
    </r>
  </si>
  <si>
    <t xml:space="preserve">Cantidad actividades requeridas  proceso operativo </t>
  </si>
  <si>
    <t>Cantidad actividades requeridas proceso operativo</t>
  </si>
  <si>
    <t>* Cantidad actividades requeridas proceso operativo: es la magnitud cuantificada de las actividades secundarias, consideradas en los ítem 1, o 2 que se deben realizar para alcanzar el producto programado</t>
  </si>
  <si>
    <r>
      <t xml:space="preserve">Avance % por  productos
</t>
    </r>
    <r>
      <rPr>
        <b/>
        <sz val="9"/>
        <color theme="5"/>
        <rFont val="Arial"/>
        <family val="2"/>
      </rPr>
      <t>(FORMULA)</t>
    </r>
  </si>
  <si>
    <r>
      <t>* Cantidad productos pendientes: resulta de la diferencia numérica entre "</t>
    </r>
    <r>
      <rPr>
        <i/>
        <sz val="10"/>
        <rFont val="Arial"/>
        <family val="2"/>
      </rPr>
      <t>Cantidad productos  programados</t>
    </r>
    <r>
      <rPr>
        <sz val="10"/>
        <rFont val="Arial"/>
        <family val="2"/>
      </rPr>
      <t>" y "</t>
    </r>
    <r>
      <rPr>
        <i/>
        <sz val="10"/>
        <rFont val="Arial"/>
        <family val="2"/>
      </rPr>
      <t>Cantidad productos contratados</t>
    </r>
    <r>
      <rPr>
        <sz val="10"/>
        <rFont val="Arial"/>
        <family val="2"/>
      </rPr>
      <t xml:space="preserve"> "</t>
    </r>
  </si>
  <si>
    <r>
      <t xml:space="preserve"> * Avance por actividad: resulta de la relación entre "</t>
    </r>
    <r>
      <rPr>
        <i/>
        <sz val="10"/>
        <rFont val="Arial"/>
        <family val="2"/>
      </rPr>
      <t>Cantidad de actividades del proceso operativo realizadas</t>
    </r>
    <r>
      <rPr>
        <sz val="10"/>
        <rFont val="Arial"/>
        <family val="2"/>
      </rPr>
      <t>" y "</t>
    </r>
    <r>
      <rPr>
        <i/>
        <sz val="10"/>
        <rFont val="Arial"/>
        <family val="2"/>
      </rPr>
      <t>Cantidad actividades requeridas  proceso operativo</t>
    </r>
    <r>
      <rPr>
        <sz val="10"/>
        <rFont val="Arial"/>
        <family val="2"/>
      </rPr>
      <t xml:space="preserve"> ". Resultado en Porcentaje %</t>
    </r>
  </si>
  <si>
    <r>
      <t>* Avance por productos: resulta de la relación entre "</t>
    </r>
    <r>
      <rPr>
        <i/>
        <sz val="10"/>
        <rFont val="Arial"/>
        <family val="2"/>
      </rPr>
      <t>cantidad productos contratados</t>
    </r>
    <r>
      <rPr>
        <sz val="10"/>
        <rFont val="Arial"/>
        <family val="2"/>
      </rPr>
      <t xml:space="preserve">" y " </t>
    </r>
    <r>
      <rPr>
        <i/>
        <sz val="10"/>
        <rFont val="Arial"/>
        <family val="2"/>
      </rPr>
      <t>cantidad productos programados</t>
    </r>
    <r>
      <rPr>
        <sz val="10"/>
        <rFont val="Arial"/>
        <family val="2"/>
      </rPr>
      <t>". Resultado en porcentaje %</t>
    </r>
  </si>
  <si>
    <r>
      <t>* Ejecución Presupuesto: resulta de la relación entre "</t>
    </r>
    <r>
      <rPr>
        <i/>
        <sz val="10"/>
        <rFont val="Arial"/>
        <family val="2"/>
      </rPr>
      <t>Recursos comprometidos en la vigencia</t>
    </r>
    <r>
      <rPr>
        <sz val="10"/>
        <rFont val="Arial"/>
        <family val="2"/>
      </rPr>
      <t>" y "</t>
    </r>
    <r>
      <rPr>
        <i/>
        <sz val="10"/>
        <rFont val="Arial"/>
        <family val="2"/>
      </rPr>
      <t>Recursos  vigentes apropiados segun SIIF</t>
    </r>
    <r>
      <rPr>
        <sz val="10"/>
        <rFont val="Arial"/>
        <family val="2"/>
      </rPr>
      <t>". Resultado en porcentaje %</t>
    </r>
  </si>
  <si>
    <t>los comentarios aclaratorios para algunas celdas. Se presentan para las secciones A y B ejemplos  que orientan el diligenciamiento.</t>
  </si>
  <si>
    <t xml:space="preserve">V. DETALLE DEL AVANCE </t>
  </si>
  <si>
    <r>
      <t xml:space="preserve">e) </t>
    </r>
    <r>
      <rPr>
        <sz val="10"/>
        <rFont val="Arial"/>
        <family val="2"/>
      </rPr>
      <t>La quinta parte "DETALLE DEL AVANCE" permite a la Unidad o Dependencia describir de forma amplia los factores que incidieron en la ejecución de la actividad de forma positiva o negativa</t>
    </r>
  </si>
  <si>
    <t>V. DETALLE DEL AVANCE</t>
  </si>
  <si>
    <t>Obtener el sustento de aprobación del Plan de Inversiones</t>
  </si>
  <si>
    <t>1.5</t>
  </si>
  <si>
    <t>Documento</t>
  </si>
  <si>
    <t>Acuerdo</t>
  </si>
  <si>
    <t xml:space="preserve">Anual </t>
  </si>
  <si>
    <t xml:space="preserve">Mensual </t>
  </si>
  <si>
    <t>Acta seguimiento</t>
  </si>
  <si>
    <r>
      <rPr>
        <b/>
        <sz val="10"/>
        <color rgb="FF00B050"/>
        <rFont val="Arial"/>
        <family val="2"/>
      </rPr>
      <t>b)</t>
    </r>
    <r>
      <rPr>
        <sz val="10"/>
        <rFont val="Arial"/>
        <family val="2"/>
      </rPr>
      <t xml:space="preserve"> La segunda parte "PLANEACION DE ACTIVIDADES A EJECUTAR"  consolida en nueve (9) columnas la información relacionada con la planeación establecida al inicio de la vigencia, asi:</t>
    </r>
  </si>
  <si>
    <t xml:space="preserve">TOTALES SECCION A </t>
  </si>
  <si>
    <t xml:space="preserve">TOTALES SECCION B </t>
  </si>
  <si>
    <t xml:space="preserve">En tal caso, también actualizar las FORMULAS   identificadas en las celdas                     que totalizan la información numérica que se registre. NO modificar las formulas de la sección IV.AVANCE E INDICADORES. </t>
  </si>
  <si>
    <t xml:space="preserve">Algunas celdas estan combinadas y sombreadas en las cuales NO APLICA registrar información. NO MODIFICAR EL FORMATO. Se recomienda leer cuidadosamente las orientaciones del presente instructivo como  </t>
  </si>
  <si>
    <t xml:space="preserve">Este es un archivo a tráves del cual la Unidad de Desarrollo y Análisis Estadístico pretende simplificar el diligenciamiento del formato de Plan Operativo Anual, en el marco del Proceso de PLANEACION ESTRATEGICA   </t>
  </si>
  <si>
    <t>como  herramienta de seguimiento y evaluación del Plan Sectorial de Desarrollo, en concordancia con los demás instrumentos como  Plan Plurianual de Inversión aprobado, los Planes de Inversión y Plan de Acción.</t>
  </si>
  <si>
    <r>
      <rPr>
        <b/>
        <sz val="10"/>
        <color rgb="FF00B050"/>
        <rFont val="Arial"/>
        <family val="2"/>
      </rPr>
      <t>SECCION B:</t>
    </r>
    <r>
      <rPr>
        <b/>
        <sz val="10"/>
        <color theme="5"/>
        <rFont val="Arial"/>
        <family val="2"/>
      </rPr>
      <t xml:space="preserve"> </t>
    </r>
    <r>
      <rPr>
        <sz val="10"/>
        <rFont val="Arial"/>
        <family val="2"/>
      </rPr>
      <t xml:space="preserve">a diligenciar por Unidades o Dependencias que </t>
    </r>
    <r>
      <rPr>
        <b/>
        <sz val="10"/>
        <rFont val="Arial"/>
        <family val="2"/>
      </rPr>
      <t xml:space="preserve">NO ejecutan recursos de inversión </t>
    </r>
    <r>
      <rPr>
        <sz val="10"/>
        <rFont val="Arial"/>
        <family val="2"/>
      </rPr>
      <t xml:space="preserve">y que su </t>
    </r>
    <r>
      <rPr>
        <b/>
        <sz val="10"/>
        <rFont val="Arial"/>
        <family val="2"/>
      </rPr>
      <t xml:space="preserve">GESTION </t>
    </r>
    <r>
      <rPr>
        <sz val="10"/>
        <rFont val="Arial"/>
        <family val="2"/>
      </rPr>
      <t>se enfoca al cumplimiento de  funciones y tareas operativas asignadas.</t>
    </r>
  </si>
  <si>
    <r>
      <rPr>
        <b/>
        <sz val="10"/>
        <color rgb="FF00B050"/>
        <rFont val="Arial"/>
        <family val="2"/>
      </rPr>
      <t xml:space="preserve">SECCION A: </t>
    </r>
    <r>
      <rPr>
        <sz val="10"/>
        <rFont val="Arial"/>
        <family val="2"/>
      </rPr>
      <t xml:space="preserve">a diligenciar por las Unidades que </t>
    </r>
    <r>
      <rPr>
        <b/>
        <sz val="10"/>
        <rFont val="Arial"/>
        <family val="2"/>
      </rPr>
      <t>SI ejecutan recursos de inversión</t>
    </r>
    <r>
      <rPr>
        <sz val="10"/>
        <rFont val="Arial"/>
        <family val="2"/>
      </rPr>
      <t xml:space="preserve"> y sus actividades como subactividades se relaciona con el avance en  la ejecución de los </t>
    </r>
    <r>
      <rPr>
        <b/>
        <sz val="10"/>
        <rFont val="Arial"/>
        <family val="2"/>
      </rPr>
      <t xml:space="preserve">PROYECTOS DE INVERSION </t>
    </r>
    <r>
      <rPr>
        <sz val="10"/>
        <rFont val="Arial"/>
        <family val="2"/>
      </rPr>
      <t xml:space="preserve">para el periodo, </t>
    </r>
  </si>
  <si>
    <t>Carrera Judicial, Desarrollo del Talento Humano y Gestión del Conocimiento</t>
  </si>
  <si>
    <t>Promover el bienestar integral de los servidores judiciales del nivel central y territorial.</t>
  </si>
  <si>
    <t>Implementación de estrategias para fortalecer la gestión de los despachos judiciales en la Rama Judicial a nivel Nacional</t>
  </si>
  <si>
    <t>Unidad de Recursos Humanos - RRHH</t>
  </si>
  <si>
    <t>Realizar actividades de bienestar para el mejoramiento del clima laboral del Plan de Inversiones de la Unidad de Recursos Humanos y distribuir sus recursos presupuestales entre  las Direcciones Seccionales y el Nivel Central.</t>
  </si>
  <si>
    <t xml:space="preserve">Estrategia desarrollada:           1) Juegos Deportivos Nacionales de la Rama  2)Actividades del Plan de Bienestar </t>
  </si>
  <si>
    <t>1.6</t>
  </si>
  <si>
    <t>Realizar el proceso Contractual</t>
  </si>
  <si>
    <t>Contrato</t>
  </si>
  <si>
    <t>1.7</t>
  </si>
  <si>
    <t>Obtener el sustento de autorización de distribución de recursos a las Direcciones Seccionales y el Nivel Central</t>
  </si>
  <si>
    <t>Resolución</t>
  </si>
  <si>
    <t>Certificado de Disponibilidad Presupuestal
Documento</t>
  </si>
  <si>
    <t xml:space="preserve">Realizar la supervisión de la actividad </t>
  </si>
  <si>
    <t xml:space="preserve">Contratar la atención de urgencias y emergencias médicas en sitio, para todos los servidores, contratistas, proveedores y usuarios para las sedes de mayor concentración poblacional” </t>
  </si>
  <si>
    <t>2.6</t>
  </si>
  <si>
    <t>2.7</t>
  </si>
  <si>
    <t>Certificado de Disponibilidad Presupuestal/
Documento</t>
  </si>
  <si>
    <t>Realizar exámenes de tamizaje cardiovascular y para cáncer a los servidores judiciales y consulta médica para entrega de recomendaciones médicas en hábitos de autocuidado</t>
  </si>
  <si>
    <t>3.6</t>
  </si>
  <si>
    <t>3.7</t>
  </si>
  <si>
    <t>Estrategia desarrollada:  Exámenes de tamizaje cardiovascular y para cáncer y consulta médica para población judicial mayor de 40 años.</t>
  </si>
  <si>
    <t>Selección abreviada de menor cuantía</t>
  </si>
  <si>
    <t>Diseñar un sistema para la identificación y evaluación del clima laboral en la rama judicial (Diagnóstico del Clima Laboral)</t>
  </si>
  <si>
    <t>Estudio y plan de actividades</t>
  </si>
  <si>
    <t>1.Presentado en Sala en la sesión de mayo 15 de 2019, fue devuelto con observaciones.  
2. Se reformó todo el proyecto de acuerdo con las observaciones efectuadas. 
3. Se presentó en Sala en la sesión de junio 19 de 2019, pero la propuesta no fue aprobada.</t>
  </si>
  <si>
    <t>1.8</t>
  </si>
  <si>
    <t>Distribución de recursos a las Direcciones Seccionales y el Nivel Central</t>
  </si>
  <si>
    <t>2.8</t>
  </si>
  <si>
    <t>3.8</t>
  </si>
  <si>
    <t xml:space="preserve">1. Mediante Acuerdo PCSJA19-11249 de 3 de abril de 2019 el Consejo Superior de la Judicatura aprueba parcialmente el plan de inversión de la Unidad de Recursos Humanos. Y a través del ACUERDO PCSJA19-11278 del 17 de mayo de 2019 autoriza la distribución de los recursos a las direcciones seccionales y el nivel central.
2. El 27 de mayo de 2019 mediante la Resolución No. 4217  se realizó la distribución de los recursos.
Recursos distribuidos al Nivel Central $10.000.0000
3. Reasignación de recursos por $674.000.000 de la actividad “Desarrollar un estudio que identifique y evalúe el clima y la cultura laboral”, mediante Acuerdo PCSJ19-11377 del 6 de septiembre y PCSJA19-11440 del 13 de noviembre de 2019 el Consejo Superior de la judicatura aprobó y autorizó distribuir  los recursos entre las Seccionales  para ser ejecutados en las actividades de Mejoramiento del clima laboral.
 4.  El Nivel Central suscribió el contrato 111 de 2019 para el servicio de transporte terrestre Bogotá- Girardot, ida y vuelta, de los participantes a los X Juegos Nacionales del Nivel Central y la Seccional Bogotá.
5. En las seccionales se contrataron servicios de transporte terrestre y aéreo para el traslado de las delegaciones de deportistas a los X Juegos Nacionales Deportivos de la Rama Judicial, realizados del 15 al 19 de agosto en la ciudad de Girardot.
</t>
  </si>
  <si>
    <t xml:space="preserve">1. Mediante Acuerdo PCSJA19-11249 de 3 de abril de 2019 el Consejo Superior de la Judicatura aprueba parcialmente el plan de inversión de la Unidad de Recursos Humanos. Y a través del ACUERDO PCSJA19-11278 del 17 de mayo de 2019 autoriza la distribución de los recursos a las direcciones seccionales y el nivel central.
2. El 27 de mayo de 2019 mediante la Resolución No. 4217  se realizó la distribución de los recursos.
Recursos distribuidos al Nivel Central $37.934.400
3.Contrataron la prestación del servicio de atención de urgencias y emergencias medicas en sitio el Nivel Central y las Seccionales de Armenia, Barranquilla, Bogotá, Bucaramanga, Cartagena, Cúcuta, Ibagué, Manizales, Montería, Neiva, Pereira, Santa Marta, Valledupar, Villavicencio.
 Se declaró desierto el proceso contractual en las Seccionales de Cali, Medellín. No se pudo contratar la actividad por falta de posibles oferentes prestadores del servicio en las Seccionales de Pasto y Sincelejo.  </t>
  </si>
  <si>
    <t>Presentación Plan de Inversión y Documentos Técnicos para aprobación al CSJ</t>
  </si>
  <si>
    <t>Solicitud de CDP, elaboración estudios de mercado y estudios previos</t>
  </si>
  <si>
    <t>Presentación de estudios previos a Unidad de Asistencia Legal y Unidad Administrativa</t>
  </si>
  <si>
    <t>Pre pliego y pliego de condiciones</t>
  </si>
  <si>
    <t>Valor aprobado en  Plan inversión 2019 
(pesos)</t>
  </si>
  <si>
    <t>Días periodo</t>
  </si>
  <si>
    <t xml:space="preserve">Estrategia desarrollada:  Áreas protegidas para garantizar la atención médica oportuna en caso de urgencia o emergencia </t>
  </si>
  <si>
    <t>1. Mediante Acuerdo PCSJA19-11283 del 27 de mayo de 2019 se aprueba parcialmente el plan de inversiones de la Unidad de Recursos Humanos, y se autoriza distribuir entre las direcciones seccionales y el nivel central los recursos.
3. Se realiza distribución de los recursos el 6 de junio de 2019, por la Resolución 4283.
4. Por la declaratoria de cancelado/desierto del proceso contractual en dos ocasiones, el Nivel Central no ejecutó los recursos asignados por $ 72.094.400
5. Contrataron la actividad las Seccionales de Medellín, Barranquilla, Cartagena, Tunja, Manizales, Popayán, Valledupar, Montería, Neiva, Santa Marta, Villavicencio, Pasto, Cúcuta, Armenia, Pereira, Bucaramanga, Sincelejo, Ibagué y Cali .
 No ejecutó los recursos por $ 197.480.000, la Seccional Bogotá-Cundinamarca debido a que los posibles oferentes no garantizaban la cobertura en el 100% de los municipios en la Seccional.</t>
  </si>
  <si>
    <t>El aumetno en el porcentaje del 145% se debe a que se expidieron mas conceptos jurídicos de los inicialmente proyectados.</t>
  </si>
  <si>
    <t>Unidad de Asistencia Legal</t>
  </si>
  <si>
    <t>Asesoría Jurídica</t>
  </si>
  <si>
    <t>Semestral</t>
  </si>
  <si>
    <t>Conceptos</t>
  </si>
  <si>
    <t xml:space="preserve">Revisión de actos administrativos </t>
  </si>
  <si>
    <t>Actos Administrativos</t>
  </si>
  <si>
    <t>Requerimientos de la Procuraduría General de la Nación</t>
  </si>
  <si>
    <t>División de Procesos Unidad de Asistencia Legal</t>
  </si>
  <si>
    <t>Ejercer la representanción judicial y extrajudicial de la Rama Judicial</t>
  </si>
  <si>
    <t>Informe</t>
  </si>
  <si>
    <t>El Plan Operativo Anual de la vigencia 2019 de la División de Procesos, con un porcentaje de cumplimiento del 126%. Cabe aclarar que el porcentaje superior al 100% se presenta por la cantidad de Comités extraordinarios de Defensa Judicial y Conciliación de la Dirección Ejecutiva de Administración Judicial que se dieron durante el periodo, en relación con la cantidad  proyectada.</t>
  </si>
  <si>
    <t>Atender los procesos Contencioso Administrativos</t>
  </si>
  <si>
    <t>Atender las Concilaciones Extrajudiciales</t>
  </si>
  <si>
    <t>Atender las acciones constitucionales</t>
  </si>
  <si>
    <t>Atender los incidentes de reparación Integral y partes civiles</t>
  </si>
  <si>
    <t>Realizar Comité de Defensa Judicial y Conciliación de la Dirección Ejecutiva de Administración Judicial</t>
  </si>
  <si>
    <t>Quincenal</t>
  </si>
  <si>
    <t>Acta</t>
  </si>
  <si>
    <t>Construir manual técnico de directrices, orientaciones y políticas de defensa judicial y conciliación</t>
  </si>
  <si>
    <t>Manual</t>
  </si>
  <si>
    <t>Realizar informe trimestral de procesos judiciales</t>
  </si>
  <si>
    <t>Realizar informe anual de rendición de cuenta para la Contraloría General de la República</t>
  </si>
  <si>
    <t>División de Contratos Unidad de Asistencia Legal</t>
  </si>
  <si>
    <t xml:space="preserve">Asesoría y acompañamiento al proceso precontractual, contractual y post contractual </t>
  </si>
  <si>
    <t>Revision y observaciones a los estudios previos del proceso contractual</t>
  </si>
  <si>
    <t>semestral</t>
  </si>
  <si>
    <t>Expedición de viabilidad juridica al proceso contractual</t>
  </si>
  <si>
    <t>informe</t>
  </si>
  <si>
    <t>Respuesta a las observaciones jurídicas de interesados y oferentes</t>
  </si>
  <si>
    <t>Evaluacion juridica de las ofertas</t>
  </si>
  <si>
    <t>Elaboración del contrato, tramite de suscripción del mismo y solicitud de registro presupuestal</t>
  </si>
  <si>
    <t>Aprobacion de las garantias</t>
  </si>
  <si>
    <t>Realizar las minutas de modificaciones, adiciones y prorrogas de los contratos  que sean requeridos por el supervisor y/o unidad beneficiaria</t>
  </si>
  <si>
    <t>Liquidacion  de los contratos</t>
  </si>
  <si>
    <t xml:space="preserve">anual </t>
  </si>
  <si>
    <t>3.9</t>
  </si>
  <si>
    <t xml:space="preserve">Custodiar la carpeta contractual  y archivar los documentos remitidos por las demás Unidades </t>
  </si>
  <si>
    <t>3.10</t>
  </si>
  <si>
    <t>Adelantar los procedimientos administrativos sancionatorios contractuales cuando sea requerido por el supervisor y Unidad beneficiaria</t>
  </si>
  <si>
    <t>3.11</t>
  </si>
  <si>
    <t xml:space="preserve">Derechos de peticion, solicitud de conceptos en materia contractual </t>
  </si>
  <si>
    <t>Unidad de Asistencia Legal Grupo Interno de Trabajo Disciplinario</t>
  </si>
  <si>
    <t>Adelantar los procesos disciplinarios</t>
  </si>
  <si>
    <t>Estudio de quejas disciplinarias y proyección de autos.</t>
  </si>
  <si>
    <t>Autos</t>
  </si>
  <si>
    <t>Atención de informes y requerimientos</t>
  </si>
  <si>
    <t>Respuesta a derechos de petición en materia disciplinaria</t>
  </si>
  <si>
    <t>Respuesta</t>
  </si>
  <si>
    <r>
      <t xml:space="preserve">Cantidad de productos pendientes  </t>
    </r>
    <r>
      <rPr>
        <b/>
        <sz val="11"/>
        <color theme="5"/>
        <rFont val="Arial"/>
        <family val="2"/>
      </rPr>
      <t>(FORMULA)</t>
    </r>
  </si>
  <si>
    <r>
      <t xml:space="preserve">Avance (%) por Actividad  </t>
    </r>
    <r>
      <rPr>
        <b/>
        <sz val="11"/>
        <color theme="5"/>
        <rFont val="Arial"/>
        <family val="2"/>
      </rPr>
      <t>(FORMULA)</t>
    </r>
  </si>
  <si>
    <r>
      <t xml:space="preserve">Avance % por producto 
</t>
    </r>
    <r>
      <rPr>
        <b/>
        <sz val="11"/>
        <color theme="5"/>
        <rFont val="Arial"/>
        <family val="2"/>
      </rPr>
      <t>(FORMULA)</t>
    </r>
  </si>
  <si>
    <r>
      <t xml:space="preserve">Avance Gestión  </t>
    </r>
    <r>
      <rPr>
        <b/>
        <sz val="11"/>
        <color theme="5"/>
        <rFont val="Arial"/>
        <family val="2"/>
      </rPr>
      <t>(FORMULA)</t>
    </r>
  </si>
  <si>
    <t xml:space="preserve">UNIDAD DE ADMINISTRACIÓN DE CARRERA JUDICIAL </t>
  </si>
  <si>
    <t xml:space="preserve">Consolidar y ampliar la cobertura del sistema de carrera judicial a nivel Nacional. </t>
  </si>
  <si>
    <t>Mejoramiento de los Procesos de Administración de Carrera Judicial</t>
  </si>
  <si>
    <t>Unidad de Administración de la Carrera Judicial</t>
  </si>
  <si>
    <t>Recursos Convocatorias</t>
  </si>
  <si>
    <t xml:space="preserve">Trimestral </t>
  </si>
  <si>
    <t>Solicitudes, conceptos y consultas</t>
  </si>
  <si>
    <t>Procesos Convocatorias</t>
  </si>
  <si>
    <t>Solicitudes reclasificación</t>
  </si>
  <si>
    <t>Solicitudes</t>
  </si>
  <si>
    <t>Recursos reclasificación</t>
  </si>
  <si>
    <t xml:space="preserve">Publicación de vacantes </t>
  </si>
  <si>
    <t>Publicación listado vacantes</t>
  </si>
  <si>
    <t xml:space="preserve">Consolidación de opciones de sedes </t>
  </si>
  <si>
    <t>Relación de aspirantes por sede</t>
  </si>
  <si>
    <t xml:space="preserve">Conformación de listas de candidatos y de elegibles </t>
  </si>
  <si>
    <t>Número de Listas</t>
  </si>
  <si>
    <t xml:space="preserve">Actualización y mantenimiento de registros de elegibles </t>
  </si>
  <si>
    <t>Registros de elegibles actualizados</t>
  </si>
  <si>
    <t>Publicación de resultados de pruebas  convocatorias</t>
  </si>
  <si>
    <t xml:space="preserve">Atención de solicitudes de exhibición de pruebas </t>
  </si>
  <si>
    <t>Publicación citación</t>
  </si>
  <si>
    <t>Procesos Selección</t>
  </si>
  <si>
    <t>Publicación convocatoria</t>
  </si>
  <si>
    <t>Aviso</t>
  </si>
  <si>
    <t>Postulación e inscripción aspirantes</t>
  </si>
  <si>
    <t>Inscripciones</t>
  </si>
  <si>
    <t>Publicación aspirantes inscritos</t>
  </si>
  <si>
    <t>Listado</t>
  </si>
  <si>
    <t>Observaciones y apreciaciones aspirantes</t>
  </si>
  <si>
    <t>Elaboración de resúmes de hoja de vida de aspirantes</t>
  </si>
  <si>
    <t>Resúmenes hojas de vida</t>
  </si>
  <si>
    <t>Conformación lista preseleccionados</t>
  </si>
  <si>
    <t>Lista aspirantes</t>
  </si>
  <si>
    <t>Entrevistas audiencia pública</t>
  </si>
  <si>
    <t>Programación entrevistas</t>
  </si>
  <si>
    <t>Conformación lista</t>
  </si>
  <si>
    <t>Traslados</t>
  </si>
  <si>
    <t>Elaboración conceptos</t>
  </si>
  <si>
    <t>Calificación de Servicios</t>
  </si>
  <si>
    <t xml:space="preserve">Evaluación factor eficiencia o rendimiento  </t>
  </si>
  <si>
    <t>Bianual</t>
  </si>
  <si>
    <t>Formato</t>
  </si>
  <si>
    <t>Evaluación factor organización del trabajo y publicaciones</t>
  </si>
  <si>
    <t xml:space="preserve">Selección de providencias para calificación del factor calidad de magistrados
</t>
  </si>
  <si>
    <t>Oficios</t>
  </si>
  <si>
    <t>Consolidación de calificación integral de servicios</t>
  </si>
  <si>
    <t>5.5</t>
  </si>
  <si>
    <t xml:space="preserve">Elaboración de propuesta de  reglamentación de calificación de servicios para empleados administrativos
</t>
  </si>
  <si>
    <t>5.6</t>
  </si>
  <si>
    <t>Elaboración de propuesta de formularios para la calificación de empleados administrativos</t>
  </si>
  <si>
    <t>Concesión Estímulos y Distinciones</t>
  </si>
  <si>
    <t>Postulación de funcionarios y empleados</t>
  </si>
  <si>
    <t>Revisión cumplimiento de requisitos servidores  postulados</t>
  </si>
  <si>
    <t>Cuadro</t>
  </si>
  <si>
    <t>Selección de servidores condecorados Corporaciones</t>
  </si>
  <si>
    <t>Concesión de medalla al mérito judicial y distinciones</t>
  </si>
  <si>
    <t>Decreto y Acuerdo</t>
  </si>
  <si>
    <t>6.5</t>
  </si>
  <si>
    <t>Concesión de comisión de estudios servidores condecorados</t>
  </si>
  <si>
    <t>6.6</t>
  </si>
  <si>
    <t>Informes seguimiento condecorados</t>
  </si>
  <si>
    <t>informes</t>
  </si>
  <si>
    <t>El material elaborado en ejecución de los contratos suscritos con la Imprenta Nacional de Colombia durante la vigencia 2019, ha sido entregado oportunamente a cada una de las Altas Cortes, logrando así evitar la existencia de inventarios y la obsolescencia del material por no distribución oportuna.
NOTA: Esta es una actividad que se realiza por demanda, razón por la cual se modificó la meta de acuerdo con los avances del trimestre.</t>
  </si>
  <si>
    <t>CENDOJ División de Publicaciones y Divulgación</t>
  </si>
  <si>
    <t>Distribución de publicaciones</t>
  </si>
  <si>
    <t>Publicaciones distribuidas</t>
  </si>
  <si>
    <t>Verificación  de existencias en inventario.</t>
  </si>
  <si>
    <t>Archivo excel</t>
  </si>
  <si>
    <t>Elaboración de los documentos para la distribución.</t>
  </si>
  <si>
    <t>Alistamiento del material para su distribución.</t>
  </si>
  <si>
    <t>Publicaciones para distribución</t>
  </si>
  <si>
    <t>Incorporación de material audiovisual en la Videoteca de la Rama Judicial.</t>
  </si>
  <si>
    <t>Material ingresado</t>
  </si>
  <si>
    <t>De conformidad con los eventos realizados por las Altas Cortes, se ha venido incorporando el material audiovisual  junto con las publicaciones elaboradas en el año 2019, en la nueva herramienta de Videoteca previo a la entrada en producción, a fin de mantener actualizado el repositorio de la Rama Judicial en dichos temas.
NOTA: Esta es una actividad que se realiza por demanda, razón por la cual se modificó la meta de acuerdo con los avances del trimestre.</t>
  </si>
  <si>
    <t>Identificación del material a publicar.</t>
  </si>
  <si>
    <t>Material producido</t>
  </si>
  <si>
    <t>Catalogación, descripción y cargue del archivo al módulo administrador del sistema.</t>
  </si>
  <si>
    <t xml:space="preserve">Diagramación y publicación de la gaceta de la judicatura </t>
  </si>
  <si>
    <t>Gacetas publicadas</t>
  </si>
  <si>
    <t>Se ha dado cumplimiento oportuno a las solicitudes realizadas desde la Presidencia del Consejo Superior de la Judicatura de conformidad con el Acuerdo No. PSAA12-9138 de 12 de enero de 2012.
NOTA: Esta es una actividad que se realiza por demanda, razón por la cual se modificó la meta de acuerdo con los avances del trimestre.</t>
  </si>
  <si>
    <t>Recepción de la solicitud de publicación.</t>
  </si>
  <si>
    <t>Requerimiento de publicación</t>
  </si>
  <si>
    <t>Diagramación de la gaceta</t>
  </si>
  <si>
    <t>Archivo PDF</t>
  </si>
  <si>
    <t>Publicación de la gaceta en el módulo de actos administrativos.</t>
  </si>
  <si>
    <t>Gaceta publicada</t>
  </si>
  <si>
    <t>Mantenimiento del SIGCMA Proceso Comunicación Institucional</t>
  </si>
  <si>
    <t>Proceso actualizado</t>
  </si>
  <si>
    <t>Revisión y actualización de los procedimientos</t>
  </si>
  <si>
    <t>Procedimientos revisados</t>
  </si>
  <si>
    <t>Se actualizaron los procedimientos y se revisó la matriz de riesgos, se aplico el nuevo formato de caracterización. La información del proceso se publicó en el sitio web del sistema de gestión de calidad.</t>
  </si>
  <si>
    <t>Actualización y calificación de la matriz de riesgos</t>
  </si>
  <si>
    <t>Matriz de riesgos actualizada</t>
  </si>
  <si>
    <t>Actualización de indicadores</t>
  </si>
  <si>
    <t xml:space="preserve">Trimestral / Anual </t>
  </si>
  <si>
    <t>Indicadores actualizados</t>
  </si>
  <si>
    <t>Creación y ejecución de acciones de mejora</t>
  </si>
  <si>
    <t>Acciones gestionadas</t>
  </si>
  <si>
    <t>Atención y respuesta a las QRS</t>
  </si>
  <si>
    <t>Diario</t>
  </si>
  <si>
    <t>QRS atendidas</t>
  </si>
  <si>
    <t>CENDOJ División Biblioteca Enrique Low Murtra</t>
  </si>
  <si>
    <t xml:space="preserve">Acompañamiento y apoyo técnico en relación con el aplicativo de cargue, administración y consulta de jurisprudencia </t>
  </si>
  <si>
    <t>Providencias ajustadas y cargadas</t>
  </si>
  <si>
    <t>Recepción de solicitud de las relatorias</t>
  </si>
  <si>
    <t>Solicitudes recibidas</t>
  </si>
  <si>
    <t>En este período se  realizó el acompañamiento previsto  a las diferentes relatorias. Se atendienron los requerimientos que presentarón. lo cual resulto ser efectivo para que se mantenga la información jurisprudencial a disposición de los usuarios. De lo proyectado se paso la meta esperada. Lo cual indica que es necesario mantener este acompañiento para dar mayor calidad de los datos en la información que se coloca a disposición de los diferentes usuarios
Se ha venido realizando las actividades que permiten que el sistema  de información jurisprudencial se mantenga en producción y de acceso para todos los ciudadanos.</t>
  </si>
  <si>
    <t>Revisión y ajustes a los datos inconsistentes cargados en el aplicativo</t>
  </si>
  <si>
    <t>Registros revisados</t>
  </si>
  <si>
    <t>Cargue de providencias en el aplicativo
- Creación de registros con metadatos
- Preparación del documento (Conversión a formato html e hipervincular al registro)</t>
  </si>
  <si>
    <t>Providencias cargadas</t>
  </si>
  <si>
    <t>Implementación del aplicativo de jurisprudencia  (Cortes, Tribunales, etc.)</t>
  </si>
  <si>
    <t>Instalaciones del aplicativo realizadas</t>
  </si>
  <si>
    <t>Apoyo a la Comisión Nacional de Género</t>
  </si>
  <si>
    <t>Providencias de género cargadas</t>
  </si>
  <si>
    <t>Recibo de providencias sobre género de las relatorias de las Altas Cortes.</t>
  </si>
  <si>
    <t xml:space="preserve">El módulo de jurisprudencia de género se mantiene actualizado con la jurisprudencia que remiten las relatorías y que son clasificadas en la categoría de género. El apoyo a la comision de género permite dar a visibilidad y acceso a la información acerca de las providencias que genera las diferentes corporaciones con perspectiva de género. </t>
  </si>
  <si>
    <t>Revisión de metadatos de las providencias recibidas</t>
  </si>
  <si>
    <t>Actualización del aplicativo de jurisprudencia en materia de género</t>
  </si>
  <si>
    <t>Registros cargados</t>
  </si>
  <si>
    <t>Actualización del Sistema de Información Doctrinario y Normativo - SIDN</t>
  </si>
  <si>
    <t>Documentos procesados</t>
  </si>
  <si>
    <t>7.1</t>
  </si>
  <si>
    <t>Catalogación de documentos (normas y  doctrina)</t>
  </si>
  <si>
    <t>Documentos catalogados</t>
  </si>
  <si>
    <t xml:space="preserve">El sistema de información SIDN se mantiene actualizado logrando con ello que los servidores judiciales puedan estar al día en cuanto  al conocimiento de las últimas normas expedidas. teniendo acceso al texto completo de las mismas.
De igual forma se remiten los boletínes normativos semanales que son un medio de actualización permanante en materia normativa y doctrinaria.
Con los resultados presentados se esta brindando a los Servidores Judiciales (Magistrados, Jueces y empleados), fuentes oficiales de acceso a la información que se necesite de manera actualizada para el estudio de los temas que sean necesarios para proferir las decisiones.
</t>
  </si>
  <si>
    <t>7.2</t>
  </si>
  <si>
    <t>Clasificación de documentos (normas y doctrina)</t>
  </si>
  <si>
    <t>Documentos clasificados</t>
  </si>
  <si>
    <t>7.3</t>
  </si>
  <si>
    <t>Incorporación de Diarios Oficiales al SIDN</t>
  </si>
  <si>
    <t>Diarios oficiales incorporados</t>
  </si>
  <si>
    <t>7.4</t>
  </si>
  <si>
    <t>Incorporación de Gacetas del Congreso al SIDN</t>
  </si>
  <si>
    <t>Gacetas procesadas</t>
  </si>
  <si>
    <t>7.5</t>
  </si>
  <si>
    <t>Creación y actualización de registros normativos</t>
  </si>
  <si>
    <t>Registros normativos</t>
  </si>
  <si>
    <t>7.6</t>
  </si>
  <si>
    <t>Creación y actualización de registros doctrinarios</t>
  </si>
  <si>
    <t>Registros doctrinarios</t>
  </si>
  <si>
    <t>7.7</t>
  </si>
  <si>
    <t>Elaboración y envío de boletines de actualización normativa</t>
  </si>
  <si>
    <t>Boletines</t>
  </si>
  <si>
    <t>7.8</t>
  </si>
  <si>
    <t>Digitalización de tablas de contenido, carátulas y demás documentación doctrinaria y normativa.</t>
  </si>
  <si>
    <t>Imágenes digitalizadas</t>
  </si>
  <si>
    <t>7.9</t>
  </si>
  <si>
    <t>Extracción de normas de las fuentes oficiales de publicación</t>
  </si>
  <si>
    <t>Normas</t>
  </si>
  <si>
    <t>Procesamiento físico de documentos normativos y doctrinarios</t>
  </si>
  <si>
    <t>Documentos intervenidos</t>
  </si>
  <si>
    <t>8.1</t>
  </si>
  <si>
    <t>Elaboración de fichas de control de préstamo</t>
  </si>
  <si>
    <t>Fichas de préstamo</t>
  </si>
  <si>
    <t>Los resultados presentados permiten observar que se procesa una gran cantidad de documentos e información que esta disponible para su consulta en forma presencial o virtualmente. dando mayores posibilidades y facilidades de acceso a la información.</t>
  </si>
  <si>
    <t>8.2</t>
  </si>
  <si>
    <t>Elaboración de rótulos</t>
  </si>
  <si>
    <t>Rótulos</t>
  </si>
  <si>
    <t>8.3</t>
  </si>
  <si>
    <t>Arreglo físico de documentos doctrinario y normativo
- Preparación de documentos para el servicio</t>
  </si>
  <si>
    <t>Documentos arreglados</t>
  </si>
  <si>
    <t>Atención a usuarios de la Biblioteca Enrique Low Murtra</t>
  </si>
  <si>
    <t>Consultas atendidas</t>
  </si>
  <si>
    <t>9.1</t>
  </si>
  <si>
    <t>Atención de usuarios que solicitan información</t>
  </si>
  <si>
    <t>Usuarios atendidos</t>
  </si>
  <si>
    <t>Las solicitudes de información se han atendido logrando mantener a nuestros usuarios 
Los servicios de intercambio de información con la bibliotecas externas han sido importantes para satisfacer las necesidades de información de los usuarios.
Mediante la disposición de información en forma digital en el Sistema de Información Doctrinario y Normativo, se observa mediante el contador de consulta que los usuarios hacen uso de esta herramienta para dar solución a sus necesidades de información.</t>
  </si>
  <si>
    <t>9.2</t>
  </si>
  <si>
    <t>Busqueda de información solicitada (doctrina, normatividad y jusrisprudencia)</t>
  </si>
  <si>
    <t>Busquedas</t>
  </si>
  <si>
    <t>9.3</t>
  </si>
  <si>
    <t xml:space="preserve">Organización de colecciones. 
- Colocar los documentos devueltos por usuarios 
- Organizar los documentos consultados en sala por los usuarios </t>
  </si>
  <si>
    <t>Documentos organizados en la estantería por colecciones</t>
  </si>
  <si>
    <t>9.4</t>
  </si>
  <si>
    <t>Actualización de códigos de hojas sustituibles</t>
  </si>
  <si>
    <t>Envíos incorporados a los códigos</t>
  </si>
  <si>
    <t>9.5</t>
  </si>
  <si>
    <t>Monitoreo de consultas virtuales a través del uso del SIDN</t>
  </si>
  <si>
    <t>Visitas al SIDN</t>
  </si>
  <si>
    <t>Mantenimiento del SIGCMA Proceso Gestión de la Información Judicial</t>
  </si>
  <si>
    <t>10.1</t>
  </si>
  <si>
    <t>En este período el Proceso de Gestión de la Información Judicial fue objeto de auditoría externa por parte del ICONTEC, los resultados fueron excelentes.
Mantener el proceso con los estandares que la norma exige ha beneficiado a los usuarios externos e internos al contar con sistemas noramlizados, organizados y actualizados.
La información del proceso se publicó en el sitio web del sistema de gestión de calidad.</t>
  </si>
  <si>
    <t>10.2</t>
  </si>
  <si>
    <t>10.3</t>
  </si>
  <si>
    <t>10.4</t>
  </si>
  <si>
    <t>Revisión y actualización de formatos de cada procedimiento</t>
  </si>
  <si>
    <t>Formatos revisados</t>
  </si>
  <si>
    <t>10.5</t>
  </si>
  <si>
    <t>Elaboración de conceptos técnicos previos del factor publicaciones para convocatorias y calificaciones de jueces y magistrados</t>
  </si>
  <si>
    <t>Conceptos del factor publicaciones realizados</t>
  </si>
  <si>
    <t>11.1</t>
  </si>
  <si>
    <t>Recibo de publicaciones</t>
  </si>
  <si>
    <t>Publicaciones recibidas</t>
  </si>
  <si>
    <t>Se ha cumplido con la presentación de los conceptos y entrega de puntajes dentro de los términos.
De igual forma se dio respuesta a los recursos y se presentaron los informes trimestrales. Todo de conformidad con el Acuerdo PSAA16-10611</t>
  </si>
  <si>
    <t>11.2</t>
  </si>
  <si>
    <t>Lectura y análisis de publicaciones</t>
  </si>
  <si>
    <t>Publicaciones leidas y analizadas</t>
  </si>
  <si>
    <t>11.3</t>
  </si>
  <si>
    <t>Elaboración de proyecto del concepto de calificación del factor publicaciones</t>
  </si>
  <si>
    <t>Proyectos de conceptos realizados</t>
  </si>
  <si>
    <t>11.4</t>
  </si>
  <si>
    <t>Envio del concepto a la Unidad  de Administración de Carrera Judicial</t>
  </si>
  <si>
    <t>Conceptos enviados</t>
  </si>
  <si>
    <t>CENDOJ División Sistemas de Información y Comunicaciones</t>
  </si>
  <si>
    <t>Administración  funcional del Portal Web de la  Rama Judicial https://www.ramajudicial.gov.co</t>
  </si>
  <si>
    <t>Visitas al Portal Web</t>
  </si>
  <si>
    <t>12.1</t>
  </si>
  <si>
    <t>Soporte y administración de contenidos Portal web de la Rama Judicial por escrito y telefónicamente</t>
  </si>
  <si>
    <t>Solicitudes gestionadas</t>
  </si>
  <si>
    <t xml:space="preserve">Para la salida a producción del producción de la Consulta de Procesos Unificada (Justicia XXI, Cliente servidor y Consulta de procesos web) se realizaron las siguientes actividades:
   1. Videoconferencias con las seccionales. 
   2. Creación de un protocolo
   3. Actualización de Manual de ayuda de la Consulta de procesos Nacional Unificada, orientada a la ciudadanía.
   4. Actualización de las Políticas de Privacidad y Condiciones de uso.
Durante el 2019 se crearon 1454 usuarios para que los despachos judiciales, Altas Cortes y Areas Administrativas incorporen información de Permisos/docencia de su despacho, según Acuerdo PCSJA18-11160. 
Durante el 2019 se realizaron capacitaciones a nivel nacional, principalmente con los siguientes temas:
Aplicativo de permisos docencias PCSJA18-11160
Aplicativo Lista verificación de género
Administrador de contenidos del portal web
</t>
  </si>
  <si>
    <t>12.2</t>
  </si>
  <si>
    <t>Creación y /o actualización de sitios y plantillas</t>
  </si>
  <si>
    <t xml:space="preserve">Sitios y plantillas creadas y/o actualizadas </t>
  </si>
  <si>
    <t>12.3</t>
  </si>
  <si>
    <t>Creación y /o actualización  de usuarios administradores de contenido</t>
  </si>
  <si>
    <t>12.4</t>
  </si>
  <si>
    <t xml:space="preserve">Publicación de noticias y /o novedades </t>
  </si>
  <si>
    <t>Publicaciones realizadas</t>
  </si>
  <si>
    <t>12.5</t>
  </si>
  <si>
    <t>Capacitación dictada para administración de contenidos en sitio</t>
  </si>
  <si>
    <t>Capacitaciones realizadas</t>
  </si>
  <si>
    <t>12.6</t>
  </si>
  <si>
    <t>Gestión  de reportes de auditoría a contenidos del Portal Web</t>
  </si>
  <si>
    <t>Certificaciones</t>
  </si>
  <si>
    <t>12.7</t>
  </si>
  <si>
    <t xml:space="preserve">Monitoreo y seguimiento de visitas y vistas Portal Web </t>
  </si>
  <si>
    <t>Reporte</t>
  </si>
  <si>
    <t>12.8</t>
  </si>
  <si>
    <t>Divulgación y publicación de  Actos administrativos del Consejo Superior de la Judicatura</t>
  </si>
  <si>
    <t>Actos administrativos publicados</t>
  </si>
  <si>
    <t>12.9</t>
  </si>
  <si>
    <t>Soporte al aplicativo de consulta de Procesos</t>
  </si>
  <si>
    <t>12.10</t>
  </si>
  <si>
    <t>Soporte Intranet, creación usuarios, administración de contenidos</t>
  </si>
  <si>
    <t>12.11</t>
  </si>
  <si>
    <t xml:space="preserve">Depuración y unificación de contenidos de los sitios  del Portal Web </t>
  </si>
  <si>
    <t>Sitios depurados</t>
  </si>
  <si>
    <t xml:space="preserve">Administración del Servicio de Audiencias Virtuales y Videoconferencias </t>
  </si>
  <si>
    <t>Audiencias y videoconferencias realizadas</t>
  </si>
  <si>
    <t>13.1</t>
  </si>
  <si>
    <t>Recepción de solicitud de audiencias virtuales por parte de los despachos judiciales a través de correo electrónico o por Sigobius.</t>
  </si>
  <si>
    <t>Solictudes recibidas</t>
  </si>
  <si>
    <t>La realización de audiencias virtuales se ha incrementado con respecto al año anterior, debido a la asignación de técnicos de agendamiento y asistencia en sitio en las principales sedes, donde se condensan la mayor cantidad de despachos judiciales. Adicionalmente las Unidades del Consejo Superior y Direccion Ejecutiva vienen haciendo uso en mayor proporción del servicio de streaming para capacitaciones, talleres, seminarios, eventos de interés general y particular de las funciones.</t>
  </si>
  <si>
    <t>13.2</t>
  </si>
  <si>
    <t>Inclusión en el aplicativo de gestión de videoconferencia</t>
  </si>
  <si>
    <t>Registros creados en el aplicativo</t>
  </si>
  <si>
    <t>13.3</t>
  </si>
  <si>
    <t>Solicitud de condiciones de conectividad para la realización de audiencias virtuales</t>
  </si>
  <si>
    <t>Eventos con apoyo total o parcial y streaming</t>
  </si>
  <si>
    <t>13.4</t>
  </si>
  <si>
    <t>Monitoreo a casos especiales durante la prestación del servicio.</t>
  </si>
  <si>
    <t>13.5</t>
  </si>
  <si>
    <t>Seguimiento y verificación de los servicios prestados.</t>
  </si>
  <si>
    <t>Informes verificados</t>
  </si>
  <si>
    <t>13.6</t>
  </si>
  <si>
    <t>Participación en reuniones de seguimiento para evaluar y formular acciones de mejora en el servicio.</t>
  </si>
  <si>
    <t>Actas de reunión</t>
  </si>
  <si>
    <t>Administración del Servicio de Correo Electrónico</t>
  </si>
  <si>
    <t>Cuentas de correo electrónico creadas</t>
  </si>
  <si>
    <t>14.1</t>
  </si>
  <si>
    <t>Gestion de solicitudes realizadas por los Despachos Judiciales, relacionadas con creación, modificación, trazabilidad de cuentas de correo.</t>
  </si>
  <si>
    <t>Los servicios y utilizacion de la mesa de ayuda se han incrementado debido al uso y apropiacion del correo electronico y de las herramientas colaborativas que vienen con la licencia de uso, asi como la necesidad que tienen los despachos judiciales y los servidores y funcionarios de realizar trabajo en equipo, herramientas como OneDrive, SharePoints y Teams han permitido que se incremente el uso el apoyo de la mesa de ayuda de correo.  Adicionalmente se usan mas herramientas interactivas y desarrollos propios para apoyar el servicio y brindar un mejor servicio a todos los funcionarios y servidores judiciales.</t>
  </si>
  <si>
    <t>14.2</t>
  </si>
  <si>
    <t>Gestión de depuración de cuentas de correo.</t>
  </si>
  <si>
    <t>Depuraciones realizadas</t>
  </si>
  <si>
    <t>14.3</t>
  </si>
  <si>
    <t>CENDOJ Sección de Gestión Documental</t>
  </si>
  <si>
    <t>Administración del archivo de la extinta Justicia Regional</t>
  </si>
  <si>
    <t>Número de procesos judiciales intervenidos técnicamente</t>
  </si>
  <si>
    <t>15.1</t>
  </si>
  <si>
    <t>Respuesta a solicitudes de información del archivo de la Justicia Regional</t>
  </si>
  <si>
    <t>Semanal</t>
  </si>
  <si>
    <t>Solicitudes atendidas</t>
  </si>
  <si>
    <t>Se realizan las actividades de custodia, consulta, préstamo, actualización de inventarios, digitalización y preservación de documentos del Archivo de la Justicia Regional, los cuales constituyen una fuente de información primaria para la prestación del servicio de administración de justicia y un valioso recurso para la construcción de la memoria institucional.</t>
  </si>
  <si>
    <t>15.2</t>
  </si>
  <si>
    <t>Conservación preventiva, foliación, digitalización y actualización de información de procesos judiciales de la Justicia Regional</t>
  </si>
  <si>
    <t>Procesos judiciales digitalizados</t>
  </si>
  <si>
    <t xml:space="preserve">Administración Funcional del Sistema de Gestión de Correspondencia - SIGOBius  </t>
  </si>
  <si>
    <t>16.1</t>
  </si>
  <si>
    <t>Respuesta a solicitudes de soporte al sistema SIGOBius</t>
  </si>
  <si>
    <t>Solicitudes de soporte atendidas</t>
  </si>
  <si>
    <t>Se vienen atendiendo oportunamente todas las solicitudes de los usuarios del sistema, tanto de soporte como de capacitación, sin embargo, no se ha dado inicio a la implementación de la nueva versión de SIGOBius, debido a que la misma presenta fallos, reportados por el CENDOJ a los ingenieros de la entidad desarrolladora (PNUD), sin que a la fecha se hayan resuelto.</t>
  </si>
  <si>
    <t>16.2</t>
  </si>
  <si>
    <t>Capacitación a usuarios del sistema</t>
  </si>
  <si>
    <t>Usuarios capacitados</t>
  </si>
  <si>
    <t>Apoyo a la Secretaría Técnica del Comité de Archivo</t>
  </si>
  <si>
    <t>Propuestas presentadas</t>
  </si>
  <si>
    <t>17.1</t>
  </si>
  <si>
    <t>Convocatorias a sesión del Comité</t>
  </si>
  <si>
    <t xml:space="preserve">Documento  </t>
  </si>
  <si>
    <t>El 14 de mayo de 2019 se llevó a cabo la sesión del Comité Nacional de Archivo, en la que se presentaron tres instrumentos de gestión documental para concepto del Comité (tablas de retención documental, programa de gestión documental y tablas de valoración documental de la URNA). Los integrantes del Comité dieron unánimemente concepto favorable a dichos instrumentos que posteriormente fueron aprobados mediante Acuerdo del CSJ.</t>
  </si>
  <si>
    <t>17.2</t>
  </si>
  <si>
    <t>Propuestas presentadas para aprobación</t>
  </si>
  <si>
    <t>Convocatorias</t>
  </si>
  <si>
    <t>Mantenimiento del SIGCMA Proceso Gestión Documental</t>
  </si>
  <si>
    <t>18.1</t>
  </si>
  <si>
    <t>Revisión y actualización de  procedimientos y formatos</t>
  </si>
  <si>
    <t>Procedimientos y formatos revisados</t>
  </si>
  <si>
    <t>En el primer semestre de 2019 se revisaron y actualizaron los siguientes documentos del proceso de gestión documental: caracterización del proceso, seis procedimientos, un instructivo para la implementación de TRD y siete formatos, los cuales fueron  aprobados por el Comité directivo del SIGCMA y publicados en el sitio web del Sistema de Calidad. Así mismo, se han socializado mediante piezas de comunicación enviadas a los correos electrónicos de todos los productores documentales de la Rama Judicial.
La información del proceso se publicó en el sitio web del SIGCMA</t>
  </si>
  <si>
    <t>18.2</t>
  </si>
  <si>
    <t>Revisión, actualización y calificación de la matriz de riesgos</t>
  </si>
  <si>
    <t>18.3</t>
  </si>
  <si>
    <t>Revisión y actualización de indicadores</t>
  </si>
  <si>
    <t>18.4</t>
  </si>
  <si>
    <t>Formulación y ejecución de acciones de mejora</t>
  </si>
  <si>
    <t>CENDOJ Sección de atención al usuario</t>
  </si>
  <si>
    <t>Atención a usuarios de la Rama Judicial</t>
  </si>
  <si>
    <t>19.1</t>
  </si>
  <si>
    <t xml:space="preserve">Atención del correo: Info@cendoj.ramajudicial.gov.co 
</t>
  </si>
  <si>
    <t xml:space="preserve">Las consultas de los ciudadanos a través del chat, correo y SIGCMA sobre todos los temas de interes, se incrementan mensualmente, se destaca una frecuencia de  mayor consulta en los temas de directorio de despachos judiciales, temas de la unidad de Registro Nacional de Abogados (judicatura, tarjeta profesional, auxiliares de la justicia),  quejas contra abogados y despachos entre otros temas.     </t>
  </si>
  <si>
    <t>19.2</t>
  </si>
  <si>
    <t>Atención  de usuarios a través del chat.</t>
  </si>
  <si>
    <t>19.3</t>
  </si>
  <si>
    <t>Atención de QRS a través de Sistema integrado de Gestión de Calidad  y Medio Ambiente SIGCMA</t>
  </si>
  <si>
    <t>Apoyo juridico a la Dirección de la Unidad</t>
  </si>
  <si>
    <t>Solicitudes tramitadas</t>
  </si>
  <si>
    <t>20.1</t>
  </si>
  <si>
    <t xml:space="preserve">Trámite a Derechos de Petición y Solicitudes  dirigidos al CENDOJ.  </t>
  </si>
  <si>
    <t xml:space="preserve">Se destasca un interes mayor en los temas tecnologicos de Justicia Digital. </t>
  </si>
  <si>
    <t>20.2</t>
  </si>
  <si>
    <t>Traslado y respuesta de Acciones de tutela donde interviene el CENDOJ</t>
  </si>
  <si>
    <t xml:space="preserve">Actualización microsito Transparencia y acceso a la informaciòn pùblica </t>
  </si>
  <si>
    <t xml:space="preserve">Micrositio actualizado </t>
  </si>
  <si>
    <t>21.1</t>
  </si>
  <si>
    <t>Actualización de matriz de cumplimiento</t>
  </si>
  <si>
    <t xml:space="preserve">Matriz actualizada </t>
  </si>
  <si>
    <t xml:space="preserve">Estas actividades se vienen realizando desde el mes de junio. Las reuniones en PGN se han realizado los días 31/07/2019, 08/08/2019,  08/08/2019, 22/08/2019 y 10/10/2019. 
</t>
  </si>
  <si>
    <t>21.2</t>
  </si>
  <si>
    <t>Asistencia a reuniones en la Procuraduria  General de la Nación</t>
  </si>
  <si>
    <t xml:space="preserve">Semanal </t>
  </si>
  <si>
    <t>Reuniones externas</t>
  </si>
  <si>
    <t>21.3</t>
  </si>
  <si>
    <t xml:space="preserve">Realización reuniones internas de seguimiento </t>
  </si>
  <si>
    <t>Reuniones internas</t>
  </si>
  <si>
    <t>CENDOJ Dirección de la Unidad
 Asistencia de la Dirección de la Unidad</t>
  </si>
  <si>
    <t>Planeación y seguimiento Proyecto de Inversión</t>
  </si>
  <si>
    <t>Plan de inversión aprobado</t>
  </si>
  <si>
    <t>22.1</t>
  </si>
  <si>
    <t>Consolidación anteproyecto Plan de Inversión siguiente vigencia.</t>
  </si>
  <si>
    <t>Dentro del plan de inversión vigencia 2019 se presentaron para aprobación siete (7) actividades, de las cuales se contrataron cuatro (4), una (1) no fue autorizada por el Consejo Superior de la Judicatura y dos (2) no se inició el proceso de contratación.</t>
  </si>
  <si>
    <t>22.2</t>
  </si>
  <si>
    <t>Consolidación Plan de Inversiones presente vigencia (Marco Lógico y anexos)</t>
  </si>
  <si>
    <t>22.3</t>
  </si>
  <si>
    <t>Presentación Plan de Inversión para aprobación por parte del CSJ</t>
  </si>
  <si>
    <t>Acuerdos de aprobación</t>
  </si>
  <si>
    <t>22.4</t>
  </si>
  <si>
    <t>Elaboración del Plan de Acción</t>
  </si>
  <si>
    <t>22.5</t>
  </si>
  <si>
    <t>Elaboración del Plan Operativo</t>
  </si>
  <si>
    <t>22.6</t>
  </si>
  <si>
    <t>Realizar ajustes y alimentar información del proyecto en el SUIFP</t>
  </si>
  <si>
    <t>Actualizaciones</t>
  </si>
  <si>
    <t>22.7</t>
  </si>
  <si>
    <t>Elaboración de informes de seguimiento de ejecución</t>
  </si>
  <si>
    <t>22.8</t>
  </si>
  <si>
    <t>Seguimiento al Plan de Acción</t>
  </si>
  <si>
    <t>22.9</t>
  </si>
  <si>
    <t>Seguimiento al Plan Operativo</t>
  </si>
  <si>
    <t>22.10</t>
  </si>
  <si>
    <t>Registrar seguimiento y alimentar información del proyecto en el SPI</t>
  </si>
  <si>
    <t>Seguimientos realizados</t>
  </si>
  <si>
    <t>22.11</t>
  </si>
  <si>
    <t>Elaboración informe rendición de la cuenta (Contraloría)</t>
  </si>
  <si>
    <t>22.12</t>
  </si>
  <si>
    <t>Consolidación del Informe al Congreso del CENDOJ</t>
  </si>
  <si>
    <t>Justicia cercana al ciudadano y de comunicación</t>
  </si>
  <si>
    <t>Optimizar los servicios de gestión digital de procesos judiciales, procesamiento y divulgación de la información jurisprudencial, normativa y doctrinaria generada por la Rama</t>
  </si>
  <si>
    <t>Fortalecimiento de los mecanismos para el acceso a la información de la Rama Judicial a nivel nacional</t>
  </si>
  <si>
    <t>INFORMACIÓN ESTRATÉGICA</t>
  </si>
  <si>
    <t>PLANEACIÓN OPERATIVA DE ACTIVIDADES A EJECUTAR</t>
  </si>
  <si>
    <t>ACTIVIDADES EJECUTADAS EN LA VIGENCIA</t>
  </si>
  <si>
    <t>ESTADO DE AVANCE E INDICADORES DE CUMPLIMIENTO DEL PLAN</t>
  </si>
  <si>
    <t>DESCRIPCION   SOBRE    LIMITACIONES, DIFICULTADES   Y                                     LOGROS OBTENIDOS</t>
  </si>
  <si>
    <t>Avance de actividades programadas</t>
  </si>
  <si>
    <t>POLITICA</t>
  </si>
  <si>
    <t xml:space="preserve">OBJETIVOS DE CALIDAD </t>
  </si>
  <si>
    <t>ESTRATEGIAS PSDRJ 2015 - 2018</t>
  </si>
  <si>
    <t>ESTRATEGIA TRANSVERSAL PND 2014-2018</t>
  </si>
  <si>
    <t>PROGRAMAS</t>
  </si>
  <si>
    <t>SUB PROGRAMAS</t>
  </si>
  <si>
    <t>RESPONSABLE</t>
  </si>
  <si>
    <t>Acuerdo Funciones / numerales</t>
  </si>
  <si>
    <t xml:space="preserve">Cantidad actividades proceso operativo </t>
  </si>
  <si>
    <t>Unidad de medida de la Actividad o inversión programada</t>
  </si>
  <si>
    <t xml:space="preserve">Cantidad entregables programados </t>
  </si>
  <si>
    <t>Recursos  aprobados por CSJ - Plan inversion 2019 
(pesos)</t>
  </si>
  <si>
    <t>Recursos  vigentes apropiados segun SIIF</t>
  </si>
  <si>
    <t>Fecha inicio actividad</t>
  </si>
  <si>
    <t>Fecha término actividad</t>
  </si>
  <si>
    <t>Plazo (semanas)</t>
  </si>
  <si>
    <t>Cantidad de actividades ejecutadas</t>
  </si>
  <si>
    <t>Modalidad y Numero del contrato (Inversion)</t>
  </si>
  <si>
    <t xml:space="preserve">Cantidad entregables contratados 
</t>
  </si>
  <si>
    <r>
      <t xml:space="preserve">Cantidad de entragables pendientes por contratar </t>
    </r>
    <r>
      <rPr>
        <b/>
        <sz val="10"/>
        <color theme="5"/>
        <rFont val="Arial"/>
        <family val="2"/>
      </rPr>
      <t>(FORMULA)</t>
    </r>
  </si>
  <si>
    <r>
      <rPr>
        <b/>
        <sz val="9"/>
        <rFont val="Arial"/>
        <family val="2"/>
      </rPr>
      <t xml:space="preserve">Avance (%) proceso operativo </t>
    </r>
    <r>
      <rPr>
        <b/>
        <sz val="10"/>
        <rFont val="Arial"/>
        <family val="2"/>
      </rPr>
      <t xml:space="preserve">  </t>
    </r>
    <r>
      <rPr>
        <b/>
        <sz val="10"/>
        <color theme="5"/>
        <rFont val="Arial"/>
        <family val="2"/>
      </rPr>
      <t>(FORMULA)</t>
    </r>
  </si>
  <si>
    <r>
      <t xml:space="preserve">Avance % meta física 
</t>
    </r>
    <r>
      <rPr>
        <b/>
        <sz val="9"/>
        <color theme="5"/>
        <rFont val="Arial"/>
        <family val="2"/>
      </rPr>
      <t>(FORMULA)</t>
    </r>
  </si>
  <si>
    <t>DEMÁS ACTIVIDADES</t>
  </si>
  <si>
    <t>Politica democratizacion y administacion de la justicia</t>
  </si>
  <si>
    <t>Generar las condiciones adecuadas y convenientes necesarias para la transparencia, rendicion de cuenta sy partivcipacion ciudadana</t>
  </si>
  <si>
    <t>Rendicion de cuentas</t>
  </si>
  <si>
    <t>2,1,1</t>
  </si>
  <si>
    <t>Expedir los Certificados de Disponibilidad Presupuestal , CDP</t>
  </si>
  <si>
    <t>319 de 1998</t>
  </si>
  <si>
    <t>mensual</t>
  </si>
  <si>
    <t>Los CDP y RP expedidos obedecen a lassolicitudes presentadas por las diferentes dependencias ejecutoras del gasto: Funcionamiento e inverison.</t>
  </si>
  <si>
    <t>2,1,2</t>
  </si>
  <si>
    <t>Expedir los Registros Presupuestales del Compromiso por  los conceptos  del presupuesto de Funcionamiento e Inversiòn, RP.</t>
  </si>
  <si>
    <t>2,1,3</t>
  </si>
  <si>
    <t>Publicacion de Informes de ejecucion presupuestal en la pagina web</t>
  </si>
  <si>
    <t>2,1,4</t>
  </si>
  <si>
    <t>Elaborar y presentar  a Directores de Unidad, Informe de Ejecución  Presupuestal de Gastos: Vigencia Actual y Reserva Presupuestal</t>
  </si>
  <si>
    <t>Elaborar y presentar  a Directores de Unidad, informe de CDPs con saldo por comprometer</t>
  </si>
  <si>
    <t>2,1,5</t>
  </si>
  <si>
    <t>Elaborar y presentar  a Directores de Unidad, Informe de Registros presupuestales expedidos en la vigencia y que tienen saldo por Utilizar</t>
  </si>
  <si>
    <t>2,1,6</t>
  </si>
  <si>
    <t>Elaborar y presentar  a Directores de Unidad,  Informe de Registros Presupuestales constituidos como reserva y que tienen saldo por Utilizar.</t>
  </si>
  <si>
    <t xml:space="preserve">Plan Operativo Anual 2019 y su ejeución a diciembre 31 </t>
  </si>
  <si>
    <t>Valor aprobado en  Plan inversion 2019 
(pesos)</t>
  </si>
  <si>
    <t xml:space="preserve">1. Se dio inicio al contrato con la entrega de los productos correspondientes al primer pago: Fase de Diseño Formativo, en el cual se entregaron los siguientes documentos: 1. Documento diagnóstico, 2. Documento con el Plan de trabajo y Cronograma, 3. Informe Sesión Inicial y 4. Programación y Planeación de la validación de los documentos. El contrato esta diseñado para cumplirse en las vigencias 2019, 2020 y 2021, además se debe tener en cuenta los retrasos en el cronograma de actividades propios de la convocatoria 27.
2. Los cursos de inducción para nuevos empleados se adelantaron de manera satisfactoria alcanzando las metas propuestas en la mayoría de los casos.
2.2 El contrato para desarrollar el diplomado se adelanto con la entrega de tres productos iniciales en 2019 y para 2020 se desarrollara en su parte académica.
</t>
  </si>
  <si>
    <t>Escuela Judicial "Rodrigo Lara Bonilla"</t>
  </si>
  <si>
    <t>Programa de Ingreso</t>
  </si>
  <si>
    <t>Producto XY adquirido</t>
  </si>
  <si>
    <t>Concurso de Méritos Contrato de prestación de servicios No. 221 de 2019
Contratación Directa Contrato de Interadministrativo No. 73 de 2019
Orden de compra Acuerdo Marco Contrato de suministro No. 91 de 2019</t>
  </si>
  <si>
    <t>Curso de formación judicial inicial para magistrados y jueces de todas las especialidades y jurisdicciones.</t>
  </si>
  <si>
    <t>Curso de Formación Judicial Inicial</t>
  </si>
  <si>
    <t>Programa de inducción para empleados judiciales</t>
  </si>
  <si>
    <t>Actos Academicos</t>
  </si>
  <si>
    <t>1.2.1</t>
  </si>
  <si>
    <t>Diplomado para el fortalecimiento  de las competencias administrativas de los empleados de la Rama Judicial</t>
  </si>
  <si>
    <t>Diplomado</t>
  </si>
  <si>
    <t xml:space="preserve"> Programa de Formación Básica</t>
  </si>
  <si>
    <t>Concurso de Méritos Contrato de prestación de servicios No. 206 de 2019
Contratación Directa Contrato Interadministrativo No. 73 de 2019
Orden de compra Acuerdo Marco Contrato de suministro No. 91 de 2019
Adicional No. 2 Contrato No. 113 de 2018
Adicional No. 1 Contrato No. 117 de 2018
Contratación Directa Contrato de Prestación de No. 154 de 2019
Contratación Directa Contrato de Prestación de No. 157 de 2019</t>
  </si>
  <si>
    <t>Los programas de formación básica se desarrollaron con éxito, se alcanzaron las metas y se capacitaron mas personas de las planeadas en un principio. En cuanto a los diplomados se recibieron los primeros productos y su parte académica de desarrollara en el año 2020.</t>
  </si>
  <si>
    <t xml:space="preserve"> Formación en Derechos Humanos y DIH</t>
  </si>
  <si>
    <t>Perspectiva de Género</t>
  </si>
  <si>
    <t>Formación para el Cumplimiento de la Sentencia T-338/18 y el Auto 737/17</t>
  </si>
  <si>
    <t>Prevención del daño antijuridico</t>
  </si>
  <si>
    <r>
      <rPr>
        <b/>
        <sz val="9"/>
        <rFont val="Arial"/>
        <family val="2"/>
      </rPr>
      <t xml:space="preserve"> </t>
    </r>
    <r>
      <rPr>
        <sz val="9"/>
        <rFont val="Arial"/>
        <family val="2"/>
      </rPr>
      <t>Mecanismos alternativos de solución de conflictos</t>
    </r>
  </si>
  <si>
    <r>
      <rPr>
        <b/>
        <sz val="9"/>
        <rFont val="Arial"/>
        <family val="2"/>
      </rPr>
      <t xml:space="preserve"> </t>
    </r>
    <r>
      <rPr>
        <sz val="9"/>
        <rFont val="Arial"/>
        <family val="2"/>
      </rPr>
      <t>Justicia restaurativa.</t>
    </r>
  </si>
  <si>
    <t>2.6.1</t>
  </si>
  <si>
    <t>Diplomado para la práctica judicial en Justicia restaurativa.</t>
  </si>
  <si>
    <t>Derechos prevalentes de niños, niñas y adolescentes</t>
  </si>
  <si>
    <t>Ética Judicial</t>
  </si>
  <si>
    <t>2.9</t>
  </si>
  <si>
    <t>Constitucional</t>
  </si>
  <si>
    <t>2.9.1</t>
  </si>
  <si>
    <t>Diplomado en acciones constitucionales y derechos fundamentales</t>
  </si>
  <si>
    <t>2.10</t>
  </si>
  <si>
    <t>TIC  y B-Learning</t>
  </si>
  <si>
    <t>Formación continua con énfasis en oralidad</t>
  </si>
  <si>
    <t>Concurso de Méritos Contrato de prestación de servicios No. 206 de 2019
Contratación Directa Contrato Interadministrativo No. 73 de 2019
Orden de compra Acuerdo Marco Contrato de suministro No. 91 de 2019</t>
  </si>
  <si>
    <t>Los programas de formación continua con énfasis en oralidad se desarrollaron con éxito, se alcanzaron las metas y se capacitaron mas personas de las planeadas en un principio. En cuanto a los diplomados se recibieron los primeros productos y su parte académica de desarrollara en el año 2020.</t>
  </si>
  <si>
    <t>Familia</t>
  </si>
  <si>
    <t>Civil y Comercial</t>
  </si>
  <si>
    <t>3.2.1</t>
  </si>
  <si>
    <t>Diplomado para la práctica judicial en áreas del derecho privado</t>
  </si>
  <si>
    <t>Contencioso Administrativo</t>
  </si>
  <si>
    <t>3.3.1</t>
  </si>
  <si>
    <t>Diplomado para la práctica judicial en derecho Contencioso Administrativo</t>
  </si>
  <si>
    <t>Disciplinario</t>
  </si>
  <si>
    <t>Laboral</t>
  </si>
  <si>
    <t>3.5.1</t>
  </si>
  <si>
    <t>Diplomado para la práctica judicial en derecho Laboral</t>
  </si>
  <si>
    <t>Sistema de Responsabilidad Penal para Adolescentes</t>
  </si>
  <si>
    <t>Sistema Penal Acusatorio y justicia pena especializada</t>
  </si>
  <si>
    <t>3.7.1</t>
  </si>
  <si>
    <t>Diplomado para la práctica judicial en Derecho penal</t>
  </si>
  <si>
    <t>Ejecución de Penas y Medidas de Seguridad</t>
  </si>
  <si>
    <t>Justicia y Paz</t>
  </si>
  <si>
    <t>Restitución de Tierras</t>
  </si>
  <si>
    <t>Habilidades Humanas</t>
  </si>
  <si>
    <t>Contratación Directa Contrato Interadministrativo No. 73 de 2019
Orden de compra Acuerdo Marco Contrato de suministro No. 91 de 2019</t>
  </si>
  <si>
    <t>Los programas de formación en habilidades humanas se desarrollaron con éxito, se alcanzaron las metas, capacitaron mas personas de las planeadas en un principio y se desarrollaron más actividades de las programadas.</t>
  </si>
  <si>
    <t xml:space="preserve"> Habilidades Humanas</t>
  </si>
  <si>
    <t xml:space="preserve"> Actualización</t>
  </si>
  <si>
    <t>Contratación Directa Contrato Interadministrativo No. 73 de 2019
Orden de compra Acuerdo Marco Contrato de suministro No. 91 de 2019
Contratación Directa Contrato de prestación de servicios No. 128 de 2019
Contratación Directa Contrato de prestación de servicios No. 109 de 2019
Contratación Directa Contrato de prestación de servicios No. 107 de 2019
Contratación Directa Contrato de prestación de servicios No. 153 de 2019</t>
  </si>
  <si>
    <t>El programa de actualización alcanzo las metas señaladas en la mayoria de los eventos programados, y en su total se superaron las expectativas que se tenian.</t>
  </si>
  <si>
    <t xml:space="preserve">Capacitación y acciones para la consolidación nacional de la Jurisdicción constitucional </t>
  </si>
  <si>
    <t>Capacitación y acciones para la consolidación nacional de la jurisdicción ordinaria</t>
  </si>
  <si>
    <t>Capacitación y acciones para la consolidación para la incorporación de la perspectiva de género en la rama judicial</t>
  </si>
  <si>
    <t xml:space="preserve">Capacitación y acciones para la consolidación Nacional de la  Jurisdicción Contencioso Administrativo </t>
  </si>
  <si>
    <t>Capacitación y acciones para la consolidación nacional del Consejo Superior de la Judicatura</t>
  </si>
  <si>
    <t>Capacitación y acciones para la consolidación nacional Sala Jurisdicción Disciplinaria o Comisión Nacional de Disciplina Judicial</t>
  </si>
  <si>
    <t>5.7</t>
  </si>
  <si>
    <t>Capacitación sobre dignidad de la justicia y memoria histórica en torno al holocausto del Palacio de Justicia</t>
  </si>
  <si>
    <t>5.8</t>
  </si>
  <si>
    <t xml:space="preserve">Formación para la Red Iberoamericana Escuelas Judiciales </t>
  </si>
  <si>
    <t>Orden de compra Acuerdo Marco Contrato de suministro No. 91 de 2019</t>
  </si>
  <si>
    <t>El objetivo general del subprograma se cumplió, con la participación de la Escuela Judicial en las reuniones de la Junta Directiva y la Asamblea de la RIAEJ, asistiendo a dos (2) actividades previstas, la primera la XLVI reunión ordinaria de Junta Directiva de la RIAEJ y Curso de Formación de la RIAEJ en la ciudad de Córdoba -España-, la segunda la XLVII Junta Directiva y X Asamblea General de la RIAEJ en la ciudad de Brasilia – Brasil-, que fueron las únicas actividades convocadas por la Secretaría General de la RIAEJ. Colombia fue ratificada como integrante de la Junta Directiva, asumió la coordinación del grupo de trabajo de ética judicial entre las Escuelas Judiciales de Iberoamérica, entregó el módulo de aprendizaje autodirigido en ética judicial validado por la Secretaría General de la RIAEJ, elaboró un estudio sobre los programas de formación y la normativa existente en materia de ética judicial en la región y entregó la actualización de la norma de calidad RIAEJ NCR 1000:2019.</t>
  </si>
  <si>
    <t>Red Iberoamericana de Escuelas Judiciales</t>
  </si>
  <si>
    <t>Formación para Jueces de Paz</t>
  </si>
  <si>
    <t>Se superaron las metas de población capacitada del programa de formación de jueces de paz y de reconsideración.</t>
  </si>
  <si>
    <t>Jueces de Paz y Reconsideración</t>
  </si>
  <si>
    <t>Formación intercultural y de derecho propio para mejorar la coordinación entre el Sistema Judicial Nacional, la Jurisdicción Especial Indígena y los grupos étnicos</t>
  </si>
  <si>
    <t>Las metas en capacitación de autoridades indígenas se alcanzaron satisfactoriamente aunque se debió reprogramar una actividad para el año 2020.</t>
  </si>
  <si>
    <t>Jurisdicción Especial Indígena y los grupos étnicos.</t>
  </si>
  <si>
    <t>Formación en Sistema Integrado de Gestión de Calidad</t>
  </si>
  <si>
    <t>En el programa de gestión de calidad en general se alcanzaron las metas establecidas.</t>
  </si>
  <si>
    <t>Sistema Integrado de Gestión de Calidad</t>
  </si>
  <si>
    <t>Construcción de Conocimiento</t>
  </si>
  <si>
    <t>Contratación Directa Contrato Interadministrativo No. 73 de 2019
Orden de compra Acuerdo Marco Contrato de suministro No. 91 de 2019
Contratación Directa Contrato de prestación de servicios No. 161 de 2019
Contratación Directa Contrato de prestación de servicios No. 191 de 2019
Contratación Directa Contrato de prestación de servicios No. 93 de 2019
Contratación Directa Contrato de prestación de servicios No. 87 de 2019
Contratación Directa Contrato de prestación de servicios No. 112 de 2019
Contratación Directa Contrato de prestación de servicios No. 151 de 2019
Contratación Directa Contrato de prestación de servicios No. 163 de 2019
Contratación Directa Contrato de prestación de servicios No. 189 de 2019
Contratación Directa Contrato de prestación de servicios No. 103 de 2019
Contratación Directa Contrato de Interadministrativo No. 118 de 2019
Contratación Directa Contrato de prestación de servicios No. 129 de 2019
Contratación Directa Contrato de prestación de servicios No. 162 de 2019</t>
  </si>
  <si>
    <t xml:space="preserve"> </t>
  </si>
  <si>
    <t>Fortalecimiento de la red de formadores judiciales</t>
  </si>
  <si>
    <t>10.1.1</t>
  </si>
  <si>
    <t>Diplomado en la fdormación judicial integral, prácticas pedagógicas y enseñanza del derecho para la red de formadores de la (EJRLB)</t>
  </si>
  <si>
    <t>Construcción de  de materiales académicos para los diferentes cursos y programas de formación</t>
  </si>
  <si>
    <t>10.2.1</t>
  </si>
  <si>
    <t>Construcción de un módulo de formación sobre liquidaciones para la especialidad contencioso administrativo</t>
  </si>
  <si>
    <t>Módulo de Formación</t>
  </si>
  <si>
    <t>10.2.2</t>
  </si>
  <si>
    <t>Construcción de un módulo de formación sobre prevención del daño antijurídico por privación injusta de la libertad - enfocado en la imposición de las medidas de aseguramiento</t>
  </si>
  <si>
    <t>10.2.3</t>
  </si>
  <si>
    <t>Construcción de un módulo de formación parea asistentes sociales en la Rama Judicial</t>
  </si>
  <si>
    <t>10.2.4</t>
  </si>
  <si>
    <t>Actualiuzación de módulo de formación sobre interpretación constitucional</t>
  </si>
  <si>
    <t>Módulo de Formación Actualizado</t>
  </si>
  <si>
    <t>10.2.5</t>
  </si>
  <si>
    <t>Construcción de dos (2) documentos de formación sobre sociedadesy teoría del negocio juridico</t>
  </si>
  <si>
    <t xml:space="preserve">Documentos de formación </t>
  </si>
  <si>
    <t>10.2.6</t>
  </si>
  <si>
    <t>Construcción de un documento de trabajo sobre derecho electoral</t>
  </si>
  <si>
    <t xml:space="preserve">Documento de formación </t>
  </si>
  <si>
    <t>10.2.7</t>
  </si>
  <si>
    <t>Construcción de un módulo de formación sobre derecho de seguros</t>
  </si>
  <si>
    <t>10.2.8</t>
  </si>
  <si>
    <t>Construcción de un módulo de Formación sobre derecho económico: intervención del estado en la economía y el derecho del consumidor financiero</t>
  </si>
  <si>
    <t>10.2.9</t>
  </si>
  <si>
    <t>Construcción de un módulo de formación sobre derecho penal especial</t>
  </si>
  <si>
    <t>10.2.10</t>
  </si>
  <si>
    <t>Construcción de un módulo Disciplinario</t>
  </si>
  <si>
    <t>10.2.11</t>
  </si>
  <si>
    <t>Construcción de un módulo de formación sobre técnicas de interrogatoriio con enfoque diferencia de sujetos</t>
  </si>
  <si>
    <t>10.2.12</t>
  </si>
  <si>
    <t>Construcción de un módulo de formación  sobre justicia restaurativa</t>
  </si>
  <si>
    <t>10.2.13</t>
  </si>
  <si>
    <t>Construcción de tres documentos de formación y un podcast por cada temática de los mismos sobre evidencia digital</t>
  </si>
  <si>
    <t>10.2.14</t>
  </si>
  <si>
    <t xml:space="preserve">Actualización del módulos laboral individual </t>
  </si>
  <si>
    <t>10.2.15</t>
  </si>
  <si>
    <t>Actualización del módulo de Juez director del despacho</t>
  </si>
  <si>
    <t>10.2.16</t>
  </si>
  <si>
    <t>Construcción de un documento de formación trabajo sobre el acceso a la administración de justicia por parte de personas con discapacidad auditiva</t>
  </si>
  <si>
    <t>10.2.17</t>
  </si>
  <si>
    <t>Virtualización de cuatro (4) módulos de formación autodirigida de los programas de formación autocontinuada</t>
  </si>
  <si>
    <t>Módulo de Formación Virtualizados</t>
  </si>
  <si>
    <t>10.2.18</t>
  </si>
  <si>
    <t>Contratación de la asesoría en pedagogía y metodología para la construcción de los planes y materiales académicos de la Escuela Judicial “Rodrigo Lara Bonilla”.</t>
  </si>
  <si>
    <t>Informesde módulos revisados</t>
  </si>
  <si>
    <t>10.2.19</t>
  </si>
  <si>
    <t>Impresión y diagramación  de materiales académicos</t>
  </si>
  <si>
    <t xml:space="preserve">Impresos </t>
  </si>
  <si>
    <r>
      <rPr>
        <b/>
        <sz val="9"/>
        <color rgb="FF000000"/>
        <rFont val="Arial"/>
        <family val="2"/>
      </rPr>
      <t xml:space="preserve"> </t>
    </r>
    <r>
      <rPr>
        <sz val="9"/>
        <color rgb="FF000000"/>
        <rFont val="Arial"/>
        <family val="2"/>
      </rPr>
      <t>Investigación</t>
    </r>
  </si>
  <si>
    <t>10.3.1</t>
  </si>
  <si>
    <t>Contratación para la asesoría en la gestión de los aspectos metodológicos y técnicos para la implementación de la investigación formativa y aplicada de la Escuela Judicial "Rodrigo Lara Bonilla"</t>
  </si>
  <si>
    <t>Informes y documentos técnicos</t>
  </si>
  <si>
    <t>Fortalecimiento de la Escuela Judicial "Rodrigo Lara Bonilla"</t>
  </si>
  <si>
    <t>10.4.1</t>
  </si>
  <si>
    <t>Consultoría para el diseño y desarrollo del proyecto para la adquisición de una plataforma tecnológica para la virtualización de la capacitación que imparte la (EJRLB)</t>
  </si>
  <si>
    <t>Informe de resultados</t>
  </si>
  <si>
    <t>Alianzas y Convenios con instituciones</t>
  </si>
  <si>
    <t>Cursos</t>
  </si>
  <si>
    <t>Formación en Proyección Social</t>
  </si>
  <si>
    <t>Las actividades de proyección social se adelantaron con éxito al capacitar a más personas de las proyectadas.</t>
  </si>
  <si>
    <t>Proyección Social</t>
  </si>
  <si>
    <t>Pago de vigencia expirada</t>
  </si>
  <si>
    <t>Reconocimiento y pago de los valores adeudados al operador logístico (Imprenta Nacional de Colombia) por los servicios prestados durante el desarrollo del Plan de Formación de la Escuela Judicial “Rodrigo Lara Bonilla” en la vigencia 2017 (contrato 83 de 2017).</t>
  </si>
  <si>
    <t>Se realizo el pago total del contrato con el operador logístico de año 2017, que se encontraba en vigencias expiradas.</t>
  </si>
  <si>
    <t>Informe de reconocimiento de pago</t>
  </si>
  <si>
    <t xml:space="preserve">Debido a múltiples requerimientos se adicionó el Contrato No. 31 de 2019 suscrito con RTVC en $475.000.000, para un totoal de $1.425.000.000.  Se prorrogó hasta el 14 de febrero de 2020
A diciembre 31 de 2019 se realizaron en total 40 productos audiovisuales </t>
  </si>
  <si>
    <t xml:space="preserve">Anticorrupción y Transparencia </t>
  </si>
  <si>
    <t>Realizar la preproducción producción y emisión de radio, teleconferencias y/o programas de televisión</t>
  </si>
  <si>
    <t>Publicaciones audiovisuales realizadas</t>
  </si>
  <si>
    <t>Contratación Directa
Contrato 31 de 2019</t>
  </si>
  <si>
    <t>Elaboración de documento técnico con sus anexos</t>
  </si>
  <si>
    <t>Documento técnico</t>
  </si>
  <si>
    <t>Presentación de la actividad para aprobación por parte del CSJ</t>
  </si>
  <si>
    <t xml:space="preserve">Actividad aprobada </t>
  </si>
  <si>
    <t>Apoyo funcional  a la DEAJ en la elaboración de formatos con especificaciones técnicas</t>
  </si>
  <si>
    <t>Proyecto de formato con especificaciones técnicas</t>
  </si>
  <si>
    <t>Acompañamiento funcional a la DEAJ en la étapa precontractual</t>
  </si>
  <si>
    <t>Contrato suscrito por la DEAJ</t>
  </si>
  <si>
    <t>Seguimiento a la ejecución de la actividad</t>
  </si>
  <si>
    <t>Realizar el diseño y diagramación de información para formatos impresos y electrónicos y su correspondiente impresión o grabación</t>
  </si>
  <si>
    <t>Publicaciones impresas y digitales realizadas</t>
  </si>
  <si>
    <t>Contratación Directa
Contrato 104 de 2019</t>
  </si>
  <si>
    <t xml:space="preserve">
Contrato No. 104 de 2019, suscrito con la Imprenta Nacional de Colombia el 8 de agosto de 2019. A diciembre 31 de 2019 se realizaron en total 17 publicaciones</t>
  </si>
  <si>
    <t xml:space="preserve">Justicia cercana al ciudadano y de comunicación
</t>
  </si>
  <si>
    <t>Actualizar las colecciones documentales de las bibliotecas de la Rama Judicial</t>
  </si>
  <si>
    <t>Libros adquiridos</t>
  </si>
  <si>
    <t>SAMC
Contrato No. 135 de 2019</t>
  </si>
  <si>
    <t>Se cumplio dentro del término con la ejecución del contrato. 
Se entrego un total de  3258 a seis biblioteca, a cada una le correspondieron 543
Biblioteca Enrique Low Murtra
Biblioteca de la Dirección Ejecutiva Seccional de Medellín
Biblioteca Administrativo del Valle del Cauca
Tribunal Superior de Ibagué
Tribunal Superior de Manizales
Tribunal Administrativa de Cundinamarca</t>
  </si>
  <si>
    <t>Coordinar y acompañar las actividades en la implementación de los procesos judiciales digitales</t>
  </si>
  <si>
    <t>Despachos Judiciales asistidos</t>
  </si>
  <si>
    <t xml:space="preserve">Se propone alinear con los proyectos de inversión del Banco Mundial, no obstante el 22 de agosto de 2019, se envío de solicitud de autorización de vigencias futuras año 2020 por valor de $1,000,000,000 para realizar el "Modelamiento y automatización de los procesos judiciales de la jurisdicción disciplinaria" con propuesta de ejecución así:
Vigencia 2019:    $500,000,000
Vigencia 2020: $1,000,000,000 
Autorización nuevas vigencias futuras por valor de $1,000,000,000, (Octubre 2019)
Apoyo funcional en la DEAJ en la étapa precontractual
No se inició el proceso de contratación por parte de la DEAJ.
</t>
  </si>
  <si>
    <t>Elaborar los documentos metodológicos de la gestión documental judicial: Tablas de Valoración Documental (TVD) para las Altas Cortes de la Rama Judicial y formulación del Sistema Integrado de Conservación de documentos (SIC)</t>
  </si>
  <si>
    <t>Documentos metodológicos elaborados.</t>
  </si>
  <si>
    <t>Concurso de Meritos No. 09 de 2019
Contrato No. 207 de 2019</t>
  </si>
  <si>
    <t xml:space="preserve">Trámite y autorización de vigencias futuras 2020 por valor de $470,000,000, (Julio 2019)
Presentación de documentos para aprobación de la inversión por parte del CSJ (aprobado en Julio de 2019)
Por reorientación de actividades (sustitución de la disponibilidad presupuestal), se realizo nuevo trámite de vigencias futuras 2020.
Autorización nuevas vigencias futuras por valor de $1,700,000,000, (Octubre 2019)
Apoyo funcional en la DEAJ en la étapa precontractual.
Suscripción Contrato No. 207 de 2019 con la UT Estrategias Documentales, (Diciembre 2019).
El cronograma inicialmente programado debió ser ajustado así como también las metas y la programación de recursos para la siguiente vigencia, el contrato se suscribió en la última semana de diciembre,por lo que los productos se recibiran en la vigencia 2020. 
</t>
  </si>
  <si>
    <t>Solicitud de aprobación vigencias futuras ante DNP y MinHacienda</t>
  </si>
  <si>
    <t>Documento de aprobación de vigencias futuras</t>
  </si>
  <si>
    <t>Fortalecer, modernizar y mejorar  los servicios de información ofrecidos a través del portal web de la Rama Judicial, adaptación de las políticas de gobierno en línea, aplicaciones intuitivas de auto atención a los ciudadanos, aplicación móvil, soporte y mantenimiento de aplicaciones conexas</t>
  </si>
  <si>
    <t>Servicios de información y comunicaciones apoyados</t>
  </si>
  <si>
    <t>Presentación de documentos para aprobación de la inversión por parte del CSJ (aprobado en mayo de 2019)
Por reorientación de actividades, trámite de vigencias futuras 2020 por valor de $600,000,000, (Agosto 2019)
Apoyo funcional en la DEAJ en la étapa precontractual.
Autorización vigencias futuras por valor de $600,000,000, (Octubre 2019)
Apoyo funcional en la DEAJ en la étapa precontractual.
La Junta de Contratación determinó no viabilizar el proceso de contratación en razón a que no se cuenta con el tiempo suficiente para su ejecución durante el 2019, (noviembre 2019)</t>
  </si>
  <si>
    <t>Anticorrupción y Transparencia 
Justicia cercana al ciudadano y de comunicación</t>
  </si>
  <si>
    <t>Actualizar los contenidos de los sistemas de información de las fuentes formales del derecho</t>
  </si>
  <si>
    <t>Registros Jurisprudenciales procesados</t>
  </si>
  <si>
    <r>
      <t xml:space="preserve">Presentación de documentos para aprobación de la inversión por parte del CSJ por valor de $530,000,000.
Esta actividad agrupaba las siguientes programadas en el Plan Sectorial de Desarrollo:
-Recopilar y analizar información de las fuentes formales de derecho generando conocimiento
-Integrar información jurisprudencial en el Sistema de Administración y Consulta.
-Integrar información doctrinaria  y normativa de las bibliotecas Judiciales en el SIDN (Sistema de Información Doctrinario y Normativo)
En sesión del 15 de mayo de 2019 se decidió por parte del Consejo Superior de la Judicatura </t>
    </r>
    <r>
      <rPr>
        <u/>
        <sz val="11"/>
        <rFont val="Arial"/>
        <family val="2"/>
      </rPr>
      <t>no aprobar</t>
    </r>
    <r>
      <rPr>
        <sz val="11"/>
        <rFont val="Arial"/>
        <family val="2"/>
      </rPr>
      <t xml:space="preserve"> esta actividad dentro del plan de inversión de la presente vigencia.
Con parte de estos recursos ($475,000,000) se presentó propuesta que fué aprobada para adicionar el Contrato No. 31 de 2019 suscrito con RTVC.
</t>
    </r>
  </si>
  <si>
    <t>Mediante Resolución 6480 del 19 de noviembre de 2019, la Dirección Ejecutiva adjudicó el concurso de méritos No.06 a la empresa Soporte Lógico Ltda, el Contrato 196 de 2019.  El Ministerio de Hacienda y Crédito Publico mediante Oficio 2-2019-048855 del 2 de diciembre de  2019, autorizó la constitución de vigencias futuras por $400.000.000 para la realización de esta actividad durante la vigenica 2020.</t>
  </si>
  <si>
    <t>Realizar el diseño, desarrollo e implementación de un software de gestión integrado para los procesos de selección y calificación de servicios de funcionarios y empleados de la Rama Judicial a nivel central y seccional</t>
  </si>
  <si>
    <t xml:space="preserve">Producto </t>
  </si>
  <si>
    <t>Concurso de méritos</t>
  </si>
  <si>
    <t>Presentación Plan de Inversion y Documentos Tecnicos para aprobcacion al CSJ</t>
  </si>
  <si>
    <t>Solicitud de CDP, suministro de información técnica para la elaboracion de estudios de mercado, estudio sector, matriz de riesgos  y estudios previos</t>
  </si>
  <si>
    <t xml:space="preserve">Autorización de contratación DEAJ </t>
  </si>
  <si>
    <t>Obtención de conceptos de viabilidad jurídica y viabilidad técnica Unidades DEAJ</t>
  </si>
  <si>
    <t>Aprobación de documentación Junta de Contratación</t>
  </si>
  <si>
    <t>Realizar el acompañamiento técnico en el proceso de contratación y/o desarrollo de la actividad</t>
  </si>
  <si>
    <t xml:space="preserve">Acta, documento o informe </t>
  </si>
  <si>
    <t>Realizar la definición de perfiles por competencias y actualización de requisitos y funciones para cargos de empleados de tribunales, juzgdos, centros y oficinas de servicios  de la Rama Judicial</t>
  </si>
  <si>
    <t>Concurso de Meritos</t>
  </si>
  <si>
    <t xml:space="preserve">Mediante Resolución 5820 del 30 de septiembre de 2019, la Dirección Ejecutiva adjudicó el concurso de méritos No.02  a la empresa Crece  S.A.S., el Contrato 156 de 2019, quien realizó la entrega de los productos relacionados con el contrato. </t>
  </si>
  <si>
    <t>Presentación Plan de Inversion y Documentos Tecnicos para aprobación al CSJ</t>
  </si>
  <si>
    <t>Autorización de contratación DEAJ</t>
  </si>
  <si>
    <t>Realizar el acompañamiento técnico en el proceso de contratación y/o desarrollo de la actividad.</t>
  </si>
  <si>
    <t>ASESORÍA Y ACOMPAÑAMIENTO AL PROCESO PRECONTRACTUAL, CONTRACTUAL Y POST CONTRACTUAL (Estudios Previos, Indicadores Financieros, Evaluaciones Técnicas y Financieras)</t>
  </si>
  <si>
    <t>Trámites de procesos de contratación</t>
  </si>
  <si>
    <t>Permanente</t>
  </si>
  <si>
    <t>Estudios Previos tramitados</t>
  </si>
  <si>
    <r>
      <rPr>
        <u/>
        <sz val="10"/>
        <rFont val="Arial"/>
        <family val="2"/>
      </rPr>
      <t>ESTUDIOS PREVIOS</t>
    </r>
    <r>
      <rPr>
        <sz val="10"/>
        <rFont val="Arial"/>
        <family val="2"/>
      </rPr>
      <t xml:space="preserve">: Los procesos que se tramitaron corresponden a las unidades partner UDAE y UNIDAD DE AUDITORIA, de estos procesos se logró al 31 de diciembre se logró contratación de 8 solicitudes de contratación competencia de la Unidad de Planeación, las dos faltantes corresponden a la U. de Informática.  </t>
    </r>
    <r>
      <rPr>
        <u/>
        <sz val="10"/>
        <rFont val="Arial"/>
        <family val="2"/>
      </rPr>
      <t>EVALUACIONES</t>
    </r>
    <r>
      <rPr>
        <sz val="10"/>
        <rFont val="Arial"/>
        <family val="2"/>
      </rPr>
      <t xml:space="preserve">: En promedio se realiza al año la evaluación de 500 ofertas presentadas a los diferentes procesos de selección; al 30 de junio de 2019, se evaluaron 41 propuestas lo que signifca el 8.2% de propuestas esperado. El mayor número de ofertas generalmente se presenta en los 4 últimos meses del año. </t>
    </r>
    <r>
      <rPr>
        <u/>
        <sz val="10"/>
        <rFont val="Arial"/>
        <family val="2"/>
      </rPr>
      <t>INDICADORES</t>
    </r>
    <r>
      <rPr>
        <sz val="10"/>
        <rFont val="Arial"/>
        <family val="2"/>
      </rPr>
      <t xml:space="preserve">: el análisis de indicadores para los proyectos de contratación, se gestionan de manera inmediata al momento de la solicitud. Se gestionó el 100% de los requerimientos solicitados. Cada solicitud corresponde a 6 o 7 indicadores por modalidad y tipo de contratación. </t>
    </r>
    <r>
      <rPr>
        <u/>
        <sz val="10"/>
        <rFont val="Arial"/>
        <family val="2"/>
      </rPr>
      <t>RESPUESTAS OBSERVACIONES</t>
    </r>
    <r>
      <rPr>
        <sz val="10"/>
        <rFont val="Arial"/>
        <family val="2"/>
      </rPr>
      <t xml:space="preserve">: se ha dado respuesta inmediata a las inquietudes de los interesados a participar en los procesos de selección. Se dió respuesta al 100% de las solicitudes. </t>
    </r>
    <r>
      <rPr>
        <u/>
        <sz val="10"/>
        <rFont val="Arial"/>
        <family val="2"/>
      </rPr>
      <t>SUPERVISION</t>
    </r>
    <r>
      <rPr>
        <sz val="10"/>
        <rFont val="Arial"/>
        <family val="2"/>
      </rPr>
      <t>: Una vez se elaboran los contratos de las Unidades Partner, se inicia la supervisión de contratos con el apoyo de la Unidad técnica.  LIQUIDACION: Cuando culminan los contratos dentro de los cuatro meses siguientes se realiza la liquidación y se remite a la Unidad de Asistencia legal para su revisión y término.</t>
    </r>
  </si>
  <si>
    <t>Evaluaciones Financieras</t>
  </si>
  <si>
    <t>Formulación Indicadores</t>
  </si>
  <si>
    <t>Respuestas observaciones Financieras (Sobre Evaluaciones e indicadores)</t>
  </si>
  <si>
    <t>Supervisión Contratos asignados</t>
  </si>
  <si>
    <t>Liquidación Contratos asignados</t>
  </si>
  <si>
    <t>ATENCION VISITA DE LA CONTRALORIA GENERAL DE LA REPUBLICA</t>
  </si>
  <si>
    <t xml:space="preserve">Elaboración de memorandos con los objetivos y tiempos de la visita de la Contraloría General de la República </t>
  </si>
  <si>
    <t>Comunicado</t>
  </si>
  <si>
    <t>La Unidad de planeación es el enlace, entre la CGR y las Unidades del  Consejo Superior de la Judicatura y Dirección Ejecutiva de Administración Judicial durante el periodo o periodos que el ente de control realiza las auditorías de control.  Se lleva el control en los tiempos establecidos por la ley para dar respuesta, se realizan solicitudes de prorroga cuando las unidades lo requieren, se comunica a cada responsable de la información solicitada, adicionalmente se da respuesta a oficinas diferenes a la auditoría en sitio sobre solicitudes especiales de información.</t>
  </si>
  <si>
    <t xml:space="preserve">Recepción y traslado de los requerimientos de la Contraloría General de la República </t>
  </si>
  <si>
    <t>Solicitud de información</t>
  </si>
  <si>
    <t>Consolidación y respuesta a la Contraloría General de la República  dentro de términos</t>
  </si>
  <si>
    <t>Respuesta a requerimiento</t>
  </si>
  <si>
    <t>Atención visitas especiales</t>
  </si>
  <si>
    <t>PRESENTACIÓN INFORMES CONTRALORÍA GENERAL DE LA REPÚBLICA (Transmitir a través del sistema SIRECI (Sistema de Rendición de Cuentas e Informes), lo cual es de obligatorio cumplimiento)</t>
  </si>
  <si>
    <t xml:space="preserve">M-1: CUENTA O INFORME ANUAL CONSOLIDADO — El informe que debe presentar la Rama Judicial sobre la administración, el manejo y rendimiento de fondos, bienes o recursos públicos, correspondiente a cada Vigencia </t>
  </si>
  <si>
    <t>Informe transmitido</t>
  </si>
  <si>
    <t>Se han presentado todos los informes de acuerdo con la Resolución 7350 de 2013 y su modificación número 0033 de 2019, dentro de los términos y condiciones exigidos por los entes de control, no obstante, se sigue presentando dificultad en la recolección de la información de las seccionales (Las cantidades de actividades ejecutadas incluyen oficios, correos electrónicos).  La Resolución 0033, modifico la periodicidad de presentación del informe de gestión contractual de forma trimestral a forma mensual.</t>
  </si>
  <si>
    <t>M-3: PLAN DE MEJORAMIENTO AVANCE — Semestralmente se informa el avance del Plan de Mejoramiento</t>
  </si>
  <si>
    <t>M-3: PLAN DE MEJORAMIENTO SUSCRIPCION — Al finalizar cada auditoría se debe realizar un Plan de Mejoramiento: 
- Al informe de auditoría financiera presupuestal y contable
- Al informe sobre Política Publica
- Al informe sobre la actuación especial de algún contrato 
- A la auditoría integral practicada.</t>
  </si>
  <si>
    <t>Ocasional</t>
  </si>
  <si>
    <t>M-9: GESTIÓN CONTRACTUAL – trimestralmente se presentan los informes. Cada trimestre el informe lo integran los Contratos nuevos, adiciones, prórrogas y liquidaciones que se realizan durante un trimestre e incluye las 21 seccionales a nivel nacional.</t>
  </si>
  <si>
    <t>M-11.1: ECONOM Y FINANZAS - PERSONAL Y COSTOS, el informe sobre los costos de personal.</t>
  </si>
  <si>
    <t>INFORME REGIONALIZADO PRESUPUESTO Y CONTRATOS</t>
  </si>
  <si>
    <t>PRESENTACIÓN DE INFORMES A LA CÁMARA DE REPRESENTANTES</t>
  </si>
  <si>
    <t>Elaboración y consolidación del informe anual de información financiera y de gestión tendiente al fenecimiento de la cuenta anual del Consejo Superior de la Judicatura, por parte de la Comisión Legal de Cuentas de la Cámara de Representantes</t>
  </si>
  <si>
    <t>Informe Radicado</t>
  </si>
  <si>
    <t>Se presentaron todos los informes dentro de los términos y condiciones exigidos por la Cámara de representantes.  Se espera en el segundo semestre la solicitud para presentación a control político en razón al no fenecimiento de la cuenta con la CGR.</t>
  </si>
  <si>
    <t>Dar respuesta a todos los requerimiento que con base en la información del informe anual hace la Comisión Legal de Cuentas</t>
  </si>
  <si>
    <t>DISEÑO DE METODOLOGÍAS CON SU SEGUIMIENTO</t>
  </si>
  <si>
    <t>Metodología para la presentación de los informes de gestión</t>
  </si>
  <si>
    <t>Metología</t>
  </si>
  <si>
    <r>
      <t xml:space="preserve">Se encuentran en proceso de ajuste dentro de los parámetros establecidos dentro del SIGMA. </t>
    </r>
    <r>
      <rPr>
        <u/>
        <sz val="10"/>
        <rFont val="Arial"/>
        <family val="2"/>
      </rPr>
      <t>Informes de gestión</t>
    </r>
    <r>
      <rPr>
        <sz val="10"/>
        <rFont val="Arial"/>
        <family val="2"/>
      </rPr>
      <t xml:space="preserve">: Se encuentra en proceso. </t>
    </r>
    <r>
      <rPr>
        <u/>
        <sz val="10"/>
        <rFont val="Arial"/>
        <family val="2"/>
      </rPr>
      <t>Determinación de indicadores</t>
    </r>
    <r>
      <rPr>
        <sz val="10"/>
        <rFont val="Arial"/>
        <family val="2"/>
      </rPr>
      <t xml:space="preserve">: falta aprobación comité de calidad. </t>
    </r>
    <r>
      <rPr>
        <u/>
        <sz val="10"/>
        <rFont val="Arial"/>
        <family val="2"/>
      </rPr>
      <t>Presentación informes SIRECI</t>
    </r>
    <r>
      <rPr>
        <sz val="10"/>
        <rFont val="Arial"/>
        <family val="2"/>
      </rPr>
      <t xml:space="preserve">:   Se desarrolló la metodología para la evaluación financiera sin embargo la Unidad de Informática no contaba con recursos para su desarrollo. </t>
    </r>
    <r>
      <rPr>
        <u/>
        <sz val="10"/>
        <rFont val="Arial"/>
        <family val="2"/>
      </rPr>
      <t>Manual de funciones</t>
    </r>
    <r>
      <rPr>
        <sz val="10"/>
        <rFont val="Arial"/>
        <family val="2"/>
      </rPr>
      <t>: Se remitió a la Unidad de Recursos Humanos.</t>
    </r>
    <r>
      <rPr>
        <u/>
        <sz val="10"/>
        <rFont val="Arial"/>
        <family val="2"/>
      </rPr>
      <t xml:space="preserve"> Evaluación Financiera</t>
    </r>
    <r>
      <rPr>
        <sz val="10"/>
        <rFont val="Arial"/>
        <family val="2"/>
      </rPr>
      <t xml:space="preserve">: Se desarrollo la metología falta presentación ante el comité de calidad. </t>
    </r>
  </si>
  <si>
    <t>Metodología para determinar indicadores financieros</t>
  </si>
  <si>
    <t>Modelo de evaluación financiera</t>
  </si>
  <si>
    <t>Metodología para elaborar y presentar informes en la plataforma del SIRECI</t>
  </si>
  <si>
    <t>Metodología para realizar evaluaciones financieras, APLICATIVO, en coordinación con la Unidad de Informática</t>
  </si>
  <si>
    <t xml:space="preserve">Actualizar Manual de Funciones de la Unidad de Planeación </t>
  </si>
  <si>
    <t>Analizar y actualizar el modelo actual de la evaluación financiera y económica y levantar el procedimiento</t>
  </si>
  <si>
    <t>CAPACITACIONES</t>
  </si>
  <si>
    <t>Presentación de informes ante la CGR</t>
  </si>
  <si>
    <t xml:space="preserve">Capacitación </t>
  </si>
  <si>
    <t>Asistieron 21 colaboradores de la seccionales a nivel nacional, mejoró la información remitida a la Unidad para la presentación de informes ante la CGR por medio del SIRECI</t>
  </si>
  <si>
    <t>Plan Operativo Anual 2019 y su ejecución a diciembre 31</t>
  </si>
  <si>
    <t>atención al 100 % de lo recibido</t>
  </si>
  <si>
    <t>OFICINA DE ENLACE INSTITUCIONAL E INTERNACIONAL Y DE SEGUIMIENTO LEGISLATIVO</t>
  </si>
  <si>
    <t>Solicitudes  de información de Entidades Nacionales e Internacionales y conceptos</t>
  </si>
  <si>
    <t>Recepción, clasificación y redireccionamiento de Tutelas</t>
  </si>
  <si>
    <t>Se reciben por el sistema SIGObius o por correo electronico</t>
  </si>
  <si>
    <t xml:space="preserve">Se revisa y analiza la Acción de Tutela  para identificar el área que debe dar respuesta </t>
  </si>
  <si>
    <t xml:space="preserve">Se direcciona el área competente por SIGObius o por correo electrónico </t>
  </si>
  <si>
    <t>Informes al Consejo Superior</t>
  </si>
  <si>
    <t>Se atendío el 100  % de lo programado</t>
  </si>
  <si>
    <t>De Alimentos en el Exterior</t>
  </si>
  <si>
    <t>De trámite internacional</t>
  </si>
  <si>
    <t xml:space="preserve">De Acciones de Tutela </t>
  </si>
  <si>
    <t xml:space="preserve"> Mensual </t>
  </si>
  <si>
    <t>Seguimiento al cumplimiento de la sentencia 760-2008</t>
  </si>
  <si>
    <t xml:space="preserve">Semestral </t>
  </si>
  <si>
    <t>Seguimiento Legislativo</t>
  </si>
  <si>
    <t>Seguimiento de los proyectos de ley y proyectos de acto legislativo</t>
  </si>
  <si>
    <t>Se inicio la actividad a partir de la expedición del Acuerdo PCSJA19-11244 del 1 de abril de 2019.</t>
  </si>
  <si>
    <t>Registro comisiones y permisos - Acuerdo PCSJA18-11160</t>
  </si>
  <si>
    <t xml:space="preserve">Se recibe via correo electrónico </t>
  </si>
  <si>
    <t>Se incio la actividad a partir del 5 de abril de 2019, fecha en que se asignó la función a esta oficina, por lo cual se efectuó 14 veces en el año.</t>
  </si>
  <si>
    <t xml:space="preserve">Se ingresa a la pagina Web de la Rama Judicial - en Docencias Y Permisos  </t>
  </si>
  <si>
    <t xml:space="preserve">Se registra la Información a la Pagina Web con la fecha y el acto administrativo correspondiente </t>
  </si>
  <si>
    <t xml:space="preserve">Trámite de alimentos en el exterior  </t>
  </si>
  <si>
    <t>Recepción documentos por SIGObius O correo electrònico</t>
  </si>
  <si>
    <t>Se atendió el 100  % de lo programado</t>
  </si>
  <si>
    <t>Revisión y asignación reparto interno</t>
  </si>
  <si>
    <t xml:space="preserve">Verificación de documentación, elaboración de los proyectos  de respuesta y acuse de recibo </t>
  </si>
  <si>
    <t>Aprobación de los proyectos  numeración en Sigobius y remisión de los documentos</t>
  </si>
  <si>
    <t>Exhortos y cartas rogatorias</t>
  </si>
  <si>
    <t xml:space="preserve">Verificación de documentación, elaboración de circulares y proyectos de rtespueta  </t>
  </si>
  <si>
    <t>Memorandos Informativos</t>
  </si>
  <si>
    <t>Se recibe petición de usuarios externos y se elabora Memorando Informativo a los Jueces de la Republica, remitiéndolos a través de los Consejos Seccionales de la judicatura.</t>
  </si>
  <si>
    <t xml:space="preserve">Diariamente  </t>
  </si>
  <si>
    <t xml:space="preserve">Se le informa al peticionario que se elaboró Memorando Informativo </t>
  </si>
  <si>
    <t xml:space="preserve">  </t>
  </si>
  <si>
    <t>OFICINA DE COMUNICACIONES CONSEJO SUPERIOR DE LA JUDICATURA</t>
  </si>
  <si>
    <t>Monitoreo digital a medios</t>
  </si>
  <si>
    <t>Programas "Administrando Justicia"</t>
  </si>
  <si>
    <t>Disponibilidad de presupuesto</t>
  </si>
  <si>
    <t>Los realizados</t>
  </si>
  <si>
    <t>Videos institucionales</t>
  </si>
  <si>
    <t>Requerimiento de magistrados</t>
  </si>
  <si>
    <t xml:space="preserve">Infografías </t>
  </si>
  <si>
    <t>Las realizadas</t>
  </si>
  <si>
    <t>Boletines y Comunicados</t>
  </si>
  <si>
    <t>Por autorización de Presidente</t>
  </si>
  <si>
    <t>Tweets</t>
  </si>
  <si>
    <t>Por autorización de Magistrados</t>
  </si>
  <si>
    <t>Instagram</t>
  </si>
  <si>
    <t>Fan page</t>
  </si>
  <si>
    <t>Presentación seminarios y audiencias</t>
  </si>
  <si>
    <t>Cuando haya evento</t>
  </si>
  <si>
    <t xml:space="preserve">Atención a estudiantes </t>
  </si>
  <si>
    <t>OFICINA DE COMUNICACIONES CONSEJO SUPERIOR DE LA JUDICATURA, ANEXO PALOQUEMAO</t>
  </si>
  <si>
    <t>Transmisión de audiencias</t>
  </si>
  <si>
    <t>Trámite y entrega de copias de video de audiencias</t>
  </si>
  <si>
    <t>A solicitud de periodista</t>
  </si>
  <si>
    <t xml:space="preserve">Agenda de audiencias </t>
  </si>
  <si>
    <t>Boletines y comunicados</t>
  </si>
  <si>
    <t>Por autorización de jueces</t>
  </si>
  <si>
    <t>Ruedas de prensa y entrevistas</t>
  </si>
  <si>
    <t>Atención y orientación a periodistas</t>
  </si>
  <si>
    <t xml:space="preserve">Atención de público </t>
  </si>
  <si>
    <t xml:space="preserve">Publicaciones en la página  de la Rama Judicial </t>
  </si>
  <si>
    <t>Canal YouTube</t>
  </si>
  <si>
    <t>Publicaciones</t>
  </si>
  <si>
    <r>
      <t xml:space="preserve">El Pago de los compromisos está sujeto a la aprobación de las solicitudes del Programa Anual Mensualizado de Caja - PAC - por parte de la Dirección del Tesoro Nacional del Ministerio de Hacienda con respecto a la Apropiación otorgada por el Gobierno Nacional o el monto del rezago constituido. 
Con fecha de corte 31 de diciembre de 2019, el comportamiento de los pagos frente a la apropiación es el siguiente: 
</t>
    </r>
    <r>
      <rPr>
        <b/>
        <sz val="11"/>
        <rFont val="Arial"/>
        <family val="2"/>
      </rPr>
      <t>VIGENCIA ACTUAL</t>
    </r>
    <r>
      <rPr>
        <sz val="11"/>
        <rFont val="Arial"/>
        <family val="2"/>
      </rPr>
      <t xml:space="preserve">.-  Gastos de Personal permanente 100%; Gastos de Personal Transitorios 99.9%; Adquisición de Bienes y Servicios 99,9%; Transferencias Corrientes 100%; Disminución de Pasivos 100%; Gastos por multas, sanciones e intereses de mora 100%; </t>
    </r>
    <r>
      <rPr>
        <sz val="11"/>
        <color rgb="FFFF0000"/>
        <rFont val="Arial"/>
        <family val="2"/>
      </rPr>
      <t>Inversión 54%.</t>
    </r>
    <r>
      <rPr>
        <sz val="11"/>
        <rFont val="Arial"/>
        <family val="2"/>
      </rPr>
      <t xml:space="preserve">
</t>
    </r>
    <r>
      <rPr>
        <b/>
        <sz val="11"/>
        <rFont val="Arial"/>
        <family val="2"/>
      </rPr>
      <t>RESERVA DE APROPIACION</t>
    </r>
    <r>
      <rPr>
        <sz val="11"/>
        <rFont val="Arial"/>
        <family val="2"/>
      </rPr>
      <t xml:space="preserve">.- Gastos de Personal 98%; Adquisición de Bienes y Servicios 93,9%; Transferencias Corrientes 0%; Disminución de Pasivos 0%; Inversión 97,8%.
</t>
    </r>
    <r>
      <rPr>
        <b/>
        <sz val="11"/>
        <rFont val="Arial"/>
        <family val="2"/>
      </rPr>
      <t>CUENTAS POR PAGAR</t>
    </r>
    <r>
      <rPr>
        <sz val="11"/>
        <rFont val="Arial"/>
        <family val="2"/>
      </rPr>
      <t xml:space="preserve">.- Gastos de Personal 100%; Adquisición de Bienes y Servicios 100%; Transferencias Corrientes 100%; Inversión 100%. </t>
    </r>
  </si>
  <si>
    <t>Justicia Cercana Al Ciudadano Y De Comunicación</t>
  </si>
  <si>
    <t xml:space="preserve">Unidad de Presupuesto - División de Tesoreria </t>
  </si>
  <si>
    <t xml:space="preserve">Solicitud  y ejecución del Programa Anual Mensualizado de Caja -PAC- Vigencia Actual </t>
  </si>
  <si>
    <t>MENSUAL</t>
  </si>
  <si>
    <t xml:space="preserve">REGISTRO EN SIIF NACION </t>
  </si>
  <si>
    <t>Solicitud  y Ejecución del Programa Anual Mensualizado de Caja -PAC- Cuentas por Pagar</t>
  </si>
  <si>
    <t xml:space="preserve">Solicitud y Ejecución del Programa Anual Mensualizado de Caja -PAC- Reserva de Apropiación   </t>
  </si>
  <si>
    <t>TRANSFORMACION DE LA ARQUITECTURA ORGANIZACIONAL</t>
  </si>
  <si>
    <t>Adecuar y optimizar la oferta de despachos judiciales y dependencias de apoyo a la Gestión judicial.</t>
  </si>
  <si>
    <t>Elaboración de estudios especiales y análisis estadístico para la modernización de la Rama Judicial a nivel nacional</t>
  </si>
  <si>
    <t>División de Estadística</t>
  </si>
  <si>
    <t xml:space="preserve">Preparación técnica y operativa de las herramientas estadísticas SPSS con miras a la certificación del proceso de generación de información estadística continua sobre la gestión judicial de
los despachos judiciales
</t>
  </si>
  <si>
    <t>Herramienta</t>
  </si>
  <si>
    <t>Contrato 125 de 2019</t>
  </si>
  <si>
    <t>El excedente de los recursos de inversión de Estudios Especiales fueron objeto de  traslado autorizado por Acuerdo PCSJA19-11468 hacia el proyecto "“Adquisición, adecuación y dotación de inmuebles y/o lotes de terreno para la infraestructura propia del sector a nivel nacional” y se autoriza la celebración de un convenio”</t>
  </si>
  <si>
    <t>Solicitud de CDP, elaboracion estudios de mercado y estudios previos</t>
  </si>
  <si>
    <t xml:space="preserve">Estudios previos </t>
  </si>
  <si>
    <t>Presentación documentos para autorización para contratar</t>
  </si>
  <si>
    <t>Presentación de estudios previos  y demás documentos a Junta de contratación  DEAJ</t>
  </si>
  <si>
    <t>Aprobación Junta de Contratación</t>
  </si>
  <si>
    <t xml:space="preserve">Apoyo técnico en la convocatoria pública SECOP </t>
  </si>
  <si>
    <t>Convocatoria SECOP</t>
  </si>
  <si>
    <t xml:space="preserve"> Seguimiento al proceso precontractual SECOP II</t>
  </si>
  <si>
    <t>Monitoreo</t>
  </si>
  <si>
    <t>Realizar la supervisión de la actividad (depende de la duracion contrato)</t>
  </si>
  <si>
    <t>• Implementar indicadores de la gestión judicial para el uso de la Alta Dirección de la  Rama Judicial, del Estado y grupos de interés como batería para la toma de decisiones misionales y de política pública institucional</t>
  </si>
  <si>
    <t>Despacho UDAE</t>
  </si>
  <si>
    <t>Soporte y mantenimiento de la solución SIERJU Bi y sus componentes</t>
  </si>
  <si>
    <t xml:space="preserve">Soporte </t>
  </si>
  <si>
    <t>Selección abrevidada</t>
  </si>
  <si>
    <t>Contrato 203 de 2019 por $701.550.119 Suscrito con TRUST $ LEGAL con plazo hasta el 31 de diciembre de 2020</t>
  </si>
  <si>
    <t>Solicitud de autorización de vigencia futura ante el DNP y Minhacienda</t>
  </si>
  <si>
    <t>Autorización de vigencia futura  2020</t>
  </si>
  <si>
    <t>Realizar la supervisión de la actividad (depende de la duracion contrato en el 2019)</t>
  </si>
  <si>
    <t>CALIDAD DE LA JUSTICIA</t>
  </si>
  <si>
    <t>Actualización y formación en Estructuras de Alto Nivel, la Norma y la Guía Técnica de Calidad de la Rama Judicial; el MIPG para los servidores Judiciales.</t>
  </si>
  <si>
    <t>Implementación mantenimiento, evaluación y mejora de los Sistemas de Gestión Integrados de la Rama Judicial a nivel nacional.</t>
  </si>
  <si>
    <t>Coordinación Calidad - UDAE</t>
  </si>
  <si>
    <t>Realizar acopañamiento técnico en el proceso de implemnetación de la Norma de la Rama Judicial y la guía técnica de la Rama Judicial</t>
  </si>
  <si>
    <t>Acompañamiento</t>
  </si>
  <si>
    <t>Mediante Acuerdo PCSJA19-11468 del 26 de diciembre de 2019 se realiza la modificación final del Plan de Inversiones del proyecto.
Excedentes de recursos  del proyecto de inversión fueron objeto de reducción por la DEAJ.</t>
  </si>
  <si>
    <t>Sensibilizar y certificar auditores en el seguimiento del SIGCMA</t>
  </si>
  <si>
    <t>Auditores internos certificados</t>
  </si>
  <si>
    <t>.7</t>
  </si>
  <si>
    <t>4.7</t>
  </si>
  <si>
    <t>Realizar sensibilización de la plataforma estratégica del sistema de gestión ambiental</t>
  </si>
  <si>
    <t>servidores judiciales sensibilizados</t>
  </si>
  <si>
    <t xml:space="preserve">Realizar auditorías externas en gestión de calidad y ambiental que den cumplimiento a los requisitos de Norma </t>
  </si>
  <si>
    <t>Sistema de Gestión certificado</t>
  </si>
  <si>
    <t xml:space="preserve">Mediante Acuerdo PCSJA19-11468 del 26 de diciembre de 2019 se realiza la modificación final del Plan de Inversiones del proyecto.
Se logró la certificación y recertificación de 777 sedes judiciales en la norma ISO 9001: 2015 de las cuales 278 sedes corresponden a sedes nuevas 
</t>
  </si>
  <si>
    <t>6.6.</t>
  </si>
  <si>
    <t>6.7</t>
  </si>
  <si>
    <t>Implementar y mantener el sistema de información integrado del SIGCMA en todas las dependencias de la organización</t>
  </si>
  <si>
    <t>Mediante Acuerdo PCSJA19- 11439 del 13 de noviembre de 2019 se autoriza vigencia futura 2020 por $900.000.000 para realizar la actividad, pero para finales del mes de noviembre la Junta de Contratación DEAJ no aprueba publicar el proceso en SECOP por tiempo insuficiente para realizar la convocatoria y adjudicar antes del 31 de diciembre de 2019.</t>
  </si>
  <si>
    <t xml:space="preserve">Solicitud de vigencia futura 2020 ante el DNP y Minhacienda </t>
  </si>
  <si>
    <t xml:space="preserve">Autorización de vigencia futura </t>
  </si>
  <si>
    <t xml:space="preserve">Transformación de la Arquitectura Organizacional </t>
  </si>
  <si>
    <t>• Adecuación Institucional.</t>
  </si>
  <si>
    <t>N//A</t>
  </si>
  <si>
    <t xml:space="preserve">Estudios Económicos y Financieros </t>
  </si>
  <si>
    <t>Seguimiento al Plan Sectorial de Desarrollo 2019-2022</t>
  </si>
  <si>
    <t xml:space="preserve">Informe </t>
  </si>
  <si>
    <t>Informe seguimiento Plan de Acción</t>
  </si>
  <si>
    <t xml:space="preserve">Informe seguimiento Plan Operativo </t>
  </si>
  <si>
    <t>Administración y seguimiento a los proyectos de inversión UDAE</t>
  </si>
  <si>
    <t xml:space="preserve">Actualización de la ficha BPIN conforme Plan anual operativo </t>
  </si>
  <si>
    <t xml:space="preserve">2 Fichas  BPIN actualizadas </t>
  </si>
  <si>
    <t>Seguimiento mensual  a DOS  proyectos de inversión reportada en la plataforma SPI</t>
  </si>
  <si>
    <t>Informes de seguimiento notificados</t>
  </si>
  <si>
    <t xml:space="preserve">Docmentos técnicos de justificación de traslados presupuestales </t>
  </si>
  <si>
    <t>cuando se requiere</t>
  </si>
  <si>
    <t>Traslados aprobados</t>
  </si>
  <si>
    <t xml:space="preserve">Gestión contractual </t>
  </si>
  <si>
    <t>Solciitud de CDPS</t>
  </si>
  <si>
    <t>CDPs</t>
  </si>
  <si>
    <t xml:space="preserve">Seguimiento  presupuestal </t>
  </si>
  <si>
    <t>informe de seguimiento</t>
  </si>
  <si>
    <t xml:space="preserve">Seguimiento contractual reportado a la Unidad de Planeación </t>
  </si>
  <si>
    <t xml:space="preserve">Quincenal </t>
  </si>
  <si>
    <t>Formato excel</t>
  </si>
  <si>
    <t xml:space="preserve">Realización de estudios previos y documentos precontractuales </t>
  </si>
  <si>
    <t>Calidad de la Justicia</t>
  </si>
  <si>
    <t>Implementar la  Norma Técnica de Calidad NTC 6256 y Guia Técnica de Calidad GTC 286</t>
  </si>
  <si>
    <t>Coordinación Calidad</t>
  </si>
  <si>
    <t>Sensibilizacion NTC 6256 a seccionales</t>
  </si>
  <si>
    <t>Mes</t>
  </si>
  <si>
    <t>Replicas sensibilización NTC  6256 A DESPACHOS JUDICIALES SECCIONALES</t>
  </si>
  <si>
    <t>• Adecuar y optimizar la oferta de despachos judiciales y dependencias de apoyo a la Gestión judicial.</t>
  </si>
  <si>
    <t>Planeación Estratégica y Gestrión de Calidad</t>
  </si>
  <si>
    <t>Conceptuar sobre las necesidades de creación de cargos permanentes o transitorios</t>
  </si>
  <si>
    <t>Cargos creados</t>
  </si>
  <si>
    <t>Recepción de solicitudes para la creación de cargos.</t>
  </si>
  <si>
    <t>Estudio, analisis y elaboración de documento para la viabilidad de creación de cargos.</t>
  </si>
  <si>
    <t>Presentación ante el Consejo Superior de la Judicatura del documento para la creación de cargos permanentes o transitorios.</t>
  </si>
  <si>
    <t>Elaboración y emisión de respuesta a las solicitudes de creación de cargos.</t>
  </si>
  <si>
    <r>
      <t xml:space="preserve">Cantidad de productos pendientes  </t>
    </r>
    <r>
      <rPr>
        <sz val="10"/>
        <color theme="5"/>
        <rFont val="Arial"/>
        <family val="2"/>
      </rPr>
      <t>(FORMULA)</t>
    </r>
  </si>
  <si>
    <r>
      <rPr>
        <sz val="9"/>
        <rFont val="Arial"/>
        <family val="2"/>
      </rPr>
      <t xml:space="preserve">Avance (%) por Actividad </t>
    </r>
    <r>
      <rPr>
        <sz val="10"/>
        <rFont val="Arial"/>
        <family val="2"/>
      </rPr>
      <t xml:space="preserve"> </t>
    </r>
    <r>
      <rPr>
        <sz val="10"/>
        <color theme="5"/>
        <rFont val="Arial"/>
        <family val="2"/>
      </rPr>
      <t>(FORMULA)</t>
    </r>
  </si>
  <si>
    <r>
      <t xml:space="preserve">Avance % por producto 
</t>
    </r>
    <r>
      <rPr>
        <sz val="9"/>
        <color theme="5"/>
        <rFont val="Arial"/>
        <family val="2"/>
      </rPr>
      <t>(FORMULA)</t>
    </r>
  </si>
  <si>
    <r>
      <t xml:space="preserve">Avance Gestión  </t>
    </r>
    <r>
      <rPr>
        <sz val="9"/>
        <color theme="5"/>
        <rFont val="Arial"/>
        <family val="2"/>
      </rPr>
      <t>(FORMULA)</t>
    </r>
  </si>
  <si>
    <t>Durante la vigencia 2019, se realizaron 228 procesos de selección de contratista, a los cuales se le realizó la revisión de los estudios y documentos previos, que luego facilitaron la estructuración de la convocatoria pública. El seguimiento y control de las actividades de la etapa de selección de contratista establecidas en la normatividad permitió que se adjudicaran 220 procesos de los 234 que se convocaron.</t>
  </si>
  <si>
    <t>TRANSFORMACIÓN DE LA ARQUITECTURA ORGANIZACIONAL.</t>
  </si>
  <si>
    <t>* Estrategia Diseñar e implementar nuevos modelos de gestión de la oferta de justicia y generar nuevas herramientas que permitan incrementar la calidad en la producción de información de la Gestión Judicial.</t>
  </si>
  <si>
    <t>UNIDAD ADMINISTRATIVA</t>
  </si>
  <si>
    <t>Realizar los procesos de selección de contratistas</t>
  </si>
  <si>
    <t>Proceso Selección</t>
  </si>
  <si>
    <t>Revisar los estudios y documentos previos para la selección de contratistas</t>
  </si>
  <si>
    <t>Estudios Previos</t>
  </si>
  <si>
    <t>Estructurar los procesos de selección de contratistas</t>
  </si>
  <si>
    <t>Realizar el seguimiento y control de las actividades en los proceso de selección de contratistas</t>
  </si>
  <si>
    <t>Mejorar los procedimientos, metodos y modelos de gestión administrativa</t>
  </si>
  <si>
    <t>Documentos</t>
  </si>
  <si>
    <t>El día 22 de mayo del 2019 se realizó el Tercer Comité de Líderes del SIGCMA presidido por la Magistrada Líder, Doctora Martha Lucia Olano de Noguera, en donde se aprobó la creación de un nuevo proceso en el sistema denominado Gestión Administrativa.
En agosto de 2019, se realizó la auditoria externa al proceso de Adquisición de Bienes y Servicios del SIGCMA. De igual forma, en septiembre de 2019, se realizó la auditoria externa al Sistema de Gestión Ambiental. La gestión realizada permitió que se mantuvieran las certificaciones ISO9001:2015 y 14001:2015.
El 31 de diciembre de 2019, se expidió el nuevo Manual de Contratación para la Dirección Ejecutiva de Administración Judicial y sus Direcciones Seccionales, el cual se adoptó mediante Resolución 7025.</t>
  </si>
  <si>
    <t>Generar y proponer nuevas ideas para el mejoramiento de los procesos</t>
  </si>
  <si>
    <t>Proceso SIGCMA</t>
  </si>
  <si>
    <t>Mejorar y mantener los modelos de gestión a cargo de la Unidad</t>
  </si>
  <si>
    <t>Auditoria</t>
  </si>
  <si>
    <t>Controlar, mejorar e implementar nuevos métodos de operación de las dependencias de la Unidad</t>
  </si>
  <si>
    <t>Manual de Contratación</t>
  </si>
  <si>
    <t>DIVISIÓN ALMACÉN GENERAL E INVENTARIOS</t>
  </si>
  <si>
    <t xml:space="preserve">Actualización de los procedimientos de existentes y creacion de nuevos para el manejo y administración de los bienes muebles </t>
  </si>
  <si>
    <t>Procedimientos</t>
  </si>
  <si>
    <t>Se realizó la revision de los procedimientos existentes para actualizarlos a las nuevas realidades institucionales.
El 12 y 13 de agosto de 2019 se realizó el Taller de formación de administración de activos y técnicas de almacén con todos los almacenistas de las direcciones seccionales de administración judicial.
Los procedimientos actualizados hacen parte del nuevo proceso de Gestión Administrativa, aprobado el día 22 de mayo del 2019 en el Tercer Comité de Líderes del SIGCMA presidido por la Magistrada Líder, Doctora Martha Lucia Olano de Noguera. Su incorporación queda pendiente para la vigencia 2020.</t>
  </si>
  <si>
    <t xml:space="preserve">Revision y actualizacion de los procedimientos existentes </t>
  </si>
  <si>
    <t>Revisiones</t>
  </si>
  <si>
    <t>Realizar encuentro de Almacenistas para intercambiar buenas prácticas en el control de activos</t>
  </si>
  <si>
    <t>Encuentro</t>
  </si>
  <si>
    <t>Presentación al comité de SIGMA de los procedimientos para su aprobación</t>
  </si>
  <si>
    <t xml:space="preserve">Depuración de la bodega de elementos reintegrados </t>
  </si>
  <si>
    <t>Bodega reintegros depurada</t>
  </si>
  <si>
    <t>Se realizo la baja de 486 elementos tecnológicos por inservibles y obsoletos mediante la Resolución 5999 del 10 de octubre de 2019 y su disposición final con la entrega de los mismos a la empresa Gaia Vitare. También se realizó la baja de elementos de consumo controlado (Grecas) mediante la Resolución No. 5998 del 10 de octubre de 2019 y su disposición final fue entregarlos a la empresa recicladora destinada para tal fin.
Se proyectaron las Resoluciones con sus respectivos soportes para dar de baja automotores y elementos de consumo por inservibles y obsoletos para presentar al comité de bajas para su aprobación; sin embargo, la actividad queda pendiente de solución dentro de la vigencia 2020.</t>
  </si>
  <si>
    <t xml:space="preserve">Solicitar la adecuación de un área para clasificar los bienes </t>
  </si>
  <si>
    <t>Adecuación</t>
  </si>
  <si>
    <t>Realizar la toma física de los bienes reintegrados al Almacen</t>
  </si>
  <si>
    <t>Toma física</t>
  </si>
  <si>
    <t>Seleccionar  los bienes inservibles y obsoletos a dar de baja</t>
  </si>
  <si>
    <t>Presentar al comité la relación de bienes a dar de baja para la autorización correspondiente</t>
  </si>
  <si>
    <t>Comité</t>
  </si>
  <si>
    <t>Efectuar los tramites respectivos para la baja de los bienes</t>
  </si>
  <si>
    <t xml:space="preserve">Actualizar los registros en el sistema de información SICOF </t>
  </si>
  <si>
    <t>Registro</t>
  </si>
  <si>
    <t>Disposición final de los bienes dados de baja</t>
  </si>
  <si>
    <t>Disposición final</t>
  </si>
  <si>
    <t>SECCIÓN SERVICIOS TÉCNICOS</t>
  </si>
  <si>
    <t>Procedimiento</t>
  </si>
  <si>
    <t>Se elaboraron a corte 31 de diciembre de 2019 los siguientes procedimientos:
1. Servicios de traducción e interpretación.
2. Administración del Edificio Bolsa de Bogotá.
3. Servicios de publicación en diarios de amplia circulación nacional.
4. Servicios de publicación en el Diario Oficial.
5. Trámite y pago de membresías.
6. Trámite de cuentas y Resoluciones de reconocimiento y pago.
7. Control y pago de servicios públicos y telefonía móvil celular.
8. Servicios de mantenimiento.
Los procedimientos formulados hacen parte del nuevo proceso de Gestión Administrativa, aprobado el día 22 de mayo del 2019 en el Tercer Comité de Líderes del SIGCMA presidido por la Magistrada Líder, Doctora Martha Lucia Olano de Noguera. Su incorporación queda pendiente para la vigencia 2020.</t>
  </si>
  <si>
    <t>Crear procedimientos relacionados con prestación de servicios técnicos</t>
  </si>
  <si>
    <t xml:space="preserve">Actualizar procedimientos relacionados con servicios públicos domiciliarios y telefonía móvil </t>
  </si>
  <si>
    <t>Crear los procedimientos relacionados con mantenimiento</t>
  </si>
  <si>
    <t>MODERNIZACIÓN DE LA INFRAESTRUCTURA JUDICIAL Y SEGURIDAD</t>
  </si>
  <si>
    <t>* Estrategia Planear, mantener y preservar las sedes al servicio de la Rama Judicial
* Estrategia de Seguridad Colectiva</t>
  </si>
  <si>
    <t>Procesos de Selección</t>
  </si>
  <si>
    <t>Se elaboraron los siguientes documentos y estudios previos:
1. Publicaciones Diario Oficial (Servicios Técnicos)
2. Suscripción Diario Oficial  (Servicios Técnicos)
3. Publicación Avisos de prensa 2019 (Servicios Técnicos)
4. Transporte terrestre de elementos (Almacén)
5. Mantenimiento Extintores  (CAPJ)
6. Mantenimiento montacargas  (Almacén)
7. Obras civiles requeridas para el actual sistema de transporte vertical de personas del edificio DEAJ para certificación  (Servicios Técnicos)
8. Servicio de inspección técnica y certificación de los sistemas de trasporte vertical – ascensores – y puertas eléctricas (Servicios Técnicos)
9. Arrendamiiento Torre D del Centro Comercial y Financiero Avenida Chile (Servicios Técnicos)
10. Mantenimiento Rayos X y arcodetector  (CAPJ)
11. Obras Civiles Construcción Cuarto Residuos DEAJ
12. Servicio integral de aseo, cafetería y mantenimiento locativo
13. Arrendamiiento CASUR (CAPJ)
14. servicio de tecnología radio trunking  (Oficina de Seguridad)
15. Obra Civil Ascensores Palacio y Sede Anexa para certificación (CAPJ)
16. Tarjetas profesionales de abogado 2 (URNA)
17. Publicación Avisos de prensa 2020-2022 (Servicios Técnicos)
Se revisaron los siguientes documentos y estudios previos:
1. Mantenimiento aire acondicionado (CAPJ)
2. Tarjetas profesionales de abogado (URNA)
3. Mantenimiento plantas eléctricas  (CAPJ)
4. Atención urgencias  (Recursos Humanos)
5. Interventoría CCT  (Oficina de Seguridad)
6. Productos audiovisuales (CENDOJ)
7. Impresos y publicaciones (CENDOJ)
8. Interventoría RX detector de explosivos, arcos detectores de metales y molinetes control de acceso (Oficina de Seguridad)
9. Publicación del inventario de los depósitos judiciales (Cobro coactivo - U. Presupuesto)
10. Interventoría CCT 2 (Oficina de Seguridad)
11. Pisos laminados (CAPJ)</t>
  </si>
  <si>
    <t>Elaborar o revisar los estudios y documentos previos para la selección de contratistas</t>
  </si>
  <si>
    <t>Estudios y documentos previos</t>
  </si>
  <si>
    <t>Documentos proceso de selección</t>
  </si>
  <si>
    <t>Se estructuraron procesos contractuales, así:
a. Contrataciones Directas: Ocho (8)
b. Invitaciones públicas: Veinticuatro (24)</t>
  </si>
  <si>
    <t>Realizar el seguimiento y control de las actividades en los procesos de selección de contratistas</t>
  </si>
  <si>
    <t>Diariamente</t>
  </si>
  <si>
    <t>Proceso de selección SECOP</t>
  </si>
  <si>
    <t>Se realizó control y seguimiento del proceso de selección, así:
a. Contrataciones Directas: Ocho (8)
b. Invitaciones públicas: Veinticuatro (24)</t>
  </si>
  <si>
    <t>Supervisar contrato</t>
  </si>
  <si>
    <t>Informes de supervisión</t>
  </si>
  <si>
    <t>A corte 31 de diciembre de 2019, se supervisaron los siguientes contratos en la Sección Servicios Técnicos y en apoyo de la División de Servicios Administrativos y unidades del Consejo Superior de la Judicatura:
1. Contrato 131 de 2016 - Tarjetas profesionales  URNA (Servicios Técnicos)
2. Contrato 203 de 2017 - Publicación Diario Oficial (Servicios Administrativos)
3. Contrato 082 de 2018 - Impresos y publicaciones CENDOJ (Servicios Administrativos)
4. Contrato 205 de 2018 - Avantel Oficina de Seguridad  (Servicios Administrativos)
5. Contrato 221 de 2018 - Mantenimiento Ascensores Schindler (Servicios Técnicos)
6. Contrato 227 de 2018 - Acceso vehicular y peatonal DEAJ  (Servicios Administrativos)
7. Contrato 228 de 2018 - Custodia medios Informaticos   (Servicios Técnicos)
8. Convenio 001 de 2018 - Policía Nacional  (Servicios Administrativos)
9. Contrato 031 de 2019 - RTVC CENDOJ  (Servicios Administrativos)
10. Contrato 050 de 2019 - publicación Diario Oficial (Servicios Técnicos)
11. Contrato 051 de 2019 - suscripción Diario Oficial (Servicios Técnicos)
12. Contrato 054 de 2019 - publicación avisos prensa (Servicios Técnicos)
13. Contrato 071 de 2019 - Tarjetas profesionales URNA (Servicios Técnicos)
14. Contrato 104 de 2019 -  Impresos y publicaciones CENDOJ (Servicios Administrativos)
15. Contrato 115 de 2019 - Obra civil DEAJ con fines de certificación  (Servicios Técnicos Apoyo a la UIF)
16. Contrato 124 de 2019 - Interventoría RX detector de explosivos, arcos detectores de metales y molinetes control de acceso (Servicios Administrativos)
17. Contrato 137 de 2019 - Publicacion Inventario Depositos judiciales (Servicios Técnicos)
18, Contrato 138 de 2019 - Inspección y certificación ascensores y puertas eléctricas (Servicios Técnicos)
19. Contrato 141 de 2019 - Arrendamiento Torre D C.C. Av. Chile (Servicios Administrativos)
20. Contrato 159 de 2019 - Impresora Carnés (Servicios Técnicos)
21. Contrato 173 de 2019- Obras Civiles Construcción Cuarto Residuos DEAJ  (Servicios Técnicos)
22. Contrato 184 de 2019 - Interventoria CCT  (Servicios Administrativos)
23. Contrato 193 de 2019 - Avantel Oficina de Seguridad  (Servicios Administrativos)
24. Contrato 208 de 2019 - Tarjetas profesionales URNA (Servicios Técnicos)
25. Contrato 217 de 2019 -  Publicacion Avisos de Prensa (Servicios Técnicos)</t>
  </si>
  <si>
    <t>Administrar las sedes del Nivel Central y garantizar la prestación de los servicios administrativos</t>
  </si>
  <si>
    <t>Asegurar el servicio de aseo y cafeteria en las sedes del nivel central</t>
  </si>
  <si>
    <t>Informes de supervisión, factura y soportes de ejecución</t>
  </si>
  <si>
    <t>Se realiza apoyo técnico a la supervisión del contrato Contrato 185 de 2019, para los edificios de la DEAJ y Mónaco.</t>
  </si>
  <si>
    <t>Garantizar el servicio de vigilancia en las sedes del nivel central</t>
  </si>
  <si>
    <t>Se realiza apoyo técnico a la supervisión del contrato Contrato 189 de 2018, para los edificios de la DEAJ y Mónaco.</t>
  </si>
  <si>
    <t>Asegurar el servicio de mantenimiento a las edificaciones del nivel central</t>
  </si>
  <si>
    <t>Informes de supervisión, factura y hoja de vida de equipos; Reporte de servicios de mantenimiento básico</t>
  </si>
  <si>
    <t>A. Se realiza apoyo técnico a la supervisión para los edificios de la DEAJ y Mónaco, de los siguientes contratos:
1. Contrato 235 de 2018 - Mantenimiento equipos hidraulicos
2. Contrato 062 de 2019 - Mantenimiento aires acondicionados
3. Contrato 095 de 2019 - Extintores
4. Contrato 175 de 2019 - Mantenimiento arcodetector DEAJ
B. Se realiza supervisión de los siguientes contratos:
1. Contrato 221 de 2018 - Mantenimiento Ascensores Schindler
2. Contrato 227 de 2018 - Acceso vehicular y peatonal DEAJ
C. Se realiza mantenimiento básico para los edificios DEAJ y Mónaco.
1. Diariamente se realiza en promedio 6 mantenimientos básicos por parte del personal de la Sección Servicios Técnicos</t>
  </si>
  <si>
    <t>8.4</t>
  </si>
  <si>
    <t>Garantizar las publicaciones que el nivel central requiera</t>
  </si>
  <si>
    <t>Informes de supervisión, factura y publicaciones</t>
  </si>
  <si>
    <t>A corte 31 de diciembre del año 2019 se realizaron publicaciones así:
1. Treinta y seis (36) publicaciones de avisos de prensa en diarios de amplia circulación nacional: Enero 2; Febrero 2; Marzo 3; Abril 2; Mayo 4; Junio 3; Julio 3; agosto 3; Septiembre 2; Octubre 4; Noviembre 1 y diciembre 7.
2. Seis (6) publicaciones en el Diario Oficial: Marzo 1; Abril 1; Junio 3; y julio 1.</t>
  </si>
  <si>
    <t>8.5</t>
  </si>
  <si>
    <t>Garantizar las traducciones e interretaciones que la Corte Suprema de Justicia requiera</t>
  </si>
  <si>
    <t>Oficio de designación de traductor o intérprete y Resolución de reconocimiento y pago</t>
  </si>
  <si>
    <t>A corte 31 de diciembre del año 2019 se realizaron Veinte (20) traducciones para la Corte Suprema de Justicia.</t>
  </si>
  <si>
    <t>8.6</t>
  </si>
  <si>
    <t>Garantizar  el pago de las membresías del Consejo de Estado</t>
  </si>
  <si>
    <t>Resoluciones de reconocimiento y pago</t>
  </si>
  <si>
    <t>Se realizó el proceso para garantizar dos (2) membresías del Consejo de Estado con la Asociación Iberoamericana de Tribunales de Justicia Fiscal y Administrativa AIT y la Asociación  Internacional de Altas Jurisdicciones Administrativas – AIHJA</t>
  </si>
  <si>
    <t>8.7</t>
  </si>
  <si>
    <t>Asegurar la certificación de sistemas de transporte vertical y puertas eléctricas</t>
  </si>
  <si>
    <t>Certificados del ente de inspección acreditado por el ONAC</t>
  </si>
  <si>
    <t>Se encuentra en ejecución el contrato 138 de 2019, el cual tiene por objeto la inspección y certificación ascensores y puertas eléctricas del Palacio de Justicia, Sede Anexa, DEAJ y edificio Mónaco. A la fecha se han inspeccionados 14 ascensores y 5 puertas eléctricas, de los cuales se encuentran certificados 2 ascesores y 1 puerta eléctrica correspondiente al edificio de la DEAJ.</t>
  </si>
  <si>
    <t>8.8</t>
  </si>
  <si>
    <t>Garantizar el servicio de telefonía móvil que el nivel central requiera</t>
  </si>
  <si>
    <t>Factura</t>
  </si>
  <si>
    <t>Seguimiento y control del servicio y pago de facturas de manera mensual.</t>
  </si>
  <si>
    <t>8.9</t>
  </si>
  <si>
    <t xml:space="preserve">Garantizar el control y pago de los servicios públicos domiciliarios y de telefonía móvil </t>
  </si>
  <si>
    <t>Seguimiento, control del servicio y pago de facturas de manera mensual. Adicionamente, se realizan informes y reportes mensuales de consumo en el marco del SIGMA</t>
  </si>
  <si>
    <t>8.10</t>
  </si>
  <si>
    <t>Garantizar y controlar el trámite de cuentas para pago (Facturas de contratos y resoluciones de recocimiento y pago)</t>
  </si>
  <si>
    <t>A corte de 31 de diciembre del año de manera mensual se realizaron trámite de cuentas de las facturas de los contratos descritos, de los servicios públicos y 41 resoluciones de reconocimiento y pago.</t>
  </si>
  <si>
    <t>8.11</t>
  </si>
  <si>
    <t>Garantizar el servicio de custodia de medios informáticos que el nivel central requiera</t>
  </si>
  <si>
    <t>Se realiza la supervisión del contrato 228 de 2018 - Custodia medios Informaticos   (Servicios Técnicos)</t>
  </si>
  <si>
    <t>SECCIÓN COMPRAS</t>
  </si>
  <si>
    <t>Elaboración y publicación el Plan Anual de Adquisiciones de la vigencia</t>
  </si>
  <si>
    <t>Publicación PAA</t>
  </si>
  <si>
    <t>Se consolidó el plan de compras de funcionamiento Nivel Central ajustado a la asignación de recursos para la adquisición de bienes y servicios.
El 31 de enero de 2019 se consolidó y publicó el plan anual de adquisiciones de bienes y servicios de la vigencia.
Con corte a 31 de diciembre de 2019, se realizaron 50 publicaciones del PAA; 32 de ellas en el SECOP II y 18 en el SECOP I, de acuerdo con lo establecido para la vigencia por la Agencia Colombia Compra Eficiente para la Contratación Directa, ya que la plataforma SECOP II no fue habilitada para este tipo de modalidad.
El 15 de febrero de 2019 se verificó el cumplimiento del Plan de Compras 2018, el cual fue incorporado dentro del SIRECI</t>
  </si>
  <si>
    <t>Consolidar plan de compras de funcionamiento Nivel Central</t>
  </si>
  <si>
    <t>Plan de Compras</t>
  </si>
  <si>
    <t>Consolidar plan de adquisicion de bienes y servicios de la vigencia</t>
  </si>
  <si>
    <t>PAA</t>
  </si>
  <si>
    <t>Actualización del PAA</t>
  </si>
  <si>
    <t>Actualización PAA</t>
  </si>
  <si>
    <t>Verificar el cumplimiento del PAA 2018</t>
  </si>
  <si>
    <t>PAA 2018 - SIRECI</t>
  </si>
  <si>
    <t>CENTRO DE ADMINISTRACIÓN DEL PALACIO DE JUSTICIA</t>
  </si>
  <si>
    <t>Mejorar los procedimientos, métodos y modelos de gestión administrativa</t>
  </si>
  <si>
    <t xml:space="preserve">Se están determinando los procesos del Centro de Administración del Palacio de Justicia de Bogotá </t>
  </si>
  <si>
    <t>Establecer procesos que permitan atender oportunamente el desarrollo de las gestiones administrativas y operativas que demande la Corte Constitucional, la Corte Suprema de Justicia, el Consejo de Estado, la Sala Jurisdiccional Disciplinaria (o quien haga sus veces) y el Consejo Superior de la Judicatura.</t>
  </si>
  <si>
    <t>Procesos</t>
  </si>
  <si>
    <t>Presentar a consideración del Consejo Superior de la Judicatura el proyecto de Reglamento del Palacio de Justicia “Alfonso Reyes Echandía”.</t>
  </si>
  <si>
    <t>Proyecto de reglamento elaborado</t>
  </si>
  <si>
    <t xml:space="preserve">Se tiene planificado terminar el proyecto en el mes de Febrero de 2020 </t>
  </si>
  <si>
    <t>Elaborar los manuales de procedimiento sobre rutinas de mantenimiento y normas de seguridad industrial para el Palacio de Justicia “Alfonso Reyes Echandía”</t>
  </si>
  <si>
    <t>Los manuales están en proceso de estudio</t>
  </si>
  <si>
    <t>Realizar los procesos de supervisión de contratos</t>
  </si>
  <si>
    <t>Están en proceso de estudio de los documentos para producir la lista de chequeo para cada una</t>
  </si>
  <si>
    <t>Verificar el cumplimiento de los manuales técnicos y de seguridad industrial del edificio del Palacio de Justicia “Alfonso Reyes Echandía”.</t>
  </si>
  <si>
    <t>Lista de chequeo por documento</t>
  </si>
  <si>
    <t>Efectuar la supervisión de la ejecución de los contratos relacionados con el funcionamiento, que abarquen las necesidades operativas y administrativas, y mantenimiento o servicios de las instalaciones del Palacio de Justicia “Alfonso Reyes Echandía”.</t>
  </si>
  <si>
    <t>Se lleva el control con cada proceso de facturación</t>
  </si>
  <si>
    <t>Se lleva el control con la bitácora y con informes de supervisión</t>
  </si>
  <si>
    <t>Bitácoras, informes</t>
  </si>
  <si>
    <t>Órdenes de servicio y hojas de vida</t>
  </si>
  <si>
    <t>Se lleva el control con las órdenes de servicio, las hojas de vida</t>
  </si>
  <si>
    <t>Asegurarel servicio de mantenimiento a los equipos de las edificaciones del nivel central</t>
  </si>
  <si>
    <t>Órdenes de servicio, bitácoras y hojas de vida</t>
  </si>
  <si>
    <t>Garantizar el servicio de telefonía que el nivel central requiera</t>
  </si>
  <si>
    <t>Se lleva el control con la bitácora</t>
  </si>
  <si>
    <t>Administrar los equipos de fotocopiado y los elementos de consumo de los mismos en el Consejo Superior de la Judicatura y Sala Jurisdiccional Disciplinaria (o quien haga sus veces)</t>
  </si>
  <si>
    <t>Bitácoras y hojas de vida</t>
  </si>
  <si>
    <t>Se lleva el control con las hojas de vida</t>
  </si>
  <si>
    <t>Llevar el control de usuarios de fotocopiado y material utilizado en el Consejo Superior de la Judicatura y Sala Jurisdiccinal Disciplinaria (o quien haga sus veces).</t>
  </si>
  <si>
    <t>Libro de control de usuarios de fotocopiado</t>
  </si>
  <si>
    <t>Libro control de usuarios</t>
  </si>
  <si>
    <t xml:space="preserve">UNIDAD DE DESARROLLO Y ANÁLISIS ESTADÍSTICO </t>
  </si>
  <si>
    <t xml:space="preserve">III. GESTION  </t>
  </si>
  <si>
    <t xml:space="preserve">PILAR ESTRATÉGICO </t>
  </si>
  <si>
    <t>PROYECTO DE INVERSIÓN</t>
  </si>
  <si>
    <t>ÍTEM</t>
  </si>
  <si>
    <t xml:space="preserve">TOTALES SECCIÓN B </t>
  </si>
  <si>
    <t>Este rol se desarrolló con la presentación de 17 informes de ley; y la realización de 59 auditorías, entre ellas 23 especiales, en las que se identificaron posibles brechas y oportunidades de mejora, generando las recomendaciones para su cierre y optimización, y la formulación de 46 planes de mejoramiento.</t>
  </si>
  <si>
    <t>Anticorrupción y transparencia - Carrera judicial, desarrollo del Talento Humano y gestión del conocimiento - Calidad de la justicia</t>
  </si>
  <si>
    <t>Apropiación de las directrices de los códigos de ética y de las normas nacionales sobre transparencia, rendición de cuentas y anticorrupción - Diseñar e implementar el proceso de gestión del conocimiento en la Rama Judicial - Actualización y formación en estructuras de alto nivel, la norma y la guía técnica de calidad de la Rama Judicial; el MIPG para los servidores judiciales.</t>
  </si>
  <si>
    <t>Unidad de Auditoría</t>
  </si>
  <si>
    <t xml:space="preserve">ROL EVALUACIÓN Y SEGUIMIENTO </t>
  </si>
  <si>
    <t>INFORMES</t>
  </si>
  <si>
    <t>1.1.1</t>
  </si>
  <si>
    <t>Informe de seguimiento a las medidas de austeridad en el gasto público</t>
  </si>
  <si>
    <t>1.1.2</t>
  </si>
  <si>
    <t>Informe de verificación del cumplimiento de las obligaciones respecto del Sistema Único de Gestión e Información de la Actividad Litigiosa del Estado (eKOGUI), contenidas en el capítulo 4 del Decreto 1069 de 2015</t>
  </si>
  <si>
    <t>1.1.3</t>
  </si>
  <si>
    <t>Informe de seguimiento PQRS</t>
  </si>
  <si>
    <t>1.1.4</t>
  </si>
  <si>
    <t>Informe Ejecutivo Anual (FURAG II)</t>
  </si>
  <si>
    <t>1.1.5</t>
  </si>
  <si>
    <t>Informe de auditaje a los estados financieros consolidados a 31 de diciembre de 2018</t>
  </si>
  <si>
    <t>1.1.6</t>
  </si>
  <si>
    <t>Informe de evaluación anual del Sistema de Control Interno Contable a 31 de diciembre de 2018</t>
  </si>
  <si>
    <t>1.1.7</t>
  </si>
  <si>
    <t>Informe de verificación, recomendaciones, seguimiento y resultados sobre el cumplimiento de las normas en materia de derecho de autor sobre software</t>
  </si>
  <si>
    <t>1.1.8</t>
  </si>
  <si>
    <t>Informe pormenorizado del estado del control interno y publicación del mismo en la página Web de la entidad</t>
  </si>
  <si>
    <t>Cuatrimestral</t>
  </si>
  <si>
    <t>1.1.9</t>
  </si>
  <si>
    <t>Informe de seguimiento a la ejecución presupuestal y planes de inversión a 31 de diciembre de 2018</t>
  </si>
  <si>
    <t>1.1.10</t>
  </si>
  <si>
    <t>Informe de verificación del cumplimiento Ley de transparencia</t>
  </si>
  <si>
    <t>1.1.11</t>
  </si>
  <si>
    <t xml:space="preserve">Informe de evaluación al cumplimiento de las políticas de operación y seguridad del SIIF Nación </t>
  </si>
  <si>
    <t>Bimestral</t>
  </si>
  <si>
    <t>1.1.12</t>
  </si>
  <si>
    <t>Informe de seguimiento a planes de mejoramiento internos</t>
  </si>
  <si>
    <t>1.1.13</t>
  </si>
  <si>
    <t>Informe de seguimiento al plan de mejoramiento de la Contraloría General de la República</t>
  </si>
  <si>
    <t>1.1.14</t>
  </si>
  <si>
    <t>Informe de seguimiento a las medidas de prevención de la corrupción</t>
  </si>
  <si>
    <t>1.1.15</t>
  </si>
  <si>
    <t>Informe de gestión anual de la Unidad de Auditoría</t>
  </si>
  <si>
    <t>AUDITORÍAS DE GESTIÓN</t>
  </si>
  <si>
    <t>Auditoría al proceso de adquisición de bienes y servicios vigencia 2018 (Nivel Central y Seccional)</t>
  </si>
  <si>
    <t>Único</t>
  </si>
  <si>
    <t>1.2.2</t>
  </si>
  <si>
    <t>Auditoría a contratos de prestación de servicios (Nivel Central)</t>
  </si>
  <si>
    <t>1.2.3</t>
  </si>
  <si>
    <t>Auditoría a los contratos de mantenimiento de vehículos (Nivel Central y Seccional)</t>
  </si>
  <si>
    <t>1.2.4</t>
  </si>
  <si>
    <t>Auditoría a contratos con pagos en especie (Nivel Central y Seccional)</t>
  </si>
  <si>
    <t>1.2.5</t>
  </si>
  <si>
    <t>Auditoría a los contratos de servicios de vigilancia (Nivel Central y Seccional)</t>
  </si>
  <si>
    <t>1.2.6</t>
  </si>
  <si>
    <t>Auditoría a los contratos de servicios de aseo y cafetería (Nivel Central y Seccional)</t>
  </si>
  <si>
    <t>1.2.7</t>
  </si>
  <si>
    <t>Auditoría a los contratos de arrendamiento (Nivel Central y Seccional)</t>
  </si>
  <si>
    <t>1.2.8</t>
  </si>
  <si>
    <t>Auditoría a los contratos de papelería e insumos (Nivel Central y Seccional)</t>
  </si>
  <si>
    <t>1.2.9</t>
  </si>
  <si>
    <t>Auditoría a almacén e inventarios (Nivel Central y Seccional)</t>
  </si>
  <si>
    <t>1.2.10</t>
  </si>
  <si>
    <t>Arqueos de cajas menores (Nivel Central y Seccional) (según programe el líder)</t>
  </si>
  <si>
    <t>1.2.11</t>
  </si>
  <si>
    <t>Auditoría a gastos ordinarios del proceso (Nivel Central y Seccional)</t>
  </si>
  <si>
    <t>1.2.12</t>
  </si>
  <si>
    <t>Auditoría a plantas de personal (Nivel Central y Seccional)</t>
  </si>
  <si>
    <t>1.2.13</t>
  </si>
  <si>
    <t>Auditoría a convocatorias concurso de méritos (Segunda Parte - Nivel Central)</t>
  </si>
  <si>
    <t>1.2.14</t>
  </si>
  <si>
    <t>Auditoría provisión de vacantes (Nivel Central)</t>
  </si>
  <si>
    <t>1.2.15</t>
  </si>
  <si>
    <t>Auditoría a recobro de incapacidades (Nivel Central)</t>
  </si>
  <si>
    <t>1.2.16</t>
  </si>
  <si>
    <t>Auditoría a la concesión de los estímulos y distinciones a los servidores judiciales, cumplimiento en el pago de auxilio económico con ocasión de la medalla al mérito judicial</t>
  </si>
  <si>
    <t>1.2.17</t>
  </si>
  <si>
    <t>Auditoría al proceso de elaboración y liquidación de nómina (Nivel Central)</t>
  </si>
  <si>
    <t>1.2.18</t>
  </si>
  <si>
    <t>Auditoría a sentencias, conciliaciones y acciones de repetición  (Nivel Central)</t>
  </si>
  <si>
    <t>1.2.19</t>
  </si>
  <si>
    <t>Auditoría a la gestión de cobro coactivo y seguimiento al plan de mejoramiento del fondo de modernización (Nivel Central)</t>
  </si>
  <si>
    <t>1.2.20</t>
  </si>
  <si>
    <t>Auditoría a la adquisición y adecuación de infraestructura física para ciudades intermedias y cabeceras de circuito a nivel nacional</t>
  </si>
  <si>
    <t>1.2.21</t>
  </si>
  <si>
    <t>Auditoría al proyecto de mejoramiento y mantenimiento de infraestructura física a nivel nacional y reforzamiento estructural en inmuebles judiciales a nivel nacional</t>
  </si>
  <si>
    <t>1.2.22</t>
  </si>
  <si>
    <t>Auditoría a la construcción y/o adecuación salas de audiencias y despachos para la implementación del sistema oral a nivel nacional</t>
  </si>
  <si>
    <t>1.2.23</t>
  </si>
  <si>
    <t>Seguimiento a la identificación de la vulnerabilidad de la infraestructura a nivel local</t>
  </si>
  <si>
    <t>1.2.24</t>
  </si>
  <si>
    <t>Auditoría al contrato de soporte a nivel software y hardware</t>
  </si>
  <si>
    <t>1.2.25</t>
  </si>
  <si>
    <t>Auditoría al sistema de registro y administración de audiencias CICERO</t>
  </si>
  <si>
    <t>1.2.26</t>
  </si>
  <si>
    <t>Auditoría a la prestación de servicios de conectividad</t>
  </si>
  <si>
    <t>1.2.27</t>
  </si>
  <si>
    <t>Auditoría integral a las coordinaciones de San Andrés, Riohacha, Quibdó y Florencia, y a las Oficinas de Apoyo de San Gil y Buga</t>
  </si>
  <si>
    <t>1.2.28</t>
  </si>
  <si>
    <t>Auditoría de seguimiento a la implementación del Modelo Único de Seguridad y Privacidad de la Información (Decreto 1078/2015) (Nivel Central)</t>
  </si>
  <si>
    <t>1.2.29</t>
  </si>
  <si>
    <t xml:space="preserve">Auditoría a la formulación del anteproyecto de presupuesto de inversión </t>
  </si>
  <si>
    <t>1.2.30</t>
  </si>
  <si>
    <t>Auditoría a la formulación y ejecución del Plan de Gestión Ambiental (Bogotá - Quibdó)</t>
  </si>
  <si>
    <t>1.2.31</t>
  </si>
  <si>
    <t>Auditoría a la Formulación del Plan Sectorial</t>
  </si>
  <si>
    <t>1.2.32</t>
  </si>
  <si>
    <t>Auditoría a la formulación de los planes de acción</t>
  </si>
  <si>
    <t>AUDITORÍAS ESPECIALES</t>
  </si>
  <si>
    <t>1.3.1</t>
  </si>
  <si>
    <t>Auditorías al reparto de procesos judiciales por solicitudes directas</t>
  </si>
  <si>
    <t>1.3.2</t>
  </si>
  <si>
    <t>Auditoría de verificación del uso dado a los servidores destinados para el directorio unificado y CICERO en las Direcciones Seccionales de Administración Judicial.</t>
  </si>
  <si>
    <t>1.3.3</t>
  </si>
  <si>
    <t>Auditoría Siglo XXI Web</t>
  </si>
  <si>
    <t>1.3.4</t>
  </si>
  <si>
    <t>Auditoría de seguimiento a la construcción Despachos judiciales de Zipaquirá - Cundinamarca</t>
  </si>
  <si>
    <t>1.3.5</t>
  </si>
  <si>
    <t>Auditoría de seguimiento a la construcción sede Despachos judiciales de Soacha - Cundinamarca</t>
  </si>
  <si>
    <t>1.3.6</t>
  </si>
  <si>
    <t>Auditoría de seguimiento a la construcción sede Despachos judiciales Facatativá - Cundinamarca</t>
  </si>
  <si>
    <t>1.3.7</t>
  </si>
  <si>
    <t>Auditoría de seguimiento a la construcción sede Despachos judiciales Ramiriquí - Boyacá</t>
  </si>
  <si>
    <t>1.3.8</t>
  </si>
  <si>
    <t>Auditoría al manejo de depósitos Judiciales por solicitud</t>
  </si>
  <si>
    <t>1.3.9</t>
  </si>
  <si>
    <t>Otras auditorías solicitadas</t>
  </si>
  <si>
    <t>ROL EVALUACIÓN DE LA GESTIÓN DEL RIESGO</t>
  </si>
  <si>
    <t>Prestar asesoría y acompañamiento técnico y de evaluación y seguimiento a los diferentes pasos de la gestión del riesgo</t>
  </si>
  <si>
    <t>Por demanda</t>
  </si>
  <si>
    <t>Asesoría</t>
  </si>
  <si>
    <t>En el rol de evaluación de la gestión del riesgo la Unidad de Auditoría prestó asesoría y acompañamiento en la revisión y actualización de los riesgos de los procesos del SIGCMA; se generaron las correspondientes recomendaciones para la construcción del mapa de riesgos de corrupción, y se verificaron los relacionados con la seguridad informática a través la auditoría al Proceso de Implementación del Manual de Políticas y Procedimientos de Seguridad de la Información para la Rama Judicial, la cual generó una serie de recomendaciones tendientes a fortalecer el manejo de la seguridad y la gestión de este tipo de riesgos, así como las auditorías especiales al procedimiento de reparto de procesos judiciales a través del Sistema para la Gestión de Procesos Judiciales, mismas que evidencian algunos factores que se requieren controlar de forma adecuada.</t>
  </si>
  <si>
    <t>Evaluar la gestión del riesgo</t>
  </si>
  <si>
    <t>Calidad de la justicia</t>
  </si>
  <si>
    <t>Actualización y formación en estructuras de alto nivel, la norma y la guía técnica de calidad de la Rama Judicial; el MIPG para los servidores judiciales.</t>
  </si>
  <si>
    <t>ROL RELACIÓN CON ENTES EXTERNOS DE CONTROL</t>
  </si>
  <si>
    <t>En el rol de relación con entes externos de control, la Unida de Auditoría brindó el acompañamiento a los procesos auditados por la CGR, se hicieron recomendaciones y sugirieron lineamientos frente a requerimientos y respuestas, se formularon recomendaciones en relación con la suscripción del plan de mejoramiento y seguimiento al cumplimiento de los mismos frente al órgano de control fiscal.</t>
  </si>
  <si>
    <t>Facilitar el flujo de información con los entes de control externos</t>
  </si>
  <si>
    <t>Reuniones</t>
  </si>
  <si>
    <t>ROL ENFOQUE HACIA LA PREVENCIÓN</t>
  </si>
  <si>
    <t>Asistir a las diferentes mesas de trabajo y reuniones a las que sea invitada la Unidad de Auditoría</t>
  </si>
  <si>
    <t>A través del rol de enfoque a la prevención, la Unidad de Auditoría participó en los distintos comités realizados durante el año 2019, en los cuales tiene voz, pero sin voto, y en las mesas y reuniones de trabajo a las que fue invitada, aportando conocimientos específicos, metodologías, mejores prácticas de gestión y opiniones no vinculantes, soportadas en la experticia y conocimiento de los auditores; formulando recomendaciones con alcance preventivo y ejecutando acciones de fomento de la cultura del control que sirven al CSJ para la toma de decisiones oportunas, frente al quehacer institucional y la mejora continua; entre las cuales se destaca la presentación ante el CICCI, del Documento Técnico y el Proyecto de Acuerdo “Por el cual se adopta la actualización del Modelo Estándar de Control Interno (MECI), se ordena su implementación y se dictan otras disposiciones relacionadas con el tema”, para aprobación del CSJ, fundados en la necesidad de fortalecer los mecanismos, métodos y procedimientos de control al interior de la Rama Judicial, dadas las nuevas disposiciones legales, las tendencias internacionales en la materia, y sobre todo, las debilidades detectadas a través de la actividad de auditoría interna; e impartiendo conocimiento a través de jornadas de sensibilización en materia de control interno y control a la contratación estatal a nivel de direcciones seccionales, con el apoyo de la Escuela Judicial.
Ahora bien, sin ser la totalidad de las actuaciones de la Unidad de Auditoría en materia preventiva, es importante resaltar las recomendaciones plasmadas en los documentos "Plan Anticorrupción y de Atención al Ciudadano de la Rama Judicial. Recomendaciones para su Elaboración" y la "Guía Metodológica para la Formulación de Planes de Mejoramiento de la Rama Judicial", aprobados por el CICCI para su implementación. Así mismo, vale la pena indicar que producto de las auditorías al Proceso de Adquisición de Bienes y Servicios, se insistió en la necesidad de actualizar el Manual de Contratación de la Entidad, resultado de lo cual la Dirección Ejecutiva de Administración Judicial (DEAJ) expidió la Resolución 7025 del 31/12/2019, con la cual adoptó un nuevo manual en esta materia.</t>
  </si>
  <si>
    <t>Participar en el Comité de cartera</t>
  </si>
  <si>
    <t>Participar en el Comité de cobro coactivo</t>
  </si>
  <si>
    <t>Participar en el Comité de defensa judicial y conciliación de la DEAJ</t>
  </si>
  <si>
    <t>Participar en el Comité del sistema integrado de gestión y control de la calidad y del medio ambiente SIGCMA</t>
  </si>
  <si>
    <t>Participar en el Comité Institucional de Coordinación de Control Interno</t>
  </si>
  <si>
    <t>Asesorar a los líderes de procesos en la formulación de planes de mejoramiento producto de las auditorías internas</t>
  </si>
  <si>
    <t>4.8</t>
  </si>
  <si>
    <t>Realizar actividades de sensibilización para el fomento de la cultura del control interno</t>
  </si>
  <si>
    <t>4.9</t>
  </si>
  <si>
    <t>Asesoría y capacitaciones en metodología de marco lógico y cadena de valor de proyectos de inversión</t>
  </si>
  <si>
    <t>Carrera judicial, desarrollo del Talento Humano y gestión del conocimiento - Calidad de la justicia</t>
  </si>
  <si>
    <t>Diseñar e implementar el proceso de gestión del conocimiento en la Rama Judicial - Consolidar y ampliar la cobertura del sistema de carrera judicial a nivel nacional</t>
  </si>
  <si>
    <t>ROL LIDERAZGO ESTRATÉGICO</t>
  </si>
  <si>
    <t>Mantener contacto permanente con el Consejo Superior de la Judicatura</t>
  </si>
  <si>
    <t>En el rol de liderazgo estratégico la Unidad de Auditoría mantuvo contacto permanente, tanto con el CSJ como con la DEAJ y los Consejos y Direcciones Seccionales, informando sobre los resultados de las auditorías, haciendo las recomendaciones correspondientes y el seguimiento al cumplimiento y efectividad de las acciones de mejora consignadas en los planes de mejoramiento vigentes. De igual forma, se viene trabajando con los líderes y gestores de los procesos, de forma coordinada con la Unidad de Planeación de la DEAJ, en el fortalecimiento de la cultura del adecuado diseño e implementación de los planes de mejoramiento, conforme al procedimiento y a la guía elaborados para tal fin.</t>
  </si>
  <si>
    <t>Informar de forma periódica al Consejo Superior de la Judicatura</t>
  </si>
  <si>
    <t>Informes</t>
  </si>
  <si>
    <t>Presentar informes y recomendaciones al Comité Institucional de Coordinación de Control Interno</t>
  </si>
  <si>
    <t>Gestionar formación de auditores internos para certificación del IIA</t>
  </si>
  <si>
    <t>Jornadas</t>
  </si>
  <si>
    <t>Modernización Técnológica y Transformación digital</t>
  </si>
  <si>
    <t>Modernizar y/o Incorporar los componentes de comunicación de datos.</t>
  </si>
  <si>
    <t>Fortalecimiento de la plataforma para la gestión tecnológica nacional</t>
  </si>
  <si>
    <t>Unidad de Informática</t>
  </si>
  <si>
    <t>Servicio de Correo electrónico en la nube</t>
  </si>
  <si>
    <t>Cuentas de correo electrónico</t>
  </si>
  <si>
    <t>Orden Compra 33156 de -CCE- Contrato 196 de 2018</t>
  </si>
  <si>
    <t>A través de la Orden de compra 33156 celebrada por medio de CCE, se adquirieron 104.000 licencias para el uso de correo electrónico así: 23.000 para el 2019, 25.000 para el 2020, 27.000 para el 2021 y 29.000 para el 2019.
Contrato 196 de 2018
Fecha Inicio: 30/12/2018
Fecha Fin: 30/12/2022</t>
  </si>
  <si>
    <t>Presentación de estudios previos a Unidad de Asistencia Legal y Unidad Adminsitrativa</t>
  </si>
  <si>
    <t>Servicio de Datacenter y seguridad perimetral</t>
  </si>
  <si>
    <t xml:space="preserve">Hosting y administración de servidores </t>
  </si>
  <si>
    <t>Orden de compra CCE 33881, cto 220 de 2018</t>
  </si>
  <si>
    <t>Los sistemas de información alojados en el Datacenter están dirigidos a funcionarios, empleados judiciales y la ciudadanía en general con el propósito de que puedan adelantar trámites ante las diferentes entidades que conforman el poder judicial en Colombia de manera virtual y al mismo tiempo brindando información ágil y actualizada. 
El Contrato 220 de 2018 teien dos modificciones, se pretne realizar una tercera para garantizar la prestación de servicios hasta el 18/07/2020.
Para el perido compendido entre el 19/07/2020 y hasta el 30/07/2022 se proyectá desarrollar un nuevo eventro a traves de la Tienda Virtual del Estado Colombiano, AMP de nube privada III.
En todo caso se trata de un contrato que se cataloga como de continuidad de servicios, por tanto.</t>
  </si>
  <si>
    <t>Conservar los sistemas de información de la Rama Judicial actualizados con las últimas actualizaciones y liberaciones del mercado.</t>
  </si>
  <si>
    <t>Servicios especializados de actualización y soporte en sitio, Sistema Talento Humano (Kactus)</t>
  </si>
  <si>
    <t>Incidentes y requerimientos resueltos</t>
  </si>
  <si>
    <t xml:space="preserve">042 de 2019 Contratación directa </t>
  </si>
  <si>
    <t xml:space="preserve">Cantidad de pruductos:
Consultoría  436
Incidentes 33
Mejoras/Ley 5
TOTAL CASOS 474   con corte a junio 30 
</t>
  </si>
  <si>
    <t>Construcción del nuevo aplicativo de nómina y sus módulos complementario, incluyendo su interventoría</t>
  </si>
  <si>
    <t>Modulos implementados</t>
  </si>
  <si>
    <t>_</t>
  </si>
  <si>
    <t>En relación con el número de módulos implementados, la evaluación registra cero (o), teniendo en cuenta que para el periodo comprendido entre marzo y mayo de 2020, se tiene prevista la implementación del módulo de liquidación de nómina, para la liquidación de las obligaciones mensuales, previa la realización de paralelos de nómina (2) y para el segundo semestre de 2020, se tienen programada la implementación de la nómina agregada, y los módulos complementarios (1. Bienestar, 2. Seguridad y Salud en el trabajo, 3. Recobro de incapacidades, 4. Derechos de petición y recursos, 5. Hojas de Vida e historias laborales, 6. Parametrización y administración, 7. Wiki – Elearning, 8, Liquidación de sentencias.
Sin embargo, el porcentaje de avance en el cronograma de actividades, corresponde al 38% y mide actividades que hacen parte del ciclo de vida del desarrollo del software en análisis, diseño y desarrollo, sumado a otros requerimientos técnicos y funcionales asociados a gestión del cambio, capacitación y licenciamiento de software,
Fecha Inicio: 25/09/2019
Fecha terminación: 12/31//2020</t>
  </si>
  <si>
    <t>Mantener la continuidad y sostenibilidad del negocio</t>
  </si>
  <si>
    <t>Servicio de Mesa de Ayuda, así como el mantenimiento preventivo y correctivo con repuestos para la infraestructura de hardware y redes LAN - Incluye inventario tecnológico</t>
  </si>
  <si>
    <t>Licitación Pública No. 10 de 2018 / Contrato 234 - 2018</t>
  </si>
  <si>
    <t>El número de casos registrados en un mes no corresponde al número proporcional de los casos solucionados en el mismo, esto se debe a que un caso se registra en una fecha específica pero no se sabe cuánto se demora la atención del mismo, esto depende del lugar a ser atendido y la dificultad en su atención.  
Contrato 234 de 2018
Fecha Inicio: 28/12/2018
Fecha Fin:  27/07/2022</t>
  </si>
  <si>
    <t>Interventoría Integral</t>
  </si>
  <si>
    <t>Informes de seguimiento</t>
  </si>
  <si>
    <t>Contratación Directa No. 128 de 2018 / Contrato 223 - 2018</t>
  </si>
  <si>
    <t>Se realizó el seguimiento a todos los contratos que impactaban las zonas visitadas motivo de la interventoría. Se han gestionado las facturas del contrato 223-2018 hasta el mes de noviembre del 2019.
Contrato 223 de 2018
Fecha Inicio: 27/12/2018
Fecha Fin:  10/08/2022</t>
  </si>
  <si>
    <t>Cableado estructurado y/o redes inalámbricas</t>
  </si>
  <si>
    <t>Diagnóstico y Diseño de Cableado estructurado</t>
  </si>
  <si>
    <t>Concurso de Meritos No. 04 de 2019. contrato No. 164 de 2019</t>
  </si>
  <si>
    <t xml:space="preserve">Se realizan el diagnósitco para las redes de datos, voz y electrica nomal y regulada para 53 edificios de la Rama Judicial a nivel nacional . Dichos diagnósticos sirven de información base para el diseño de la solución optimizada para el cableado estructurado de los 53 edificios.
</t>
  </si>
  <si>
    <t>Adquirir e Instalar la plataforma tecnológica y de computo y comunicaciones con base en el inventario de tecnología.</t>
  </si>
  <si>
    <t>Modernización del parque tecnológico de infraestructura de hardware y software - PCs</t>
  </si>
  <si>
    <t>Computadores adquiridos</t>
  </si>
  <si>
    <t>Acuerdo Marco de Precios</t>
  </si>
  <si>
    <t>Con corte a 31 de diciembre de 2019 todas las órdenes de compra se encontraban en ejecución y los computadores aún no habían sido entregados e instalados por el contratista. Las 20 órdenes de compra realizadas por el Nivel Central y las Direcciones Seccionales del país se pueden consultar en el Anexo PCs del presente archivo Excel.
Inicio actividad: 12/11/2019
Fin actividad: 14/09/2020</t>
  </si>
  <si>
    <t xml:space="preserve">Modernización del parque tecnológico de infraestructura de hardware y software - Escáneres </t>
  </si>
  <si>
    <t>Escáneres adquiridos</t>
  </si>
  <si>
    <t>Ordenes de Compra</t>
  </si>
  <si>
    <t>Con corte a 31 de diciembre de 2019 todas las órdenes de compra se encontraban en ejecución y los escáneres aún no habían sido entregados e instalados por el contratista. Las 18 órdenes de compra realizadas por el Nivel Central y las Direcciones Seccionales del país se pueden consultar en el Anexo Escáneres del presente archivo Excel.
Inicio actividad: 31/10/2019
Fin actividad: 31/08/2020</t>
  </si>
  <si>
    <t>Modernización del parque tecnológico de infraestructura de hardware y software - Switches</t>
  </si>
  <si>
    <t>Switches adquiridos</t>
  </si>
  <si>
    <t>180 de 2019</t>
  </si>
  <si>
    <t>Acorte del 31 de diciembre 2019, esta actividad se desarrollo satisfactoriamente
180 de 2019
180 de 2019 modificación</t>
  </si>
  <si>
    <t>Modernización del parque tecnológico de infraestructura de hardware y software - Adquisición de UPS</t>
  </si>
  <si>
    <t>UPS adquiridos</t>
  </si>
  <si>
    <t>Etapa de Selección de Contratista</t>
  </si>
  <si>
    <t xml:space="preserve">Se adelantó el proceso para seleccionar contratista para el suministro e instalación de Unidades Ininterrumpidas de Potencia  a través de las Subsata Inversa No. 4 de 2019. Mediante Resolución No. 5501  del 12/09/2019 se declaró desierta. Posteriormente se inició otro proceso mediante la Substa Inversa No. 13 de 2019, la cual fue declara desierta mediante Resolución 6535 del 25/11/2019. </t>
  </si>
  <si>
    <t>11.5</t>
  </si>
  <si>
    <t>Modernización del parque tecnológico de infraestructura de hardware y software - Adquisición de Servidores</t>
  </si>
  <si>
    <t>Servidores adquiridos</t>
  </si>
  <si>
    <t>177 de 2019</t>
  </si>
  <si>
    <t>Actividad pendiente de aprobación de contratación por parte de Sala</t>
  </si>
  <si>
    <t>Implementar y/o modificar sistemas de información  para facilitar las labores de Administración de justicia</t>
  </si>
  <si>
    <t>Adquisición del software de aplicaciones - fondos especiales</t>
  </si>
  <si>
    <t>Número de módulos desarrollados</t>
  </si>
  <si>
    <t>Selección abreviada // 160 de 2019</t>
  </si>
  <si>
    <t>Se encuentra en proceso de avance el Contrato 160 de 2019, con Prórroga en tiempo hasta el 28 de Febrero de 2020. Los 4 módulos se encuentran en etapa de desarrollo.</t>
  </si>
  <si>
    <t>Vigencias Expiradas</t>
  </si>
  <si>
    <t>Teniendo en cuenta la normatividad presupuestal, se  destinó $ 137.879.269 del proyecto de inversión Fortalecimiento de la plataforma para la gestión tecnológica nacional para pago de vigencias expiradas correspondientes a los contratos 167-2013, 107-2014 y 145-2015, contratos que pertenecen al ítem de Repuestos de los servicios de Mesa de Ayuda contratados en el pasado para el Consejo Superior de la Judicatura.
El motivo para la existencia de estos pasivos exigibles se centra en que los contratistas de los citados contratos no han traído sino hasta ahora la totalidad de los soportes para el pago de los repuestos, ya que teniendo en cuenta la alta dispersión geográfica de los servicios de Mesa de Ayuda a nivel nacional y lo antiguos de los contratos, se dificulta la recolección de estas evidencias.</t>
  </si>
  <si>
    <t>14.4</t>
  </si>
  <si>
    <t>14.5</t>
  </si>
  <si>
    <t>Servicio especializado de actualización, mantenimiento  y soporte en sitio a usuarios del sitema de información administrativo - SICOF</t>
  </si>
  <si>
    <t>210 de 2019</t>
  </si>
  <si>
    <t xml:space="preserve">El contratista activa los usuarios para el reporte de los incidentes  y requerimiento en la plataforma GLPI,  inicia el proceso de validación de los casos con alta prioridad para su pronta atención.
</t>
  </si>
  <si>
    <t>15.3</t>
  </si>
  <si>
    <t>15.4</t>
  </si>
  <si>
    <t>15.5</t>
  </si>
  <si>
    <t>Mantener el licenciamiento de las soluciones tecnológicas de la Rama Judicial</t>
  </si>
  <si>
    <t>Adquisición, actualización y soporte de licencias de software-Sistema de grabación de audiencias-CICERO</t>
  </si>
  <si>
    <t>Licencias adquiridas</t>
  </si>
  <si>
    <t xml:space="preserve">Contratación directa </t>
  </si>
  <si>
    <t>Fue aprobada, sin embargo no se realizo contratación.
Recursos no ejecutado.</t>
  </si>
  <si>
    <t>16.3</t>
  </si>
  <si>
    <t>16.4</t>
  </si>
  <si>
    <t>16.5</t>
  </si>
  <si>
    <t>Actualización, soporte y licenciamiento de infraestructura de software de CAN</t>
  </si>
  <si>
    <t>Contratos de soporte renovados</t>
  </si>
  <si>
    <t>152 de 2019</t>
  </si>
  <si>
    <t>Se renovaron los soportes de los elementos CISCO hasta el 17 de sptiembre de 2020, igualmente los elementos del fabricante DELL EMC hasta agosto.</t>
  </si>
  <si>
    <t>17.3</t>
  </si>
  <si>
    <t>17.4</t>
  </si>
  <si>
    <t>17.5</t>
  </si>
  <si>
    <t>Implementación de la Justicia Digital y el Litigio en Línea</t>
  </si>
  <si>
    <t>Servicios de audiencias virtuales para los despachos judiciales, grabaciones de audiencias, video conferencia en salas de audiencia</t>
  </si>
  <si>
    <t>Audiencias virtuales realizadas</t>
  </si>
  <si>
    <t>Licitacion publica, cto 247 2018</t>
  </si>
  <si>
    <t>además de la vinculación de personal para realizar agendamiento en sitio con la plataforma RP1Cloud y etiquetamiento de grabaciones,  se genera el crecimiento de audiencias virtuales realizadas a nivel nacional y mayor repositorio de grabaciones históricas en el portal de gestión de grabaciones sin importar el formato de origen ni la etiqueta. Hay mayor participación de las seccionales en  utilizar el servicio al determinar las ventajas, generando estabilidad. 
Los beneficiarios Internos son los 6.500 Despachos Judiciales y los beneficiarios externos son la ciudadania.
Contrato 247 de 2018
Fecha Inicio: 28/12/2018
Fecha Fin:  30/09/2020</t>
  </si>
  <si>
    <t>18.5</t>
  </si>
  <si>
    <t>Telecomunicaciones, Conectividad Internet, Conectividad Móvil</t>
  </si>
  <si>
    <t>Municipios con conectividad</t>
  </si>
  <si>
    <t>Orden de compra CCE , 33429 cto 219 de 2018</t>
  </si>
  <si>
    <t>Se amplió cobertura geográfica del servicio de conectividad que mostró un crecimiento del 75% en relación al 2018. Se esta consolidando la información de número de despachos por cada una de las sedes donde se brinda conectividad WAN.
A la fecha no se cuenta con la información exacta de la cantidad de despachos con cobertura</t>
  </si>
  <si>
    <t>19.4</t>
  </si>
  <si>
    <t>19.5</t>
  </si>
  <si>
    <t>Adquisición e integración de equipos tecnológicos para la realización de audiencias</t>
  </si>
  <si>
    <t>Equipos de video conferencias</t>
  </si>
  <si>
    <t xml:space="preserve">218 y 219 de 2019 </t>
  </si>
  <si>
    <t>los contratos 218 y 219 de 2019 se encuentran en ejecución, al 31 de diciembre de 219 se realizó la compra de los 4,346 equipos para video conferencia los cuales se recibirán durante los primeros meses de 2020. 
Inicio actividad: 27/12/2019
Fin actividad: 27/10/2020</t>
  </si>
  <si>
    <t>20.3</t>
  </si>
  <si>
    <t>20.4</t>
  </si>
  <si>
    <t>20.5</t>
  </si>
  <si>
    <t>Realizar la supervisión de la actividad (Reunion de seguimiento</t>
  </si>
  <si>
    <t>Sistema Administrativo - Soporte Cobro Coactivo</t>
  </si>
  <si>
    <t>Incidentes y requerimientos atendidos</t>
  </si>
  <si>
    <t>086 de 2019
169 de 2019</t>
  </si>
  <si>
    <t>El contrato 169 de 2019 se ejecutó correcta y completamente
El contrato 086 de 2019, se adicionó hasta el 30 de marzo de 2020</t>
  </si>
  <si>
    <t>21.4</t>
  </si>
  <si>
    <t>21.5</t>
  </si>
  <si>
    <t xml:space="preserve">Soporte y mantenimiento del aplicativo Justicia XXI web - </t>
  </si>
  <si>
    <t>Numeros de Incidentes Reportados.</t>
  </si>
  <si>
    <t>144 de 2019</t>
  </si>
  <si>
    <t xml:space="preserve">A corte del 30 de diciembre de 2019 se desarrollaron todas las actividades plantentadas durante el contrato quedando pendiente las pruebas sobre los ajustes para el paso a producción 
</t>
  </si>
  <si>
    <t>Modernización de la gestión judicial con apoyo de las tecnologías de información</t>
  </si>
  <si>
    <t>Entregables</t>
  </si>
  <si>
    <t xml:space="preserve">contrato 045 de2019 contratación directa </t>
  </si>
  <si>
    <t>A corte del 31 de diciembre esta actividad se ha desarrollado bajo lo esperado.
Contrato: 045 de 2019
Fecha Inicio: 01/03/2019
Fecha Fin:  31/12/2020
Se realizó una modificación hasta el 31/12/2020.</t>
  </si>
  <si>
    <t>23.1</t>
  </si>
  <si>
    <t>23.2</t>
  </si>
  <si>
    <t>23.3</t>
  </si>
  <si>
    <t>23.4</t>
  </si>
  <si>
    <t>23.5</t>
  </si>
  <si>
    <t>Soporte a Sigobius</t>
  </si>
  <si>
    <t>soporte y mantenimiento</t>
  </si>
  <si>
    <t>No se ejecuto esta actividad.</t>
  </si>
  <si>
    <t>24.1</t>
  </si>
  <si>
    <t>24.2</t>
  </si>
  <si>
    <t>24.3</t>
  </si>
  <si>
    <t>24.4</t>
  </si>
  <si>
    <t>24.5</t>
  </si>
  <si>
    <t>Adquisición, Actualización y Soporte de Licencias de Softwares-MICROSOFT, licencias Power BI y Suite Adobe</t>
  </si>
  <si>
    <t xml:space="preserve"> Colombia Compra Eifciente</t>
  </si>
  <si>
    <t>Se adquirieron licencias a traves de Colombia Compra Eifciente: 26 000 Cals de Windows,  12 licencias de SQL SERVER, Renovacion de 90 de SQL SERVER Enterprise y 20 de Power BI.</t>
  </si>
  <si>
    <t>25.1</t>
  </si>
  <si>
    <t>25.2</t>
  </si>
  <si>
    <t>25.3</t>
  </si>
  <si>
    <t>25.4</t>
  </si>
  <si>
    <t>25.5</t>
  </si>
  <si>
    <t>Actualización del licenciamiento del correlacionador de eventos e infraestructura relacionada o complementaria</t>
  </si>
  <si>
    <t>Herramientas adquiridas</t>
  </si>
  <si>
    <t>Contrato 195 de 2019</t>
  </si>
  <si>
    <t>Mediante la adquisisción de las herramientas  se pretende renovar y adquirir nuevos componentes para actualizar la infraestructura de seguridad de la información. Por tal motivo, se entregan las licencias y/o suscripciones de las herramientas FortiSIEM, FortiSANDBOX, Tenable, Imperva y RSA Archer con su respectiva implementación, configuración y puesta en funcionamiento. El 27 de diciembre se solicita prorroga del contrato hasta el 13 de febrero de 2020 en aras de obtener la licencia faltante CoreImpact.
Contrato 195 de 2019
Fecha Inicio: 10 de diciembre de 2019
Fecha Fin: 13 de febrero de 2020</t>
  </si>
  <si>
    <t>26.1</t>
  </si>
  <si>
    <t>26.2</t>
  </si>
  <si>
    <t>26.3</t>
  </si>
  <si>
    <t>26.4</t>
  </si>
  <si>
    <t>26.5</t>
  </si>
  <si>
    <t>Soporte de relatorías</t>
  </si>
  <si>
    <t>soporte</t>
  </si>
  <si>
    <t>27.1</t>
  </si>
  <si>
    <t>27.2</t>
  </si>
  <si>
    <t>27.3</t>
  </si>
  <si>
    <t>27.4</t>
  </si>
  <si>
    <t>27.5</t>
  </si>
  <si>
    <t xml:space="preserve">Considerando lo acordado en la sala del 11 de septiembre de 2019, donde se informó que la presente actividad no sería adelantada en la vigencia 2019, se justificó la reducción de los recursos y la modificación del Plan de Inversión de la URNA para la vigencia 2019, aprobada con el Acuerdo PCSJA19-11451 del 25 de noviembre de 2019, razón por la cual no se reportan avances en esta actividad. </t>
  </si>
  <si>
    <t xml:space="preserve">Modernizar la tecnología y el control del servicio de información y registro para Jueces de Paz y  de Reconsideración, Abogados, Auxiliares de la Justicia y Consultorios Jurídicos </t>
  </si>
  <si>
    <t>Fortalecimiento de la Unidad de Registro Nacional de Abogados y Auxiliares de la Justicia, Sistemas de Control e Información</t>
  </si>
  <si>
    <t>Unidad de Registro Nacional de Abogados y Auxiliares de la Justicia - URNA</t>
  </si>
  <si>
    <t>Modernización tecnológica de la tarjeta profesional de abogado y gestión de documentos seguros con MAD</t>
  </si>
  <si>
    <t>Número</t>
  </si>
  <si>
    <t>Solicitud de CDP y elaboración de documentos técnicos</t>
  </si>
  <si>
    <t>Obtener el sustento de aprobación del Plan de Inversión</t>
  </si>
  <si>
    <t>Presentación de documentos técnicos a la Dirección Ejecutiva de Administración Judicial</t>
  </si>
  <si>
    <t>Apoyar la supervisión de la actividad</t>
  </si>
  <si>
    <t>Soporte y mantenimiento del Sistema de Información del Registro Nacional de Abogados (SIRNA)</t>
  </si>
  <si>
    <t>Selección Abreviada No. 04 de 2019 - Contrato No. 116 de 2019</t>
  </si>
  <si>
    <t>La actividad tenía una proyección de ejecución de 6 meses, a partir del 1 de julio de 2019, pero teniendo en cuenta los términos dentro de los cuales se dio el proceso de contratación y la firma del Contrato 116 de 2019, cuyo inicio se dio a partir del 17 de septiembre de 2019, con lo cual, al 31 de diciembre de 2019, únicamente restaría un aproximado de 3 meses y 13 días, se justificó prorrogar su plazo de ejecución por los 2 meses y 17 días para completar el estimado inicial de 6 meses, sin que fuera necesario realizar adición de recursos, sino la sustitución de los mismos, por valor de $140.497.912 con vigencias futuras, conforme lo aprobado en el Acuerdo PCSJA19-11451 del 25 de noviembre de 2019</t>
  </si>
  <si>
    <t>Elaboración y expedición de Tarjetas Profesionales de Abogado</t>
  </si>
  <si>
    <t>Mínimas Cuantías 08 y 43 de 2019 - Contratos 071 y 208 de 2019</t>
  </si>
  <si>
    <t xml:space="preserve">La actividad se adelanta mientras se define la Modernización Tecnológica de la Tarjeta Profesional de Abogado.
En este sentido la DEAJ adjudicó los Contratos No. 071 y 208 de 2019 a la Empresa Identificación Plástica S.A.S., la cual, por el valor unitario de cada Tarjeta Profesional de Abogado personalizada, se logró adquirir una mayor cantidad de plásticos a los estimados, por lo que, el Contrato 071 de 2019 finalizaba su plazo de ejecución el 16 de diciembre de 2019 y actualmente se encuentra vigente el Contrato 208 de 2019 hasta el 30 de abril de 2020, con compromiso de vigencias futuras, conforme lo aprobado en el Acuerdo PCSJA19-11451 del 25 de noviembre de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</si>
</sst>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_(&quot;$&quot;\ * \(#,##0\);_(&quot;$&quot;\ * &quot;-&quot;_);_(@_)"/>
    <numFmt numFmtId="41" formatCode="_(* #,##0_);_(* \(#,##0\);_(* &quot;-&quot;_);_(@_)"/>
    <numFmt numFmtId="44" formatCode="_(&quot;$&quot;\ * #,##0.00_);_(&quot;$&quot;\ * \(#,##0.00\);_(&quot;$&quot;\ * &quot;-&quot;??_);_(@_)"/>
    <numFmt numFmtId="164" formatCode="_-* #,##0.00_-;\-* #,##0.00_-;_-* &quot;-&quot;??_-;_-@_-"/>
    <numFmt numFmtId="165" formatCode="_ * #,##0.00_ ;_ * \-#,##0.00_ ;_ * &quot;-&quot;??_ ;_ @_ "/>
    <numFmt numFmtId="166" formatCode="_ * #,##0_ ;_ * \-#,##0_ ;_ * &quot;-&quot;??_ ;_ @_ "/>
    <numFmt numFmtId="167" formatCode="0.0%"/>
    <numFmt numFmtId="170" formatCode="#,##0_ ;\-#,##0\ "/>
    <numFmt numFmtId="171" formatCode="_-&quot;$&quot;\ * #,##0_-;\-&quot;$&quot;\ * #,##0_-;_-&quot;$&quot;\ * &quot;-&quot;_-;_-@_-"/>
  </numFmts>
  <fonts count="71" x14ac:knownFonts="1">
    <font>
      <sz val="10"/>
      <name val="Arial"/>
    </font>
    <font>
      <sz val="11"/>
      <color theme="1"/>
      <name val="Calibri"/>
      <family val="2"/>
      <scheme val="minor"/>
    </font>
    <font>
      <sz val="10"/>
      <name val="Arial"/>
      <family val="2"/>
    </font>
    <font>
      <sz val="8"/>
      <name val="Arial"/>
      <family val="2"/>
    </font>
    <font>
      <b/>
      <sz val="10"/>
      <name val="Arial"/>
      <family val="2"/>
    </font>
    <font>
      <b/>
      <sz val="9"/>
      <name val="Arial"/>
      <family val="2"/>
    </font>
    <font>
      <b/>
      <sz val="8"/>
      <name val="Arial"/>
      <family val="2"/>
    </font>
    <font>
      <sz val="9"/>
      <name val="Arial"/>
      <family val="2"/>
    </font>
    <font>
      <sz val="9"/>
      <color theme="1"/>
      <name val="Arial"/>
      <family val="2"/>
    </font>
    <font>
      <b/>
      <sz val="9"/>
      <color theme="1"/>
      <name val="Arial"/>
      <family val="2"/>
    </font>
    <font>
      <b/>
      <sz val="8"/>
      <color theme="1"/>
      <name val="Arial"/>
      <family val="2"/>
    </font>
    <font>
      <b/>
      <sz val="9"/>
      <color indexed="81"/>
      <name val="Tahoma"/>
      <family val="2"/>
    </font>
    <font>
      <b/>
      <sz val="16"/>
      <name val="Arial"/>
      <family val="2"/>
    </font>
    <font>
      <b/>
      <sz val="14"/>
      <name val="Arial"/>
      <family val="2"/>
    </font>
    <font>
      <b/>
      <sz val="8"/>
      <color rgb="FF000000"/>
      <name val="Arial"/>
      <family val="2"/>
    </font>
    <font>
      <sz val="8"/>
      <color rgb="FF000000"/>
      <name val="Arial"/>
      <family val="2"/>
    </font>
    <font>
      <b/>
      <sz val="11"/>
      <color indexed="81"/>
      <name val="Tahoma"/>
      <family val="2"/>
    </font>
    <font>
      <b/>
      <sz val="14"/>
      <color theme="0"/>
      <name val="Arial"/>
      <family val="2"/>
    </font>
    <font>
      <b/>
      <sz val="10"/>
      <color theme="5"/>
      <name val="Arial"/>
      <family val="2"/>
    </font>
    <font>
      <b/>
      <sz val="9"/>
      <color theme="5"/>
      <name val="Arial"/>
      <family val="2"/>
    </font>
    <font>
      <sz val="16"/>
      <color rgb="FF00B050"/>
      <name val="Calibri"/>
      <family val="2"/>
      <scheme val="minor"/>
    </font>
    <font>
      <b/>
      <sz val="10"/>
      <color rgb="FF00B050"/>
      <name val="Arial"/>
      <family val="2"/>
    </font>
    <font>
      <b/>
      <sz val="11"/>
      <color rgb="FF00B050"/>
      <name val="Arial"/>
      <family val="2"/>
    </font>
    <font>
      <sz val="9"/>
      <color indexed="81"/>
      <name val="Tahoma"/>
      <family val="2"/>
    </font>
    <font>
      <b/>
      <sz val="12"/>
      <name val="Arial"/>
      <family val="2"/>
    </font>
    <font>
      <sz val="12"/>
      <name val="Arial"/>
      <family val="2"/>
    </font>
    <font>
      <sz val="10"/>
      <color theme="0"/>
      <name val="Arial"/>
      <family val="2"/>
    </font>
    <font>
      <b/>
      <sz val="16"/>
      <color rgb="FF002060"/>
      <name val="Arial"/>
      <family val="2"/>
    </font>
    <font>
      <b/>
      <sz val="14"/>
      <color rgb="FF002060"/>
      <name val="Arial"/>
      <family val="2"/>
    </font>
    <font>
      <sz val="12"/>
      <color rgb="FF002060"/>
      <name val="Arial"/>
      <family val="2"/>
    </font>
    <font>
      <sz val="10"/>
      <color rgb="FF002060"/>
      <name val="Arial"/>
      <family val="2"/>
    </font>
    <font>
      <b/>
      <sz val="10"/>
      <color rgb="FF002060"/>
      <name val="Arial"/>
      <family val="2"/>
    </font>
    <font>
      <sz val="14"/>
      <color rgb="FF002060"/>
      <name val="Arial"/>
      <family val="2"/>
    </font>
    <font>
      <b/>
      <sz val="10"/>
      <color rgb="FFC00000"/>
      <name val="Arial"/>
      <family val="2"/>
    </font>
    <font>
      <b/>
      <sz val="14"/>
      <color theme="5" tint="-0.249977111117893"/>
      <name val="Arial"/>
      <family val="2"/>
    </font>
    <font>
      <sz val="14"/>
      <color theme="5" tint="-0.249977111117893"/>
      <name val="Arial"/>
      <family val="2"/>
    </font>
    <font>
      <i/>
      <sz val="10"/>
      <name val="Arial"/>
      <family val="2"/>
    </font>
    <font>
      <b/>
      <sz val="10"/>
      <color theme="1"/>
      <name val="Arial"/>
      <family val="2"/>
    </font>
    <font>
      <b/>
      <sz val="12"/>
      <color theme="0"/>
      <name val="Arial"/>
      <family val="2"/>
    </font>
    <font>
      <sz val="11"/>
      <name val="Arial"/>
      <family val="2"/>
    </font>
    <font>
      <b/>
      <sz val="11"/>
      <color rgb="FF002060"/>
      <name val="Arial"/>
      <family val="2"/>
    </font>
    <font>
      <sz val="11"/>
      <color rgb="FF002060"/>
      <name val="Arial"/>
      <family val="2"/>
    </font>
    <font>
      <sz val="11"/>
      <color theme="0"/>
      <name val="Arial"/>
      <family val="2"/>
    </font>
    <font>
      <b/>
      <sz val="11"/>
      <name val="Arial"/>
      <family val="2"/>
    </font>
    <font>
      <b/>
      <sz val="11"/>
      <color theme="5"/>
      <name val="Arial"/>
      <family val="2"/>
    </font>
    <font>
      <b/>
      <sz val="11"/>
      <color theme="5" tint="-0.249977111117893"/>
      <name val="Arial"/>
      <family val="2"/>
    </font>
    <font>
      <b/>
      <sz val="11"/>
      <color theme="1"/>
      <name val="Arial"/>
      <family val="2"/>
    </font>
    <font>
      <sz val="11"/>
      <color theme="1"/>
      <name val="Arial"/>
      <family val="2"/>
    </font>
    <font>
      <b/>
      <sz val="11"/>
      <color theme="0"/>
      <name val="Arial"/>
      <family val="2"/>
    </font>
    <font>
      <sz val="8"/>
      <color theme="1"/>
      <name val="Arial"/>
      <family val="2"/>
    </font>
    <font>
      <b/>
      <sz val="9"/>
      <color theme="0"/>
      <name val="Arial"/>
      <family val="2"/>
    </font>
    <font>
      <b/>
      <sz val="16"/>
      <color indexed="81"/>
      <name val="Tahoma"/>
      <family val="2"/>
    </font>
    <font>
      <sz val="10"/>
      <color theme="1"/>
      <name val="Arial"/>
      <family val="2"/>
    </font>
    <font>
      <sz val="9"/>
      <color rgb="FF000000"/>
      <name val="Arial"/>
      <family val="2"/>
    </font>
    <font>
      <b/>
      <sz val="9"/>
      <color rgb="FF000000"/>
      <name val="Arial"/>
      <family val="2"/>
    </font>
    <font>
      <u/>
      <sz val="11"/>
      <name val="Arial"/>
      <family val="2"/>
    </font>
    <font>
      <u/>
      <sz val="10"/>
      <name val="Arial"/>
      <family val="2"/>
    </font>
    <font>
      <sz val="9"/>
      <color theme="5" tint="-0.249977111117893"/>
      <name val="Arial"/>
      <family val="2"/>
    </font>
    <font>
      <b/>
      <sz val="10"/>
      <color theme="0"/>
      <name val="Arial"/>
      <family val="2"/>
    </font>
    <font>
      <sz val="11"/>
      <color rgb="FFFF0000"/>
      <name val="Arial"/>
      <family val="2"/>
    </font>
    <font>
      <sz val="12"/>
      <color theme="1"/>
      <name val="Arial"/>
      <family val="2"/>
    </font>
    <font>
      <sz val="11"/>
      <color theme="5" tint="-0.249977111117893"/>
      <name val="Arial"/>
      <family val="2"/>
    </font>
    <font>
      <sz val="10"/>
      <name val="Arial"/>
      <family val="2"/>
    </font>
    <font>
      <sz val="14"/>
      <name val="Arial"/>
      <family val="2"/>
    </font>
    <font>
      <sz val="16"/>
      <name val="Arial"/>
      <family val="2"/>
    </font>
    <font>
      <sz val="10"/>
      <color theme="5"/>
      <name val="Arial"/>
      <family val="2"/>
    </font>
    <font>
      <sz val="9"/>
      <color theme="5"/>
      <name val="Arial"/>
      <family val="2"/>
    </font>
    <font>
      <sz val="9"/>
      <color theme="0"/>
      <name val="Arial"/>
      <family val="2"/>
    </font>
    <font>
      <b/>
      <sz val="9"/>
      <color theme="5" tint="-0.249977111117893"/>
      <name val="Arial"/>
      <family val="2"/>
    </font>
    <font>
      <sz val="10"/>
      <color rgb="FF000000"/>
      <name val="Arial"/>
      <family val="2"/>
    </font>
    <font>
      <sz val="10"/>
      <color theme="5" tint="-0.249977111117893"/>
      <name val="Arial"/>
      <family val="2"/>
    </font>
  </fonts>
  <fills count="2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00B050"/>
        <bgColor indexed="64"/>
      </patternFill>
    </fill>
    <fill>
      <patternFill patternType="lightGray">
        <bgColor theme="0"/>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gradientFill type="path" left="0.5" right="0.5" top="0.5" bottom="0.5">
        <stop position="0">
          <color theme="9" tint="0.59999389629810485"/>
        </stop>
        <stop position="1">
          <color theme="4"/>
        </stop>
      </gradientFill>
    </fill>
    <fill>
      <patternFill patternType="solid">
        <fgColor theme="9" tint="0.79998168889431442"/>
        <bgColor indexed="64"/>
      </patternFill>
    </fill>
    <fill>
      <patternFill patternType="solid">
        <fgColor theme="3" tint="0.39997558519241921"/>
        <bgColor indexed="64"/>
      </patternFill>
    </fill>
    <fill>
      <patternFill patternType="solid">
        <fgColor rgb="FF99FF99"/>
        <bgColor indexed="64"/>
      </patternFill>
    </fill>
    <fill>
      <patternFill patternType="solid">
        <fgColor theme="3" tint="0.79998168889431442"/>
        <bgColor indexed="64"/>
      </patternFill>
    </fill>
    <fill>
      <patternFill patternType="solid">
        <fgColor theme="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bottom/>
      <diagonal/>
    </border>
    <border>
      <left/>
      <right/>
      <top/>
      <bottom style="double">
        <color theme="5"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right/>
      <top style="thin">
        <color theme="5" tint="-0.249977111117893"/>
      </top>
      <bottom/>
      <diagonal/>
    </border>
    <border>
      <left style="thin">
        <color theme="5" tint="-0.249977111117893"/>
      </left>
      <right/>
      <top style="thin">
        <color theme="5"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style="thin">
        <color theme="5" tint="-0.249977111117893"/>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
      <left style="thin">
        <color theme="5" tint="-0.249977111117893"/>
      </left>
      <right style="thin">
        <color theme="5" tint="-0.249977111117893"/>
      </right>
      <top/>
      <bottom style="thin">
        <color theme="5" tint="-0.249977111117893"/>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5" tint="-0.249977111117893"/>
      </right>
      <top style="thin">
        <color theme="5" tint="-0.249977111117893"/>
      </top>
      <bottom/>
      <diagonal/>
    </border>
    <border>
      <left style="thin">
        <color indexed="64"/>
      </left>
      <right style="thin">
        <color theme="5" tint="-0.249977111117893"/>
      </right>
      <top/>
      <bottom/>
      <diagonal/>
    </border>
    <border>
      <left style="thin">
        <color indexed="64"/>
      </left>
      <right style="thin">
        <color theme="5" tint="-0.249977111117893"/>
      </right>
      <top/>
      <bottom style="thin">
        <color theme="5" tint="-0.249977111117893"/>
      </bottom>
      <diagonal/>
    </border>
    <border>
      <left style="medium">
        <color indexed="64"/>
      </left>
      <right/>
      <top style="medium">
        <color indexed="64"/>
      </top>
      <bottom/>
      <diagonal/>
    </border>
    <border>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ck">
        <color indexed="64"/>
      </left>
      <right/>
      <top/>
      <bottom/>
      <diagonal/>
    </border>
    <border>
      <left/>
      <right style="thick">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theme="5" tint="-0.249977111117893"/>
      </top>
      <bottom/>
      <diagonal/>
    </border>
    <border>
      <left style="thin">
        <color indexed="64"/>
      </left>
      <right/>
      <top/>
      <bottom style="thin">
        <color theme="5" tint="-0.249977111117893"/>
      </bottom>
      <diagonal/>
    </border>
    <border>
      <left style="thin">
        <color theme="5" tint="-0.249977111117893"/>
      </left>
      <right style="thin">
        <color indexed="64"/>
      </right>
      <top style="thin">
        <color theme="5" tint="-0.249977111117893"/>
      </top>
      <bottom/>
      <diagonal/>
    </border>
    <border>
      <left style="thin">
        <color theme="5" tint="-0.249977111117893"/>
      </left>
      <right style="thin">
        <color indexed="64"/>
      </right>
      <top/>
      <bottom/>
      <diagonal/>
    </border>
    <border>
      <left style="thin">
        <color theme="5" tint="-0.249977111117893"/>
      </left>
      <right style="thin">
        <color indexed="64"/>
      </right>
      <top/>
      <bottom style="thin">
        <color theme="5" tint="-0.249977111117893"/>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style="thin">
        <color theme="9"/>
      </right>
      <top/>
      <bottom style="thin">
        <color theme="9"/>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s>
  <cellStyleXfs count="9">
    <xf numFmtId="0" fontId="0" fillId="0" borderId="0"/>
    <xf numFmtId="165"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1" fontId="62" fillId="0" borderId="0" applyFont="0" applyFill="0" applyBorder="0" applyAlignment="0" applyProtection="0"/>
    <xf numFmtId="42" fontId="62" fillId="0" borderId="0" applyFont="0" applyFill="0" applyBorder="0" applyAlignment="0" applyProtection="0"/>
  </cellStyleXfs>
  <cellXfs count="796">
    <xf numFmtId="0" fontId="0" fillId="0" borderId="0" xfId="0"/>
    <xf numFmtId="0" fontId="0" fillId="3" borderId="0" xfId="0" applyFill="1"/>
    <xf numFmtId="0" fontId="5" fillId="0" borderId="9" xfId="0" applyFont="1" applyBorder="1" applyAlignment="1">
      <alignment horizontal="center" vertical="center" wrapText="1"/>
    </xf>
    <xf numFmtId="15" fontId="0" fillId="0" borderId="0" xfId="0" applyNumberFormat="1"/>
    <xf numFmtId="0" fontId="2" fillId="0" borderId="1" xfId="0" applyFont="1" applyBorder="1" applyAlignment="1">
      <alignment vertical="center"/>
    </xf>
    <xf numFmtId="0" fontId="0" fillId="0" borderId="1" xfId="0" applyBorder="1" applyAlignment="1">
      <alignment vertical="center"/>
    </xf>
    <xf numFmtId="15" fontId="0" fillId="0" borderId="0" xfId="0" applyNumberForma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2" fillId="3" borderId="0" xfId="0" applyFont="1" applyFill="1"/>
    <xf numFmtId="0" fontId="3" fillId="5" borderId="1" xfId="0" applyFont="1" applyFill="1" applyBorder="1" applyAlignment="1">
      <alignment horizontal="center" vertical="center" wrapText="1"/>
    </xf>
    <xf numFmtId="0" fontId="15" fillId="4" borderId="3" xfId="0" applyFont="1" applyFill="1" applyBorder="1" applyAlignment="1">
      <alignment horizontal="center" vertical="center"/>
    </xf>
    <xf numFmtId="0" fontId="3" fillId="5" borderId="11" xfId="0" applyFont="1" applyFill="1" applyBorder="1" applyAlignment="1">
      <alignment horizontal="center" vertical="center" wrapText="1"/>
    </xf>
    <xf numFmtId="0" fontId="15" fillId="5" borderId="14" xfId="0" applyFont="1" applyFill="1" applyBorder="1" applyAlignment="1">
      <alignment horizontal="center" vertical="center"/>
    </xf>
    <xf numFmtId="0" fontId="15" fillId="2" borderId="16" xfId="0" applyFont="1" applyFill="1" applyBorder="1" applyAlignment="1">
      <alignment horizontal="center" vertical="center"/>
    </xf>
    <xf numFmtId="0" fontId="15" fillId="5" borderId="13" xfId="0" applyFont="1" applyFill="1" applyBorder="1" applyAlignment="1">
      <alignment horizontal="center" vertical="center"/>
    </xf>
    <xf numFmtId="0" fontId="15" fillId="8"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15" fillId="5" borderId="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xf>
    <xf numFmtId="0" fontId="8" fillId="3" borderId="1" xfId="0" applyFont="1" applyFill="1" applyBorder="1" applyAlignment="1" applyProtection="1">
      <alignment horizontal="justify" vertical="center" wrapText="1"/>
      <protection locked="0"/>
    </xf>
    <xf numFmtId="0" fontId="0" fillId="0" borderId="0" xfId="0" applyBorder="1" applyAlignment="1">
      <alignment horizontal="center"/>
    </xf>
    <xf numFmtId="0" fontId="32" fillId="0" borderId="0" xfId="0" applyFont="1"/>
    <xf numFmtId="0" fontId="26" fillId="11" borderId="18" xfId="0" applyFont="1" applyFill="1" applyBorder="1"/>
    <xf numFmtId="0" fontId="9" fillId="10" borderId="19" xfId="0" applyFont="1" applyFill="1" applyBorder="1" applyAlignment="1" applyProtection="1">
      <alignment horizontal="justify" vertical="center" wrapText="1"/>
      <protection locked="0"/>
    </xf>
    <xf numFmtId="0" fontId="5" fillId="10" borderId="19" xfId="0" applyFont="1" applyFill="1" applyBorder="1" applyAlignment="1" applyProtection="1">
      <alignment horizontal="center" vertical="center" wrapText="1"/>
      <protection locked="0"/>
    </xf>
    <xf numFmtId="166" fontId="5" fillId="10" borderId="19" xfId="1" applyNumberFormat="1" applyFont="1" applyFill="1" applyBorder="1" applyAlignment="1" applyProtection="1">
      <alignment horizontal="center" vertical="center" wrapText="1"/>
      <protection locked="0"/>
    </xf>
    <xf numFmtId="166" fontId="5" fillId="10" borderId="19" xfId="1" applyNumberFormat="1" applyFont="1" applyFill="1" applyBorder="1" applyAlignment="1" applyProtection="1">
      <alignment horizontal="center" vertical="center" wrapText="1"/>
    </xf>
    <xf numFmtId="0" fontId="5" fillId="10" borderId="19" xfId="0" applyFont="1" applyFill="1" applyBorder="1" applyAlignment="1" applyProtection="1">
      <alignment horizontal="center" vertical="center" wrapText="1"/>
    </xf>
    <xf numFmtId="166" fontId="5" fillId="10" borderId="19" xfId="1" applyNumberFormat="1" applyFont="1" applyFill="1" applyBorder="1" applyAlignment="1" applyProtection="1">
      <alignment horizontal="center" vertical="center"/>
    </xf>
    <xf numFmtId="15" fontId="5" fillId="10" borderId="19" xfId="0" applyNumberFormat="1" applyFont="1" applyFill="1" applyBorder="1" applyAlignment="1">
      <alignment vertical="center"/>
    </xf>
    <xf numFmtId="0" fontId="8" fillId="0" borderId="19" xfId="0" applyFont="1" applyBorder="1" applyAlignment="1" applyProtection="1">
      <alignment horizontal="justify" vertical="center" wrapText="1"/>
      <protection locked="0"/>
    </xf>
    <xf numFmtId="0" fontId="8" fillId="0" borderId="19" xfId="0" applyFont="1" applyBorder="1" applyAlignment="1" applyProtection="1">
      <alignment horizontal="center" vertical="center" wrapText="1"/>
      <protection locked="0"/>
    </xf>
    <xf numFmtId="0" fontId="0" fillId="0" borderId="19" xfId="0" applyBorder="1" applyAlignment="1">
      <alignment horizontal="center" vertical="center"/>
    </xf>
    <xf numFmtId="0" fontId="7" fillId="0" borderId="19" xfId="0" applyFont="1" applyBorder="1" applyAlignment="1" applyProtection="1">
      <alignment horizontal="center" vertical="center" wrapText="1"/>
      <protection locked="0"/>
    </xf>
    <xf numFmtId="166" fontId="5" fillId="10" borderId="19" xfId="1" applyNumberFormat="1" applyFont="1" applyFill="1" applyBorder="1" applyAlignment="1">
      <alignment vertical="center"/>
    </xf>
    <xf numFmtId="0" fontId="5" fillId="10" borderId="19" xfId="0" applyFont="1" applyFill="1" applyBorder="1" applyAlignment="1" applyProtection="1">
      <alignment vertical="center" wrapText="1"/>
      <protection locked="0"/>
    </xf>
    <xf numFmtId="0" fontId="7" fillId="10" borderId="19" xfId="0" applyFont="1" applyFill="1" applyBorder="1"/>
    <xf numFmtId="0" fontId="7" fillId="0" borderId="19" xfId="0" applyFont="1" applyBorder="1" applyAlignment="1">
      <alignment horizontal="center" vertical="center"/>
    </xf>
    <xf numFmtId="0" fontId="8" fillId="3" borderId="19" xfId="0" applyFont="1" applyFill="1" applyBorder="1" applyAlignment="1" applyProtection="1">
      <alignment horizontal="justify" vertical="center" wrapText="1"/>
      <protection locked="0"/>
    </xf>
    <xf numFmtId="0" fontId="24" fillId="10" borderId="19" xfId="0" applyFont="1" applyFill="1" applyBorder="1" applyAlignment="1" applyProtection="1">
      <alignment horizontal="center" vertical="center" wrapText="1"/>
      <protection locked="0"/>
    </xf>
    <xf numFmtId="0" fontId="25" fillId="0" borderId="19"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5" fillId="15" borderId="19" xfId="0" applyFont="1" applyFill="1" applyBorder="1" applyAlignment="1" applyProtection="1">
      <alignment horizontal="center" vertical="center" wrapText="1"/>
      <protection locked="0"/>
    </xf>
    <xf numFmtId="0" fontId="0" fillId="0" borderId="0" xfId="0" applyProtection="1"/>
    <xf numFmtId="0" fontId="26" fillId="11" borderId="18" xfId="0" applyFont="1" applyFill="1" applyBorder="1" applyProtection="1"/>
    <xf numFmtId="0" fontId="0" fillId="3" borderId="0" xfId="0" applyFill="1" applyProtection="1"/>
    <xf numFmtId="0" fontId="0" fillId="0" borderId="0" xfId="0" applyBorder="1" applyAlignment="1" applyProtection="1">
      <alignment horizontal="center"/>
    </xf>
    <xf numFmtId="0" fontId="2" fillId="3" borderId="0" xfId="0" applyFont="1" applyFill="1" applyProtection="1"/>
    <xf numFmtId="0" fontId="5" fillId="0" borderId="7" xfId="0" applyFont="1" applyBorder="1" applyAlignment="1">
      <alignment horizontal="center" vertical="center" wrapText="1"/>
    </xf>
    <xf numFmtId="0" fontId="15" fillId="4" borderId="15" xfId="0" applyFont="1" applyFill="1" applyBorder="1" applyAlignment="1">
      <alignment horizontal="center" vertical="center"/>
    </xf>
    <xf numFmtId="0" fontId="3" fillId="5" borderId="2" xfId="0" applyFont="1" applyFill="1" applyBorder="1" applyAlignment="1">
      <alignment horizontal="center" vertical="center" wrapText="1"/>
    </xf>
    <xf numFmtId="0" fontId="15" fillId="5" borderId="12" xfId="0" applyFont="1" applyFill="1" applyBorder="1" applyAlignment="1">
      <alignment horizontal="center" vertical="center"/>
    </xf>
    <xf numFmtId="0" fontId="9" fillId="10" borderId="19" xfId="0" applyFont="1" applyFill="1" applyBorder="1" applyAlignment="1" applyProtection="1">
      <alignment horizontal="left" vertical="center" wrapText="1"/>
      <protection locked="0"/>
    </xf>
    <xf numFmtId="0" fontId="9" fillId="10" borderId="19" xfId="0" applyFont="1" applyFill="1" applyBorder="1" applyAlignment="1" applyProtection="1">
      <alignment horizontal="center" vertical="center" wrapText="1"/>
      <protection locked="0"/>
    </xf>
    <xf numFmtId="0" fontId="9" fillId="10" borderId="33" xfId="0" applyFont="1" applyFill="1" applyBorder="1" applyAlignment="1" applyProtection="1">
      <alignment horizontal="justify" vertical="center" wrapText="1"/>
      <protection locked="0"/>
    </xf>
    <xf numFmtId="0" fontId="7" fillId="0" borderId="0" xfId="0" applyFont="1" applyAlignment="1">
      <alignment horizontal="left" vertical="center" wrapText="1"/>
    </xf>
    <xf numFmtId="0" fontId="5" fillId="16" borderId="19" xfId="0" applyNumberFormat="1" applyFont="1" applyFill="1" applyBorder="1" applyAlignment="1" applyProtection="1">
      <alignment horizontal="center" vertical="center" wrapText="1"/>
      <protection locked="0"/>
    </xf>
    <xf numFmtId="9" fontId="5" fillId="16" borderId="19" xfId="2" applyFont="1" applyFill="1" applyBorder="1" applyAlignment="1" applyProtection="1">
      <alignment horizontal="center" vertical="center" wrapText="1"/>
      <protection locked="0"/>
    </xf>
    <xf numFmtId="0" fontId="34" fillId="11" borderId="19" xfId="0" applyFont="1" applyFill="1" applyBorder="1" applyAlignment="1" applyProtection="1">
      <alignment horizontal="justify" vertical="center" wrapText="1"/>
      <protection locked="0"/>
    </xf>
    <xf numFmtId="0" fontId="34" fillId="11" borderId="19" xfId="0" applyFont="1" applyFill="1" applyBorder="1" applyAlignment="1" applyProtection="1">
      <alignment horizontal="center" vertical="center" wrapText="1"/>
      <protection locked="0"/>
    </xf>
    <xf numFmtId="0" fontId="32" fillId="7" borderId="1" xfId="0" applyFont="1" applyFill="1" applyBorder="1"/>
    <xf numFmtId="166" fontId="34" fillId="11" borderId="19" xfId="1" applyNumberFormat="1" applyFont="1" applyFill="1" applyBorder="1" applyAlignment="1" applyProtection="1">
      <alignment horizontal="center" vertical="center" wrapText="1"/>
      <protection locked="0"/>
    </xf>
    <xf numFmtId="0" fontId="34" fillId="11" borderId="19" xfId="0" applyFont="1" applyFill="1" applyBorder="1" applyAlignment="1" applyProtection="1">
      <alignment horizontal="center" vertical="center" wrapText="1"/>
    </xf>
    <xf numFmtId="166" fontId="34" fillId="11" borderId="19" xfId="1" applyNumberFormat="1" applyFont="1" applyFill="1" applyBorder="1" applyAlignment="1" applyProtection="1">
      <alignment horizontal="center" vertical="center" wrapText="1"/>
    </xf>
    <xf numFmtId="166" fontId="34" fillId="11" borderId="19" xfId="1" applyNumberFormat="1" applyFont="1" applyFill="1" applyBorder="1" applyAlignment="1" applyProtection="1">
      <alignment vertical="center"/>
    </xf>
    <xf numFmtId="0" fontId="35" fillId="11" borderId="19" xfId="0" applyFont="1" applyFill="1" applyBorder="1"/>
    <xf numFmtId="0" fontId="15" fillId="2" borderId="34" xfId="0" applyFont="1" applyFill="1" applyBorder="1" applyAlignment="1">
      <alignment horizontal="center" vertical="center"/>
    </xf>
    <xf numFmtId="0" fontId="3" fillId="5" borderId="35" xfId="0" applyFont="1" applyFill="1" applyBorder="1" applyAlignment="1">
      <alignment horizontal="center" vertical="center" wrapText="1"/>
    </xf>
    <xf numFmtId="0" fontId="15" fillId="5" borderId="36" xfId="0" applyFont="1" applyFill="1" applyBorder="1" applyAlignment="1">
      <alignment horizontal="center" vertical="center"/>
    </xf>
    <xf numFmtId="0" fontId="8" fillId="0" borderId="37" xfId="0" applyFont="1" applyBorder="1" applyAlignment="1" applyProtection="1">
      <alignment horizontal="justify" vertical="center" wrapText="1"/>
      <protection locked="0"/>
    </xf>
    <xf numFmtId="0" fontId="8" fillId="0" borderId="38" xfId="0" applyFont="1" applyBorder="1" applyAlignment="1" applyProtection="1">
      <alignment horizontal="justify" vertical="center" wrapText="1"/>
      <protection locked="0"/>
    </xf>
    <xf numFmtId="0" fontId="8" fillId="0" borderId="0" xfId="0" applyFont="1" applyFill="1" applyBorder="1" applyAlignment="1" applyProtection="1">
      <alignment horizontal="justify" vertical="center" wrapText="1"/>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8" fillId="0" borderId="38" xfId="3" applyFont="1" applyBorder="1" applyAlignment="1" applyProtection="1">
      <alignment horizontal="justify" vertical="center" wrapText="1"/>
      <protection locked="0"/>
    </xf>
    <xf numFmtId="166" fontId="5" fillId="10" borderId="19" xfId="1" applyNumberFormat="1" applyFont="1" applyFill="1" applyBorder="1" applyAlignment="1">
      <alignment vertical="center" wrapText="1"/>
    </xf>
    <xf numFmtId="0" fontId="25" fillId="0" borderId="22" xfId="0" applyFont="1" applyFill="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 xfId="0" applyFont="1" applyFill="1" applyBorder="1" applyAlignment="1" applyProtection="1">
      <alignment horizontal="justify" vertical="center" wrapText="1"/>
      <protection locked="0"/>
    </xf>
    <xf numFmtId="0" fontId="5" fillId="0" borderId="19" xfId="0" applyFont="1" applyFill="1" applyBorder="1" applyAlignment="1" applyProtection="1">
      <alignment horizontal="center" vertical="center" wrapText="1"/>
      <protection locked="0"/>
    </xf>
    <xf numFmtId="166" fontId="5" fillId="0" borderId="19" xfId="1" applyNumberFormat="1" applyFont="1" applyFill="1" applyBorder="1" applyAlignment="1" applyProtection="1">
      <alignment horizontal="center" vertical="center"/>
    </xf>
    <xf numFmtId="166" fontId="5" fillId="0" borderId="19" xfId="1" applyNumberFormat="1" applyFont="1" applyFill="1" applyBorder="1" applyAlignment="1">
      <alignment vertical="center"/>
    </xf>
    <xf numFmtId="166" fontId="5" fillId="0" borderId="19" xfId="1" applyNumberFormat="1" applyFont="1" applyFill="1" applyBorder="1" applyAlignment="1">
      <alignment horizontal="center" vertical="center" wrapText="1"/>
    </xf>
    <xf numFmtId="0" fontId="17" fillId="9" borderId="19"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xf>
    <xf numFmtId="0" fontId="5" fillId="15" borderId="19" xfId="0" applyFont="1" applyFill="1" applyBorder="1" applyAlignment="1" applyProtection="1">
      <alignment horizontal="center" vertical="center" wrapText="1"/>
      <protection locked="0"/>
    </xf>
    <xf numFmtId="0" fontId="17" fillId="9" borderId="19" xfId="0" applyFont="1" applyFill="1" applyBorder="1" applyAlignment="1" applyProtection="1">
      <alignment horizontal="center" vertical="center" wrapText="1"/>
      <protection locked="0"/>
    </xf>
    <xf numFmtId="0" fontId="0" fillId="0" borderId="19" xfId="0" applyBorder="1" applyAlignment="1">
      <alignment vertical="center" wrapText="1"/>
    </xf>
    <xf numFmtId="0" fontId="25" fillId="10" borderId="19" xfId="0" applyFont="1" applyFill="1" applyBorder="1"/>
    <xf numFmtId="0" fontId="42" fillId="11" borderId="18" xfId="0" applyFont="1" applyFill="1" applyBorder="1"/>
    <xf numFmtId="0" fontId="39" fillId="0" borderId="0" xfId="0" applyFont="1" applyBorder="1" applyAlignment="1">
      <alignment horizontal="center"/>
    </xf>
    <xf numFmtId="0" fontId="39" fillId="3" borderId="0" xfId="0" applyFont="1" applyFill="1"/>
    <xf numFmtId="0" fontId="45" fillId="11" borderId="19" xfId="0" applyFont="1" applyFill="1" applyBorder="1" applyAlignment="1" applyProtection="1">
      <alignment horizontal="justify" vertical="center" wrapText="1"/>
      <protection locked="0"/>
    </xf>
    <xf numFmtId="0" fontId="43" fillId="16" borderId="19" xfId="0" applyNumberFormat="1" applyFont="1" applyFill="1" applyBorder="1" applyAlignment="1" applyProtection="1">
      <alignment horizontal="center" vertical="center" wrapText="1"/>
      <protection locked="0"/>
    </xf>
    <xf numFmtId="0" fontId="45" fillId="11" borderId="19" xfId="0" applyFont="1" applyFill="1" applyBorder="1" applyAlignment="1" applyProtection="1">
      <alignment horizontal="center" vertical="center" wrapText="1"/>
      <protection locked="0"/>
    </xf>
    <xf numFmtId="0" fontId="43" fillId="10" borderId="19" xfId="0" applyFont="1" applyFill="1" applyBorder="1" applyAlignment="1" applyProtection="1">
      <alignment horizontal="center" vertical="center" wrapText="1"/>
      <protection locked="0"/>
    </xf>
    <xf numFmtId="0" fontId="46" fillId="10" borderId="19" xfId="0" applyFont="1" applyFill="1" applyBorder="1" applyAlignment="1" applyProtection="1">
      <alignment horizontal="left" vertical="center" wrapText="1"/>
      <protection locked="0"/>
    </xf>
    <xf numFmtId="0" fontId="46" fillId="10" borderId="19" xfId="0" applyFont="1" applyFill="1" applyBorder="1" applyAlignment="1" applyProtection="1">
      <alignment horizontal="center" vertical="center" wrapText="1"/>
      <protection locked="0"/>
    </xf>
    <xf numFmtId="166" fontId="43" fillId="10" borderId="19" xfId="1" applyNumberFormat="1" applyFont="1" applyFill="1" applyBorder="1" applyAlignment="1" applyProtection="1">
      <alignment horizontal="center" vertical="center"/>
    </xf>
    <xf numFmtId="9" fontId="43" fillId="16" borderId="19" xfId="2" applyFont="1" applyFill="1" applyBorder="1" applyAlignment="1" applyProtection="1">
      <alignment horizontal="center" vertical="center" wrapText="1"/>
      <protection locked="0"/>
    </xf>
    <xf numFmtId="0" fontId="43" fillId="0" borderId="19" xfId="0" applyFont="1" applyFill="1" applyBorder="1" applyAlignment="1" applyProtection="1">
      <alignment horizontal="center" vertical="center" wrapText="1"/>
      <protection locked="0"/>
    </xf>
    <xf numFmtId="0" fontId="47" fillId="3" borderId="1" xfId="0" applyFont="1" applyFill="1" applyBorder="1" applyAlignment="1" applyProtection="1">
      <alignment horizontal="justify" vertical="center" wrapText="1"/>
      <protection locked="0"/>
    </xf>
    <xf numFmtId="0" fontId="47" fillId="0" borderId="19" xfId="0" applyFont="1" applyBorder="1" applyAlignment="1" applyProtection="1">
      <alignment horizontal="center" vertical="center" wrapText="1"/>
      <protection locked="0"/>
    </xf>
    <xf numFmtId="0" fontId="39" fillId="0" borderId="19" xfId="0" applyFont="1" applyFill="1" applyBorder="1" applyAlignment="1">
      <alignment horizontal="center" vertical="center"/>
    </xf>
    <xf numFmtId="0" fontId="39" fillId="0" borderId="19" xfId="0" applyFont="1" applyBorder="1" applyAlignment="1" applyProtection="1">
      <alignment horizontal="center" vertical="center" wrapText="1"/>
      <protection locked="0"/>
    </xf>
    <xf numFmtId="0" fontId="39" fillId="0" borderId="19" xfId="0" applyFont="1" applyFill="1" applyBorder="1" applyAlignment="1" applyProtection="1">
      <alignment horizontal="center" vertical="center" wrapText="1"/>
      <protection locked="0"/>
    </xf>
    <xf numFmtId="0" fontId="43" fillId="10" borderId="19" xfId="0" applyFont="1" applyFill="1" applyBorder="1" applyAlignment="1" applyProtection="1">
      <alignment horizontal="center" vertical="center" wrapText="1"/>
    </xf>
    <xf numFmtId="166" fontId="43" fillId="10" borderId="19" xfId="1" applyNumberFormat="1" applyFont="1" applyFill="1" applyBorder="1" applyAlignment="1">
      <alignment vertical="center"/>
    </xf>
    <xf numFmtId="0" fontId="39" fillId="0" borderId="0" xfId="0" applyFont="1" applyAlignment="1">
      <alignment horizontal="left" vertical="center" wrapText="1"/>
    </xf>
    <xf numFmtId="0" fontId="46" fillId="10" borderId="19" xfId="0" applyFont="1" applyFill="1" applyBorder="1" applyAlignment="1" applyProtection="1">
      <alignment horizontal="justify" vertical="center" wrapText="1"/>
      <protection locked="0"/>
    </xf>
    <xf numFmtId="0" fontId="47" fillId="10" borderId="19" xfId="0" applyFont="1" applyFill="1" applyBorder="1" applyAlignment="1" applyProtection="1">
      <alignment horizontal="center" vertical="center" wrapText="1"/>
      <protection locked="0"/>
    </xf>
    <xf numFmtId="0" fontId="47" fillId="3" borderId="38" xfId="0" applyFont="1" applyFill="1" applyBorder="1" applyAlignment="1" applyProtection="1">
      <alignment horizontal="justify" vertical="center" wrapText="1"/>
      <protection locked="0"/>
    </xf>
    <xf numFmtId="0" fontId="47" fillId="3" borderId="1" xfId="0" applyFont="1" applyFill="1" applyBorder="1" applyAlignment="1" applyProtection="1">
      <alignment horizontal="center" vertical="center" wrapText="1"/>
      <protection locked="0"/>
    </xf>
    <xf numFmtId="0" fontId="39" fillId="3" borderId="1" xfId="0" applyFont="1" applyFill="1" applyBorder="1" applyAlignment="1" applyProtection="1">
      <alignment horizontal="center" vertical="center" wrapText="1"/>
      <protection locked="0"/>
    </xf>
    <xf numFmtId="0" fontId="47" fillId="3" borderId="37" xfId="0" applyFont="1" applyFill="1" applyBorder="1" applyAlignment="1" applyProtection="1">
      <alignment horizontal="justify" vertical="center" wrapText="1"/>
      <protection locked="0"/>
    </xf>
    <xf numFmtId="0" fontId="47" fillId="0" borderId="2" xfId="0" applyFont="1" applyBorder="1" applyAlignment="1" applyProtection="1">
      <alignment horizontal="center" vertical="center" wrapText="1"/>
      <protection locked="0"/>
    </xf>
    <xf numFmtId="0" fontId="47" fillId="3" borderId="7" xfId="0" applyFont="1" applyFill="1" applyBorder="1" applyAlignment="1" applyProtection="1">
      <alignment horizontal="center" vertical="center" wrapText="1"/>
      <protection locked="0"/>
    </xf>
    <xf numFmtId="0" fontId="47" fillId="3" borderId="2" xfId="0" applyFont="1" applyFill="1" applyBorder="1" applyAlignment="1" applyProtection="1">
      <alignment horizontal="justify" vertical="center" wrapText="1"/>
      <protection locked="0"/>
    </xf>
    <xf numFmtId="0" fontId="39" fillId="3" borderId="35" xfId="0" applyFont="1" applyFill="1" applyBorder="1" applyAlignment="1" applyProtection="1">
      <alignment horizontal="center" vertical="center" wrapText="1"/>
      <protection locked="0"/>
    </xf>
    <xf numFmtId="0" fontId="47" fillId="3" borderId="35" xfId="0" applyFont="1" applyFill="1" applyBorder="1" applyAlignment="1" applyProtection="1">
      <alignment horizontal="justify" vertical="center" wrapText="1"/>
      <protection locked="0"/>
    </xf>
    <xf numFmtId="0" fontId="47" fillId="0" borderId="7" xfId="0" applyFont="1" applyBorder="1" applyAlignment="1" applyProtection="1">
      <alignment horizontal="center" vertical="center" wrapText="1"/>
      <protection locked="0"/>
    </xf>
    <xf numFmtId="0" fontId="39" fillId="0" borderId="31" xfId="0" applyFont="1" applyBorder="1" applyAlignment="1" applyProtection="1">
      <alignment horizontal="center" vertical="center" wrapText="1"/>
      <protection locked="0"/>
    </xf>
    <xf numFmtId="0" fontId="47" fillId="3" borderId="2"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43" fillId="10" borderId="19" xfId="0" applyFont="1" applyFill="1" applyBorder="1" applyAlignment="1" applyProtection="1">
      <alignment vertical="center" wrapText="1"/>
      <protection locked="0"/>
    </xf>
    <xf numFmtId="0" fontId="39" fillId="10" borderId="19" xfId="0" applyFont="1" applyFill="1" applyBorder="1"/>
    <xf numFmtId="0" fontId="47" fillId="0" borderId="19" xfId="0" applyFont="1" applyBorder="1" applyAlignment="1" applyProtection="1">
      <alignment horizontal="justify" vertical="center" wrapText="1"/>
      <protection locked="0"/>
    </xf>
    <xf numFmtId="0" fontId="7" fillId="3" borderId="19" xfId="0" applyFont="1" applyFill="1" applyBorder="1" applyAlignment="1" applyProtection="1">
      <alignment horizontal="center" vertical="center" wrapText="1"/>
      <protection locked="0"/>
    </xf>
    <xf numFmtId="0" fontId="26" fillId="11" borderId="18" xfId="0" applyFont="1" applyFill="1" applyBorder="1" applyAlignment="1">
      <alignment horizontal="center"/>
    </xf>
    <xf numFmtId="0" fontId="0" fillId="3" borderId="0" xfId="0" applyFill="1" applyAlignment="1">
      <alignment horizontal="center"/>
    </xf>
    <xf numFmtId="0" fontId="34" fillId="11" borderId="31" xfId="0" applyFont="1" applyFill="1" applyBorder="1" applyAlignment="1" applyProtection="1">
      <alignment horizontal="center" vertical="center" wrapText="1"/>
      <protection locked="0"/>
    </xf>
    <xf numFmtId="0" fontId="5" fillId="16" borderId="31" xfId="0" applyNumberFormat="1" applyFont="1" applyFill="1" applyBorder="1" applyAlignment="1" applyProtection="1">
      <alignment horizontal="center" vertical="center" wrapText="1"/>
      <protection locked="0"/>
    </xf>
    <xf numFmtId="0" fontId="34" fillId="11" borderId="19" xfId="0" applyFont="1" applyFill="1" applyBorder="1" applyAlignment="1" applyProtection="1">
      <alignment horizontal="right" vertical="center" wrapText="1"/>
      <protection locked="0"/>
    </xf>
    <xf numFmtId="0" fontId="5" fillId="3" borderId="23" xfId="0" applyFont="1" applyFill="1" applyBorder="1" applyAlignment="1" applyProtection="1">
      <alignment horizontal="center" vertical="center" wrapText="1"/>
      <protection locked="0"/>
    </xf>
    <xf numFmtId="166" fontId="5" fillId="3" borderId="19" xfId="1" applyNumberFormat="1" applyFont="1" applyFill="1" applyBorder="1" applyAlignment="1" applyProtection="1">
      <alignment horizontal="center" vertical="center"/>
    </xf>
    <xf numFmtId="0" fontId="8" fillId="3" borderId="19" xfId="0" applyFont="1" applyFill="1" applyBorder="1" applyAlignment="1" applyProtection="1">
      <alignment horizontal="center" vertical="center" wrapText="1"/>
      <protection locked="0"/>
    </xf>
    <xf numFmtId="0" fontId="7" fillId="3" borderId="19" xfId="0" applyFont="1" applyFill="1" applyBorder="1" applyAlignment="1">
      <alignment horizontal="center" vertical="center"/>
    </xf>
    <xf numFmtId="0" fontId="5" fillId="3" borderId="23" xfId="0" applyFont="1" applyFill="1" applyBorder="1" applyAlignment="1" applyProtection="1">
      <alignment horizontal="center" vertical="center" wrapText="1"/>
    </xf>
    <xf numFmtId="166" fontId="5" fillId="3" borderId="19" xfId="1" applyNumberFormat="1" applyFont="1" applyFill="1" applyBorder="1" applyAlignment="1">
      <alignment vertical="center"/>
    </xf>
    <xf numFmtId="0" fontId="5" fillId="3" borderId="19" xfId="0" applyFont="1" applyFill="1" applyBorder="1" applyAlignment="1" applyProtection="1">
      <alignment vertical="center" wrapText="1"/>
      <protection locked="0"/>
    </xf>
    <xf numFmtId="0" fontId="7" fillId="0" borderId="19" xfId="0" applyFont="1" applyFill="1" applyBorder="1" applyAlignment="1">
      <alignment horizontal="center" vertical="center"/>
    </xf>
    <xf numFmtId="0" fontId="25" fillId="10" borderId="19" xfId="0" applyFont="1" applyFill="1" applyBorder="1" applyAlignment="1">
      <alignment horizontal="justify"/>
    </xf>
    <xf numFmtId="0" fontId="7" fillId="0" borderId="1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49" fillId="0" borderId="19"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0" fillId="3" borderId="19" xfId="0" applyFill="1" applyBorder="1" applyAlignment="1">
      <alignment horizontal="center" vertical="center"/>
    </xf>
    <xf numFmtId="3" fontId="5" fillId="3" borderId="23" xfId="0" applyNumberFormat="1" applyFont="1" applyFill="1" applyBorder="1" applyAlignment="1" applyProtection="1">
      <alignment horizontal="center" vertical="center" wrapText="1"/>
    </xf>
    <xf numFmtId="0" fontId="7" fillId="0" borderId="19" xfId="0" applyFont="1" applyBorder="1" applyAlignment="1" applyProtection="1">
      <alignment horizontal="justify" vertical="center" wrapText="1"/>
      <protection locked="0"/>
    </xf>
    <xf numFmtId="0" fontId="7" fillId="3" borderId="19" xfId="0" applyFont="1" applyFill="1" applyBorder="1" applyAlignment="1" applyProtection="1">
      <alignment horizontal="justify" vertical="center" wrapText="1"/>
      <protection locked="0"/>
    </xf>
    <xf numFmtId="0" fontId="9" fillId="10" borderId="19" xfId="0" applyFont="1" applyFill="1" applyBorder="1" applyAlignment="1" applyProtection="1">
      <alignment horizontal="justify" vertical="top" wrapText="1"/>
      <protection locked="0"/>
    </xf>
    <xf numFmtId="0" fontId="8" fillId="0" borderId="19" xfId="0" applyFont="1" applyBorder="1" applyAlignment="1" applyProtection="1">
      <alignment horizontal="justify" vertical="top" wrapText="1"/>
      <protection locked="0"/>
    </xf>
    <xf numFmtId="0" fontId="2" fillId="3" borderId="19"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justify" vertical="center" wrapText="1"/>
      <protection locked="0"/>
    </xf>
    <xf numFmtId="0" fontId="5" fillId="19" borderId="0" xfId="0" applyFont="1" applyFill="1" applyBorder="1" applyAlignment="1">
      <alignment horizontal="center" vertical="center" wrapText="1"/>
    </xf>
    <xf numFmtId="0" fontId="0" fillId="19" borderId="43" xfId="0" applyFill="1" applyBorder="1" applyAlignment="1">
      <alignment horizontal="center" vertical="center" wrapText="1"/>
    </xf>
    <xf numFmtId="0" fontId="0" fillId="19" borderId="0" xfId="0" applyFill="1" applyBorder="1" applyAlignment="1">
      <alignment horizontal="center" vertical="center" wrapText="1"/>
    </xf>
    <xf numFmtId="0" fontId="5" fillId="19" borderId="42"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6" fillId="20" borderId="8" xfId="0" applyFont="1" applyFill="1" applyBorder="1" applyAlignment="1"/>
    <xf numFmtId="0" fontId="6" fillId="20" borderId="58" xfId="0" applyFont="1" applyFill="1" applyBorder="1" applyAlignment="1"/>
    <xf numFmtId="0" fontId="6" fillId="20" borderId="9" xfId="0" applyFont="1" applyFill="1" applyBorder="1" applyAlignment="1"/>
    <xf numFmtId="0" fontId="6" fillId="20" borderId="53" xfId="0" applyFont="1" applyFill="1" applyBorder="1" applyAlignment="1"/>
    <xf numFmtId="0" fontId="6" fillId="20" borderId="59" xfId="0" applyFont="1" applyFill="1" applyBorder="1" applyAlignment="1"/>
    <xf numFmtId="0" fontId="6" fillId="20" borderId="8" xfId="0" applyFont="1" applyFill="1" applyBorder="1" applyAlignment="1" applyProtection="1">
      <alignment horizontal="center" vertical="center" wrapText="1"/>
      <protection locked="0"/>
    </xf>
    <xf numFmtId="0" fontId="5" fillId="20" borderId="58" xfId="0" applyFont="1" applyFill="1" applyBorder="1" applyAlignment="1" applyProtection="1">
      <alignment horizontal="left" vertical="center" wrapText="1"/>
      <protection locked="0"/>
    </xf>
    <xf numFmtId="0" fontId="9" fillId="20" borderId="58" xfId="0" applyFont="1" applyFill="1" applyBorder="1" applyAlignment="1" applyProtection="1">
      <alignment horizontal="justify" vertical="center" wrapText="1"/>
      <protection locked="0"/>
    </xf>
    <xf numFmtId="0" fontId="9" fillId="20" borderId="9" xfId="0" applyFont="1" applyFill="1" applyBorder="1" applyAlignment="1" applyProtection="1">
      <alignment horizontal="justify" vertical="center" wrapText="1"/>
      <protection locked="0"/>
    </xf>
    <xf numFmtId="0" fontId="5" fillId="20" borderId="9" xfId="0" applyFont="1" applyFill="1" applyBorder="1" applyAlignment="1" applyProtection="1">
      <alignment horizontal="center" vertical="center" wrapText="1"/>
      <protection locked="0"/>
    </xf>
    <xf numFmtId="0" fontId="5" fillId="20" borderId="9" xfId="0" applyFont="1" applyFill="1" applyBorder="1" applyAlignment="1" applyProtection="1">
      <alignment horizontal="center" vertical="center" wrapText="1"/>
    </xf>
    <xf numFmtId="0" fontId="5" fillId="20" borderId="10" xfId="0" applyFont="1" applyFill="1" applyBorder="1" applyAlignment="1" applyProtection="1">
      <alignment horizontal="center" vertical="center" wrapText="1"/>
      <protection locked="0"/>
    </xf>
    <xf numFmtId="15" fontId="5" fillId="20" borderId="58" xfId="0" applyNumberFormat="1" applyFont="1" applyFill="1" applyBorder="1" applyAlignment="1">
      <alignment vertical="center"/>
    </xf>
    <xf numFmtId="15" fontId="5" fillId="20" borderId="9" xfId="0" applyNumberFormat="1" applyFont="1" applyFill="1" applyBorder="1" applyAlignment="1">
      <alignment vertical="center"/>
    </xf>
    <xf numFmtId="166" fontId="5" fillId="20" borderId="10" xfId="1" applyNumberFormat="1" applyFont="1" applyFill="1" applyBorder="1" applyAlignment="1">
      <alignment vertical="center"/>
    </xf>
    <xf numFmtId="0" fontId="5" fillId="20" borderId="48" xfId="0" applyFont="1" applyFill="1" applyBorder="1" applyAlignment="1" applyProtection="1">
      <alignment horizontal="center" vertical="center" wrapText="1"/>
      <protection locked="0"/>
    </xf>
    <xf numFmtId="0" fontId="5" fillId="20" borderId="54" xfId="0" applyFont="1" applyFill="1" applyBorder="1" applyAlignment="1" applyProtection="1">
      <alignment horizontal="center" vertical="center" wrapText="1"/>
      <protection locked="0"/>
    </xf>
    <xf numFmtId="166" fontId="5" fillId="20" borderId="60" xfId="1" applyNumberFormat="1" applyFont="1" applyFill="1" applyBorder="1" applyAlignment="1">
      <alignment horizontal="center" vertical="center"/>
    </xf>
    <xf numFmtId="166" fontId="5" fillId="20" borderId="54" xfId="1" applyNumberFormat="1" applyFont="1" applyFill="1" applyBorder="1" applyAlignment="1">
      <alignment horizontal="center" vertical="center"/>
    </xf>
    <xf numFmtId="0" fontId="5" fillId="20" borderId="58" xfId="0" applyFont="1" applyFill="1" applyBorder="1" applyAlignment="1" applyProtection="1">
      <alignment horizontal="center" vertical="center" wrapText="1"/>
      <protection locked="0"/>
    </xf>
    <xf numFmtId="167" fontId="5" fillId="20" borderId="61" xfId="2" applyNumberFormat="1" applyFont="1" applyFill="1" applyBorder="1" applyAlignment="1">
      <alignment vertical="center"/>
    </xf>
    <xf numFmtId="167" fontId="5" fillId="20" borderId="9" xfId="2" applyNumberFormat="1" applyFont="1" applyFill="1" applyBorder="1" applyAlignment="1">
      <alignment horizontal="right" vertical="center"/>
    </xf>
    <xf numFmtId="167" fontId="5" fillId="20" borderId="10" xfId="2" applyNumberFormat="1" applyFont="1" applyFill="1" applyBorder="1" applyAlignment="1">
      <alignment horizontal="right" vertical="center"/>
    </xf>
    <xf numFmtId="0" fontId="7" fillId="0" borderId="62" xfId="0" applyFont="1" applyBorder="1"/>
    <xf numFmtId="0" fontId="5" fillId="6" borderId="58" xfId="0" applyFont="1" applyFill="1" applyBorder="1" applyAlignment="1" applyProtection="1">
      <alignment horizontal="left" vertical="center" wrapText="1"/>
      <protection locked="0"/>
    </xf>
    <xf numFmtId="0" fontId="9" fillId="6" borderId="58" xfId="0" applyFont="1" applyFill="1" applyBorder="1" applyAlignment="1" applyProtection="1">
      <alignment horizontal="justify" vertical="center" wrapText="1"/>
      <protection locked="0"/>
    </xf>
    <xf numFmtId="0" fontId="9" fillId="6" borderId="9" xfId="0" applyFont="1" applyFill="1" applyBorder="1" applyAlignment="1" applyProtection="1">
      <alignment horizontal="justify" vertical="center" wrapText="1"/>
      <protection locked="0"/>
    </xf>
    <xf numFmtId="0" fontId="5" fillId="6" borderId="9"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xf>
    <xf numFmtId="165" fontId="4" fillId="6" borderId="62" xfId="1" applyFont="1" applyFill="1" applyBorder="1" applyAlignment="1">
      <alignment vertical="center"/>
    </xf>
    <xf numFmtId="15" fontId="5" fillId="6" borderId="61" xfId="0" applyNumberFormat="1" applyFont="1" applyFill="1" applyBorder="1" applyAlignment="1">
      <alignment horizontal="center" vertical="center"/>
    </xf>
    <xf numFmtId="15" fontId="5" fillId="6" borderId="64" xfId="0" applyNumberFormat="1" applyFont="1" applyFill="1" applyBorder="1" applyAlignment="1">
      <alignment horizontal="center" vertical="center"/>
    </xf>
    <xf numFmtId="166" fontId="5" fillId="6" borderId="65" xfId="1" applyNumberFormat="1" applyFont="1" applyFill="1" applyBorder="1" applyAlignment="1">
      <alignment horizontal="center" vertical="center"/>
    </xf>
    <xf numFmtId="0" fontId="5" fillId="6" borderId="0"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0" fontId="5" fillId="6" borderId="66" xfId="0" applyFont="1" applyFill="1" applyBorder="1" applyAlignment="1" applyProtection="1">
      <alignment horizontal="center" vertical="center" wrapText="1"/>
      <protection locked="0"/>
    </xf>
    <xf numFmtId="167" fontId="5" fillId="6" borderId="66" xfId="2" applyNumberFormat="1" applyFont="1" applyFill="1" applyBorder="1" applyAlignment="1">
      <alignment vertical="center"/>
    </xf>
    <xf numFmtId="167" fontId="5" fillId="6" borderId="9" xfId="2" applyNumberFormat="1" applyFont="1" applyFill="1" applyBorder="1" applyAlignment="1">
      <alignment vertical="center"/>
    </xf>
    <xf numFmtId="167" fontId="5" fillId="6" borderId="67" xfId="2" applyNumberFormat="1" applyFont="1" applyFill="1" applyBorder="1" applyAlignment="1">
      <alignment horizontal="right" vertical="center"/>
    </xf>
    <xf numFmtId="0" fontId="7" fillId="6" borderId="56" xfId="0" applyFont="1" applyFill="1" applyBorder="1"/>
    <xf numFmtId="0" fontId="7" fillId="0" borderId="38" xfId="0" applyFont="1" applyFill="1" applyBorder="1" applyAlignment="1" applyProtection="1">
      <alignment horizontal="left" vertical="center" wrapText="1"/>
      <protection locked="0"/>
    </xf>
    <xf numFmtId="0" fontId="8" fillId="0" borderId="1" xfId="0" applyFont="1" applyBorder="1" applyAlignment="1" applyProtection="1">
      <alignment horizontal="justify" vertical="center" wrapText="1"/>
      <protection locked="0"/>
    </xf>
    <xf numFmtId="15" fontId="7" fillId="0" borderId="38" xfId="0" applyNumberFormat="1" applyFont="1" applyBorder="1" applyAlignment="1">
      <alignment vertical="center"/>
    </xf>
    <xf numFmtId="166" fontId="7" fillId="0" borderId="13" xfId="1" applyNumberFormat="1" applyFont="1" applyBorder="1" applyAlignment="1">
      <alignment horizontal="center" vertical="center"/>
    </xf>
    <xf numFmtId="0" fontId="7" fillId="2" borderId="70" xfId="0" applyFont="1" applyFill="1" applyBorder="1" applyAlignment="1">
      <alignment horizontal="center" vertical="center"/>
    </xf>
    <xf numFmtId="0" fontId="5" fillId="21" borderId="0" xfId="0" applyFont="1" applyFill="1" applyBorder="1" applyAlignment="1" applyProtection="1">
      <alignment vertical="center" wrapText="1"/>
      <protection locked="0"/>
    </xf>
    <xf numFmtId="0" fontId="5" fillId="21" borderId="66" xfId="0" applyFont="1" applyFill="1" applyBorder="1" applyAlignment="1" applyProtection="1">
      <alignment vertical="center" wrapText="1"/>
      <protection locked="0"/>
    </xf>
    <xf numFmtId="0" fontId="5" fillId="21" borderId="71" xfId="0" applyFont="1" applyFill="1" applyBorder="1" applyAlignment="1">
      <alignment horizontal="center" vertical="center"/>
    </xf>
    <xf numFmtId="167" fontId="5" fillId="21" borderId="1" xfId="2" applyNumberFormat="1" applyFont="1" applyFill="1" applyBorder="1" applyAlignment="1">
      <alignment vertical="center"/>
    </xf>
    <xf numFmtId="167" fontId="0" fillId="21" borderId="71" xfId="2" applyNumberFormat="1" applyFont="1" applyFill="1" applyBorder="1" applyAlignment="1">
      <alignment vertical="center"/>
    </xf>
    <xf numFmtId="0" fontId="0" fillId="21" borderId="14" xfId="0" applyFill="1" applyBorder="1"/>
    <xf numFmtId="0" fontId="7" fillId="0" borderId="37" xfId="0" applyFont="1" applyFill="1" applyBorder="1" applyAlignment="1" applyProtection="1">
      <alignment horizontal="left" vertical="center" wrapText="1"/>
      <protection locked="0"/>
    </xf>
    <xf numFmtId="0" fontId="8" fillId="0" borderId="2" xfId="0" applyFont="1" applyBorder="1" applyAlignment="1" applyProtection="1">
      <alignment horizontal="justify" vertical="center" wrapText="1"/>
      <protection locked="0"/>
    </xf>
    <xf numFmtId="0" fontId="5" fillId="21" borderId="38" xfId="0" applyFont="1" applyFill="1" applyBorder="1" applyAlignment="1">
      <alignment horizontal="center" vertical="center"/>
    </xf>
    <xf numFmtId="167" fontId="0" fillId="21" borderId="37" xfId="2" applyNumberFormat="1" applyFont="1" applyFill="1" applyBorder="1" applyAlignment="1">
      <alignment vertical="center"/>
    </xf>
    <xf numFmtId="0" fontId="0" fillId="21" borderId="13" xfId="0" applyFill="1" applyBorder="1"/>
    <xf numFmtId="0" fontId="7" fillId="2" borderId="73" xfId="0" applyFont="1" applyFill="1" applyBorder="1" applyAlignment="1">
      <alignment horizontal="center" vertical="center"/>
    </xf>
    <xf numFmtId="0" fontId="7" fillId="0" borderId="66" xfId="0" applyFont="1" applyFill="1" applyBorder="1" applyAlignment="1" applyProtection="1">
      <alignment horizontal="left" vertical="center" wrapText="1"/>
      <protection locked="0"/>
    </xf>
    <xf numFmtId="0" fontId="7" fillId="0" borderId="74" xfId="0" applyFont="1" applyFill="1" applyBorder="1" applyAlignment="1" applyProtection="1">
      <alignment horizontal="left" vertical="center" wrapText="1"/>
      <protection locked="0"/>
    </xf>
    <xf numFmtId="0" fontId="8" fillId="0" borderId="7" xfId="0" applyFont="1" applyBorder="1" applyAlignment="1" applyProtection="1">
      <alignment horizontal="justify" vertical="center" wrapText="1"/>
      <protection locked="0"/>
    </xf>
    <xf numFmtId="166" fontId="7" fillId="0" borderId="36" xfId="1" applyNumberFormat="1" applyFont="1" applyBorder="1" applyAlignment="1">
      <alignment horizontal="center" vertical="center"/>
    </xf>
    <xf numFmtId="0" fontId="7" fillId="2" borderId="75" xfId="0" applyFont="1" applyFill="1" applyBorder="1" applyAlignment="1">
      <alignment horizontal="center" vertical="center"/>
    </xf>
    <xf numFmtId="0" fontId="5" fillId="21" borderId="76" xfId="0" applyFont="1" applyFill="1" applyBorder="1" applyAlignment="1">
      <alignment horizontal="center" vertical="center"/>
    </xf>
    <xf numFmtId="167" fontId="0" fillId="21" borderId="66" xfId="2" applyNumberFormat="1" applyFont="1" applyFill="1" applyBorder="1" applyAlignment="1">
      <alignment vertical="center"/>
    </xf>
    <xf numFmtId="0" fontId="0" fillId="21" borderId="36" xfId="0" applyFill="1" applyBorder="1"/>
    <xf numFmtId="0" fontId="8" fillId="0" borderId="64" xfId="0" applyFont="1" applyBorder="1" applyAlignment="1" applyProtection="1">
      <alignment horizontal="justify" vertical="center" wrapText="1"/>
      <protection locked="0"/>
    </xf>
    <xf numFmtId="0" fontId="7" fillId="0" borderId="5" xfId="0" applyFont="1" applyBorder="1" applyAlignment="1" applyProtection="1">
      <alignment horizontal="center" vertical="center" wrapText="1"/>
      <protection locked="0"/>
    </xf>
    <xf numFmtId="166" fontId="7" fillId="0" borderId="6" xfId="1" applyNumberFormat="1" applyFont="1" applyBorder="1" applyAlignment="1">
      <alignment horizontal="center" vertical="center"/>
    </xf>
    <xf numFmtId="0" fontId="7" fillId="2" borderId="78" xfId="0" applyFont="1" applyFill="1" applyBorder="1" applyAlignment="1">
      <alignment horizontal="center" vertical="center"/>
    </xf>
    <xf numFmtId="0" fontId="5" fillId="21" borderId="70" xfId="0" applyFont="1" applyFill="1" applyBorder="1" applyAlignment="1" applyProtection="1">
      <alignment vertical="center" wrapText="1"/>
      <protection locked="0"/>
    </xf>
    <xf numFmtId="0" fontId="5" fillId="21" borderId="37" xfId="0" applyFont="1" applyFill="1" applyBorder="1" applyAlignment="1" applyProtection="1">
      <alignment vertical="center" wrapText="1"/>
      <protection locked="0"/>
    </xf>
    <xf numFmtId="0" fontId="5" fillId="21" borderId="74" xfId="0" applyFont="1" applyFill="1" applyBorder="1" applyAlignment="1">
      <alignment horizontal="center" vertical="center"/>
    </xf>
    <xf numFmtId="167" fontId="0" fillId="21" borderId="61" xfId="2" applyNumberFormat="1" applyFont="1" applyFill="1" applyBorder="1" applyAlignment="1">
      <alignment vertical="center"/>
    </xf>
    <xf numFmtId="0" fontId="0" fillId="21" borderId="6" xfId="0" applyFill="1" applyBorder="1"/>
    <xf numFmtId="0" fontId="7" fillId="0" borderId="19" xfId="0" applyFont="1" applyBorder="1" applyAlignment="1">
      <alignment vertical="center" wrapText="1"/>
    </xf>
    <xf numFmtId="0" fontId="0" fillId="0" borderId="19" xfId="0" applyBorder="1" applyAlignment="1">
      <alignment vertical="center" wrapText="1"/>
    </xf>
    <xf numFmtId="0" fontId="35" fillId="0" borderId="31" xfId="0" applyFont="1" applyFill="1" applyBorder="1" applyAlignment="1">
      <alignment horizontal="center" vertical="center" wrapText="1"/>
    </xf>
    <xf numFmtId="0" fontId="5" fillId="15" borderId="19" xfId="0" applyFont="1" applyFill="1" applyBorder="1" applyAlignment="1" applyProtection="1">
      <alignment horizontal="center" vertical="center" wrapText="1"/>
      <protection locked="0"/>
    </xf>
    <xf numFmtId="0" fontId="5" fillId="10" borderId="19" xfId="0" applyFont="1" applyFill="1" applyBorder="1" applyAlignment="1" applyProtection="1">
      <alignment horizontal="left" vertical="center" wrapText="1"/>
      <protection locked="0"/>
    </xf>
    <xf numFmtId="0" fontId="5" fillId="10" borderId="19" xfId="0" applyFont="1" applyFill="1" applyBorder="1" applyAlignment="1" applyProtection="1">
      <alignment horizontal="justify" vertical="top" wrapText="1"/>
    </xf>
    <xf numFmtId="0" fontId="7" fillId="0" borderId="19" xfId="0" applyFont="1" applyFill="1" applyBorder="1" applyAlignment="1" applyProtection="1">
      <alignment horizontal="left" vertical="center" wrapText="1"/>
      <protection locked="0"/>
    </xf>
    <xf numFmtId="0" fontId="53" fillId="0" borderId="1" xfId="0" applyFont="1" applyFill="1" applyBorder="1" applyAlignment="1">
      <alignment horizontal="left" vertical="top" wrapText="1"/>
    </xf>
    <xf numFmtId="0" fontId="8" fillId="0" borderId="19" xfId="0" applyFont="1" applyFill="1" applyBorder="1" applyAlignment="1" applyProtection="1">
      <alignment horizontal="center" vertical="center" wrapText="1"/>
      <protection locked="0"/>
    </xf>
    <xf numFmtId="0" fontId="8" fillId="0" borderId="19"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53" fillId="0" borderId="19" xfId="0" applyFont="1" applyFill="1" applyBorder="1" applyAlignment="1" applyProtection="1">
      <alignment horizontal="justify" vertical="top" wrapText="1"/>
      <protection locked="0"/>
    </xf>
    <xf numFmtId="0" fontId="8" fillId="0" borderId="19" xfId="0" applyFont="1" applyFill="1" applyBorder="1" applyAlignment="1" applyProtection="1">
      <alignment horizontal="center" vertical="top" wrapText="1"/>
      <protection locked="0"/>
    </xf>
    <xf numFmtId="3" fontId="7" fillId="0" borderId="19" xfId="0" applyNumberFormat="1" applyFont="1" applyFill="1" applyBorder="1" applyAlignment="1" applyProtection="1">
      <alignment horizontal="center" vertical="top" wrapText="1"/>
      <protection locked="0"/>
    </xf>
    <xf numFmtId="0" fontId="7" fillId="0" borderId="19" xfId="0" applyFont="1" applyFill="1" applyBorder="1" applyAlignment="1" applyProtection="1">
      <alignment horizontal="justify" vertical="top" wrapText="1"/>
      <protection locked="0"/>
    </xf>
    <xf numFmtId="0" fontId="7" fillId="0" borderId="19" xfId="0" applyFont="1" applyFill="1" applyBorder="1" applyAlignment="1" applyProtection="1">
      <alignment horizontal="center" vertical="top" wrapText="1"/>
      <protection locked="0"/>
    </xf>
    <xf numFmtId="0" fontId="53" fillId="0" borderId="19" xfId="0" applyFont="1" applyBorder="1" applyAlignment="1" applyProtection="1">
      <alignment horizontal="justify" vertical="top" wrapText="1"/>
      <protection locked="0"/>
    </xf>
    <xf numFmtId="0" fontId="7" fillId="3" borderId="19" xfId="0" applyFont="1" applyFill="1" applyBorder="1" applyAlignment="1" applyProtection="1">
      <alignment horizontal="center" vertical="top" wrapText="1"/>
      <protection locked="0"/>
    </xf>
    <xf numFmtId="0" fontId="53" fillId="3" borderId="1" xfId="0" applyFont="1" applyFill="1" applyBorder="1" applyAlignment="1">
      <alignment horizontal="left" vertical="top" wrapText="1"/>
    </xf>
    <xf numFmtId="0" fontId="5" fillId="10" borderId="23" xfId="0" applyFont="1" applyFill="1" applyBorder="1" applyAlignment="1" applyProtection="1">
      <alignment horizontal="center" vertical="center" wrapText="1"/>
      <protection locked="0"/>
    </xf>
    <xf numFmtId="0" fontId="5" fillId="10" borderId="23" xfId="0" applyFont="1" applyFill="1" applyBorder="1" applyAlignment="1" applyProtection="1">
      <alignment horizontal="center" vertical="center" wrapText="1"/>
    </xf>
    <xf numFmtId="166" fontId="5" fillId="10" borderId="19" xfId="1" applyNumberFormat="1" applyFont="1" applyFill="1" applyBorder="1" applyAlignment="1">
      <alignment horizontal="center" vertical="center" wrapText="1"/>
    </xf>
    <xf numFmtId="0" fontId="2" fillId="0" borderId="19" xfId="0" applyFont="1" applyBorder="1" applyAlignment="1">
      <alignment horizontal="center" vertical="center"/>
    </xf>
    <xf numFmtId="166" fontId="5" fillId="10" borderId="19" xfId="1" applyNumberFormat="1" applyFont="1" applyFill="1" applyBorder="1" applyAlignment="1">
      <alignment horizontal="justify" vertical="center"/>
    </xf>
    <xf numFmtId="0" fontId="35" fillId="0" borderId="31" xfId="0" applyFont="1" applyFill="1" applyBorder="1" applyAlignment="1">
      <alignment vertical="center" wrapText="1"/>
    </xf>
    <xf numFmtId="0" fontId="35" fillId="0" borderId="32" xfId="0" applyFont="1" applyFill="1" applyBorder="1" applyAlignment="1">
      <alignment vertical="center" wrapText="1"/>
    </xf>
    <xf numFmtId="0" fontId="3" fillId="0" borderId="31" xfId="0" applyFont="1" applyFill="1" applyBorder="1" applyAlignment="1">
      <alignment vertical="center" wrapText="1"/>
    </xf>
    <xf numFmtId="0" fontId="4" fillId="0" borderId="31" xfId="0" applyFont="1" applyFill="1" applyBorder="1" applyAlignment="1">
      <alignment vertical="center" wrapText="1"/>
    </xf>
    <xf numFmtId="0" fontId="2" fillId="0" borderId="19" xfId="0" applyFont="1" applyBorder="1" applyAlignment="1">
      <alignment vertical="center" wrapText="1"/>
    </xf>
    <xf numFmtId="166" fontId="34" fillId="11" borderId="19" xfId="0" applyNumberFormat="1" applyFont="1" applyFill="1" applyBorder="1" applyAlignment="1" applyProtection="1">
      <alignment horizontal="center" vertical="center" wrapText="1"/>
      <protection locked="0"/>
    </xf>
    <xf numFmtId="166" fontId="5" fillId="16" borderId="19" xfId="0" applyNumberFormat="1" applyFont="1" applyFill="1" applyBorder="1" applyAlignment="1" applyProtection="1">
      <alignment horizontal="center" vertical="center" wrapText="1"/>
      <protection locked="0"/>
    </xf>
    <xf numFmtId="0" fontId="24" fillId="10" borderId="31"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7" fillId="0" borderId="23" xfId="0" applyFont="1" applyBorder="1" applyAlignment="1" applyProtection="1">
      <alignment horizontal="center" vertical="center" wrapText="1"/>
      <protection locked="0"/>
    </xf>
    <xf numFmtId="0" fontId="0" fillId="0" borderId="1" xfId="0" applyBorder="1"/>
    <xf numFmtId="0" fontId="5" fillId="10" borderId="31" xfId="0" applyFont="1" applyFill="1" applyBorder="1" applyAlignment="1" applyProtection="1">
      <alignment horizontal="center" vertical="center" wrapText="1"/>
    </xf>
    <xf numFmtId="0" fontId="5" fillId="10" borderId="31" xfId="0" applyFont="1" applyFill="1" applyBorder="1" applyAlignment="1" applyProtection="1">
      <alignment vertical="center" wrapText="1"/>
      <protection locked="0"/>
    </xf>
    <xf numFmtId="9" fontId="5" fillId="16" borderId="31" xfId="2" applyFont="1" applyFill="1" applyBorder="1" applyAlignment="1" applyProtection="1">
      <alignment horizontal="center" vertical="center" wrapText="1"/>
      <protection locked="0"/>
    </xf>
    <xf numFmtId="9" fontId="5" fillId="16" borderId="19" xfId="0" applyNumberFormat="1" applyFont="1" applyFill="1" applyBorder="1" applyAlignment="1" applyProtection="1">
      <alignment horizontal="center" vertical="center" wrapText="1"/>
      <protection locked="0"/>
    </xf>
    <xf numFmtId="0" fontId="4" fillId="10" borderId="19" xfId="0" applyFont="1" applyFill="1" applyBorder="1" applyAlignment="1" applyProtection="1">
      <alignment horizontal="center" vertical="center" wrapText="1"/>
      <protection locked="0"/>
    </xf>
    <xf numFmtId="0" fontId="37" fillId="10" borderId="19" xfId="0" applyFont="1" applyFill="1" applyBorder="1" applyAlignment="1" applyProtection="1">
      <alignment horizontal="left" vertical="center" wrapText="1"/>
      <protection locked="0"/>
    </xf>
    <xf numFmtId="0" fontId="37" fillId="10" borderId="19" xfId="0" applyFont="1" applyFill="1" applyBorder="1" applyAlignment="1" applyProtection="1">
      <alignment horizontal="center" vertical="center" wrapText="1"/>
      <protection locked="0"/>
    </xf>
    <xf numFmtId="0" fontId="4" fillId="16" borderId="19" xfId="0" applyNumberFormat="1" applyFont="1" applyFill="1" applyBorder="1" applyAlignment="1" applyProtection="1">
      <alignment horizontal="center" vertical="center" wrapText="1"/>
      <protection locked="0"/>
    </xf>
    <xf numFmtId="166" fontId="4" fillId="10" borderId="19" xfId="1" applyNumberFormat="1" applyFont="1" applyFill="1" applyBorder="1" applyAlignment="1" applyProtection="1">
      <alignment horizontal="center" vertical="center"/>
    </xf>
    <xf numFmtId="166" fontId="4" fillId="16" borderId="19" xfId="0" applyNumberFormat="1" applyFont="1" applyFill="1" applyBorder="1" applyAlignment="1" applyProtection="1">
      <alignment horizontal="center" vertical="center" wrapText="1"/>
      <protection locked="0"/>
    </xf>
    <xf numFmtId="9" fontId="4" fillId="16" borderId="19" xfId="2"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52" fillId="0" borderId="19"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52" fillId="3" borderId="1" xfId="0" applyFont="1" applyFill="1" applyBorder="1" applyAlignment="1" applyProtection="1">
      <alignment horizontal="justify" vertical="center" wrapText="1"/>
      <protection locked="0"/>
    </xf>
    <xf numFmtId="0" fontId="37" fillId="10" borderId="33" xfId="0" applyFont="1" applyFill="1" applyBorder="1" applyAlignment="1" applyProtection="1">
      <alignment horizontal="justify" vertical="center" wrapText="1"/>
      <protection locked="0"/>
    </xf>
    <xf numFmtId="0" fontId="4" fillId="10" borderId="19" xfId="0" applyFont="1" applyFill="1" applyBorder="1" applyAlignment="1" applyProtection="1">
      <alignment horizontal="center" vertical="center" wrapText="1"/>
    </xf>
    <xf numFmtId="166" fontId="4" fillId="10" borderId="19" xfId="1" applyNumberFormat="1" applyFont="1" applyFill="1" applyBorder="1" applyAlignment="1">
      <alignment horizontal="center" vertical="center"/>
    </xf>
    <xf numFmtId="0" fontId="52" fillId="0" borderId="19" xfId="0" applyFont="1" applyBorder="1" applyAlignment="1" applyProtection="1">
      <alignment horizontal="justify" vertical="center" wrapText="1"/>
      <protection locked="0"/>
    </xf>
    <xf numFmtId="0" fontId="37" fillId="10" borderId="19" xfId="0" applyFont="1" applyFill="1" applyBorder="1" applyAlignment="1" applyProtection="1">
      <alignment horizontal="justify" vertical="center" wrapText="1"/>
      <protection locked="0"/>
    </xf>
    <xf numFmtId="166" fontId="4" fillId="10" borderId="19" xfId="1" applyNumberFormat="1" applyFont="1" applyFill="1" applyBorder="1" applyAlignment="1">
      <alignment vertical="center"/>
    </xf>
    <xf numFmtId="0" fontId="4" fillId="10" borderId="19" xfId="0" applyFont="1" applyFill="1" applyBorder="1" applyAlignment="1" applyProtection="1">
      <alignment vertical="center" wrapText="1"/>
      <protection locked="0"/>
    </xf>
    <xf numFmtId="0" fontId="4" fillId="3" borderId="19" xfId="0" applyFont="1" applyFill="1" applyBorder="1" applyAlignment="1" applyProtection="1">
      <alignment horizontal="center" vertical="center" wrapText="1"/>
      <protection locked="0"/>
    </xf>
    <xf numFmtId="0" fontId="52" fillId="3" borderId="19" xfId="0" applyFont="1" applyFill="1" applyBorder="1" applyAlignment="1" applyProtection="1">
      <alignment horizontal="justify" vertical="center" wrapTex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43" fillId="13" borderId="19" xfId="0" applyFont="1" applyFill="1" applyBorder="1" applyAlignment="1" applyProtection="1">
      <alignment horizontal="center" vertical="center" wrapText="1"/>
      <protection locked="0"/>
    </xf>
    <xf numFmtId="0" fontId="39" fillId="11" borderId="0" xfId="0" applyFont="1" applyFill="1" applyBorder="1" applyAlignment="1">
      <alignment horizontal="center"/>
    </xf>
    <xf numFmtId="0" fontId="39" fillId="11" borderId="18" xfId="0" applyFont="1" applyFill="1" applyBorder="1" applyAlignment="1">
      <alignment horizontal="center"/>
    </xf>
    <xf numFmtId="0" fontId="40" fillId="11" borderId="0" xfId="0" applyFont="1" applyFill="1" applyBorder="1" applyAlignment="1">
      <alignment horizontal="left"/>
    </xf>
    <xf numFmtId="0" fontId="41" fillId="11" borderId="0" xfId="0" applyFont="1" applyFill="1" applyBorder="1" applyAlignment="1">
      <alignment horizontal="left"/>
    </xf>
    <xf numFmtId="0" fontId="43" fillId="12" borderId="19"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39" fillId="13" borderId="19" xfId="0" applyFont="1" applyFill="1" applyBorder="1" applyAlignment="1">
      <alignment horizontal="center" vertical="center" wrapText="1"/>
    </xf>
    <xf numFmtId="0" fontId="43" fillId="15" borderId="19" xfId="0" applyFont="1" applyFill="1" applyBorder="1" applyAlignment="1">
      <alignment horizontal="center" vertical="center" wrapText="1"/>
    </xf>
    <xf numFmtId="0" fontId="43" fillId="14" borderId="24" xfId="0" applyFont="1" applyFill="1" applyBorder="1" applyAlignment="1">
      <alignment horizontal="center" vertical="center"/>
    </xf>
    <xf numFmtId="0" fontId="43" fillId="14" borderId="21" xfId="0" applyFont="1" applyFill="1" applyBorder="1" applyAlignment="1">
      <alignment horizontal="center" vertical="center"/>
    </xf>
    <xf numFmtId="0" fontId="43" fillId="14" borderId="25" xfId="0" applyFont="1" applyFill="1" applyBorder="1" applyAlignment="1">
      <alignment horizontal="center" vertical="center"/>
    </xf>
    <xf numFmtId="0" fontId="43" fillId="14" borderId="28" xfId="0" applyFont="1" applyFill="1" applyBorder="1" applyAlignment="1">
      <alignment horizontal="center" vertical="center"/>
    </xf>
    <xf numFmtId="0" fontId="43" fillId="14" borderId="29" xfId="0" applyFont="1" applyFill="1" applyBorder="1" applyAlignment="1">
      <alignment horizontal="center" vertical="center"/>
    </xf>
    <xf numFmtId="0" fontId="43" fillId="14" borderId="30" xfId="0" applyFont="1" applyFill="1" applyBorder="1" applyAlignment="1">
      <alignment horizontal="center" vertical="center"/>
    </xf>
    <xf numFmtId="0" fontId="43" fillId="17" borderId="19" xfId="0" applyFont="1" applyFill="1" applyBorder="1" applyAlignment="1">
      <alignment horizontal="center" vertical="center" wrapText="1"/>
    </xf>
    <xf numFmtId="0" fontId="43" fillId="12" borderId="19" xfId="0" applyFont="1" applyFill="1" applyBorder="1" applyAlignment="1" applyProtection="1">
      <alignment horizontal="center" vertical="center" wrapText="1"/>
      <protection locked="0"/>
    </xf>
    <xf numFmtId="0" fontId="39" fillId="0" borderId="31" xfId="0" applyFont="1" applyFill="1" applyBorder="1" applyAlignment="1">
      <alignment horizontal="center" vertical="center" wrapText="1"/>
    </xf>
    <xf numFmtId="0" fontId="39" fillId="0" borderId="32" xfId="0" applyFont="1" applyFill="1" applyBorder="1" applyAlignment="1">
      <alignment horizontal="center" vertical="center" wrapText="1"/>
    </xf>
    <xf numFmtId="0" fontId="46" fillId="0" borderId="31"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3" fillId="14" borderId="19" xfId="0" applyFont="1" applyFill="1" applyBorder="1" applyAlignment="1" applyProtection="1">
      <alignment horizontal="center" vertical="center" wrapText="1"/>
      <protection locked="0"/>
    </xf>
    <xf numFmtId="0" fontId="45" fillId="11" borderId="20" xfId="0" applyFont="1" applyFill="1" applyBorder="1" applyAlignment="1" applyProtection="1">
      <alignment horizontal="center" vertical="center" wrapText="1"/>
      <protection locked="0"/>
    </xf>
    <xf numFmtId="0" fontId="45" fillId="11" borderId="23" xfId="0" applyFont="1" applyFill="1" applyBorder="1" applyAlignment="1" applyProtection="1">
      <alignment horizontal="center" vertical="center" wrapText="1"/>
      <protection locked="0"/>
    </xf>
    <xf numFmtId="0" fontId="45" fillId="11" borderId="22" xfId="0" applyFont="1" applyFill="1" applyBorder="1" applyAlignment="1" applyProtection="1">
      <alignment horizontal="center" vertical="center" wrapText="1"/>
      <protection locked="0"/>
    </xf>
    <xf numFmtId="0" fontId="43" fillId="15" borderId="19" xfId="0" applyFont="1" applyFill="1" applyBorder="1" applyAlignment="1" applyProtection="1">
      <alignment horizontal="center" vertical="center" wrapText="1"/>
      <protection locked="0"/>
    </xf>
    <xf numFmtId="0" fontId="48" fillId="9" borderId="24" xfId="0" applyFont="1" applyFill="1" applyBorder="1" applyAlignment="1" applyProtection="1">
      <alignment horizontal="center" vertical="center" wrapText="1"/>
      <protection locked="0"/>
    </xf>
    <xf numFmtId="0" fontId="48" fillId="9" borderId="26" xfId="0" applyFont="1" applyFill="1" applyBorder="1" applyAlignment="1" applyProtection="1">
      <alignment horizontal="center" vertical="center" wrapText="1"/>
      <protection locked="0"/>
    </xf>
    <xf numFmtId="0" fontId="48" fillId="9" borderId="21" xfId="0" applyFont="1" applyFill="1" applyBorder="1" applyAlignment="1" applyProtection="1">
      <alignment horizontal="center" vertical="center" wrapText="1"/>
      <protection locked="0"/>
    </xf>
    <xf numFmtId="0" fontId="48" fillId="9" borderId="25"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wrapText="1"/>
      <protection locked="0"/>
    </xf>
    <xf numFmtId="0" fontId="48" fillId="9" borderId="27" xfId="0" applyFont="1" applyFill="1" applyBorder="1" applyAlignment="1" applyProtection="1">
      <alignment horizontal="center" vertical="center" wrapText="1"/>
      <protection locked="0"/>
    </xf>
    <xf numFmtId="0" fontId="43" fillId="0" borderId="31"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3" xfId="0" applyFont="1" applyBorder="1" applyAlignment="1">
      <alignment horizontal="center" vertical="center" wrapText="1"/>
    </xf>
    <xf numFmtId="0" fontId="39" fillId="0" borderId="33" xfId="0" applyFont="1" applyFill="1" applyBorder="1" applyAlignment="1">
      <alignment horizontal="center" vertical="center" wrapText="1"/>
    </xf>
    <xf numFmtId="0" fontId="48" fillId="9" borderId="28" xfId="0" applyFont="1" applyFill="1" applyBorder="1" applyAlignment="1" applyProtection="1">
      <alignment horizontal="center" vertical="center" wrapText="1"/>
      <protection locked="0"/>
    </xf>
    <xf numFmtId="0" fontId="48" fillId="9" borderId="29" xfId="0" applyFont="1" applyFill="1" applyBorder="1" applyAlignment="1" applyProtection="1">
      <alignment horizontal="center" vertical="center" wrapText="1"/>
      <protection locked="0"/>
    </xf>
    <xf numFmtId="0" fontId="48" fillId="9" borderId="30" xfId="0" applyFont="1" applyFill="1" applyBorder="1" applyAlignment="1" applyProtection="1">
      <alignment horizontal="center" vertical="center" wrapText="1"/>
      <protection locked="0"/>
    </xf>
    <xf numFmtId="0" fontId="46" fillId="0" borderId="33" xfId="0" applyFont="1" applyFill="1" applyBorder="1" applyAlignment="1">
      <alignment horizontal="center" vertical="center" wrapText="1"/>
    </xf>
    <xf numFmtId="0" fontId="43" fillId="0" borderId="31" xfId="0" applyFont="1" applyFill="1" applyBorder="1" applyAlignment="1">
      <alignment horizontal="center" vertical="center" wrapText="1"/>
    </xf>
    <xf numFmtId="0" fontId="43" fillId="0" borderId="32"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48" fillId="9" borderId="39" xfId="0" applyFont="1" applyFill="1" applyBorder="1" applyAlignment="1" applyProtection="1">
      <alignment horizontal="center" vertical="center" wrapText="1"/>
      <protection locked="0"/>
    </xf>
    <xf numFmtId="0" fontId="48" fillId="9" borderId="40" xfId="0" applyFont="1" applyFill="1" applyBorder="1" applyAlignment="1" applyProtection="1">
      <alignment horizontal="center" vertical="center" wrapText="1"/>
      <protection locked="0"/>
    </xf>
    <xf numFmtId="0" fontId="48" fillId="9" borderId="41" xfId="0" applyFont="1" applyFill="1" applyBorder="1" applyAlignment="1" applyProtection="1">
      <alignment horizontal="center" vertical="center" wrapText="1"/>
      <protection locked="0"/>
    </xf>
    <xf numFmtId="0" fontId="39" fillId="0" borderId="19" xfId="0" applyFont="1" applyBorder="1" applyAlignment="1">
      <alignment horizontal="center" vertical="center" wrapText="1"/>
    </xf>
    <xf numFmtId="0" fontId="46" fillId="0" borderId="19" xfId="0" applyFont="1" applyFill="1" applyBorder="1" applyAlignment="1">
      <alignment horizontal="center" vertical="center" wrapText="1"/>
    </xf>
    <xf numFmtId="0" fontId="48" fillId="0" borderId="19" xfId="0" applyFont="1" applyFill="1" applyBorder="1" applyAlignment="1" applyProtection="1">
      <alignment horizontal="center" vertical="center" wrapText="1"/>
      <protection locked="0"/>
    </xf>
    <xf numFmtId="0" fontId="48" fillId="9" borderId="19" xfId="0" applyFont="1" applyFill="1" applyBorder="1" applyAlignment="1" applyProtection="1">
      <alignment horizontal="center" vertical="center" wrapText="1"/>
      <protection locked="0"/>
    </xf>
    <xf numFmtId="0" fontId="35" fillId="0" borderId="31" xfId="0" applyFont="1" applyFill="1" applyBorder="1" applyAlignment="1">
      <alignment horizontal="justify" vertical="center" wrapText="1"/>
    </xf>
    <xf numFmtId="0" fontId="35" fillId="0" borderId="32" xfId="0" applyFont="1" applyFill="1" applyBorder="1" applyAlignment="1">
      <alignment horizontal="justify" vertical="center" wrapText="1"/>
    </xf>
    <xf numFmtId="0" fontId="17" fillId="9" borderId="19" xfId="0" applyFont="1" applyFill="1" applyBorder="1" applyAlignment="1" applyProtection="1">
      <alignment horizontal="center" vertical="center" wrapText="1"/>
      <protection locked="0"/>
    </xf>
    <xf numFmtId="0" fontId="13" fillId="9" borderId="19" xfId="0" applyFont="1" applyFill="1" applyBorder="1" applyAlignment="1" applyProtection="1">
      <alignment horizontal="center" vertical="center" wrapText="1"/>
      <protection locked="0"/>
    </xf>
    <xf numFmtId="0" fontId="6" fillId="0" borderId="19" xfId="0" applyFont="1" applyBorder="1" applyAlignment="1">
      <alignment horizontal="justify" vertical="center"/>
    </xf>
    <xf numFmtId="0" fontId="4" fillId="14" borderId="19" xfId="0" applyFont="1" applyFill="1" applyBorder="1" applyAlignment="1" applyProtection="1">
      <alignment horizontal="center" vertical="center" wrapText="1"/>
      <protection locked="0"/>
    </xf>
    <xf numFmtId="0" fontId="5" fillId="14" borderId="19" xfId="0" applyFont="1" applyFill="1" applyBorder="1" applyAlignment="1" applyProtection="1">
      <alignment horizontal="center" vertical="center" wrapText="1"/>
      <protection locked="0"/>
    </xf>
    <xf numFmtId="0" fontId="34" fillId="11" borderId="20" xfId="0" applyFont="1" applyFill="1" applyBorder="1" applyAlignment="1" applyProtection="1">
      <alignment horizontal="center" vertical="center" wrapText="1"/>
      <protection locked="0"/>
    </xf>
    <xf numFmtId="0" fontId="34" fillId="11" borderId="22" xfId="0" applyFont="1" applyFill="1" applyBorder="1" applyAlignment="1" applyProtection="1">
      <alignment horizontal="center" vertical="center" wrapText="1"/>
      <protection locked="0"/>
    </xf>
    <xf numFmtId="0" fontId="34" fillId="11" borderId="23" xfId="0" applyFont="1" applyFill="1" applyBorder="1" applyAlignment="1" applyProtection="1">
      <alignment horizontal="center" vertical="center" wrapText="1"/>
      <protection locked="0"/>
    </xf>
    <xf numFmtId="0" fontId="10" fillId="0" borderId="19" xfId="0" applyFont="1" applyFill="1" applyBorder="1" applyAlignment="1">
      <alignment horizontal="center" vertical="center" wrapText="1"/>
    </xf>
    <xf numFmtId="0" fontId="6" fillId="0" borderId="19" xfId="0" applyFont="1" applyBorder="1" applyAlignment="1">
      <alignment vertical="center"/>
    </xf>
    <xf numFmtId="0" fontId="5" fillId="15" borderId="19" xfId="0" applyFont="1" applyFill="1" applyBorder="1" applyAlignment="1" applyProtection="1">
      <alignment horizontal="center" vertical="center" wrapText="1"/>
      <protection locked="0"/>
    </xf>
    <xf numFmtId="0" fontId="5" fillId="13" borderId="19" xfId="0" applyFont="1" applyFill="1" applyBorder="1" applyAlignment="1" applyProtection="1">
      <alignment horizontal="center" vertical="center" wrapText="1"/>
      <protection locked="0"/>
    </xf>
    <xf numFmtId="0" fontId="5" fillId="12" borderId="19" xfId="0" applyFont="1" applyFill="1" applyBorder="1" applyAlignment="1">
      <alignment horizontal="center" vertical="center" wrapText="1"/>
    </xf>
    <xf numFmtId="0" fontId="0" fillId="11" borderId="0" xfId="0" applyFill="1" applyBorder="1" applyAlignment="1" applyProtection="1">
      <alignment horizontal="center"/>
    </xf>
    <xf numFmtId="0" fontId="0" fillId="11" borderId="18" xfId="0" applyFill="1" applyBorder="1" applyAlignment="1" applyProtection="1">
      <alignment horizontal="center"/>
    </xf>
    <xf numFmtId="0" fontId="27" fillId="11" borderId="0" xfId="0" applyFont="1" applyFill="1" applyBorder="1" applyAlignment="1" applyProtection="1">
      <alignment horizontal="left"/>
    </xf>
    <xf numFmtId="0" fontId="28" fillId="11" borderId="0" xfId="0" applyFont="1" applyFill="1" applyBorder="1" applyAlignment="1" applyProtection="1">
      <alignment horizontal="left"/>
    </xf>
    <xf numFmtId="0" fontId="29" fillId="11" borderId="0" xfId="0" applyFont="1" applyFill="1" applyBorder="1" applyAlignment="1" applyProtection="1">
      <alignment horizontal="left"/>
    </xf>
    <xf numFmtId="0" fontId="13" fillId="12"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0" fillId="13" borderId="19" xfId="0" applyFill="1" applyBorder="1" applyAlignment="1">
      <alignment horizontal="center" vertical="center" wrapText="1"/>
    </xf>
    <xf numFmtId="0" fontId="12" fillId="15" borderId="19" xfId="0" applyFont="1" applyFill="1" applyBorder="1" applyAlignment="1">
      <alignment horizontal="center" vertical="center" wrapText="1"/>
    </xf>
    <xf numFmtId="0" fontId="12" fillId="14" borderId="24" xfId="0" applyFont="1" applyFill="1" applyBorder="1" applyAlignment="1">
      <alignment horizontal="center" vertical="center"/>
    </xf>
    <xf numFmtId="0" fontId="12" fillId="14" borderId="21" xfId="0"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28" xfId="0" applyFont="1" applyFill="1" applyBorder="1" applyAlignment="1">
      <alignment horizontal="center" vertical="center"/>
    </xf>
    <xf numFmtId="0" fontId="12" fillId="14" borderId="29" xfId="0" applyFont="1" applyFill="1" applyBorder="1" applyAlignment="1">
      <alignment horizontal="center" vertical="center"/>
    </xf>
    <xf numFmtId="0" fontId="12" fillId="14" borderId="30" xfId="0" applyFont="1" applyFill="1" applyBorder="1" applyAlignment="1">
      <alignment horizontal="center" vertical="center"/>
    </xf>
    <xf numFmtId="0" fontId="12" fillId="17" borderId="19" xfId="0" applyFont="1" applyFill="1" applyBorder="1" applyAlignment="1">
      <alignment horizontal="center" vertical="center" wrapText="1"/>
    </xf>
    <xf numFmtId="0" fontId="5" fillId="12" borderId="19" xfId="0" applyFont="1" applyFill="1" applyBorder="1" applyAlignment="1" applyProtection="1">
      <alignment horizontal="center" vertical="center" wrapText="1"/>
      <protection locked="0"/>
    </xf>
    <xf numFmtId="0" fontId="0" fillId="11" borderId="0" xfId="0" applyFill="1" applyBorder="1" applyAlignment="1">
      <alignment horizontal="center"/>
    </xf>
    <xf numFmtId="0" fontId="0" fillId="11" borderId="18" xfId="0" applyFill="1" applyBorder="1" applyAlignment="1">
      <alignment horizontal="center"/>
    </xf>
    <xf numFmtId="0" fontId="27" fillId="11" borderId="0" xfId="0" applyFont="1" applyFill="1" applyBorder="1" applyAlignment="1">
      <alignment horizontal="left"/>
    </xf>
    <xf numFmtId="0" fontId="28" fillId="11" borderId="0" xfId="0" applyFont="1" applyFill="1" applyBorder="1" applyAlignment="1">
      <alignment horizontal="left"/>
    </xf>
    <xf numFmtId="0" fontId="29" fillId="11" borderId="0" xfId="0" applyFont="1" applyFill="1" applyBorder="1" applyAlignment="1">
      <alignment horizontal="left"/>
    </xf>
    <xf numFmtId="0" fontId="35" fillId="0" borderId="31"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7" fillId="9" borderId="24" xfId="0" applyFont="1" applyFill="1" applyBorder="1" applyAlignment="1" applyProtection="1">
      <alignment horizontal="center" vertical="center" wrapText="1"/>
      <protection locked="0"/>
    </xf>
    <xf numFmtId="0" fontId="17" fillId="9" borderId="26" xfId="0" applyFont="1" applyFill="1" applyBorder="1" applyAlignment="1" applyProtection="1">
      <alignment horizontal="center" vertical="center" wrapText="1"/>
      <protection locked="0"/>
    </xf>
    <xf numFmtId="0" fontId="17" fillId="9" borderId="21" xfId="0" applyFont="1" applyFill="1" applyBorder="1" applyAlignment="1" applyProtection="1">
      <alignment horizontal="center" vertical="center" wrapText="1"/>
      <protection locked="0"/>
    </xf>
    <xf numFmtId="0" fontId="17" fillId="9" borderId="25"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center" vertical="center" wrapText="1"/>
      <protection locked="0"/>
    </xf>
    <xf numFmtId="0" fontId="17" fillId="9" borderId="27" xfId="0" applyFont="1" applyFill="1" applyBorder="1" applyAlignment="1" applyProtection="1">
      <alignment horizontal="center" vertical="center"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17" fillId="9" borderId="28" xfId="0" applyFont="1" applyFill="1" applyBorder="1" applyAlignment="1" applyProtection="1">
      <alignment horizontal="center" vertical="center" wrapText="1"/>
      <protection locked="0"/>
    </xf>
    <xf numFmtId="0" fontId="17" fillId="9" borderId="29" xfId="0" applyFont="1" applyFill="1" applyBorder="1" applyAlignment="1" applyProtection="1">
      <alignment horizontal="center" vertical="center" wrapText="1"/>
      <protection locked="0"/>
    </xf>
    <xf numFmtId="0" fontId="17" fillId="9" borderId="30" xfId="0" applyFont="1" applyFill="1" applyBorder="1" applyAlignment="1" applyProtection="1">
      <alignment horizontal="center" vertical="center" wrapText="1"/>
      <protection locked="0"/>
    </xf>
    <xf numFmtId="0" fontId="7" fillId="0" borderId="19" xfId="0" applyFont="1" applyBorder="1" applyAlignment="1">
      <alignment vertical="center" wrapText="1"/>
    </xf>
    <xf numFmtId="0" fontId="0" fillId="0" borderId="19" xfId="0" applyBorder="1" applyAlignment="1">
      <alignment vertical="center" wrapText="1"/>
    </xf>
    <xf numFmtId="0" fontId="39" fillId="0" borderId="31" xfId="0" applyFont="1" applyFill="1" applyBorder="1" applyAlignment="1">
      <alignment horizontal="justify" vertical="center" wrapText="1"/>
    </xf>
    <xf numFmtId="0" fontId="39" fillId="0" borderId="32" xfId="0" applyFont="1" applyFill="1" applyBorder="1" applyAlignment="1">
      <alignment horizontal="justify" vertical="center" wrapText="1"/>
    </xf>
    <xf numFmtId="0" fontId="39" fillId="0" borderId="33" xfId="0" applyFont="1" applyFill="1" applyBorder="1" applyAlignment="1">
      <alignment horizontal="justify" vertical="center" wrapText="1"/>
    </xf>
    <xf numFmtId="0" fontId="17" fillId="9" borderId="23" xfId="0" applyFont="1" applyFill="1" applyBorder="1" applyAlignment="1" applyProtection="1">
      <alignment horizontal="center" vertical="center" wrapText="1"/>
      <protection locked="0"/>
    </xf>
    <xf numFmtId="0" fontId="6" fillId="0" borderId="19" xfId="0" applyFont="1" applyFill="1" applyBorder="1" applyAlignment="1">
      <alignment vertical="center"/>
    </xf>
    <xf numFmtId="0" fontId="25" fillId="0" borderId="19" xfId="0" applyFont="1" applyFill="1" applyBorder="1" applyAlignment="1">
      <alignment horizontal="justify" vertical="center" wrapText="1"/>
    </xf>
    <xf numFmtId="0" fontId="25" fillId="0" borderId="31" xfId="0" applyFont="1" applyFill="1" applyBorder="1" applyAlignment="1">
      <alignment horizontal="justify" vertical="center" wrapText="1"/>
    </xf>
    <xf numFmtId="0" fontId="25" fillId="0" borderId="32" xfId="0" applyFont="1" applyFill="1" applyBorder="1" applyAlignment="1">
      <alignment horizontal="justify" vertical="center" wrapText="1"/>
    </xf>
    <xf numFmtId="0" fontId="2" fillId="0" borderId="31" xfId="0" applyFont="1" applyFill="1" applyBorder="1" applyAlignment="1">
      <alignment horizontal="justify" vertical="top" wrapText="1"/>
    </xf>
    <xf numFmtId="0" fontId="2" fillId="0" borderId="32" xfId="0" applyFont="1" applyFill="1" applyBorder="1" applyAlignment="1">
      <alignment horizontal="justify" vertical="top" wrapText="1"/>
    </xf>
    <xf numFmtId="0" fontId="2" fillId="0" borderId="31" xfId="0" applyFont="1" applyFill="1" applyBorder="1" applyAlignment="1">
      <alignment horizontal="justify" vertical="center" wrapText="1"/>
    </xf>
    <xf numFmtId="0" fontId="2" fillId="0" borderId="32" xfId="0" applyFont="1" applyFill="1" applyBorder="1" applyAlignment="1">
      <alignment horizontal="justify" vertical="center" wrapText="1"/>
    </xf>
    <xf numFmtId="0" fontId="2" fillId="0" borderId="33" xfId="0" applyFont="1" applyFill="1" applyBorder="1" applyAlignment="1">
      <alignment horizontal="justify" vertical="center" wrapText="1"/>
    </xf>
    <xf numFmtId="0" fontId="13" fillId="9" borderId="23" xfId="0" applyFont="1" applyFill="1" applyBorder="1" applyAlignment="1" applyProtection="1">
      <alignment horizontal="center" vertical="center" wrapText="1"/>
      <protection locked="0"/>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4" fillId="11" borderId="24" xfId="0" applyFont="1" applyFill="1" applyBorder="1" applyAlignment="1" applyProtection="1">
      <alignment horizontal="center" vertical="center" wrapText="1"/>
      <protection locked="0"/>
    </xf>
    <xf numFmtId="0" fontId="34" fillId="11" borderId="25" xfId="0" applyFont="1" applyFill="1" applyBorder="1" applyAlignment="1" applyProtection="1">
      <alignment horizontal="center" vertical="center" wrapText="1"/>
      <protection locked="0"/>
    </xf>
    <xf numFmtId="0" fontId="39" fillId="3" borderId="31" xfId="0" applyFont="1" applyFill="1" applyBorder="1" applyAlignment="1">
      <alignment horizontal="justify" vertical="center" wrapText="1"/>
    </xf>
    <xf numFmtId="0" fontId="39" fillId="3" borderId="32" xfId="0" applyFont="1" applyFill="1" applyBorder="1" applyAlignment="1">
      <alignment horizontal="justify" vertical="center" wrapText="1"/>
    </xf>
    <xf numFmtId="0" fontId="39" fillId="3" borderId="33" xfId="0" applyFont="1" applyFill="1" applyBorder="1" applyAlignment="1">
      <alignment horizontal="justify" vertical="center" wrapText="1"/>
    </xf>
    <xf numFmtId="0" fontId="25" fillId="3" borderId="31" xfId="0" applyFont="1" applyFill="1" applyBorder="1" applyAlignment="1">
      <alignment horizontal="justify" vertical="center" wrapText="1"/>
    </xf>
    <xf numFmtId="0" fontId="25" fillId="3" borderId="32" xfId="0" applyFont="1" applyFill="1" applyBorder="1" applyAlignment="1">
      <alignment horizontal="justify" vertical="center" wrapText="1"/>
    </xf>
    <xf numFmtId="0" fontId="39" fillId="3" borderId="19" xfId="0" applyFont="1" applyFill="1" applyBorder="1" applyAlignment="1">
      <alignment horizontal="justify"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5" fillId="3" borderId="33" xfId="0" applyFont="1" applyFill="1" applyBorder="1" applyAlignment="1">
      <alignment horizontal="justify" vertical="center" wrapText="1"/>
    </xf>
    <xf numFmtId="0" fontId="25" fillId="3" borderId="19" xfId="0" applyFont="1" applyFill="1" applyBorder="1" applyAlignment="1">
      <alignment horizontal="justify"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13" fillId="18" borderId="42" xfId="0" applyFont="1" applyFill="1" applyBorder="1" applyAlignment="1">
      <alignment horizontal="center" vertical="center" wrapText="1"/>
    </xf>
    <xf numFmtId="0" fontId="13" fillId="18" borderId="43" xfId="0" applyFont="1" applyFill="1" applyBorder="1" applyAlignment="1">
      <alignment horizontal="center" vertical="center" wrapText="1"/>
    </xf>
    <xf numFmtId="0" fontId="13" fillId="0" borderId="50" xfId="0" applyFont="1" applyBorder="1" applyAlignment="1">
      <alignment horizontal="center" vertical="center" wrapText="1"/>
    </xf>
    <xf numFmtId="0" fontId="13" fillId="0" borderId="0" xfId="0" applyFont="1" applyBorder="1" applyAlignment="1">
      <alignment horizontal="center" vertical="center" wrapText="1"/>
    </xf>
    <xf numFmtId="0" fontId="12" fillId="6" borderId="4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0" xfId="0" applyBorder="1" applyAlignment="1">
      <alignment horizontal="center" vertical="center" wrapText="1"/>
    </xf>
    <xf numFmtId="0" fontId="0" fillId="0" borderId="52" xfId="0" applyBorder="1" applyAlignment="1">
      <alignment horizontal="center" vertical="center" wrapText="1"/>
    </xf>
    <xf numFmtId="0" fontId="5" fillId="19" borderId="43" xfId="0" applyFont="1" applyFill="1" applyBorder="1" applyAlignment="1">
      <alignment horizontal="center" vertical="center" wrapText="1"/>
    </xf>
    <xf numFmtId="0" fontId="0" fillId="19" borderId="43" xfId="0" applyFill="1" applyBorder="1" applyAlignment="1">
      <alignment horizontal="center" vertical="center" wrapText="1"/>
    </xf>
    <xf numFmtId="0" fontId="0" fillId="19" borderId="0" xfId="0" applyFill="1" applyBorder="1" applyAlignment="1">
      <alignment horizontal="center" vertical="center" wrapText="1"/>
    </xf>
    <xf numFmtId="0" fontId="4" fillId="19" borderId="47" xfId="0" applyFont="1" applyFill="1" applyBorder="1" applyAlignment="1">
      <alignment horizontal="center" vertical="center"/>
    </xf>
    <xf numFmtId="0" fontId="4" fillId="19" borderId="48" xfId="0" applyFont="1" applyFill="1" applyBorder="1" applyAlignment="1">
      <alignment horizontal="center" vertical="center"/>
    </xf>
    <xf numFmtId="0" fontId="4" fillId="19" borderId="49" xfId="0" applyFont="1" applyFill="1" applyBorder="1" applyAlignment="1">
      <alignment horizontal="center" vertical="center" wrapText="1"/>
    </xf>
    <xf numFmtId="0" fontId="4" fillId="19" borderId="55"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4" fillId="19" borderId="57" xfId="0" applyFont="1" applyFill="1" applyBorder="1" applyAlignment="1">
      <alignment horizontal="center" vertical="center" wrapText="1"/>
    </xf>
    <xf numFmtId="0" fontId="5" fillId="19" borderId="53" xfId="0" applyFont="1" applyFill="1" applyBorder="1" applyAlignment="1">
      <alignment horizontal="center" vertical="center"/>
    </xf>
    <xf numFmtId="0" fontId="5" fillId="19" borderId="43" xfId="0" applyFont="1" applyFill="1" applyBorder="1" applyAlignment="1">
      <alignment horizontal="center" vertical="center"/>
    </xf>
    <xf numFmtId="0" fontId="5" fillId="19" borderId="54" xfId="0" applyFont="1" applyFill="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37" fillId="0" borderId="6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63"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38" fillId="21" borderId="53" xfId="0" applyFont="1" applyFill="1" applyBorder="1" applyAlignment="1" applyProtection="1">
      <alignment horizontal="center" vertical="center" wrapText="1"/>
      <protection locked="0"/>
    </xf>
    <xf numFmtId="0" fontId="38" fillId="21" borderId="43" xfId="0" applyFont="1" applyFill="1" applyBorder="1" applyAlignment="1" applyProtection="1">
      <alignment horizontal="center" vertical="center" wrapText="1"/>
      <protection locked="0"/>
    </xf>
    <xf numFmtId="0" fontId="38" fillId="21" borderId="69" xfId="0" applyFont="1" applyFill="1" applyBorder="1" applyAlignment="1" applyProtection="1">
      <alignment horizontal="center" vertical="center" wrapText="1"/>
      <protection locked="0"/>
    </xf>
    <xf numFmtId="0" fontId="38" fillId="21" borderId="72" xfId="0" applyFont="1" applyFill="1" applyBorder="1" applyAlignment="1" applyProtection="1">
      <alignment horizontal="center" vertical="center" wrapText="1"/>
      <protection locked="0"/>
    </xf>
    <xf numFmtId="0" fontId="38" fillId="21" borderId="0" xfId="0" applyFont="1" applyFill="1" applyBorder="1" applyAlignment="1" applyProtection="1">
      <alignment horizontal="center" vertical="center" wrapText="1"/>
      <protection locked="0"/>
    </xf>
    <xf numFmtId="0" fontId="38" fillId="21" borderId="56" xfId="0" applyFont="1" applyFill="1" applyBorder="1" applyAlignment="1" applyProtection="1">
      <alignment horizontal="center" vertical="center" wrapText="1"/>
      <protection locked="0"/>
    </xf>
    <xf numFmtId="0" fontId="38" fillId="21" borderId="65" xfId="0" applyFont="1" applyFill="1" applyBorder="1" applyAlignment="1" applyProtection="1">
      <alignment horizontal="center" vertical="center" wrapText="1"/>
      <protection locked="0"/>
    </xf>
    <xf numFmtId="0" fontId="38" fillId="21" borderId="77" xfId="0" applyFont="1" applyFill="1" applyBorder="1" applyAlignment="1" applyProtection="1">
      <alignment horizontal="center" vertical="center" wrapText="1"/>
      <protection locked="0"/>
    </xf>
    <xf numFmtId="0" fontId="38" fillId="21" borderId="57" xfId="0" applyFont="1" applyFill="1" applyBorder="1" applyAlignment="1" applyProtection="1">
      <alignment horizontal="center" vertical="center" wrapText="1"/>
      <protection locked="0"/>
    </xf>
    <xf numFmtId="0" fontId="0" fillId="0" borderId="49" xfId="0" applyBorder="1" applyAlignment="1">
      <alignment horizontal="center" vertical="center" wrapText="1"/>
    </xf>
    <xf numFmtId="0" fontId="0" fillId="0" borderId="55" xfId="0" applyBorder="1" applyAlignment="1">
      <alignment horizontal="center" vertical="center" wrapText="1"/>
    </xf>
    <xf numFmtId="0" fontId="0" fillId="0" borderId="79" xfId="0"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2" fillId="0" borderId="19" xfId="0" applyFont="1" applyFill="1" applyBorder="1" applyAlignment="1">
      <alignment horizontal="center" vertical="center" wrapText="1"/>
    </xf>
    <xf numFmtId="0" fontId="6" fillId="0" borderId="32"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32" xfId="0" applyFont="1" applyBorder="1" applyAlignment="1">
      <alignment horizontal="justify" vertical="top" wrapText="1"/>
    </xf>
    <xf numFmtId="0" fontId="2" fillId="0" borderId="33" xfId="0" applyFont="1" applyBorder="1" applyAlignment="1">
      <alignment horizontal="justify" vertical="top" wrapText="1"/>
    </xf>
    <xf numFmtId="0" fontId="17" fillId="9" borderId="80" xfId="0" applyFont="1" applyFill="1" applyBorder="1" applyAlignment="1" applyProtection="1">
      <alignment horizontal="center" vertical="center" wrapText="1"/>
      <protection locked="0"/>
    </xf>
    <xf numFmtId="0" fontId="17" fillId="9" borderId="72" xfId="0" applyFont="1" applyFill="1" applyBorder="1" applyAlignment="1" applyProtection="1">
      <alignment horizontal="center" vertical="center" wrapText="1"/>
      <protection locked="0"/>
    </xf>
    <xf numFmtId="0" fontId="0" fillId="0" borderId="72"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81"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2" fillId="0" borderId="19" xfId="0" applyFont="1" applyFill="1" applyBorder="1" applyAlignment="1">
      <alignment horizontal="justify" vertical="top" wrapText="1"/>
    </xf>
    <xf numFmtId="0" fontId="0" fillId="0" borderId="32" xfId="0" applyBorder="1" applyAlignment="1">
      <alignment horizontal="justify" vertical="top" wrapText="1"/>
    </xf>
    <xf numFmtId="0" fontId="0" fillId="0" borderId="33" xfId="0" applyBorder="1" applyAlignment="1">
      <alignment horizontal="justify" vertical="top" wrapText="1"/>
    </xf>
    <xf numFmtId="0" fontId="0" fillId="0" borderId="32" xfId="0" applyBorder="1" applyAlignment="1">
      <alignment horizontal="center" vertical="center"/>
    </xf>
    <xf numFmtId="0" fontId="0" fillId="0" borderId="33" xfId="0"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 fillId="0" borderId="19" xfId="0" applyFont="1" applyBorder="1" applyAlignment="1">
      <alignment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0" fillId="0" borderId="19" xfId="0" applyBorder="1" applyAlignment="1">
      <alignment horizontal="center" vertical="center" wrapText="1"/>
    </xf>
    <xf numFmtId="0" fontId="6" fillId="0" borderId="33"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17" fillId="9" borderId="31" xfId="0" applyFont="1" applyFill="1" applyBorder="1" applyAlignment="1" applyProtection="1">
      <alignment horizontal="center" vertical="center" wrapText="1"/>
      <protection locked="0"/>
    </xf>
    <xf numFmtId="0" fontId="17" fillId="9" borderId="32" xfId="0" applyFont="1" applyFill="1" applyBorder="1" applyAlignment="1" applyProtection="1">
      <alignment horizontal="center" vertical="center" wrapText="1"/>
      <protection locked="0"/>
    </xf>
    <xf numFmtId="0" fontId="17" fillId="9" borderId="33" xfId="0" applyFont="1" applyFill="1" applyBorder="1" applyAlignment="1" applyProtection="1">
      <alignment horizontal="center" vertical="center" wrapText="1"/>
      <protection locked="0"/>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57" fillId="0" borderId="31" xfId="0" applyFont="1" applyFill="1" applyBorder="1" applyAlignment="1">
      <alignment horizontal="center" vertical="center" wrapText="1"/>
    </xf>
    <xf numFmtId="0" fontId="57" fillId="0" borderId="32" xfId="0" applyFont="1" applyFill="1" applyBorder="1" applyAlignment="1">
      <alignment horizontal="center" vertical="center" wrapText="1"/>
    </xf>
    <xf numFmtId="0" fontId="57" fillId="0" borderId="33"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2" fillId="17" borderId="31" xfId="0" applyFont="1" applyFill="1" applyBorder="1" applyAlignment="1">
      <alignment horizontal="center" vertical="center" wrapText="1"/>
    </xf>
    <xf numFmtId="0" fontId="12" fillId="17" borderId="32" xfId="0" applyFont="1" applyFill="1" applyBorder="1" applyAlignment="1">
      <alignment horizontal="center" vertical="center" wrapText="1"/>
    </xf>
    <xf numFmtId="0" fontId="12" fillId="17" borderId="3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58" fillId="9" borderId="24" xfId="0" applyFont="1" applyFill="1" applyBorder="1" applyAlignment="1" applyProtection="1">
      <alignment horizontal="center" vertical="center" wrapText="1"/>
      <protection locked="0"/>
    </xf>
    <xf numFmtId="0" fontId="58" fillId="9" borderId="26" xfId="0" applyFont="1" applyFill="1" applyBorder="1" applyAlignment="1" applyProtection="1">
      <alignment horizontal="center" vertical="center" wrapText="1"/>
      <protection locked="0"/>
    </xf>
    <xf numFmtId="0" fontId="58" fillId="9" borderId="21" xfId="0" applyFont="1" applyFill="1" applyBorder="1" applyAlignment="1" applyProtection="1">
      <alignment horizontal="center" vertical="center" wrapText="1"/>
      <protection locked="0"/>
    </xf>
    <xf numFmtId="0" fontId="58" fillId="9" borderId="25" xfId="0" applyFont="1" applyFill="1" applyBorder="1" applyAlignment="1" applyProtection="1">
      <alignment horizontal="center" vertical="center" wrapText="1"/>
      <protection locked="0"/>
    </xf>
    <xf numFmtId="0" fontId="58" fillId="9" borderId="0" xfId="0" applyFont="1" applyFill="1" applyBorder="1" applyAlignment="1" applyProtection="1">
      <alignment horizontal="center" vertical="center" wrapText="1"/>
      <protection locked="0"/>
    </xf>
    <xf numFmtId="0" fontId="58" fillId="9" borderId="27" xfId="0" applyFont="1" applyFill="1" applyBorder="1" applyAlignment="1" applyProtection="1">
      <alignment horizontal="center" vertical="center" wrapText="1"/>
      <protection locked="0"/>
    </xf>
    <xf numFmtId="0" fontId="37" fillId="0" borderId="32" xfId="0" applyFont="1" applyFill="1" applyBorder="1" applyAlignment="1">
      <alignment horizontal="center" vertical="center" wrapText="1"/>
    </xf>
    <xf numFmtId="0" fontId="58" fillId="9" borderId="21" xfId="0" applyFont="1" applyFill="1" applyBorder="1" applyAlignment="1" applyProtection="1">
      <alignment vertical="center" wrapText="1"/>
      <protection locked="0"/>
    </xf>
    <xf numFmtId="0" fontId="58" fillId="9" borderId="25" xfId="0" applyFont="1" applyFill="1" applyBorder="1" applyAlignment="1" applyProtection="1">
      <alignment vertical="center" wrapText="1"/>
      <protection locked="0"/>
    </xf>
    <xf numFmtId="0" fontId="58" fillId="9" borderId="0" xfId="0" applyFont="1" applyFill="1" applyBorder="1" applyAlignment="1" applyProtection="1">
      <alignment vertical="center" wrapText="1"/>
      <protection locked="0"/>
    </xf>
    <xf numFmtId="0" fontId="58" fillId="9" borderId="27" xfId="0" applyFont="1" applyFill="1" applyBorder="1" applyAlignment="1" applyProtection="1">
      <alignment vertical="center" wrapText="1"/>
      <protection locked="0"/>
    </xf>
    <xf numFmtId="0" fontId="58" fillId="9" borderId="19" xfId="0" applyFont="1" applyFill="1" applyBorder="1" applyAlignment="1" applyProtection="1">
      <alignment horizontal="center" vertical="center" wrapText="1"/>
      <protection locked="0"/>
    </xf>
    <xf numFmtId="0" fontId="61" fillId="0" borderId="32" xfId="0" applyFont="1" applyFill="1" applyBorder="1" applyAlignment="1">
      <alignment horizontal="justify" vertical="center" wrapText="1"/>
    </xf>
    <xf numFmtId="0" fontId="61" fillId="0" borderId="33" xfId="0" applyFont="1" applyFill="1" applyBorder="1" applyAlignment="1">
      <alignment horizontal="justify" vertical="center" wrapText="1"/>
    </xf>
    <xf numFmtId="0" fontId="60" fillId="0" borderId="31" xfId="0" applyFont="1" applyFill="1" applyBorder="1" applyAlignment="1">
      <alignment horizontal="center" vertical="center" wrapText="1"/>
    </xf>
    <xf numFmtId="0" fontId="60" fillId="0" borderId="32" xfId="0" applyFont="1" applyFill="1" applyBorder="1" applyAlignment="1">
      <alignment horizontal="center" vertical="center" wrapText="1"/>
    </xf>
    <xf numFmtId="0" fontId="35" fillId="0" borderId="31" xfId="0" applyFont="1" applyFill="1" applyBorder="1" applyAlignment="1">
      <alignment horizontal="center" vertical="top" wrapText="1"/>
    </xf>
    <xf numFmtId="0" fontId="35" fillId="0" borderId="32" xfId="0" applyFont="1" applyFill="1" applyBorder="1" applyAlignment="1">
      <alignment horizontal="center" vertical="top" wrapText="1"/>
    </xf>
    <xf numFmtId="0" fontId="35" fillId="0" borderId="33" xfId="0" applyFont="1" applyFill="1" applyBorder="1" applyAlignment="1">
      <alignment horizontal="center" vertical="center" wrapText="1"/>
    </xf>
    <xf numFmtId="0" fontId="6" fillId="0" borderId="19" xfId="0" applyFont="1" applyBorder="1" applyAlignment="1">
      <alignment horizontal="center" vertical="center" wrapText="1"/>
    </xf>
    <xf numFmtId="0" fontId="2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33" fillId="0" borderId="0" xfId="0" applyFont="1" applyAlignment="1">
      <alignment horizontal="left"/>
    </xf>
    <xf numFmtId="0" fontId="20" fillId="0" borderId="17" xfId="0" applyFont="1" applyBorder="1" applyAlignment="1">
      <alignment horizontal="left"/>
    </xf>
    <xf numFmtId="0" fontId="20" fillId="0" borderId="0" xfId="0" applyFont="1" applyBorder="1" applyAlignment="1">
      <alignment horizontal="left"/>
    </xf>
    <xf numFmtId="0" fontId="0" fillId="0" borderId="0" xfId="0" applyAlignment="1">
      <alignment horizontal="center"/>
    </xf>
    <xf numFmtId="0" fontId="0" fillId="0" borderId="0" xfId="0" applyAlignment="1">
      <alignment horizontal="left" wrapText="1"/>
    </xf>
    <xf numFmtId="0" fontId="31" fillId="11" borderId="0" xfId="0" applyFont="1" applyFill="1" applyBorder="1" applyAlignment="1">
      <alignment horizontal="left"/>
    </xf>
    <xf numFmtId="0" fontId="30" fillId="11" borderId="0" xfId="0" applyFont="1" applyFill="1" applyBorder="1" applyAlignment="1">
      <alignment horizontal="left"/>
    </xf>
    <xf numFmtId="0" fontId="18" fillId="0" borderId="0" xfId="0" applyFont="1" applyAlignment="1">
      <alignment horizontal="left"/>
    </xf>
    <xf numFmtId="0" fontId="20" fillId="0" borderId="17" xfId="0" applyFont="1" applyBorder="1" applyAlignment="1">
      <alignment horizontal="center"/>
    </xf>
    <xf numFmtId="0" fontId="20" fillId="0" borderId="0" xfId="0" applyFont="1" applyBorder="1" applyAlignment="1">
      <alignment horizontal="center"/>
    </xf>
    <xf numFmtId="0" fontId="26" fillId="11" borderId="18" xfId="0" applyFont="1" applyFill="1" applyBorder="1" applyAlignment="1" applyProtection="1">
      <alignment horizontal="center"/>
    </xf>
    <xf numFmtId="0" fontId="0" fillId="3" borderId="0" xfId="0" applyFill="1" applyAlignment="1" applyProtection="1">
      <alignment horizontal="center"/>
    </xf>
    <xf numFmtId="0" fontId="34" fillId="11" borderId="21" xfId="0" applyFont="1" applyFill="1" applyBorder="1" applyAlignment="1" applyProtection="1">
      <alignment horizontal="center" vertical="center" wrapText="1"/>
      <protection locked="0"/>
    </xf>
    <xf numFmtId="166" fontId="5" fillId="16" borderId="19" xfId="1" applyNumberFormat="1" applyFont="1" applyFill="1" applyBorder="1" applyAlignment="1" applyProtection="1">
      <alignment horizontal="center" vertical="center" wrapText="1"/>
      <protection locked="0"/>
    </xf>
    <xf numFmtId="14" fontId="7" fillId="11" borderId="1" xfId="0" applyNumberFormat="1" applyFont="1" applyFill="1" applyBorder="1" applyAlignment="1">
      <alignment vertical="center" wrapText="1"/>
    </xf>
    <xf numFmtId="0" fontId="5" fillId="0" borderId="19" xfId="0" applyNumberFormat="1" applyFont="1" applyFill="1" applyBorder="1" applyAlignment="1" applyProtection="1">
      <alignment horizontal="center" vertical="center" wrapText="1"/>
      <protection locked="0"/>
    </xf>
    <xf numFmtId="0" fontId="9" fillId="0" borderId="31"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24" fillId="10" borderId="23" xfId="0" applyFont="1" applyFill="1" applyBorder="1" applyAlignment="1" applyProtection="1">
      <alignment horizontal="center" vertical="center" wrapText="1"/>
      <protection locked="0"/>
    </xf>
    <xf numFmtId="166" fontId="5" fillId="10" borderId="19" xfId="1" applyNumberFormat="1" applyFont="1" applyFill="1" applyBorder="1" applyAlignment="1" applyProtection="1">
      <alignment vertical="center"/>
    </xf>
    <xf numFmtId="14" fontId="7" fillId="10" borderId="1" xfId="0" applyNumberFormat="1" applyFont="1" applyFill="1" applyBorder="1" applyAlignment="1">
      <alignment vertical="center" wrapText="1"/>
    </xf>
    <xf numFmtId="14" fontId="8" fillId="10" borderId="1" xfId="0" applyNumberFormat="1" applyFont="1" applyFill="1" applyBorder="1" applyAlignment="1">
      <alignment horizontal="center" vertical="center" wrapText="1"/>
    </xf>
    <xf numFmtId="0" fontId="25" fillId="0" borderId="31" xfId="0" applyFont="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8" fillId="0" borderId="66" xfId="0" applyFont="1" applyBorder="1" applyAlignment="1" applyProtection="1">
      <alignment horizontal="left" vertical="center" wrapText="1"/>
      <protection locked="0"/>
    </xf>
    <xf numFmtId="0" fontId="8" fillId="0" borderId="31" xfId="0" applyFont="1" applyBorder="1" applyAlignment="1" applyProtection="1">
      <alignment horizontal="center" vertical="center" wrapText="1"/>
      <protection locked="0"/>
    </xf>
    <xf numFmtId="0" fontId="0" fillId="0" borderId="31" xfId="0" applyBorder="1" applyAlignment="1">
      <alignment horizontal="center" vertical="center"/>
    </xf>
    <xf numFmtId="0" fontId="7" fillId="0" borderId="7" xfId="0" applyFont="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8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25" fillId="0" borderId="38" xfId="0" applyFont="1" applyFill="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9" fillId="0" borderId="31" xfId="0" applyFont="1" applyFill="1" applyBorder="1" applyAlignment="1">
      <alignment horizontal="center" vertical="center" wrapText="1"/>
    </xf>
    <xf numFmtId="0" fontId="9" fillId="0" borderId="19" xfId="0" applyFont="1" applyFill="1" applyBorder="1" applyAlignment="1">
      <alignment horizontal="center" vertical="center" wrapText="1"/>
    </xf>
    <xf numFmtId="3" fontId="9" fillId="10" borderId="1" xfId="8" applyNumberFormat="1" applyFont="1" applyFill="1" applyBorder="1" applyAlignment="1">
      <alignment horizontal="right" vertical="center" wrapText="1"/>
    </xf>
    <xf numFmtId="166" fontId="5" fillId="10" borderId="19" xfId="1" applyNumberFormat="1" applyFont="1" applyFill="1" applyBorder="1" applyAlignment="1">
      <alignment horizontal="center" vertical="center"/>
    </xf>
    <xf numFmtId="0" fontId="25" fillId="0" borderId="19" xfId="0" applyFont="1" applyFill="1" applyBorder="1" applyAlignment="1">
      <alignment horizontal="left" vertical="center" wrapText="1"/>
    </xf>
    <xf numFmtId="0" fontId="9" fillId="0" borderId="32" xfId="0" applyFont="1" applyFill="1" applyBorder="1" applyAlignment="1">
      <alignment horizontal="center" vertical="center" wrapText="1"/>
    </xf>
    <xf numFmtId="0" fontId="5" fillId="0" borderId="19" xfId="0" applyFont="1" applyBorder="1" applyAlignment="1">
      <alignment vertical="center"/>
    </xf>
    <xf numFmtId="0" fontId="9" fillId="0" borderId="33" xfId="0" applyFont="1" applyFill="1" applyBorder="1" applyAlignment="1">
      <alignment horizontal="center" vertical="center" wrapText="1"/>
    </xf>
    <xf numFmtId="0" fontId="0" fillId="0" borderId="22" xfId="0"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25"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65" fontId="5" fillId="10" borderId="19" xfId="1"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3" fontId="8" fillId="10" borderId="1" xfId="8" applyNumberFormat="1" applyFont="1" applyFill="1" applyBorder="1" applyAlignment="1">
      <alignment horizontal="right" vertical="center" wrapText="1"/>
    </xf>
    <xf numFmtId="0" fontId="24" fillId="3" borderId="31"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justify" vertical="center" wrapText="1"/>
      <protection locked="0"/>
    </xf>
    <xf numFmtId="0" fontId="8" fillId="0" borderId="31" xfId="0" applyFont="1" applyBorder="1" applyAlignment="1" applyProtection="1">
      <alignment horizontal="justify" vertical="center" wrapText="1"/>
      <protection locked="0"/>
    </xf>
    <xf numFmtId="0" fontId="7" fillId="0" borderId="31" xfId="0" applyFont="1" applyBorder="1" applyAlignment="1" applyProtection="1">
      <alignment horizontal="center" vertical="center" wrapText="1"/>
      <protection locked="0"/>
    </xf>
    <xf numFmtId="0" fontId="0" fillId="0" borderId="31" xfId="0"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4" fillId="10"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left" vertical="center" wrapText="1"/>
      <protection locked="0"/>
    </xf>
    <xf numFmtId="0" fontId="9" fillId="10" borderId="1" xfId="0" applyFont="1" applyFill="1" applyBorder="1" applyAlignment="1" applyProtection="1">
      <alignment horizontal="center" vertical="center" wrapText="1"/>
      <protection locked="0"/>
    </xf>
    <xf numFmtId="0" fontId="5" fillId="16" borderId="1" xfId="0" applyNumberFormat="1"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vertical="center" wrapText="1"/>
      <protection locked="0"/>
    </xf>
    <xf numFmtId="9" fontId="5" fillId="16" borderId="1" xfId="2" applyFont="1" applyFill="1" applyBorder="1" applyAlignment="1" applyProtection="1">
      <alignment horizontal="center" vertical="center" wrapText="1"/>
      <protection locked="0"/>
    </xf>
    <xf numFmtId="0" fontId="7" fillId="10" borderId="1" xfId="0" applyFont="1" applyFill="1" applyBorder="1"/>
    <xf numFmtId="0" fontId="24" fillId="0" borderId="1"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17" fillId="9"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24" fillId="0" borderId="23"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justify" vertical="center" wrapText="1"/>
      <protection locked="0"/>
    </xf>
    <xf numFmtId="0" fontId="7" fillId="0" borderId="19" xfId="0" applyFont="1" applyBorder="1" applyAlignment="1">
      <alignment horizontal="center" vertical="center" wrapText="1"/>
    </xf>
    <xf numFmtId="0" fontId="8" fillId="3" borderId="33" xfId="0" applyFont="1" applyFill="1" applyBorder="1" applyAlignment="1" applyProtection="1">
      <alignment horizontal="justify" vertical="center" wrapText="1"/>
      <protection locked="0"/>
    </xf>
    <xf numFmtId="0" fontId="61" fillId="0" borderId="31" xfId="0" applyFont="1" applyFill="1" applyBorder="1" applyAlignment="1">
      <alignment horizontal="justify" vertical="center" wrapText="1"/>
    </xf>
    <xf numFmtId="0" fontId="2" fillId="0" borderId="0" xfId="0" applyFont="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vertical="center" wrapText="1"/>
    </xf>
    <xf numFmtId="0" fontId="2" fillId="3" borderId="0" xfId="0" applyNumberFormat="1" applyFont="1" applyFill="1" applyAlignment="1">
      <alignment horizontal="center" vertical="center" wrapText="1"/>
    </xf>
    <xf numFmtId="0" fontId="2" fillId="3" borderId="0" xfId="0" applyFont="1" applyFill="1" applyAlignment="1">
      <alignment horizontal="left" vertical="center" wrapText="1"/>
    </xf>
    <xf numFmtId="0" fontId="63" fillId="12" borderId="19" xfId="0" applyFont="1" applyFill="1" applyBorder="1" applyAlignment="1">
      <alignment horizontal="center" vertical="center" wrapText="1"/>
    </xf>
    <xf numFmtId="0" fontId="64" fillId="13" borderId="19"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64" fillId="15" borderId="19" xfId="0" applyFont="1" applyFill="1" applyBorder="1" applyAlignment="1">
      <alignment horizontal="center" vertical="center" wrapText="1"/>
    </xf>
    <xf numFmtId="0" fontId="64" fillId="14" borderId="19" xfId="0" applyFont="1" applyFill="1" applyBorder="1" applyAlignment="1">
      <alignment horizontal="center" vertical="center" wrapText="1"/>
    </xf>
    <xf numFmtId="0" fontId="64" fillId="17" borderId="19" xfId="0" applyFont="1" applyFill="1" applyBorder="1" applyAlignment="1">
      <alignment horizontal="center" vertical="center" wrapText="1"/>
    </xf>
    <xf numFmtId="0" fontId="7" fillId="12" borderId="19" xfId="0" applyFont="1" applyFill="1" applyBorder="1" applyAlignment="1" applyProtection="1">
      <alignment horizontal="center" vertical="center" wrapText="1"/>
      <protection locked="0"/>
    </xf>
    <xf numFmtId="0" fontId="7" fillId="12" borderId="19" xfId="0" applyFont="1" applyFill="1" applyBorder="1" applyAlignment="1">
      <alignment horizontal="center" vertical="center" wrapText="1"/>
    </xf>
    <xf numFmtId="0" fontId="7" fillId="13" borderId="19" xfId="0" applyFont="1" applyFill="1" applyBorder="1" applyAlignment="1" applyProtection="1">
      <alignment horizontal="center" vertical="center" wrapText="1"/>
      <protection locked="0"/>
    </xf>
    <xf numFmtId="0" fontId="7" fillId="15" borderId="19" xfId="0" applyFont="1" applyFill="1" applyBorder="1" applyAlignment="1" applyProtection="1">
      <alignment horizontal="center" vertical="center" wrapText="1"/>
      <protection locked="0"/>
    </xf>
    <xf numFmtId="0" fontId="7" fillId="15" borderId="19" xfId="0" applyNumberFormat="1" applyFont="1" applyFill="1" applyBorder="1" applyAlignment="1" applyProtection="1">
      <alignment horizontal="center" vertical="center" wrapText="1"/>
      <protection locked="0"/>
    </xf>
    <xf numFmtId="0" fontId="2" fillId="14" borderId="19" xfId="0" applyFont="1" applyFill="1" applyBorder="1" applyAlignment="1" applyProtection="1">
      <alignment horizontal="center" vertical="center" wrapText="1"/>
      <protection locked="0"/>
    </xf>
    <xf numFmtId="0" fontId="7" fillId="14" borderId="19" xfId="0" applyFont="1" applyFill="1" applyBorder="1" applyAlignment="1" applyProtection="1">
      <alignment horizontal="center" vertical="center" wrapText="1"/>
      <protection locked="0"/>
    </xf>
    <xf numFmtId="0" fontId="57" fillId="11" borderId="19" xfId="0" applyFont="1" applyFill="1" applyBorder="1" applyAlignment="1" applyProtection="1">
      <alignment horizontal="center" vertical="center" wrapText="1"/>
      <protection locked="0"/>
    </xf>
    <xf numFmtId="0" fontId="57" fillId="11" borderId="19" xfId="0" applyFont="1" applyFill="1" applyBorder="1" applyAlignment="1" applyProtection="1">
      <alignment horizontal="center" vertical="center" wrapText="1"/>
      <protection locked="0"/>
    </xf>
    <xf numFmtId="0" fontId="7" fillId="16" borderId="19" xfId="0" applyNumberFormat="1" applyFont="1" applyFill="1" applyBorder="1" applyAlignment="1" applyProtection="1">
      <alignment horizontal="center" vertical="center" wrapText="1"/>
      <protection locked="0"/>
    </xf>
    <xf numFmtId="0" fontId="57" fillId="11" borderId="19" xfId="0" applyNumberFormat="1" applyFont="1" applyFill="1" applyBorder="1" applyAlignment="1" applyProtection="1">
      <alignment horizontal="center" vertical="center" wrapText="1"/>
      <protection locked="0"/>
    </xf>
    <xf numFmtId="9" fontId="7" fillId="16" borderId="19" xfId="0" applyNumberFormat="1" applyFont="1" applyFill="1" applyBorder="1" applyAlignment="1" applyProtection="1">
      <alignment horizontal="center" vertical="center" wrapText="1"/>
      <protection locked="0"/>
    </xf>
    <xf numFmtId="0" fontId="7" fillId="0" borderId="19"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7" fillId="10" borderId="19" xfId="0" applyFont="1" applyFill="1" applyBorder="1" applyAlignment="1" applyProtection="1">
      <alignment horizontal="center" vertical="center" wrapText="1"/>
      <protection locked="0"/>
    </xf>
    <xf numFmtId="0" fontId="8" fillId="10" borderId="19" xfId="0" applyFont="1" applyFill="1" applyBorder="1" applyAlignment="1" applyProtection="1">
      <alignment horizontal="left" vertical="center" wrapText="1"/>
      <protection locked="0"/>
    </xf>
    <xf numFmtId="0" fontId="8" fillId="10" borderId="19" xfId="0" applyFont="1" applyFill="1" applyBorder="1" applyAlignment="1" applyProtection="1">
      <alignment horizontal="center" vertical="center" wrapText="1"/>
      <protection locked="0"/>
    </xf>
    <xf numFmtId="0" fontId="7" fillId="10" borderId="19" xfId="1" applyNumberFormat="1" applyFont="1" applyFill="1" applyBorder="1" applyAlignment="1" applyProtection="1">
      <alignment horizontal="center" vertical="center" wrapText="1"/>
    </xf>
    <xf numFmtId="9" fontId="7" fillId="16" borderId="19" xfId="2" applyFont="1" applyFill="1" applyBorder="1" applyAlignment="1" applyProtection="1">
      <alignment horizontal="center" vertical="center" wrapText="1"/>
      <protection locked="0"/>
    </xf>
    <xf numFmtId="0" fontId="7" fillId="0" borderId="19" xfId="0" applyFont="1" applyBorder="1" applyAlignment="1">
      <alignment horizontal="left" vertical="center" wrapText="1"/>
    </xf>
    <xf numFmtId="0" fontId="67" fillId="9" borderId="19"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left" vertical="center" wrapText="1"/>
      <protection locked="0"/>
    </xf>
    <xf numFmtId="0" fontId="7" fillId="0" borderId="19" xfId="0" applyFont="1" applyBorder="1" applyAlignment="1">
      <alignment horizontal="center" vertical="center" wrapText="1"/>
    </xf>
    <xf numFmtId="0" fontId="8" fillId="10" borderId="19" xfId="0" applyFont="1" applyFill="1" applyBorder="1" applyAlignment="1" applyProtection="1">
      <alignment horizontal="justify" vertical="center" wrapText="1"/>
      <protection locked="0"/>
    </xf>
    <xf numFmtId="0" fontId="7" fillId="10" borderId="19" xfId="0" applyFont="1" applyFill="1" applyBorder="1" applyAlignment="1" applyProtection="1">
      <alignment horizontal="center" vertical="center" wrapText="1"/>
    </xf>
    <xf numFmtId="0" fontId="7" fillId="10" borderId="19" xfId="1" applyNumberFormat="1" applyFont="1" applyFill="1" applyBorder="1" applyAlignment="1">
      <alignment horizontal="center" vertical="center" wrapText="1"/>
    </xf>
    <xf numFmtId="0" fontId="8" fillId="0" borderId="19" xfId="0" applyFont="1" applyBorder="1" applyAlignment="1" applyProtection="1">
      <alignment horizontal="left" vertical="center" wrapText="1"/>
      <protection locked="0"/>
    </xf>
    <xf numFmtId="0" fontId="7" fillId="10" borderId="19" xfId="7" applyNumberFormat="1" applyFont="1" applyFill="1" applyBorder="1" applyAlignment="1" applyProtection="1">
      <alignment horizontal="center" vertical="center" wrapText="1"/>
    </xf>
    <xf numFmtId="0" fontId="7" fillId="0" borderId="19" xfId="0" applyFont="1" applyBorder="1" applyAlignment="1">
      <alignment horizontal="left" vertical="center" wrapText="1"/>
    </xf>
    <xf numFmtId="0" fontId="2" fillId="0" borderId="19"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3" borderId="0" xfId="0" applyFont="1" applyFill="1" applyAlignment="1">
      <alignment horizontal="left"/>
    </xf>
    <xf numFmtId="0" fontId="13" fillId="12" borderId="85" xfId="0" applyFont="1" applyFill="1" applyBorder="1" applyAlignment="1">
      <alignment horizontal="center" vertical="center" wrapText="1"/>
    </xf>
    <xf numFmtId="0" fontId="12" fillId="13" borderId="85" xfId="0" applyFont="1" applyFill="1" applyBorder="1" applyAlignment="1">
      <alignment horizontal="center" vertical="center" wrapText="1"/>
    </xf>
    <xf numFmtId="0" fontId="0" fillId="13" borderId="85" xfId="0" applyFill="1" applyBorder="1" applyAlignment="1">
      <alignment horizontal="center" vertical="center" wrapText="1"/>
    </xf>
    <xf numFmtId="0" fontId="12" fillId="15" borderId="85" xfId="0" applyFont="1" applyFill="1" applyBorder="1" applyAlignment="1">
      <alignment horizontal="center" vertical="center" wrapText="1"/>
    </xf>
    <xf numFmtId="0" fontId="12" fillId="14" borderId="85" xfId="0" applyFont="1" applyFill="1" applyBorder="1" applyAlignment="1">
      <alignment horizontal="center" vertical="center"/>
    </xf>
    <xf numFmtId="0" fontId="12" fillId="17" borderId="85" xfId="0" applyFont="1" applyFill="1" applyBorder="1" applyAlignment="1">
      <alignment horizontal="center" vertical="center" wrapText="1"/>
    </xf>
    <xf numFmtId="0" fontId="5" fillId="12" borderId="85" xfId="0" applyFont="1" applyFill="1" applyBorder="1" applyAlignment="1" applyProtection="1">
      <alignment horizontal="center" vertical="center" wrapText="1"/>
      <protection locked="0"/>
    </xf>
    <xf numFmtId="0" fontId="5" fillId="12" borderId="85" xfId="0" applyFont="1" applyFill="1" applyBorder="1" applyAlignment="1">
      <alignment horizontal="center" vertical="center" wrapText="1"/>
    </xf>
    <xf numFmtId="0" fontId="5" fillId="13" borderId="85" xfId="0" applyFont="1" applyFill="1" applyBorder="1" applyAlignment="1" applyProtection="1">
      <alignment horizontal="center" vertical="center" wrapText="1"/>
      <protection locked="0"/>
    </xf>
    <xf numFmtId="0" fontId="5" fillId="15" borderId="85" xfId="0" applyFont="1" applyFill="1" applyBorder="1" applyAlignment="1" applyProtection="1">
      <alignment horizontal="center" vertical="center" wrapText="1"/>
      <protection locked="0"/>
    </xf>
    <xf numFmtId="0" fontId="4" fillId="14" borderId="85" xfId="0" applyFont="1" applyFill="1" applyBorder="1" applyAlignment="1" applyProtection="1">
      <alignment horizontal="center" vertical="center" wrapText="1"/>
      <protection locked="0"/>
    </xf>
    <xf numFmtId="0" fontId="5" fillId="14" borderId="85" xfId="0" applyFont="1" applyFill="1" applyBorder="1" applyAlignment="1" applyProtection="1">
      <alignment horizontal="center" vertical="center" wrapText="1"/>
      <protection locked="0"/>
    </xf>
    <xf numFmtId="0" fontId="34" fillId="11" borderId="85" xfId="0" applyFont="1" applyFill="1" applyBorder="1" applyAlignment="1" applyProtection="1">
      <alignment horizontal="center" vertical="center" wrapText="1"/>
      <protection locked="0"/>
    </xf>
    <xf numFmtId="0" fontId="34" fillId="11" borderId="85" xfId="0" applyFont="1" applyFill="1" applyBorder="1" applyAlignment="1" applyProtection="1">
      <alignment horizontal="justify" vertical="center" wrapText="1"/>
      <protection locked="0"/>
    </xf>
    <xf numFmtId="0" fontId="5" fillId="16" borderId="85" xfId="0" applyNumberFormat="1" applyFont="1" applyFill="1" applyBorder="1" applyAlignment="1" applyProtection="1">
      <alignment horizontal="center" vertical="center" wrapText="1"/>
      <protection locked="0"/>
    </xf>
    <xf numFmtId="0" fontId="34" fillId="11" borderId="85" xfId="0" applyFont="1" applyFill="1" applyBorder="1" applyAlignment="1" applyProtection="1">
      <alignment horizontal="center" vertical="center" wrapText="1"/>
      <protection locked="0"/>
    </xf>
    <xf numFmtId="170" fontId="68" fillId="11" borderId="85" xfId="0" applyNumberFormat="1" applyFont="1" applyFill="1" applyBorder="1" applyAlignment="1" applyProtection="1">
      <alignment horizontal="center" vertical="center" wrapText="1"/>
      <protection locked="0"/>
    </xf>
    <xf numFmtId="170" fontId="5" fillId="16" borderId="85" xfId="0" applyNumberFormat="1" applyFont="1" applyFill="1" applyBorder="1" applyAlignment="1" applyProtection="1">
      <alignment horizontal="center" vertical="center" wrapText="1"/>
      <protection locked="0"/>
    </xf>
    <xf numFmtId="10" fontId="5" fillId="16" borderId="85" xfId="2" applyNumberFormat="1" applyFont="1" applyFill="1" applyBorder="1" applyAlignment="1" applyProtection="1">
      <alignment horizontal="center" vertical="center" wrapText="1"/>
      <protection locked="0"/>
    </xf>
    <xf numFmtId="0" fontId="7" fillId="0" borderId="86" xfId="0" applyFont="1" applyFill="1" applyBorder="1" applyAlignment="1">
      <alignment horizontal="justify" vertical="center" wrapText="1"/>
    </xf>
    <xf numFmtId="0" fontId="49" fillId="0" borderId="85" xfId="0" applyFont="1" applyFill="1" applyBorder="1" applyAlignment="1">
      <alignment horizontal="center" vertical="center" wrapText="1"/>
    </xf>
    <xf numFmtId="0" fontId="49" fillId="0" borderId="86" xfId="0" applyFont="1" applyFill="1" applyBorder="1" applyAlignment="1">
      <alignment horizontal="center" vertical="center" wrapText="1"/>
    </xf>
    <xf numFmtId="0" fontId="24" fillId="10" borderId="85" xfId="0" applyFont="1" applyFill="1" applyBorder="1" applyAlignment="1" applyProtection="1">
      <alignment horizontal="center" vertical="center" wrapText="1"/>
      <protection locked="0"/>
    </xf>
    <xf numFmtId="0" fontId="9" fillId="10" borderId="85" xfId="0" applyFont="1" applyFill="1" applyBorder="1" applyAlignment="1" applyProtection="1">
      <alignment horizontal="left" vertical="center" wrapText="1"/>
      <protection locked="0"/>
    </xf>
    <xf numFmtId="0" fontId="9" fillId="10" borderId="85" xfId="0" applyFont="1" applyFill="1" applyBorder="1" applyAlignment="1" applyProtection="1">
      <alignment horizontal="center" vertical="center" wrapText="1"/>
      <protection locked="0"/>
    </xf>
    <xf numFmtId="0" fontId="5" fillId="10" borderId="85" xfId="0" applyFont="1" applyFill="1" applyBorder="1" applyAlignment="1" applyProtection="1">
      <alignment horizontal="center" vertical="center" wrapText="1"/>
      <protection locked="0"/>
    </xf>
    <xf numFmtId="170" fontId="5" fillId="10" borderId="85" xfId="1" applyNumberFormat="1" applyFont="1" applyFill="1" applyBorder="1" applyAlignment="1" applyProtection="1">
      <alignment horizontal="center" vertical="center"/>
    </xf>
    <xf numFmtId="0" fontId="7" fillId="0" borderId="87" xfId="0" applyFont="1" applyFill="1" applyBorder="1" applyAlignment="1">
      <alignment horizontal="justify" vertical="center" wrapText="1"/>
    </xf>
    <xf numFmtId="0" fontId="49" fillId="0" borderId="87" xfId="0" applyFont="1" applyFill="1" applyBorder="1" applyAlignment="1">
      <alignment horizontal="center" vertical="center" wrapText="1"/>
    </xf>
    <xf numFmtId="0" fontId="24" fillId="12" borderId="85" xfId="0" applyFont="1" applyFill="1" applyBorder="1" applyAlignment="1" applyProtection="1">
      <alignment horizontal="center" vertical="center" wrapText="1"/>
      <protection locked="0"/>
    </xf>
    <xf numFmtId="0" fontId="8" fillId="12" borderId="85" xfId="0" applyFont="1" applyFill="1" applyBorder="1" applyAlignment="1" applyProtection="1">
      <alignment horizontal="left" vertical="center" wrapText="1"/>
      <protection locked="0"/>
    </xf>
    <xf numFmtId="0" fontId="8" fillId="0" borderId="85" xfId="0" applyFont="1" applyBorder="1" applyAlignment="1" applyProtection="1">
      <alignment horizontal="center" vertical="center" wrapText="1"/>
      <protection locked="0"/>
    </xf>
    <xf numFmtId="0" fontId="0" fillId="0" borderId="85" xfId="0" applyBorder="1" applyAlignment="1">
      <alignment horizontal="center" vertical="center"/>
    </xf>
    <xf numFmtId="0" fontId="7" fillId="0" borderId="85" xfId="0" applyFont="1" applyBorder="1" applyAlignment="1" applyProtection="1">
      <alignment horizontal="center" vertical="center" wrapText="1"/>
      <protection locked="0"/>
    </xf>
    <xf numFmtId="0" fontId="17" fillId="9" borderId="86" xfId="0" applyFont="1" applyFill="1" applyBorder="1" applyAlignment="1" applyProtection="1">
      <alignment horizontal="center" vertical="center" wrapText="1"/>
      <protection locked="0"/>
    </xf>
    <xf numFmtId="0" fontId="17" fillId="9" borderId="88" xfId="0" applyFont="1" applyFill="1" applyBorder="1" applyAlignment="1" applyProtection="1">
      <alignment horizontal="center" vertical="center" wrapText="1"/>
      <protection locked="0"/>
    </xf>
    <xf numFmtId="0" fontId="17" fillId="9" borderId="89" xfId="0" applyFont="1" applyFill="1" applyBorder="1" applyAlignment="1" applyProtection="1">
      <alignment horizontal="center" vertical="center" wrapText="1"/>
      <protection locked="0"/>
    </xf>
    <xf numFmtId="0" fontId="17" fillId="9" borderId="90" xfId="0" applyFont="1" applyFill="1" applyBorder="1" applyAlignment="1" applyProtection="1">
      <alignment horizontal="center" vertical="center" wrapText="1"/>
      <protection locked="0"/>
    </xf>
    <xf numFmtId="0" fontId="24" fillId="0" borderId="85" xfId="0" applyFont="1" applyFill="1" applyBorder="1" applyAlignment="1" applyProtection="1">
      <alignment horizontal="center" vertical="center" wrapText="1"/>
      <protection locked="0"/>
    </xf>
    <xf numFmtId="0" fontId="52" fillId="0" borderId="85" xfId="0" applyFont="1" applyFill="1" applyBorder="1" applyAlignment="1">
      <alignment horizontal="left" vertical="center" wrapText="1"/>
    </xf>
    <xf numFmtId="0" fontId="17" fillId="9" borderId="87" xfId="0" applyFont="1" applyFill="1" applyBorder="1" applyAlignment="1" applyProtection="1">
      <alignment horizontal="center" vertical="center" wrapText="1"/>
      <protection locked="0"/>
    </xf>
    <xf numFmtId="0" fontId="17" fillId="9" borderId="91" xfId="0" applyFont="1" applyFill="1" applyBorder="1" applyAlignment="1" applyProtection="1">
      <alignment horizontal="center" vertical="center" wrapText="1"/>
      <protection locked="0"/>
    </xf>
    <xf numFmtId="0" fontId="17" fillId="9" borderId="92" xfId="0" applyFont="1" applyFill="1" applyBorder="1" applyAlignment="1" applyProtection="1">
      <alignment horizontal="center" vertical="center" wrapText="1"/>
      <protection locked="0"/>
    </xf>
    <xf numFmtId="0" fontId="52" fillId="0" borderId="85" xfId="0" applyFont="1" applyFill="1" applyBorder="1" applyAlignment="1">
      <alignment horizontal="justify" vertical="center" wrapText="1"/>
    </xf>
    <xf numFmtId="0" fontId="2" fillId="0" borderId="85" xfId="0" applyFont="1" applyFill="1" applyBorder="1" applyAlignment="1">
      <alignment horizontal="justify" vertical="center" wrapText="1"/>
    </xf>
    <xf numFmtId="0" fontId="52" fillId="3" borderId="85" xfId="0" applyFont="1" applyFill="1" applyBorder="1" applyAlignment="1">
      <alignment horizontal="justify" vertical="center" wrapText="1"/>
    </xf>
    <xf numFmtId="0" fontId="2" fillId="3" borderId="85" xfId="0" applyFont="1" applyFill="1" applyBorder="1" applyAlignment="1">
      <alignment horizontal="justify" vertical="center" wrapText="1"/>
    </xf>
    <xf numFmtId="0" fontId="8" fillId="12" borderId="85" xfId="0" applyFont="1" applyFill="1" applyBorder="1" applyAlignment="1" applyProtection="1">
      <alignment horizontal="center" vertical="center" wrapText="1"/>
      <protection locked="0"/>
    </xf>
    <xf numFmtId="0" fontId="69" fillId="3" borderId="85" xfId="0" applyFont="1" applyFill="1" applyBorder="1" applyAlignment="1">
      <alignment vertical="center" wrapText="1"/>
    </xf>
    <xf numFmtId="0" fontId="49" fillId="0" borderId="93" xfId="0" applyFont="1" applyFill="1" applyBorder="1" applyAlignment="1">
      <alignment horizontal="center" vertical="center" wrapText="1"/>
    </xf>
    <xf numFmtId="0" fontId="17" fillId="9" borderId="93" xfId="0" applyFont="1" applyFill="1" applyBorder="1" applyAlignment="1" applyProtection="1">
      <alignment horizontal="center" vertical="center" wrapText="1"/>
      <protection locked="0"/>
    </xf>
    <xf numFmtId="0" fontId="17" fillId="9" borderId="94" xfId="0" applyFont="1" applyFill="1" applyBorder="1" applyAlignment="1" applyProtection="1">
      <alignment horizontal="center" vertical="center" wrapText="1"/>
      <protection locked="0"/>
    </xf>
    <xf numFmtId="0" fontId="17" fillId="9" borderId="95" xfId="0" applyFont="1" applyFill="1" applyBorder="1" applyAlignment="1" applyProtection="1">
      <alignment horizontal="center" vertical="center" wrapText="1"/>
      <protection locked="0"/>
    </xf>
    <xf numFmtId="0" fontId="17" fillId="9" borderId="96" xfId="0" applyFont="1" applyFill="1" applyBorder="1" applyAlignment="1" applyProtection="1">
      <alignment horizontal="center" vertical="center" wrapText="1"/>
      <protection locked="0"/>
    </xf>
    <xf numFmtId="0" fontId="7" fillId="0" borderId="93" xfId="0" applyFont="1" applyFill="1" applyBorder="1" applyAlignment="1">
      <alignment horizontal="justify" vertical="center" wrapText="1"/>
    </xf>
    <xf numFmtId="0" fontId="9" fillId="10" borderId="85" xfId="0" applyFont="1" applyFill="1" applyBorder="1" applyAlignment="1" applyProtection="1">
      <alignment horizontal="justify" vertical="center" wrapText="1"/>
      <protection locked="0"/>
    </xf>
    <xf numFmtId="0" fontId="5" fillId="10" borderId="85" xfId="0" applyFont="1" applyFill="1" applyBorder="1" applyAlignment="1" applyProtection="1">
      <alignment horizontal="center" vertical="center" wrapText="1"/>
    </xf>
    <xf numFmtId="9" fontId="5" fillId="16" borderId="85" xfId="2" applyFont="1" applyFill="1" applyBorder="1" applyAlignment="1" applyProtection="1">
      <alignment horizontal="center" vertical="center" wrapText="1"/>
      <protection locked="0"/>
    </xf>
    <xf numFmtId="0" fontId="7" fillId="0" borderId="85" xfId="0" applyFont="1" applyFill="1" applyBorder="1" applyAlignment="1">
      <alignment horizontal="left" vertical="center" wrapText="1"/>
    </xf>
    <xf numFmtId="0" fontId="7" fillId="0" borderId="85" xfId="0" applyFont="1" applyFill="1" applyBorder="1" applyAlignment="1">
      <alignment horizontal="justify" vertical="center" wrapText="1"/>
    </xf>
    <xf numFmtId="0" fontId="8" fillId="0" borderId="85" xfId="0" applyFont="1" applyBorder="1" applyAlignment="1" applyProtection="1">
      <alignment horizontal="justify" vertical="center" wrapText="1"/>
      <protection locked="0"/>
    </xf>
    <xf numFmtId="0" fontId="17" fillId="9" borderId="85" xfId="0" applyFont="1" applyFill="1" applyBorder="1" applyAlignment="1" applyProtection="1">
      <alignment horizontal="center" vertical="center" wrapText="1"/>
      <protection locked="0"/>
    </xf>
    <xf numFmtId="0" fontId="17" fillId="9" borderId="85" xfId="0" applyFont="1" applyFill="1" applyBorder="1" applyAlignment="1" applyProtection="1">
      <alignment horizontal="center" vertical="center" wrapText="1"/>
      <protection locked="0"/>
    </xf>
    <xf numFmtId="0" fontId="7" fillId="10" borderId="85" xfId="0" applyFont="1" applyFill="1" applyBorder="1" applyAlignment="1">
      <alignment horizontal="left"/>
    </xf>
    <xf numFmtId="0" fontId="52" fillId="0" borderId="85" xfId="0" applyFont="1" applyBorder="1" applyAlignment="1">
      <alignment vertical="center" wrapText="1"/>
    </xf>
    <xf numFmtId="0" fontId="7" fillId="0" borderId="85" xfId="0" applyFont="1" applyBorder="1" applyAlignment="1">
      <alignment horizontal="center" vertical="center"/>
    </xf>
    <xf numFmtId="0" fontId="7" fillId="0" borderId="85" xfId="0" applyFont="1" applyBorder="1" applyAlignment="1">
      <alignment horizontal="justify" vertical="center" wrapText="1"/>
    </xf>
    <xf numFmtId="0" fontId="69" fillId="0" borderId="85" xfId="0" applyFont="1" applyBorder="1" applyAlignment="1">
      <alignment vertical="center" wrapText="1"/>
    </xf>
    <xf numFmtId="0" fontId="52" fillId="3" borderId="85" xfId="0" applyFont="1" applyFill="1" applyBorder="1" applyAlignment="1">
      <alignment vertical="center" wrapText="1"/>
    </xf>
    <xf numFmtId="0" fontId="24" fillId="3" borderId="85" xfId="0" applyFont="1" applyFill="1" applyBorder="1" applyAlignment="1" applyProtection="1">
      <alignment horizontal="center" vertical="center" wrapText="1"/>
      <protection locked="0"/>
    </xf>
    <xf numFmtId="0" fontId="52" fillId="0" borderId="85" xfId="0" applyFont="1" applyBorder="1" applyAlignment="1">
      <alignment horizontal="justify" vertical="center" wrapText="1"/>
    </xf>
    <xf numFmtId="0" fontId="26" fillId="11" borderId="18" xfId="0" applyFont="1" applyFill="1" applyBorder="1" applyAlignment="1" applyProtection="1">
      <alignment horizontal="center" vertical="center" wrapText="1"/>
    </xf>
    <xf numFmtId="0" fontId="5" fillId="16" borderId="19" xfId="8" applyNumberFormat="1" applyFont="1" applyFill="1" applyBorder="1" applyAlignment="1" applyProtection="1">
      <alignment horizontal="center" vertical="center" wrapText="1"/>
      <protection locked="0"/>
    </xf>
    <xf numFmtId="42" fontId="5" fillId="16" borderId="19" xfId="8" applyFont="1" applyFill="1" applyBorder="1" applyAlignment="1" applyProtection="1">
      <alignment horizontal="center" vertical="center" wrapText="1"/>
      <protection locked="0"/>
    </xf>
    <xf numFmtId="171" fontId="5" fillId="16" borderId="19" xfId="0" applyNumberFormat="1" applyFont="1" applyFill="1" applyBorder="1" applyAlignment="1" applyProtection="1">
      <alignment horizontal="center" vertical="center" wrapText="1"/>
      <protection locked="0"/>
    </xf>
    <xf numFmtId="0" fontId="49" fillId="0" borderId="19" xfId="0" applyFont="1" applyFill="1" applyBorder="1" applyAlignment="1">
      <alignment horizontal="center" vertical="center" wrapText="1"/>
    </xf>
    <xf numFmtId="42" fontId="5" fillId="10" borderId="19" xfId="8" applyFont="1" applyFill="1" applyBorder="1" applyAlignment="1" applyProtection="1">
      <alignment horizontal="center" vertical="center" wrapText="1"/>
      <protection locked="0"/>
    </xf>
    <xf numFmtId="42" fontId="5" fillId="10" borderId="19" xfId="8" applyFont="1" applyFill="1" applyBorder="1" applyAlignment="1" applyProtection="1">
      <alignment horizontal="center" vertical="center" wrapText="1"/>
    </xf>
    <xf numFmtId="0" fontId="70" fillId="0" borderId="32" xfId="0" applyFont="1" applyFill="1" applyBorder="1" applyAlignment="1">
      <alignment horizontal="justify" vertical="center" wrapText="1"/>
    </xf>
    <xf numFmtId="0" fontId="3" fillId="0" borderId="19" xfId="0" applyFont="1" applyBorder="1" applyAlignment="1">
      <alignment vertical="center"/>
    </xf>
    <xf numFmtId="0" fontId="70" fillId="0" borderId="33" xfId="0" applyFont="1" applyFill="1" applyBorder="1" applyAlignment="1">
      <alignment horizontal="justify" vertical="center" wrapText="1"/>
    </xf>
    <xf numFmtId="166" fontId="5" fillId="10" borderId="19" xfId="4" applyNumberFormat="1" applyFont="1" applyFill="1" applyBorder="1" applyAlignment="1">
      <alignment horizontal="center" vertical="center" wrapText="1"/>
    </xf>
    <xf numFmtId="166" fontId="5" fillId="10" borderId="19" xfId="4" applyNumberFormat="1" applyFont="1" applyFill="1" applyBorder="1" applyAlignment="1">
      <alignment vertical="center"/>
    </xf>
    <xf numFmtId="14" fontId="5" fillId="10" borderId="19" xfId="4" applyNumberFormat="1" applyFont="1" applyFill="1" applyBorder="1" applyAlignment="1">
      <alignment vertical="center"/>
    </xf>
    <xf numFmtId="0" fontId="70" fillId="0" borderId="32" xfId="3" applyFont="1" applyFill="1" applyBorder="1" applyAlignment="1">
      <alignment horizontal="justify" vertical="center" wrapText="1"/>
    </xf>
    <xf numFmtId="0" fontId="70" fillId="0" borderId="33" xfId="3" applyFont="1" applyFill="1" applyBorder="1" applyAlignment="1">
      <alignment horizontal="justify" vertical="center" wrapText="1"/>
    </xf>
    <xf numFmtId="14" fontId="5" fillId="10" borderId="19" xfId="1" applyNumberFormat="1" applyFont="1" applyFill="1" applyBorder="1" applyAlignment="1">
      <alignment horizontal="center" vertical="center"/>
    </xf>
    <xf numFmtId="3" fontId="5" fillId="10" borderId="19" xfId="0" applyNumberFormat="1" applyFont="1" applyFill="1" applyBorder="1" applyAlignment="1" applyProtection="1">
      <alignment horizontal="center" vertical="center" wrapText="1"/>
    </xf>
    <xf numFmtId="14" fontId="5" fillId="10" borderId="19" xfId="1" applyNumberFormat="1" applyFont="1" applyFill="1" applyBorder="1" applyAlignment="1">
      <alignment vertical="center"/>
    </xf>
    <xf numFmtId="14" fontId="5" fillId="10" borderId="19" xfId="4" applyNumberFormat="1" applyFont="1" applyFill="1" applyBorder="1" applyAlignment="1">
      <alignment horizontal="center" vertical="center"/>
    </xf>
    <xf numFmtId="0" fontId="39" fillId="0" borderId="19" xfId="0" applyFont="1" applyFill="1" applyBorder="1" applyAlignment="1">
      <alignment horizontal="center" vertical="center" wrapText="1"/>
    </xf>
  </cellXfs>
  <cellStyles count="9">
    <cellStyle name="Millares" xfId="1" builtinId="3"/>
    <cellStyle name="Millares [0]" xfId="7" builtinId="6"/>
    <cellStyle name="Millares 2" xfId="4"/>
    <cellStyle name="Moneda [0]" xfId="8" builtinId="7"/>
    <cellStyle name="Moneda 2" xfId="6"/>
    <cellStyle name="Normal" xfId="0" builtinId="0"/>
    <cellStyle name="Normal 2" xfId="3"/>
    <cellStyle name="Porcentaje" xfId="2" builtinId="5"/>
    <cellStyle name="Porcentaje 2" xfId="5"/>
  </cellStyles>
  <dxfs count="0"/>
  <tableStyles count="0" defaultTableStyle="TableStyleMedium9" defaultPivotStyle="PivotStyleLight16"/>
  <colors>
    <mruColors>
      <color rgb="FF99FF99"/>
      <color rgb="FFFFFF66"/>
      <color rgb="FF99FFCC"/>
      <color rgb="FFFFFF00"/>
      <color rgb="FFFFCC66"/>
      <color rgb="FFCCCCFF"/>
      <color rgb="FF008000"/>
      <color rgb="FF7B856B"/>
      <color rgb="FF6D866A"/>
      <color rgb="FF5869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201233</xdr:colOff>
      <xdr:row>0</xdr:row>
      <xdr:rowOff>93909</xdr:rowOff>
    </xdr:from>
    <xdr:ext cx="1875217" cy="753816"/>
    <xdr:pic>
      <xdr:nvPicPr>
        <xdr:cNvPr id="2" name="Imagen 1" descr="Logo CSJ RGB_01">
          <a:extLst>
            <a:ext uri="{FF2B5EF4-FFF2-40B4-BE49-F238E27FC236}">
              <a16:creationId xmlns="" xmlns:a16="http://schemas.microsoft.com/office/drawing/2014/main"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233" y="93909"/>
          <a:ext cx="1875217" cy="753816"/>
        </a:xfrm>
        <a:prstGeom prst="rect">
          <a:avLst/>
        </a:prstGeom>
        <a:noFill/>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4</xdr:col>
      <xdr:colOff>191572</xdr:colOff>
      <xdr:row>6</xdr:row>
      <xdr:rowOff>40247</xdr:rowOff>
    </xdr:to>
    <xdr:pic>
      <xdr:nvPicPr>
        <xdr:cNvPr id="4" name="Imagen 3" descr="Logo CSJ RGB_01">
          <a:extLst>
            <a:ext uri="{FF2B5EF4-FFF2-40B4-BE49-F238E27FC236}">
              <a16:creationId xmlns="" xmlns:a16="http://schemas.microsoft.com/office/drawing/2014/main"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4535508" cy="90661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5</xdr:col>
      <xdr:colOff>437645</xdr:colOff>
      <xdr:row>6</xdr:row>
      <xdr:rowOff>40247</xdr:rowOff>
    </xdr:to>
    <xdr:pic>
      <xdr:nvPicPr>
        <xdr:cNvPr id="2" name="Imagen 1" descr="Logo CSJ RGB_01">
          <a:extLst>
            <a:ext uri="{FF2B5EF4-FFF2-40B4-BE49-F238E27FC236}">
              <a16:creationId xmlns:a16="http://schemas.microsoft.com/office/drawing/2014/main" xmlns=""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4535508" cy="906619"/>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4</xdr:col>
      <xdr:colOff>481681</xdr:colOff>
      <xdr:row>6</xdr:row>
      <xdr:rowOff>40247</xdr:rowOff>
    </xdr:to>
    <xdr:pic>
      <xdr:nvPicPr>
        <xdr:cNvPr id="2" name="Imagen 1" descr="Logo CSJ RGB_01">
          <a:extLst>
            <a:ext uri="{FF2B5EF4-FFF2-40B4-BE49-F238E27FC236}">
              <a16:creationId xmlns="" xmlns:a16="http://schemas.microsoft.com/office/drawing/2014/main"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4535508" cy="90661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80494</xdr:colOff>
      <xdr:row>0</xdr:row>
      <xdr:rowOff>0</xdr:rowOff>
    </xdr:from>
    <xdr:to>
      <xdr:col>2</xdr:col>
      <xdr:colOff>742950</xdr:colOff>
      <xdr:row>5</xdr:row>
      <xdr:rowOff>47625</xdr:rowOff>
    </xdr:to>
    <xdr:pic>
      <xdr:nvPicPr>
        <xdr:cNvPr id="2" name="Imagen 1" descr="Logo CSJ RGB_01">
          <a:extLst>
            <a:ext uri="{FF2B5EF4-FFF2-40B4-BE49-F238E27FC236}">
              <a16:creationId xmlns:a16="http://schemas.microsoft.com/office/drawing/2014/main" xmlns=""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94" y="0"/>
          <a:ext cx="2186456" cy="8572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400050</xdr:colOff>
      <xdr:row>15</xdr:row>
      <xdr:rowOff>152400</xdr:rowOff>
    </xdr:from>
    <xdr:to>
      <xdr:col>13</xdr:col>
      <xdr:colOff>628650</xdr:colOff>
      <xdr:row>17</xdr:row>
      <xdr:rowOff>35284</xdr:rowOff>
    </xdr:to>
    <xdr:pic>
      <xdr:nvPicPr>
        <xdr:cNvPr id="3" name="Imagen 2">
          <a:extLst>
            <a:ext uri="{FF2B5EF4-FFF2-40B4-BE49-F238E27FC236}">
              <a16:creationId xmlns="" xmlns:a16="http://schemas.microsoft.com/office/drawing/2014/main" id="{F9F3D444-A5ED-4910-9043-3168F9144D65}"/>
            </a:ext>
          </a:extLst>
        </xdr:cNvPr>
        <xdr:cNvPicPr>
          <a:picLocks noChangeAspect="1"/>
        </xdr:cNvPicPr>
      </xdr:nvPicPr>
      <xdr:blipFill>
        <a:blip xmlns:r="http://schemas.openxmlformats.org/officeDocument/2006/relationships" r:embed="rId1"/>
        <a:stretch>
          <a:fillRect/>
        </a:stretch>
      </xdr:blipFill>
      <xdr:spPr>
        <a:xfrm>
          <a:off x="10239375" y="2590800"/>
          <a:ext cx="990600" cy="206734"/>
        </a:xfrm>
        <a:prstGeom prst="rect">
          <a:avLst/>
        </a:prstGeom>
        <a:effectLst/>
      </xdr:spPr>
    </xdr:pic>
    <xdr:clientData/>
  </xdr:twoCellAnchor>
  <xdr:twoCellAnchor editAs="oneCell">
    <xdr:from>
      <xdr:col>0</xdr:col>
      <xdr:colOff>85725</xdr:colOff>
      <xdr:row>0</xdr:row>
      <xdr:rowOff>66675</xdr:rowOff>
    </xdr:from>
    <xdr:to>
      <xdr:col>2</xdr:col>
      <xdr:colOff>542925</xdr:colOff>
      <xdr:row>6</xdr:row>
      <xdr:rowOff>47625</xdr:rowOff>
    </xdr:to>
    <xdr:pic>
      <xdr:nvPicPr>
        <xdr:cNvPr id="5" name="Imagen 4" descr="Logo CSJ RGB_01">
          <a:extLst>
            <a:ext uri="{FF2B5EF4-FFF2-40B4-BE49-F238E27FC236}">
              <a16:creationId xmlns="" xmlns:a16="http://schemas.microsoft.com/office/drawing/2014/main" id="{F8FB4404-303D-42C3-92E2-909F9FC8B92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66675"/>
          <a:ext cx="2676525" cy="723900"/>
        </a:xfrm>
        <a:prstGeom prst="rect">
          <a:avLst/>
        </a:prstGeom>
        <a:noFill/>
      </xdr:spPr>
    </xdr:pic>
    <xdr:clientData/>
  </xdr:twoCellAnchor>
  <xdr:twoCellAnchor editAs="oneCell">
    <xdr:from>
      <xdr:col>4</xdr:col>
      <xdr:colOff>628650</xdr:colOff>
      <xdr:row>17</xdr:row>
      <xdr:rowOff>0</xdr:rowOff>
    </xdr:from>
    <xdr:to>
      <xdr:col>5</xdr:col>
      <xdr:colOff>428625</xdr:colOff>
      <xdr:row>18</xdr:row>
      <xdr:rowOff>78020</xdr:rowOff>
    </xdr:to>
    <xdr:pic>
      <xdr:nvPicPr>
        <xdr:cNvPr id="6" name="Imagen 5">
          <a:extLst>
            <a:ext uri="{FF2B5EF4-FFF2-40B4-BE49-F238E27FC236}">
              <a16:creationId xmlns="" xmlns:a16="http://schemas.microsoft.com/office/drawing/2014/main" id="{6DDA146B-8414-40D6-A95A-6F05B0F0E125}"/>
            </a:ext>
          </a:extLst>
        </xdr:cNvPr>
        <xdr:cNvPicPr>
          <a:picLocks noChangeAspect="1"/>
        </xdr:cNvPicPr>
      </xdr:nvPicPr>
      <xdr:blipFill>
        <a:blip xmlns:r="http://schemas.openxmlformats.org/officeDocument/2006/relationships" r:embed="rId3"/>
        <a:stretch>
          <a:fillRect/>
        </a:stretch>
      </xdr:blipFill>
      <xdr:spPr>
        <a:xfrm>
          <a:off x="4371975" y="2600325"/>
          <a:ext cx="561975" cy="239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160986</xdr:colOff>
      <xdr:row>0</xdr:row>
      <xdr:rowOff>105179</xdr:rowOff>
    </xdr:from>
    <xdr:to>
      <xdr:col>1</xdr:col>
      <xdr:colOff>1219664</xdr:colOff>
      <xdr:row>5</xdr:row>
      <xdr:rowOff>116159</xdr:rowOff>
    </xdr:to>
    <xdr:pic>
      <xdr:nvPicPr>
        <xdr:cNvPr id="2" name="Imagen 1" descr="Logo CSJ RGB_01">
          <a:extLst>
            <a:ext uri="{FF2B5EF4-FFF2-40B4-BE49-F238E27FC236}">
              <a16:creationId xmlns:a16="http://schemas.microsoft.com/office/drawing/2014/main" xmlns=""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9"/>
          <a:ext cx="2104105" cy="8240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3</xdr:col>
      <xdr:colOff>1174686</xdr:colOff>
      <xdr:row>6</xdr:row>
      <xdr:rowOff>40247</xdr:rowOff>
    </xdr:to>
    <xdr:pic>
      <xdr:nvPicPr>
        <xdr:cNvPr id="2" name="Imagen 1" descr="Logo CSJ RGB_01">
          <a:extLst>
            <a:ext uri="{FF2B5EF4-FFF2-40B4-BE49-F238E27FC236}">
              <a16:creationId xmlns="" xmlns:a16="http://schemas.microsoft.com/office/drawing/2014/main"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4535508" cy="9066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160986</xdr:colOff>
      <xdr:row>0</xdr:row>
      <xdr:rowOff>105179</xdr:rowOff>
    </xdr:from>
    <xdr:to>
      <xdr:col>2</xdr:col>
      <xdr:colOff>1063831</xdr:colOff>
      <xdr:row>4</xdr:row>
      <xdr:rowOff>136072</xdr:rowOff>
    </xdr:to>
    <xdr:pic>
      <xdr:nvPicPr>
        <xdr:cNvPr id="2" name="Imagen 1" descr="Logo CSJ RGB_01">
          <a:extLst>
            <a:ext uri="{FF2B5EF4-FFF2-40B4-BE49-F238E27FC236}">
              <a16:creationId xmlns:a16="http://schemas.microsoft.com/office/drawing/2014/main" xmlns=""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9"/>
          <a:ext cx="3945897" cy="6741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10468</xdr:colOff>
      <xdr:row>0</xdr:row>
      <xdr:rowOff>105178</xdr:rowOff>
    </xdr:from>
    <xdr:to>
      <xdr:col>8</xdr:col>
      <xdr:colOff>1755244</xdr:colOff>
      <xdr:row>6</xdr:row>
      <xdr:rowOff>40247</xdr:rowOff>
    </xdr:to>
    <xdr:pic>
      <xdr:nvPicPr>
        <xdr:cNvPr id="2" name="Imagen 1" descr="Logo CSJ RGB_01">
          <a:extLst>
            <a:ext uri="{FF2B5EF4-FFF2-40B4-BE49-F238E27FC236}">
              <a16:creationId xmlns:a16="http://schemas.microsoft.com/office/drawing/2014/main" xmlns=""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3543" y="105178"/>
          <a:ext cx="2517215" cy="9066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160986</xdr:colOff>
      <xdr:row>0</xdr:row>
      <xdr:rowOff>105179</xdr:rowOff>
    </xdr:from>
    <xdr:to>
      <xdr:col>2</xdr:col>
      <xdr:colOff>744904</xdr:colOff>
      <xdr:row>5</xdr:row>
      <xdr:rowOff>61059</xdr:rowOff>
    </xdr:to>
    <xdr:pic>
      <xdr:nvPicPr>
        <xdr:cNvPr id="2" name="Imagen 1" descr="Logo CSJ RGB_01">
          <a:extLst>
            <a:ext uri="{FF2B5EF4-FFF2-40B4-BE49-F238E27FC236}">
              <a16:creationId xmlns="" xmlns:a16="http://schemas.microsoft.com/office/drawing/2014/main"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9"/>
          <a:ext cx="2098149" cy="74963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2</xdr:col>
      <xdr:colOff>723900</xdr:colOff>
      <xdr:row>5</xdr:row>
      <xdr:rowOff>38100</xdr:rowOff>
    </xdr:to>
    <xdr:pic>
      <xdr:nvPicPr>
        <xdr:cNvPr id="2" name="Imagen 1" descr="Logo CSJ RGB_01">
          <a:extLst>
            <a:ext uri="{FF2B5EF4-FFF2-40B4-BE49-F238E27FC236}">
              <a16:creationId xmlns="" xmlns:a16="http://schemas.microsoft.com/office/drawing/2014/main"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2086914" cy="74254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3</xdr:col>
      <xdr:colOff>857386</xdr:colOff>
      <xdr:row>6</xdr:row>
      <xdr:rowOff>40247</xdr:rowOff>
    </xdr:to>
    <xdr:pic>
      <xdr:nvPicPr>
        <xdr:cNvPr id="2" name="Imagen 1" descr="Logo CSJ RGB_01">
          <a:extLst>
            <a:ext uri="{FF2B5EF4-FFF2-40B4-BE49-F238E27FC236}">
              <a16:creationId xmlns:a16="http://schemas.microsoft.com/office/drawing/2014/main" xmlns="" id="{55B5DDFA-8AFE-481D-A6FB-6BA45B7E27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78"/>
          <a:ext cx="4530547" cy="90661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160986</xdr:colOff>
      <xdr:row>0</xdr:row>
      <xdr:rowOff>105178</xdr:rowOff>
    </xdr:from>
    <xdr:to>
      <xdr:col>2</xdr:col>
      <xdr:colOff>1381794</xdr:colOff>
      <xdr:row>6</xdr:row>
      <xdr:rowOff>40247</xdr:rowOff>
    </xdr:to>
    <xdr:pic>
      <xdr:nvPicPr>
        <xdr:cNvPr id="2" name="Imagen 1" descr="Logo CSJ RGB_01">
          <a:extLst>
            <a:ext uri="{FF2B5EF4-FFF2-40B4-BE49-F238E27FC236}">
              <a16:creationId xmlns="" xmlns:a16="http://schemas.microsoft.com/office/drawing/2014/main" id="{FE1581AF-755C-4F60-B8B0-6DE176ECC1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6" y="105178"/>
          <a:ext cx="4534435" cy="90098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2.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74"/>
  <sheetViews>
    <sheetView zoomScale="84" zoomScaleNormal="84" workbookViewId="0">
      <selection activeCell="C13" sqref="C13:C18"/>
    </sheetView>
  </sheetViews>
  <sheetFormatPr baseColWidth="10" defaultRowHeight="12.75" x14ac:dyDescent="0.2"/>
  <cols>
    <col min="1" max="1" width="16.5703125" customWidth="1"/>
    <col min="2" max="2" width="17.140625" customWidth="1"/>
    <col min="3" max="3" width="17.28515625" customWidth="1"/>
    <col min="4" max="4" width="18.85546875" customWidth="1"/>
    <col min="5" max="5" width="5.7109375" bestFit="1" customWidth="1"/>
    <col min="6" max="6" width="44.140625" customWidth="1"/>
    <col min="11" max="11" width="24.42578125" customWidth="1"/>
    <col min="14" max="14" width="24.140625" customWidth="1"/>
    <col min="16" max="16" width="21.7109375" customWidth="1"/>
    <col min="24" max="24" width="32.140625" customWidth="1"/>
  </cols>
  <sheetData>
    <row r="1" spans="1:24" x14ac:dyDescent="0.2">
      <c r="A1" s="374"/>
      <c r="B1" s="374"/>
      <c r="C1" s="374"/>
      <c r="D1" s="376" t="s">
        <v>42</v>
      </c>
      <c r="E1" s="376"/>
      <c r="F1" s="376"/>
      <c r="G1" s="376"/>
      <c r="H1" s="376"/>
      <c r="I1" s="376"/>
      <c r="J1" s="376"/>
      <c r="K1" s="376"/>
      <c r="L1" s="376"/>
      <c r="M1" s="376"/>
      <c r="N1" s="376"/>
      <c r="O1" s="376"/>
      <c r="P1" s="376"/>
      <c r="Q1" s="376"/>
      <c r="R1" s="376"/>
      <c r="S1" s="376"/>
      <c r="T1" s="376"/>
      <c r="U1" s="376"/>
      <c r="V1" s="376"/>
      <c r="W1" s="376"/>
      <c r="X1" s="376"/>
    </row>
    <row r="2" spans="1:24"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24" x14ac:dyDescent="0.2">
      <c r="A3" s="374"/>
      <c r="B3" s="374"/>
      <c r="C3" s="374"/>
      <c r="D3" s="377" t="s">
        <v>43</v>
      </c>
      <c r="E3" s="377"/>
      <c r="F3" s="377"/>
      <c r="G3" s="377"/>
      <c r="H3" s="377"/>
      <c r="I3" s="377"/>
      <c r="J3" s="377"/>
      <c r="K3" s="377"/>
      <c r="L3" s="377"/>
      <c r="M3" s="377"/>
      <c r="N3" s="377"/>
      <c r="O3" s="377"/>
      <c r="P3" s="377"/>
      <c r="Q3" s="377"/>
      <c r="R3" s="377"/>
      <c r="S3" s="377"/>
      <c r="T3" s="377"/>
      <c r="U3" s="377"/>
      <c r="V3" s="377"/>
      <c r="W3" s="377"/>
      <c r="X3" s="377"/>
    </row>
    <row r="4" spans="1:24"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24"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24"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24" ht="13.5" thickBot="1" x14ac:dyDescent="0.25">
      <c r="A7" s="375"/>
      <c r="B7" s="375"/>
      <c r="C7" s="375"/>
      <c r="D7" s="48"/>
      <c r="E7" s="48"/>
      <c r="F7" s="48"/>
      <c r="G7" s="48"/>
      <c r="H7" s="48"/>
      <c r="I7" s="48"/>
      <c r="J7" s="48"/>
      <c r="K7" s="48"/>
      <c r="L7" s="48"/>
      <c r="M7" s="48"/>
      <c r="N7" s="48"/>
      <c r="O7" s="48"/>
      <c r="P7" s="776"/>
      <c r="Q7" s="48"/>
      <c r="R7" s="48"/>
      <c r="S7" s="48"/>
      <c r="T7" s="48"/>
      <c r="U7" s="48"/>
      <c r="V7" s="48"/>
      <c r="W7" s="48"/>
      <c r="X7" s="48"/>
    </row>
    <row r="8" spans="1:24" ht="13.5" thickTop="1" x14ac:dyDescent="0.2">
      <c r="A8" s="379" t="s">
        <v>77</v>
      </c>
      <c r="B8" s="379"/>
      <c r="C8" s="379"/>
      <c r="D8" s="380" t="s">
        <v>89</v>
      </c>
      <c r="E8" s="381"/>
      <c r="F8" s="381"/>
      <c r="G8" s="381"/>
      <c r="H8" s="381"/>
      <c r="I8" s="381"/>
      <c r="J8" s="381"/>
      <c r="K8" s="381"/>
      <c r="L8" s="381"/>
      <c r="M8" s="382" t="s">
        <v>93</v>
      </c>
      <c r="N8" s="382"/>
      <c r="O8" s="382"/>
      <c r="P8" s="382"/>
      <c r="Q8" s="382"/>
      <c r="R8" s="382"/>
      <c r="S8" s="382"/>
      <c r="T8" s="383" t="s">
        <v>78</v>
      </c>
      <c r="U8" s="384"/>
      <c r="V8" s="384"/>
      <c r="W8" s="385"/>
      <c r="X8" s="389" t="s">
        <v>132</v>
      </c>
    </row>
    <row r="9" spans="1:24" ht="42.75" customHeight="1" x14ac:dyDescent="0.2">
      <c r="A9" s="379"/>
      <c r="B9" s="379"/>
      <c r="C9" s="379"/>
      <c r="D9" s="381"/>
      <c r="E9" s="381"/>
      <c r="F9" s="381"/>
      <c r="G9" s="381"/>
      <c r="H9" s="381"/>
      <c r="I9" s="381"/>
      <c r="J9" s="381"/>
      <c r="K9" s="381"/>
      <c r="L9" s="381"/>
      <c r="M9" s="382"/>
      <c r="N9" s="382"/>
      <c r="O9" s="382"/>
      <c r="P9" s="382"/>
      <c r="Q9" s="382"/>
      <c r="R9" s="382"/>
      <c r="S9" s="382"/>
      <c r="T9" s="386"/>
      <c r="U9" s="387"/>
      <c r="V9" s="387"/>
      <c r="W9" s="388"/>
      <c r="X9" s="389"/>
    </row>
    <row r="10" spans="1:24" x14ac:dyDescent="0.2">
      <c r="A10" s="390" t="s">
        <v>34</v>
      </c>
      <c r="B10" s="373" t="s">
        <v>35</v>
      </c>
      <c r="C10" s="373" t="s">
        <v>28</v>
      </c>
      <c r="D10" s="372" t="s">
        <v>40</v>
      </c>
      <c r="E10" s="372" t="s">
        <v>0</v>
      </c>
      <c r="F10" s="372" t="s">
        <v>4</v>
      </c>
      <c r="G10" s="372" t="s">
        <v>10</v>
      </c>
      <c r="H10" s="372" t="s">
        <v>123</v>
      </c>
      <c r="I10" s="372" t="s">
        <v>104</v>
      </c>
      <c r="J10" s="372" t="s">
        <v>105</v>
      </c>
      <c r="K10" s="372" t="s">
        <v>663</v>
      </c>
      <c r="L10" s="372" t="s">
        <v>22</v>
      </c>
      <c r="M10" s="371" t="s">
        <v>106</v>
      </c>
      <c r="N10" s="371" t="s">
        <v>23</v>
      </c>
      <c r="O10" s="371" t="s">
        <v>24</v>
      </c>
      <c r="P10" s="371" t="s">
        <v>117</v>
      </c>
      <c r="Q10" s="371" t="s">
        <v>107</v>
      </c>
      <c r="R10" s="371" t="s">
        <v>33</v>
      </c>
      <c r="S10" s="371"/>
      <c r="T10" s="364" t="s">
        <v>108</v>
      </c>
      <c r="U10" s="364" t="s">
        <v>109</v>
      </c>
      <c r="V10" s="365" t="s">
        <v>126</v>
      </c>
      <c r="W10" s="365" t="s">
        <v>29</v>
      </c>
      <c r="X10" s="389"/>
    </row>
    <row r="11" spans="1:24" ht="24" x14ac:dyDescent="0.2">
      <c r="A11" s="390"/>
      <c r="B11" s="373"/>
      <c r="C11" s="373"/>
      <c r="D11" s="372"/>
      <c r="E11" s="372"/>
      <c r="F11" s="372"/>
      <c r="G11" s="372"/>
      <c r="H11" s="372"/>
      <c r="I11" s="372"/>
      <c r="J11" s="372"/>
      <c r="K11" s="372"/>
      <c r="L11" s="372"/>
      <c r="M11" s="371"/>
      <c r="N11" s="371"/>
      <c r="O11" s="371"/>
      <c r="P11" s="371"/>
      <c r="Q11" s="371"/>
      <c r="R11" s="246" t="s">
        <v>31</v>
      </c>
      <c r="S11" s="246" t="s">
        <v>32</v>
      </c>
      <c r="T11" s="364"/>
      <c r="U11" s="364"/>
      <c r="V11" s="365"/>
      <c r="W11" s="365"/>
      <c r="X11" s="389"/>
    </row>
    <row r="12" spans="1:24" ht="31.5" customHeight="1" x14ac:dyDescent="0.25">
      <c r="A12" s="366" t="s">
        <v>143</v>
      </c>
      <c r="B12" s="366"/>
      <c r="C12" s="366"/>
      <c r="D12" s="366"/>
      <c r="E12" s="367" t="s">
        <v>76</v>
      </c>
      <c r="F12" s="368"/>
      <c r="G12" s="62"/>
      <c r="H12" s="777">
        <f t="shared" ref="H12" si="0">H13+H19+H25+H31+H37+H43+H49+H55+H61+H67+H73+H79+H85+H91+H97+H103+H109+H115+H121+H127+H133+H139+H145+H151+H157+H163+H169</f>
        <v>232</v>
      </c>
      <c r="I12" s="778"/>
      <c r="J12" s="778"/>
      <c r="K12" s="778">
        <f>K13+K19+K25+K31+K37+K43+K49+K55+K61+K67+K73+K79+K85+K91+K97+K103+K109+K115+K121+K127+K133+K139+K145+K151+K157+K163+K169</f>
        <v>130062880738</v>
      </c>
      <c r="L12" s="778">
        <f t="shared" ref="L12:M12" si="1">L13+L19+L25+L31+L37+L43+L49+L55+L61+L67+L73+L79+L85+L91+L97+L103+L109+L115+L121+L127+L133+L139+L145+L151+L157+L163+L169</f>
        <v>0</v>
      </c>
      <c r="M12" s="777">
        <f t="shared" si="1"/>
        <v>209</v>
      </c>
      <c r="N12" s="778">
        <f>N13+N19+N25+N31+N37+N43+N49+N55+N61+N67+N73+N79+N85+N91+N97+N103+N109+N115+N121+N127+N133+N139+N145+N151+N157+N163+N169</f>
        <v>120120110101.92</v>
      </c>
      <c r="O12" s="779">
        <f>O13+O19+O25+O31+O37+O43</f>
        <v>0</v>
      </c>
      <c r="P12" s="66" t="s">
        <v>5</v>
      </c>
      <c r="Q12" s="68"/>
      <c r="R12" s="69"/>
      <c r="S12" s="69"/>
      <c r="T12" s="273">
        <f>+J12-Q12</f>
        <v>0</v>
      </c>
      <c r="U12" s="60">
        <f>+(U13+U19+U25+U31+U37+U43)/6</f>
        <v>0.94000000000000006</v>
      </c>
      <c r="V12" s="60">
        <f>+(V13+V19+V25+V31+V37+V43)/6</f>
        <v>0.6814775221436985</v>
      </c>
      <c r="W12" s="60">
        <f>+(W13+W19+W25+W31+W37+W43)/6</f>
        <v>0.97402233156537499</v>
      </c>
    </row>
    <row r="13" spans="1:24" ht="36" x14ac:dyDescent="0.2">
      <c r="A13" s="780" t="s">
        <v>1393</v>
      </c>
      <c r="B13" s="780" t="s">
        <v>1394</v>
      </c>
      <c r="C13" s="780" t="s">
        <v>1395</v>
      </c>
      <c r="D13" s="780" t="s">
        <v>1396</v>
      </c>
      <c r="E13" s="42">
        <v>1</v>
      </c>
      <c r="F13" s="26" t="s">
        <v>1397</v>
      </c>
      <c r="G13" s="26"/>
      <c r="H13" s="60">
        <f>SUM(H14:H18)</f>
        <v>16</v>
      </c>
      <c r="I13" s="27" t="s">
        <v>1398</v>
      </c>
      <c r="J13" s="27">
        <v>23500</v>
      </c>
      <c r="K13" s="781">
        <v>6609621192</v>
      </c>
      <c r="L13" s="781"/>
      <c r="M13" s="60">
        <f>SUM(M14:M18)</f>
        <v>16</v>
      </c>
      <c r="N13" s="782">
        <v>6609621192</v>
      </c>
      <c r="O13" s="782"/>
      <c r="P13" s="30" t="s">
        <v>1399</v>
      </c>
      <c r="Q13" s="31">
        <v>23500</v>
      </c>
      <c r="R13" s="32">
        <v>43466</v>
      </c>
      <c r="S13" s="32">
        <v>43830</v>
      </c>
      <c r="T13" s="60">
        <f>+J13-Q13</f>
        <v>0</v>
      </c>
      <c r="U13" s="61">
        <f>+M13/H13</f>
        <v>1</v>
      </c>
      <c r="V13" s="61">
        <f>+Q13/J13</f>
        <v>1</v>
      </c>
      <c r="W13" s="61">
        <f>+N13/K13</f>
        <v>1</v>
      </c>
      <c r="X13" s="783" t="s">
        <v>1400</v>
      </c>
    </row>
    <row r="14" spans="1:24" ht="60" x14ac:dyDescent="0.2">
      <c r="A14" s="784"/>
      <c r="B14" s="784"/>
      <c r="C14" s="784"/>
      <c r="D14" s="784"/>
      <c r="E14" s="43" t="s">
        <v>30</v>
      </c>
      <c r="F14" s="73" t="s">
        <v>857</v>
      </c>
      <c r="G14" s="34" t="s">
        <v>139</v>
      </c>
      <c r="H14" s="35">
        <v>1</v>
      </c>
      <c r="I14" s="76" t="s">
        <v>137</v>
      </c>
      <c r="J14" s="361" t="s">
        <v>27</v>
      </c>
      <c r="K14" s="362"/>
      <c r="L14" s="362"/>
      <c r="M14" s="36">
        <v>1</v>
      </c>
      <c r="N14" s="361" t="s">
        <v>747</v>
      </c>
      <c r="O14" s="361"/>
      <c r="P14" s="361"/>
      <c r="Q14" s="361"/>
      <c r="R14" s="361"/>
      <c r="S14" s="361"/>
      <c r="T14" s="361"/>
      <c r="U14" s="361"/>
      <c r="V14" s="361"/>
      <c r="W14" s="361"/>
      <c r="X14" s="783"/>
    </row>
    <row r="15" spans="1:24" ht="36" x14ac:dyDescent="0.2">
      <c r="A15" s="784"/>
      <c r="B15" s="784"/>
      <c r="C15" s="784"/>
      <c r="D15" s="784"/>
      <c r="E15" s="43" t="s">
        <v>25</v>
      </c>
      <c r="F15" s="74" t="s">
        <v>135</v>
      </c>
      <c r="G15" s="34" t="s">
        <v>139</v>
      </c>
      <c r="H15" s="35">
        <v>1</v>
      </c>
      <c r="I15" s="77" t="s">
        <v>138</v>
      </c>
      <c r="J15" s="362"/>
      <c r="K15" s="362"/>
      <c r="L15" s="362"/>
      <c r="M15" s="36">
        <v>1</v>
      </c>
      <c r="N15" s="361"/>
      <c r="O15" s="361"/>
      <c r="P15" s="361"/>
      <c r="Q15" s="361"/>
      <c r="R15" s="361"/>
      <c r="S15" s="361"/>
      <c r="T15" s="361"/>
      <c r="U15" s="361"/>
      <c r="V15" s="361"/>
      <c r="W15" s="361"/>
      <c r="X15" s="783"/>
    </row>
    <row r="16" spans="1:24" ht="60" x14ac:dyDescent="0.2">
      <c r="A16" s="784"/>
      <c r="B16" s="784"/>
      <c r="C16" s="784"/>
      <c r="D16" s="784"/>
      <c r="E16" s="43" t="s">
        <v>25</v>
      </c>
      <c r="F16" s="74" t="s">
        <v>1002</v>
      </c>
      <c r="G16" s="34" t="s">
        <v>139</v>
      </c>
      <c r="H16" s="35">
        <v>1</v>
      </c>
      <c r="I16" s="77" t="s">
        <v>137</v>
      </c>
      <c r="J16" s="362"/>
      <c r="K16" s="362"/>
      <c r="L16" s="362"/>
      <c r="M16" s="36">
        <v>1</v>
      </c>
      <c r="N16" s="361"/>
      <c r="O16" s="361"/>
      <c r="P16" s="361"/>
      <c r="Q16" s="361"/>
      <c r="R16" s="361"/>
      <c r="S16" s="361"/>
      <c r="T16" s="361"/>
      <c r="U16" s="361"/>
      <c r="V16" s="361"/>
      <c r="W16" s="361"/>
      <c r="X16" s="783"/>
    </row>
    <row r="17" spans="1:24" ht="72" x14ac:dyDescent="0.2">
      <c r="A17" s="784"/>
      <c r="B17" s="784"/>
      <c r="C17" s="784"/>
      <c r="D17" s="784"/>
      <c r="E17" s="43" t="s">
        <v>51</v>
      </c>
      <c r="F17" s="74" t="s">
        <v>1401</v>
      </c>
      <c r="G17" s="34" t="s">
        <v>139</v>
      </c>
      <c r="H17" s="35">
        <v>1</v>
      </c>
      <c r="I17" s="77" t="s">
        <v>137</v>
      </c>
      <c r="J17" s="362"/>
      <c r="K17" s="362"/>
      <c r="L17" s="362"/>
      <c r="M17" s="36">
        <v>1</v>
      </c>
      <c r="N17" s="361"/>
      <c r="O17" s="361"/>
      <c r="P17" s="361"/>
      <c r="Q17" s="361"/>
      <c r="R17" s="361"/>
      <c r="S17" s="361"/>
      <c r="T17" s="361"/>
      <c r="U17" s="361"/>
      <c r="V17" s="361"/>
      <c r="W17" s="361"/>
      <c r="X17" s="783"/>
    </row>
    <row r="18" spans="1:24" ht="60" x14ac:dyDescent="0.2">
      <c r="A18" s="784"/>
      <c r="B18" s="784"/>
      <c r="C18" s="784"/>
      <c r="D18" s="784"/>
      <c r="E18" s="43" t="s">
        <v>136</v>
      </c>
      <c r="F18" s="75" t="s">
        <v>1011</v>
      </c>
      <c r="G18" s="34" t="s">
        <v>140</v>
      </c>
      <c r="H18" s="35">
        <v>12</v>
      </c>
      <c r="I18" s="78" t="s">
        <v>1389</v>
      </c>
      <c r="J18" s="362"/>
      <c r="K18" s="362"/>
      <c r="L18" s="362"/>
      <c r="M18" s="36">
        <v>12</v>
      </c>
      <c r="N18" s="361"/>
      <c r="O18" s="361"/>
      <c r="P18" s="361"/>
      <c r="Q18" s="361"/>
      <c r="R18" s="361"/>
      <c r="S18" s="361"/>
      <c r="T18" s="361"/>
      <c r="U18" s="361"/>
      <c r="V18" s="361"/>
      <c r="W18" s="361"/>
      <c r="X18" s="785"/>
    </row>
    <row r="19" spans="1:24" ht="48" x14ac:dyDescent="0.2">
      <c r="A19" s="780" t="s">
        <v>1393</v>
      </c>
      <c r="B19" s="780" t="s">
        <v>1394</v>
      </c>
      <c r="C19" s="780" t="s">
        <v>1395</v>
      </c>
      <c r="D19" s="780" t="s">
        <v>1396</v>
      </c>
      <c r="E19" s="42">
        <v>2</v>
      </c>
      <c r="F19" s="26" t="s">
        <v>1402</v>
      </c>
      <c r="G19" s="26"/>
      <c r="H19" s="60">
        <v>25</v>
      </c>
      <c r="I19" s="30" t="s">
        <v>1403</v>
      </c>
      <c r="J19" s="30">
        <v>25</v>
      </c>
      <c r="K19" s="782">
        <v>4828145113</v>
      </c>
      <c r="L19" s="781"/>
      <c r="M19" s="60">
        <f>SUM(M20:M24)</f>
        <v>16</v>
      </c>
      <c r="N19" s="781">
        <v>4828145114</v>
      </c>
      <c r="O19" s="781">
        <v>0</v>
      </c>
      <c r="P19" s="264" t="s">
        <v>1404</v>
      </c>
      <c r="Q19" s="37">
        <v>25</v>
      </c>
      <c r="R19" s="32">
        <v>43466</v>
      </c>
      <c r="S19" s="32">
        <v>43830</v>
      </c>
      <c r="T19" s="60">
        <f>+J19-Q19</f>
        <v>0</v>
      </c>
      <c r="U19" s="61">
        <f>+M19/H19</f>
        <v>0.64</v>
      </c>
      <c r="V19" s="61">
        <f>+Q19/J19</f>
        <v>1</v>
      </c>
      <c r="W19" s="61">
        <f>+N19/K19</f>
        <v>1.000000000207119</v>
      </c>
      <c r="X19" s="783" t="s">
        <v>1405</v>
      </c>
    </row>
    <row r="20" spans="1:24" ht="60" x14ac:dyDescent="0.2">
      <c r="A20" s="784"/>
      <c r="B20" s="784"/>
      <c r="C20" s="784"/>
      <c r="D20" s="784"/>
      <c r="E20" s="43" t="s">
        <v>70</v>
      </c>
      <c r="F20" s="73" t="s">
        <v>857</v>
      </c>
      <c r="G20" s="34" t="s">
        <v>139</v>
      </c>
      <c r="H20" s="35">
        <v>1</v>
      </c>
      <c r="I20" s="76" t="s">
        <v>137</v>
      </c>
      <c r="J20" s="361" t="s">
        <v>27</v>
      </c>
      <c r="K20" s="361"/>
      <c r="L20" s="361"/>
      <c r="M20" s="36">
        <v>1</v>
      </c>
      <c r="N20" s="361" t="s">
        <v>27</v>
      </c>
      <c r="O20" s="361"/>
      <c r="P20" s="361"/>
      <c r="Q20" s="361"/>
      <c r="R20" s="361"/>
      <c r="S20" s="361"/>
      <c r="T20" s="361"/>
      <c r="U20" s="361"/>
      <c r="V20" s="361"/>
      <c r="W20" s="361"/>
      <c r="X20" s="783"/>
    </row>
    <row r="21" spans="1:24" ht="36" x14ac:dyDescent="0.2">
      <c r="A21" s="784"/>
      <c r="B21" s="784"/>
      <c r="C21" s="784"/>
      <c r="D21" s="784"/>
      <c r="E21" s="43" t="s">
        <v>71</v>
      </c>
      <c r="F21" s="74" t="s">
        <v>135</v>
      </c>
      <c r="G21" s="34" t="s">
        <v>139</v>
      </c>
      <c r="H21" s="35">
        <v>1</v>
      </c>
      <c r="I21" s="77" t="s">
        <v>138</v>
      </c>
      <c r="J21" s="361"/>
      <c r="K21" s="361"/>
      <c r="L21" s="361"/>
      <c r="M21" s="36">
        <v>1</v>
      </c>
      <c r="N21" s="361"/>
      <c r="O21" s="361"/>
      <c r="P21" s="361"/>
      <c r="Q21" s="361"/>
      <c r="R21" s="361"/>
      <c r="S21" s="361"/>
      <c r="T21" s="361"/>
      <c r="U21" s="361"/>
      <c r="V21" s="361"/>
      <c r="W21" s="361"/>
      <c r="X21" s="783"/>
    </row>
    <row r="22" spans="1:24" ht="84" x14ac:dyDescent="0.2">
      <c r="A22" s="784"/>
      <c r="B22" s="784"/>
      <c r="C22" s="784"/>
      <c r="D22" s="784"/>
      <c r="E22" s="43" t="s">
        <v>72</v>
      </c>
      <c r="F22" s="74" t="s">
        <v>1002</v>
      </c>
      <c r="G22" s="34" t="s">
        <v>139</v>
      </c>
      <c r="H22" s="35">
        <v>1</v>
      </c>
      <c r="I22" s="77" t="s">
        <v>137</v>
      </c>
      <c r="J22" s="361"/>
      <c r="K22" s="361"/>
      <c r="L22" s="361"/>
      <c r="M22" s="36">
        <v>1</v>
      </c>
      <c r="N22" s="361"/>
      <c r="O22" s="361"/>
      <c r="P22" s="361"/>
      <c r="Q22" s="361"/>
      <c r="R22" s="361"/>
      <c r="S22" s="361"/>
      <c r="T22" s="361"/>
      <c r="U22" s="361"/>
      <c r="V22" s="361"/>
      <c r="W22" s="361"/>
      <c r="X22" s="783"/>
    </row>
    <row r="23" spans="1:24" ht="72" x14ac:dyDescent="0.2">
      <c r="A23" s="784"/>
      <c r="B23" s="784"/>
      <c r="C23" s="784"/>
      <c r="D23" s="784"/>
      <c r="E23" s="43" t="s">
        <v>73</v>
      </c>
      <c r="F23" s="74" t="s">
        <v>1401</v>
      </c>
      <c r="G23" s="34" t="s">
        <v>139</v>
      </c>
      <c r="H23" s="35">
        <v>1</v>
      </c>
      <c r="I23" s="77" t="s">
        <v>137</v>
      </c>
      <c r="J23" s="361"/>
      <c r="K23" s="361"/>
      <c r="L23" s="361"/>
      <c r="M23" s="36">
        <v>1</v>
      </c>
      <c r="N23" s="361"/>
      <c r="O23" s="361"/>
      <c r="P23" s="361"/>
      <c r="Q23" s="361"/>
      <c r="R23" s="361"/>
      <c r="S23" s="361"/>
      <c r="T23" s="361"/>
      <c r="U23" s="361"/>
      <c r="V23" s="361"/>
      <c r="W23" s="361"/>
      <c r="X23" s="783"/>
    </row>
    <row r="24" spans="1:24" ht="60" x14ac:dyDescent="0.2">
      <c r="A24" s="784"/>
      <c r="B24" s="784"/>
      <c r="C24" s="784"/>
      <c r="D24" s="784"/>
      <c r="E24" s="43" t="s">
        <v>74</v>
      </c>
      <c r="F24" s="75" t="s">
        <v>1011</v>
      </c>
      <c r="G24" s="34" t="s">
        <v>140</v>
      </c>
      <c r="H24" s="35">
        <v>12</v>
      </c>
      <c r="I24" s="78" t="s">
        <v>141</v>
      </c>
      <c r="J24" s="361"/>
      <c r="K24" s="361"/>
      <c r="L24" s="361"/>
      <c r="M24" s="36">
        <v>12</v>
      </c>
      <c r="N24" s="361"/>
      <c r="O24" s="361"/>
      <c r="P24" s="361"/>
      <c r="Q24" s="361"/>
      <c r="R24" s="361"/>
      <c r="S24" s="361"/>
      <c r="T24" s="361"/>
      <c r="U24" s="361"/>
      <c r="V24" s="361"/>
      <c r="W24" s="361"/>
      <c r="X24" s="785"/>
    </row>
    <row r="25" spans="1:24" ht="120" x14ac:dyDescent="0.2">
      <c r="A25" s="780" t="s">
        <v>1393</v>
      </c>
      <c r="B25" s="780" t="s">
        <v>1406</v>
      </c>
      <c r="C25" s="780" t="s">
        <v>1395</v>
      </c>
      <c r="D25" s="780" t="s">
        <v>1396</v>
      </c>
      <c r="E25" s="42">
        <v>3</v>
      </c>
      <c r="F25" s="26" t="s">
        <v>1407</v>
      </c>
      <c r="G25" s="26"/>
      <c r="H25" s="60">
        <f>SUM(H26:H30)</f>
        <v>14</v>
      </c>
      <c r="I25" s="30" t="s">
        <v>1408</v>
      </c>
      <c r="J25" s="30">
        <v>1243</v>
      </c>
      <c r="K25" s="782">
        <v>1835935903</v>
      </c>
      <c r="L25" s="781">
        <v>0</v>
      </c>
      <c r="M25" s="60">
        <f>SUM(M26:M30)</f>
        <v>14</v>
      </c>
      <c r="N25" s="781">
        <v>1835935903</v>
      </c>
      <c r="O25" s="781">
        <v>0</v>
      </c>
      <c r="P25" s="786" t="s">
        <v>1409</v>
      </c>
      <c r="Q25" s="787">
        <v>1243</v>
      </c>
      <c r="R25" s="788">
        <v>43514</v>
      </c>
      <c r="S25" s="788">
        <v>43830</v>
      </c>
      <c r="T25" s="273">
        <f>+J25-Q25</f>
        <v>0</v>
      </c>
      <c r="U25" s="61">
        <f>+M25/H25</f>
        <v>1</v>
      </c>
      <c r="V25" s="61">
        <f>+Q25/J25</f>
        <v>1</v>
      </c>
      <c r="W25" s="61">
        <f>+N25/K25</f>
        <v>1</v>
      </c>
      <c r="X25" s="789" t="s">
        <v>1410</v>
      </c>
    </row>
    <row r="26" spans="1:24" ht="60" x14ac:dyDescent="0.2">
      <c r="A26" s="784"/>
      <c r="B26" s="784"/>
      <c r="C26" s="784"/>
      <c r="D26" s="784"/>
      <c r="E26" s="43" t="s">
        <v>54</v>
      </c>
      <c r="F26" s="73" t="s">
        <v>857</v>
      </c>
      <c r="G26" s="34" t="s">
        <v>139</v>
      </c>
      <c r="H26" s="35">
        <v>1</v>
      </c>
      <c r="I26" s="76" t="s">
        <v>137</v>
      </c>
      <c r="J26" s="361" t="s">
        <v>27</v>
      </c>
      <c r="K26" s="361"/>
      <c r="L26" s="361"/>
      <c r="M26" s="36">
        <v>1</v>
      </c>
      <c r="N26" s="361" t="s">
        <v>27</v>
      </c>
      <c r="O26" s="361"/>
      <c r="P26" s="361"/>
      <c r="Q26" s="361"/>
      <c r="R26" s="361"/>
      <c r="S26" s="361"/>
      <c r="T26" s="361"/>
      <c r="U26" s="361"/>
      <c r="V26" s="361"/>
      <c r="W26" s="361"/>
      <c r="X26" s="789"/>
    </row>
    <row r="27" spans="1:24" ht="36" x14ac:dyDescent="0.2">
      <c r="A27" s="784"/>
      <c r="B27" s="784"/>
      <c r="C27" s="784"/>
      <c r="D27" s="784"/>
      <c r="E27" s="43" t="s">
        <v>50</v>
      </c>
      <c r="F27" s="74" t="s">
        <v>135</v>
      </c>
      <c r="G27" s="34" t="s">
        <v>139</v>
      </c>
      <c r="H27" s="35">
        <v>1</v>
      </c>
      <c r="I27" s="77" t="s">
        <v>138</v>
      </c>
      <c r="J27" s="361"/>
      <c r="K27" s="361"/>
      <c r="L27" s="361"/>
      <c r="M27" s="36">
        <v>1</v>
      </c>
      <c r="N27" s="361"/>
      <c r="O27" s="361"/>
      <c r="P27" s="361"/>
      <c r="Q27" s="361"/>
      <c r="R27" s="361"/>
      <c r="S27" s="361"/>
      <c r="T27" s="361"/>
      <c r="U27" s="361"/>
      <c r="V27" s="361"/>
      <c r="W27" s="361"/>
      <c r="X27" s="789"/>
    </row>
    <row r="28" spans="1:24" ht="60" x14ac:dyDescent="0.2">
      <c r="A28" s="784"/>
      <c r="B28" s="784"/>
      <c r="C28" s="784"/>
      <c r="D28" s="784"/>
      <c r="E28" s="43" t="s">
        <v>49</v>
      </c>
      <c r="F28" s="74" t="s">
        <v>1002</v>
      </c>
      <c r="G28" s="34" t="s">
        <v>139</v>
      </c>
      <c r="H28" s="35">
        <v>1</v>
      </c>
      <c r="I28" s="77" t="s">
        <v>137</v>
      </c>
      <c r="J28" s="361"/>
      <c r="K28" s="361"/>
      <c r="L28" s="361"/>
      <c r="M28" s="36">
        <v>1</v>
      </c>
      <c r="N28" s="361"/>
      <c r="O28" s="361"/>
      <c r="P28" s="361"/>
      <c r="Q28" s="361"/>
      <c r="R28" s="361"/>
      <c r="S28" s="361"/>
      <c r="T28" s="361"/>
      <c r="U28" s="361"/>
      <c r="V28" s="361"/>
      <c r="W28" s="361"/>
      <c r="X28" s="789"/>
    </row>
    <row r="29" spans="1:24" ht="72" x14ac:dyDescent="0.2">
      <c r="A29" s="784"/>
      <c r="B29" s="784"/>
      <c r="C29" s="784"/>
      <c r="D29" s="784"/>
      <c r="E29" s="43" t="s">
        <v>47</v>
      </c>
      <c r="F29" s="74" t="s">
        <v>1401</v>
      </c>
      <c r="G29" s="34" t="s">
        <v>139</v>
      </c>
      <c r="H29" s="35">
        <v>1</v>
      </c>
      <c r="I29" s="77" t="s">
        <v>137</v>
      </c>
      <c r="J29" s="361"/>
      <c r="K29" s="361"/>
      <c r="L29" s="361"/>
      <c r="M29" s="36">
        <v>1</v>
      </c>
      <c r="N29" s="361"/>
      <c r="O29" s="361"/>
      <c r="P29" s="361"/>
      <c r="Q29" s="361"/>
      <c r="R29" s="361"/>
      <c r="S29" s="361"/>
      <c r="T29" s="361"/>
      <c r="U29" s="361"/>
      <c r="V29" s="361"/>
      <c r="W29" s="361"/>
      <c r="X29" s="789"/>
    </row>
    <row r="30" spans="1:24" ht="84" x14ac:dyDescent="0.2">
      <c r="A30" s="784"/>
      <c r="B30" s="784"/>
      <c r="C30" s="784"/>
      <c r="D30" s="784"/>
      <c r="E30" s="43" t="s">
        <v>48</v>
      </c>
      <c r="F30" s="75" t="s">
        <v>1011</v>
      </c>
      <c r="G30" s="34" t="s">
        <v>140</v>
      </c>
      <c r="H30" s="35">
        <v>10</v>
      </c>
      <c r="I30" s="78" t="s">
        <v>141</v>
      </c>
      <c r="J30" s="361"/>
      <c r="K30" s="361"/>
      <c r="L30" s="361"/>
      <c r="M30" s="36">
        <v>10</v>
      </c>
      <c r="N30" s="361"/>
      <c r="O30" s="361"/>
      <c r="P30" s="361"/>
      <c r="Q30" s="361"/>
      <c r="R30" s="361"/>
      <c r="S30" s="361"/>
      <c r="T30" s="361"/>
      <c r="U30" s="361"/>
      <c r="V30" s="361"/>
      <c r="W30" s="361"/>
      <c r="X30" s="790"/>
    </row>
    <row r="31" spans="1:24" ht="84" x14ac:dyDescent="0.2">
      <c r="A31" s="780" t="s">
        <v>1393</v>
      </c>
      <c r="B31" s="780" t="s">
        <v>1406</v>
      </c>
      <c r="C31" s="780" t="s">
        <v>1395</v>
      </c>
      <c r="D31" s="780" t="s">
        <v>1396</v>
      </c>
      <c r="E31" s="42">
        <v>4</v>
      </c>
      <c r="F31" s="26" t="s">
        <v>1411</v>
      </c>
      <c r="G31" s="26"/>
      <c r="H31" s="60">
        <f>SUM(H32:H36)</f>
        <v>11</v>
      </c>
      <c r="I31" s="30" t="s">
        <v>1412</v>
      </c>
      <c r="J31" s="30">
        <v>9</v>
      </c>
      <c r="K31" s="782">
        <v>2763634719</v>
      </c>
      <c r="L31" s="781">
        <v>0</v>
      </c>
      <c r="M31" s="60">
        <f>SUM(M32:M36)</f>
        <v>11</v>
      </c>
      <c r="N31" s="781">
        <f>1797500000+152250000+308128000+75000000</f>
        <v>2332878000</v>
      </c>
      <c r="O31" s="781">
        <v>0</v>
      </c>
      <c r="P31" s="264" t="s">
        <v>1413</v>
      </c>
      <c r="Q31" s="623">
        <v>0</v>
      </c>
      <c r="R31" s="791">
        <v>43733</v>
      </c>
      <c r="S31" s="791">
        <v>43830</v>
      </c>
      <c r="T31" s="273">
        <f>+J31-Q31</f>
        <v>9</v>
      </c>
      <c r="U31" s="61">
        <f>+M31/H31</f>
        <v>1</v>
      </c>
      <c r="V31" s="61">
        <f>+Q31/J31</f>
        <v>0</v>
      </c>
      <c r="W31" s="61">
        <f>+N31/K31</f>
        <v>0.84413398918513149</v>
      </c>
      <c r="X31" s="789" t="s">
        <v>1414</v>
      </c>
    </row>
    <row r="32" spans="1:24" ht="60" x14ac:dyDescent="0.2">
      <c r="A32" s="784"/>
      <c r="B32" s="784"/>
      <c r="C32" s="784"/>
      <c r="D32" s="784"/>
      <c r="E32" s="43" t="s">
        <v>80</v>
      </c>
      <c r="F32" s="33" t="s">
        <v>857</v>
      </c>
      <c r="G32" s="33" t="s">
        <v>139</v>
      </c>
      <c r="H32" s="36">
        <v>1</v>
      </c>
      <c r="I32" s="36" t="s">
        <v>137</v>
      </c>
      <c r="J32" s="361" t="s">
        <v>55</v>
      </c>
      <c r="K32" s="361"/>
      <c r="L32" s="361"/>
      <c r="M32" s="36">
        <v>1</v>
      </c>
      <c r="N32" s="361" t="s">
        <v>55</v>
      </c>
      <c r="O32" s="361"/>
      <c r="P32" s="361"/>
      <c r="Q32" s="361"/>
      <c r="R32" s="361"/>
      <c r="S32" s="361"/>
      <c r="T32" s="361"/>
      <c r="U32" s="361"/>
      <c r="V32" s="361"/>
      <c r="W32" s="361"/>
      <c r="X32" s="789"/>
    </row>
    <row r="33" spans="1:24" ht="36" x14ac:dyDescent="0.2">
      <c r="A33" s="784"/>
      <c r="B33" s="784"/>
      <c r="C33" s="784"/>
      <c r="D33" s="784"/>
      <c r="E33" s="43" t="s">
        <v>57</v>
      </c>
      <c r="F33" s="33" t="s">
        <v>135</v>
      </c>
      <c r="G33" s="33" t="s">
        <v>139</v>
      </c>
      <c r="H33" s="36">
        <v>1</v>
      </c>
      <c r="I33" s="36" t="s">
        <v>138</v>
      </c>
      <c r="J33" s="361"/>
      <c r="K33" s="361"/>
      <c r="L33" s="361"/>
      <c r="M33" s="36">
        <v>1</v>
      </c>
      <c r="N33" s="361"/>
      <c r="O33" s="361"/>
      <c r="P33" s="361"/>
      <c r="Q33" s="361"/>
      <c r="R33" s="361"/>
      <c r="S33" s="361"/>
      <c r="T33" s="361"/>
      <c r="U33" s="361"/>
      <c r="V33" s="361"/>
      <c r="W33" s="361"/>
      <c r="X33" s="789"/>
    </row>
    <row r="34" spans="1:24" ht="60" x14ac:dyDescent="0.2">
      <c r="A34" s="784"/>
      <c r="B34" s="784"/>
      <c r="C34" s="784"/>
      <c r="D34" s="784"/>
      <c r="E34" s="43" t="s">
        <v>58</v>
      </c>
      <c r="F34" s="33" t="s">
        <v>1002</v>
      </c>
      <c r="G34" s="33" t="s">
        <v>139</v>
      </c>
      <c r="H34" s="36">
        <v>1</v>
      </c>
      <c r="I34" s="36" t="s">
        <v>137</v>
      </c>
      <c r="J34" s="361"/>
      <c r="K34" s="361"/>
      <c r="L34" s="361"/>
      <c r="M34" s="36">
        <v>1</v>
      </c>
      <c r="N34" s="361"/>
      <c r="O34" s="361"/>
      <c r="P34" s="361"/>
      <c r="Q34" s="361"/>
      <c r="R34" s="361"/>
      <c r="S34" s="361"/>
      <c r="T34" s="361"/>
      <c r="U34" s="361"/>
      <c r="V34" s="361"/>
      <c r="W34" s="361"/>
      <c r="X34" s="789"/>
    </row>
    <row r="35" spans="1:24" ht="72" x14ac:dyDescent="0.2">
      <c r="A35" s="784"/>
      <c r="B35" s="784"/>
      <c r="C35" s="784"/>
      <c r="D35" s="784"/>
      <c r="E35" s="43" t="s">
        <v>59</v>
      </c>
      <c r="F35" s="33" t="s">
        <v>1401</v>
      </c>
      <c r="G35" s="33" t="s">
        <v>139</v>
      </c>
      <c r="H35" s="36">
        <v>1</v>
      </c>
      <c r="I35" s="36" t="s">
        <v>137</v>
      </c>
      <c r="J35" s="361"/>
      <c r="K35" s="361"/>
      <c r="L35" s="361"/>
      <c r="M35" s="36">
        <v>1</v>
      </c>
      <c r="N35" s="361"/>
      <c r="O35" s="361"/>
      <c r="P35" s="361"/>
      <c r="Q35" s="361"/>
      <c r="R35" s="361"/>
      <c r="S35" s="361"/>
      <c r="T35" s="361"/>
      <c r="U35" s="361"/>
      <c r="V35" s="361"/>
      <c r="W35" s="361"/>
      <c r="X35" s="789"/>
    </row>
    <row r="36" spans="1:24" ht="60" x14ac:dyDescent="0.2">
      <c r="A36" s="784"/>
      <c r="B36" s="784"/>
      <c r="C36" s="784"/>
      <c r="D36" s="784"/>
      <c r="E36" s="43" t="s">
        <v>60</v>
      </c>
      <c r="F36" s="33" t="s">
        <v>1011</v>
      </c>
      <c r="G36" s="33" t="s">
        <v>140</v>
      </c>
      <c r="H36" s="36">
        <v>7</v>
      </c>
      <c r="I36" s="36" t="s">
        <v>141</v>
      </c>
      <c r="J36" s="361"/>
      <c r="K36" s="361"/>
      <c r="L36" s="361"/>
      <c r="M36" s="36">
        <v>7</v>
      </c>
      <c r="N36" s="361"/>
      <c r="O36" s="361"/>
      <c r="P36" s="361"/>
      <c r="Q36" s="361"/>
      <c r="R36" s="361"/>
      <c r="S36" s="361"/>
      <c r="T36" s="361"/>
      <c r="U36" s="361"/>
      <c r="V36" s="361"/>
      <c r="W36" s="361"/>
      <c r="X36" s="790"/>
    </row>
    <row r="37" spans="1:24" ht="132" x14ac:dyDescent="0.2">
      <c r="A37" s="780" t="s">
        <v>1393</v>
      </c>
      <c r="B37" s="780" t="s">
        <v>1415</v>
      </c>
      <c r="C37" s="780" t="s">
        <v>1395</v>
      </c>
      <c r="D37" s="780" t="s">
        <v>1396</v>
      </c>
      <c r="E37" s="42">
        <v>5</v>
      </c>
      <c r="F37" s="26" t="s">
        <v>1416</v>
      </c>
      <c r="G37" s="26"/>
      <c r="H37" s="60">
        <f>SUM(H38:H42)</f>
        <v>16</v>
      </c>
      <c r="I37" s="30" t="s">
        <v>1408</v>
      </c>
      <c r="J37" s="792">
        <v>138657</v>
      </c>
      <c r="K37" s="782">
        <v>18559579716</v>
      </c>
      <c r="L37" s="781">
        <v>0</v>
      </c>
      <c r="M37" s="60">
        <f>SUM(M38:M42)</f>
        <v>16</v>
      </c>
      <c r="N37" s="781">
        <v>18559579716</v>
      </c>
      <c r="O37" s="781">
        <v>0</v>
      </c>
      <c r="P37" s="264" t="s">
        <v>1417</v>
      </c>
      <c r="Q37" s="37">
        <v>132071</v>
      </c>
      <c r="R37" s="791">
        <v>43466</v>
      </c>
      <c r="S37" s="791">
        <v>43830</v>
      </c>
      <c r="T37" s="273">
        <f>+J37-Q37</f>
        <v>6586</v>
      </c>
      <c r="U37" s="61">
        <f>+M37/H37</f>
        <v>1</v>
      </c>
      <c r="V37" s="61">
        <f>+Q37/J37</f>
        <v>0.95250149649855398</v>
      </c>
      <c r="W37" s="61">
        <f>+N37/K37</f>
        <v>1</v>
      </c>
      <c r="X37" s="783" t="s">
        <v>1418</v>
      </c>
    </row>
    <row r="38" spans="1:24" ht="60" x14ac:dyDescent="0.2">
      <c r="A38" s="784"/>
      <c r="B38" s="784"/>
      <c r="C38" s="784"/>
      <c r="D38" s="784"/>
      <c r="E38" s="43" t="s">
        <v>62</v>
      </c>
      <c r="F38" s="33" t="s">
        <v>857</v>
      </c>
      <c r="G38" s="33" t="s">
        <v>139</v>
      </c>
      <c r="H38" s="36">
        <v>1</v>
      </c>
      <c r="I38" s="36" t="s">
        <v>137</v>
      </c>
      <c r="J38" s="361" t="s">
        <v>55</v>
      </c>
      <c r="K38" s="361"/>
      <c r="L38" s="361"/>
      <c r="M38" s="36">
        <v>1</v>
      </c>
      <c r="N38" s="361" t="s">
        <v>55</v>
      </c>
      <c r="O38" s="361"/>
      <c r="P38" s="361"/>
      <c r="Q38" s="361"/>
      <c r="R38" s="361"/>
      <c r="S38" s="361"/>
      <c r="T38" s="361"/>
      <c r="U38" s="361"/>
      <c r="V38" s="361"/>
      <c r="W38" s="361"/>
      <c r="X38" s="783"/>
    </row>
    <row r="39" spans="1:24" ht="36" x14ac:dyDescent="0.2">
      <c r="A39" s="784"/>
      <c r="B39" s="784"/>
      <c r="C39" s="784"/>
      <c r="D39" s="784"/>
      <c r="E39" s="43" t="s">
        <v>63</v>
      </c>
      <c r="F39" s="33" t="s">
        <v>135</v>
      </c>
      <c r="G39" s="33" t="s">
        <v>139</v>
      </c>
      <c r="H39" s="36">
        <v>1</v>
      </c>
      <c r="I39" s="36" t="s">
        <v>138</v>
      </c>
      <c r="J39" s="361"/>
      <c r="K39" s="361"/>
      <c r="L39" s="361"/>
      <c r="M39" s="36">
        <v>1</v>
      </c>
      <c r="N39" s="361"/>
      <c r="O39" s="361"/>
      <c r="P39" s="361"/>
      <c r="Q39" s="361"/>
      <c r="R39" s="361"/>
      <c r="S39" s="361"/>
      <c r="T39" s="361"/>
      <c r="U39" s="361"/>
      <c r="V39" s="361"/>
      <c r="W39" s="361"/>
      <c r="X39" s="783"/>
    </row>
    <row r="40" spans="1:24" ht="60" x14ac:dyDescent="0.2">
      <c r="A40" s="784"/>
      <c r="B40" s="784"/>
      <c r="C40" s="784"/>
      <c r="D40" s="784"/>
      <c r="E40" s="43" t="s">
        <v>64</v>
      </c>
      <c r="F40" s="33" t="s">
        <v>1002</v>
      </c>
      <c r="G40" s="33" t="s">
        <v>139</v>
      </c>
      <c r="H40" s="36">
        <v>1</v>
      </c>
      <c r="I40" s="36" t="s">
        <v>137</v>
      </c>
      <c r="J40" s="361"/>
      <c r="K40" s="361"/>
      <c r="L40" s="361"/>
      <c r="M40" s="36">
        <v>1</v>
      </c>
      <c r="N40" s="361"/>
      <c r="O40" s="361"/>
      <c r="P40" s="361"/>
      <c r="Q40" s="361"/>
      <c r="R40" s="361"/>
      <c r="S40" s="361"/>
      <c r="T40" s="361"/>
      <c r="U40" s="361"/>
      <c r="V40" s="361"/>
      <c r="W40" s="361"/>
      <c r="X40" s="783"/>
    </row>
    <row r="41" spans="1:24" ht="72" x14ac:dyDescent="0.2">
      <c r="A41" s="784"/>
      <c r="B41" s="784"/>
      <c r="C41" s="784"/>
      <c r="D41" s="784"/>
      <c r="E41" s="43" t="s">
        <v>65</v>
      </c>
      <c r="F41" s="33" t="s">
        <v>1401</v>
      </c>
      <c r="G41" s="33" t="s">
        <v>139</v>
      </c>
      <c r="H41" s="36">
        <v>1</v>
      </c>
      <c r="I41" s="36" t="s">
        <v>137</v>
      </c>
      <c r="J41" s="361"/>
      <c r="K41" s="361"/>
      <c r="L41" s="361"/>
      <c r="M41" s="36">
        <v>1</v>
      </c>
      <c r="N41" s="361"/>
      <c r="O41" s="361"/>
      <c r="P41" s="361"/>
      <c r="Q41" s="361"/>
      <c r="R41" s="361"/>
      <c r="S41" s="361"/>
      <c r="T41" s="361"/>
      <c r="U41" s="361"/>
      <c r="V41" s="361"/>
      <c r="W41" s="361"/>
      <c r="X41" s="783"/>
    </row>
    <row r="42" spans="1:24" ht="60" x14ac:dyDescent="0.2">
      <c r="A42" s="784"/>
      <c r="B42" s="784"/>
      <c r="C42" s="784"/>
      <c r="D42" s="784"/>
      <c r="E42" s="43" t="s">
        <v>291</v>
      </c>
      <c r="F42" s="33" t="s">
        <v>1011</v>
      </c>
      <c r="G42" s="33" t="s">
        <v>575</v>
      </c>
      <c r="H42" s="36">
        <v>12</v>
      </c>
      <c r="I42" s="36" t="s">
        <v>141</v>
      </c>
      <c r="J42" s="361"/>
      <c r="K42" s="361"/>
      <c r="L42" s="361"/>
      <c r="M42" s="36">
        <v>12</v>
      </c>
      <c r="N42" s="361"/>
      <c r="O42" s="361"/>
      <c r="P42" s="361"/>
      <c r="Q42" s="361"/>
      <c r="R42" s="361"/>
      <c r="S42" s="361"/>
      <c r="T42" s="361"/>
      <c r="U42" s="361"/>
      <c r="V42" s="361"/>
      <c r="W42" s="361"/>
      <c r="X42" s="785"/>
    </row>
    <row r="43" spans="1:24" ht="36" x14ac:dyDescent="0.2">
      <c r="A43" s="780" t="s">
        <v>1393</v>
      </c>
      <c r="B43" s="780" t="s">
        <v>1394</v>
      </c>
      <c r="C43" s="780" t="s">
        <v>1395</v>
      </c>
      <c r="D43" s="780" t="s">
        <v>1396</v>
      </c>
      <c r="E43" s="42">
        <v>6</v>
      </c>
      <c r="F43" s="26" t="s">
        <v>1419</v>
      </c>
      <c r="G43" s="26"/>
      <c r="H43" s="60">
        <f>SUM(H44:H48)</f>
        <v>16</v>
      </c>
      <c r="I43" s="30" t="s">
        <v>1420</v>
      </c>
      <c r="J43" s="30">
        <v>44</v>
      </c>
      <c r="K43" s="782">
        <v>1636272000</v>
      </c>
      <c r="L43" s="781">
        <v>0</v>
      </c>
      <c r="M43" s="60">
        <f>SUM(M44:M48)</f>
        <v>16</v>
      </c>
      <c r="N43" s="781">
        <v>1636272000</v>
      </c>
      <c r="O43" s="781">
        <v>0</v>
      </c>
      <c r="P43" s="264" t="s">
        <v>1421</v>
      </c>
      <c r="Q43" s="37">
        <v>6</v>
      </c>
      <c r="R43" s="791">
        <v>43466</v>
      </c>
      <c r="S43" s="791">
        <v>43830</v>
      </c>
      <c r="T43" s="273">
        <f>+J43-Q43</f>
        <v>38</v>
      </c>
      <c r="U43" s="61">
        <f>+M43/H43</f>
        <v>1</v>
      </c>
      <c r="V43" s="61">
        <f>+Q43/J43</f>
        <v>0.13636363636363635</v>
      </c>
      <c r="W43" s="61">
        <f>+N43/K43</f>
        <v>1</v>
      </c>
      <c r="X43" s="783" t="s">
        <v>1422</v>
      </c>
    </row>
    <row r="44" spans="1:24" ht="60" x14ac:dyDescent="0.2">
      <c r="A44" s="784"/>
      <c r="B44" s="784"/>
      <c r="C44" s="784"/>
      <c r="D44" s="784"/>
      <c r="E44" s="43" t="s">
        <v>66</v>
      </c>
      <c r="F44" s="33" t="s">
        <v>857</v>
      </c>
      <c r="G44" s="33" t="s">
        <v>139</v>
      </c>
      <c r="H44" s="36">
        <v>1</v>
      </c>
      <c r="I44" s="36" t="s">
        <v>137</v>
      </c>
      <c r="J44" s="361" t="s">
        <v>55</v>
      </c>
      <c r="K44" s="361"/>
      <c r="L44" s="361"/>
      <c r="M44" s="36">
        <v>1</v>
      </c>
      <c r="N44" s="361" t="s">
        <v>55</v>
      </c>
      <c r="O44" s="361"/>
      <c r="P44" s="361"/>
      <c r="Q44" s="361"/>
      <c r="R44" s="361"/>
      <c r="S44" s="361"/>
      <c r="T44" s="361"/>
      <c r="U44" s="361"/>
      <c r="V44" s="361"/>
      <c r="W44" s="361"/>
      <c r="X44" s="783"/>
    </row>
    <row r="45" spans="1:24" ht="36" x14ac:dyDescent="0.2">
      <c r="A45" s="784"/>
      <c r="B45" s="784"/>
      <c r="C45" s="784"/>
      <c r="D45" s="784"/>
      <c r="E45" s="43" t="s">
        <v>67</v>
      </c>
      <c r="F45" s="33" t="s">
        <v>135</v>
      </c>
      <c r="G45" s="33" t="s">
        <v>139</v>
      </c>
      <c r="H45" s="36">
        <v>1</v>
      </c>
      <c r="I45" s="36" t="s">
        <v>138</v>
      </c>
      <c r="J45" s="361"/>
      <c r="K45" s="361"/>
      <c r="L45" s="361"/>
      <c r="M45" s="36">
        <v>1</v>
      </c>
      <c r="N45" s="361"/>
      <c r="O45" s="361"/>
      <c r="P45" s="361"/>
      <c r="Q45" s="361"/>
      <c r="R45" s="361"/>
      <c r="S45" s="361"/>
      <c r="T45" s="361"/>
      <c r="U45" s="361"/>
      <c r="V45" s="361"/>
      <c r="W45" s="361"/>
      <c r="X45" s="783"/>
    </row>
    <row r="46" spans="1:24" ht="60" x14ac:dyDescent="0.2">
      <c r="A46" s="784"/>
      <c r="B46" s="784"/>
      <c r="C46" s="784"/>
      <c r="D46" s="784"/>
      <c r="E46" s="43" t="s">
        <v>68</v>
      </c>
      <c r="F46" s="33" t="s">
        <v>1002</v>
      </c>
      <c r="G46" s="33" t="s">
        <v>139</v>
      </c>
      <c r="H46" s="36">
        <v>1</v>
      </c>
      <c r="I46" s="36" t="s">
        <v>137</v>
      </c>
      <c r="J46" s="361"/>
      <c r="K46" s="361"/>
      <c r="L46" s="361"/>
      <c r="M46" s="36">
        <v>1</v>
      </c>
      <c r="N46" s="361"/>
      <c r="O46" s="361"/>
      <c r="P46" s="361"/>
      <c r="Q46" s="361"/>
      <c r="R46" s="361"/>
      <c r="S46" s="361"/>
      <c r="T46" s="361"/>
      <c r="U46" s="361"/>
      <c r="V46" s="361"/>
      <c r="W46" s="361"/>
      <c r="X46" s="783"/>
    </row>
    <row r="47" spans="1:24" ht="72" x14ac:dyDescent="0.2">
      <c r="A47" s="784"/>
      <c r="B47" s="784"/>
      <c r="C47" s="784"/>
      <c r="D47" s="784"/>
      <c r="E47" s="43" t="s">
        <v>69</v>
      </c>
      <c r="F47" s="33" t="s">
        <v>1401</v>
      </c>
      <c r="G47" s="33" t="s">
        <v>139</v>
      </c>
      <c r="H47" s="36">
        <v>1</v>
      </c>
      <c r="I47" s="36" t="s">
        <v>137</v>
      </c>
      <c r="J47" s="361"/>
      <c r="K47" s="361"/>
      <c r="L47" s="361"/>
      <c r="M47" s="36">
        <v>1</v>
      </c>
      <c r="N47" s="361"/>
      <c r="O47" s="361"/>
      <c r="P47" s="361"/>
      <c r="Q47" s="361"/>
      <c r="R47" s="361"/>
      <c r="S47" s="361"/>
      <c r="T47" s="361"/>
      <c r="U47" s="361"/>
      <c r="V47" s="361"/>
      <c r="W47" s="361"/>
      <c r="X47" s="783"/>
    </row>
    <row r="48" spans="1:24" ht="60" x14ac:dyDescent="0.2">
      <c r="A48" s="784"/>
      <c r="B48" s="784"/>
      <c r="C48" s="784"/>
      <c r="D48" s="784"/>
      <c r="E48" s="43" t="s">
        <v>302</v>
      </c>
      <c r="F48" s="33" t="s">
        <v>1011</v>
      </c>
      <c r="G48" s="33" t="s">
        <v>140</v>
      </c>
      <c r="H48" s="36">
        <v>12</v>
      </c>
      <c r="I48" s="36" t="s">
        <v>141</v>
      </c>
      <c r="J48" s="361"/>
      <c r="K48" s="361"/>
      <c r="L48" s="361"/>
      <c r="M48" s="36">
        <v>12</v>
      </c>
      <c r="N48" s="361"/>
      <c r="O48" s="361"/>
      <c r="P48" s="361"/>
      <c r="Q48" s="361"/>
      <c r="R48" s="361"/>
      <c r="S48" s="361"/>
      <c r="T48" s="361"/>
      <c r="U48" s="361"/>
      <c r="V48" s="361"/>
      <c r="W48" s="361"/>
      <c r="X48" s="785"/>
    </row>
    <row r="49" spans="1:24" ht="60" x14ac:dyDescent="0.2">
      <c r="A49" s="780" t="s">
        <v>1393</v>
      </c>
      <c r="B49" s="780" t="s">
        <v>1394</v>
      </c>
      <c r="C49" s="780" t="s">
        <v>1395</v>
      </c>
      <c r="D49" s="780" t="s">
        <v>1396</v>
      </c>
      <c r="E49" s="42">
        <v>7</v>
      </c>
      <c r="F49" s="26" t="s">
        <v>1423</v>
      </c>
      <c r="G49" s="26"/>
      <c r="H49" s="60">
        <f>SUM(H50:H54)</f>
        <v>6</v>
      </c>
      <c r="I49" s="30" t="s">
        <v>1424</v>
      </c>
      <c r="J49" s="30">
        <v>1</v>
      </c>
      <c r="K49" s="782">
        <v>1000000000</v>
      </c>
      <c r="L49" s="781">
        <v>0</v>
      </c>
      <c r="M49" s="60">
        <f>SUM(M50:M54)</f>
        <v>6</v>
      </c>
      <c r="N49" s="781">
        <v>1000000000</v>
      </c>
      <c r="O49" s="781">
        <v>0</v>
      </c>
      <c r="P49" s="264" t="s">
        <v>1425</v>
      </c>
      <c r="Q49" s="37">
        <v>0</v>
      </c>
      <c r="R49" s="791">
        <v>43767</v>
      </c>
      <c r="S49" s="791">
        <v>43830</v>
      </c>
      <c r="T49" s="273">
        <f>+J49-Q49</f>
        <v>1</v>
      </c>
      <c r="U49" s="61">
        <f>+M49/H49</f>
        <v>1</v>
      </c>
      <c r="V49" s="61">
        <f>+Q49/J49</f>
        <v>0</v>
      </c>
      <c r="W49" s="61">
        <f>+N49/K49</f>
        <v>1</v>
      </c>
      <c r="X49" s="783" t="s">
        <v>1426</v>
      </c>
    </row>
    <row r="50" spans="1:24" ht="60" x14ac:dyDescent="0.2">
      <c r="A50" s="784"/>
      <c r="B50" s="784"/>
      <c r="C50" s="784"/>
      <c r="D50" s="784"/>
      <c r="E50" s="43" t="s">
        <v>367</v>
      </c>
      <c r="F50" s="33" t="s">
        <v>857</v>
      </c>
      <c r="G50" s="33" t="s">
        <v>139</v>
      </c>
      <c r="H50" s="36">
        <v>1</v>
      </c>
      <c r="I50" s="36" t="s">
        <v>137</v>
      </c>
      <c r="J50" s="361" t="s">
        <v>55</v>
      </c>
      <c r="K50" s="361"/>
      <c r="L50" s="361"/>
      <c r="M50" s="36">
        <v>1</v>
      </c>
      <c r="N50" s="361" t="s">
        <v>55</v>
      </c>
      <c r="O50" s="361"/>
      <c r="P50" s="361"/>
      <c r="Q50" s="361"/>
      <c r="R50" s="361"/>
      <c r="S50" s="361"/>
      <c r="T50" s="361"/>
      <c r="U50" s="361"/>
      <c r="V50" s="361"/>
      <c r="W50" s="361"/>
      <c r="X50" s="783"/>
    </row>
    <row r="51" spans="1:24" ht="36" x14ac:dyDescent="0.2">
      <c r="A51" s="784"/>
      <c r="B51" s="784"/>
      <c r="C51" s="784"/>
      <c r="D51" s="784"/>
      <c r="E51" s="43" t="s">
        <v>371</v>
      </c>
      <c r="F51" s="33" t="s">
        <v>135</v>
      </c>
      <c r="G51" s="33" t="s">
        <v>139</v>
      </c>
      <c r="H51" s="36">
        <v>1</v>
      </c>
      <c r="I51" s="36" t="s">
        <v>138</v>
      </c>
      <c r="J51" s="361"/>
      <c r="K51" s="361"/>
      <c r="L51" s="361"/>
      <c r="M51" s="36">
        <v>1</v>
      </c>
      <c r="N51" s="361"/>
      <c r="O51" s="361"/>
      <c r="P51" s="361"/>
      <c r="Q51" s="361"/>
      <c r="R51" s="361"/>
      <c r="S51" s="361"/>
      <c r="T51" s="361"/>
      <c r="U51" s="361"/>
      <c r="V51" s="361"/>
      <c r="W51" s="361"/>
      <c r="X51" s="783"/>
    </row>
    <row r="52" spans="1:24" ht="60" x14ac:dyDescent="0.2">
      <c r="A52" s="784"/>
      <c r="B52" s="784"/>
      <c r="C52" s="784"/>
      <c r="D52" s="784"/>
      <c r="E52" s="43" t="s">
        <v>374</v>
      </c>
      <c r="F52" s="33" t="s">
        <v>1002</v>
      </c>
      <c r="G52" s="33" t="s">
        <v>139</v>
      </c>
      <c r="H52" s="36">
        <v>1</v>
      </c>
      <c r="I52" s="36" t="s">
        <v>137</v>
      </c>
      <c r="J52" s="361"/>
      <c r="K52" s="361"/>
      <c r="L52" s="361"/>
      <c r="M52" s="36">
        <v>1</v>
      </c>
      <c r="N52" s="361"/>
      <c r="O52" s="361"/>
      <c r="P52" s="361"/>
      <c r="Q52" s="361"/>
      <c r="R52" s="361"/>
      <c r="S52" s="361"/>
      <c r="T52" s="361"/>
      <c r="U52" s="361"/>
      <c r="V52" s="361"/>
      <c r="W52" s="361"/>
      <c r="X52" s="783"/>
    </row>
    <row r="53" spans="1:24" ht="72" x14ac:dyDescent="0.2">
      <c r="A53" s="784"/>
      <c r="B53" s="784"/>
      <c r="C53" s="784"/>
      <c r="D53" s="784"/>
      <c r="E53" s="43" t="s">
        <v>377</v>
      </c>
      <c r="F53" s="33" t="s">
        <v>1401</v>
      </c>
      <c r="G53" s="33" t="s">
        <v>139</v>
      </c>
      <c r="H53" s="36">
        <v>1</v>
      </c>
      <c r="I53" s="36" t="s">
        <v>137</v>
      </c>
      <c r="J53" s="361"/>
      <c r="K53" s="361"/>
      <c r="L53" s="361"/>
      <c r="M53" s="36">
        <v>1</v>
      </c>
      <c r="N53" s="361"/>
      <c r="O53" s="361"/>
      <c r="P53" s="361"/>
      <c r="Q53" s="361"/>
      <c r="R53" s="361"/>
      <c r="S53" s="361"/>
      <c r="T53" s="361"/>
      <c r="U53" s="361"/>
      <c r="V53" s="361"/>
      <c r="W53" s="361"/>
      <c r="X53" s="783"/>
    </row>
    <row r="54" spans="1:24" ht="60" x14ac:dyDescent="0.2">
      <c r="A54" s="784"/>
      <c r="B54" s="784"/>
      <c r="C54" s="784"/>
      <c r="D54" s="784"/>
      <c r="E54" s="43" t="s">
        <v>380</v>
      </c>
      <c r="F54" s="33" t="s">
        <v>1011</v>
      </c>
      <c r="G54" s="33" t="s">
        <v>140</v>
      </c>
      <c r="H54" s="36">
        <v>2</v>
      </c>
      <c r="I54" s="36" t="s">
        <v>141</v>
      </c>
      <c r="J54" s="361"/>
      <c r="K54" s="361"/>
      <c r="L54" s="361"/>
      <c r="M54" s="36">
        <v>2</v>
      </c>
      <c r="N54" s="361"/>
      <c r="O54" s="361"/>
      <c r="P54" s="361"/>
      <c r="Q54" s="361"/>
      <c r="R54" s="361"/>
      <c r="S54" s="361"/>
      <c r="T54" s="361"/>
      <c r="U54" s="361"/>
      <c r="V54" s="361"/>
      <c r="W54" s="361"/>
      <c r="X54" s="785"/>
    </row>
    <row r="55" spans="1:24" ht="60" x14ac:dyDescent="0.2">
      <c r="A55" s="780" t="s">
        <v>1393</v>
      </c>
      <c r="B55" s="780" t="s">
        <v>1427</v>
      </c>
      <c r="C55" s="780" t="s">
        <v>1395</v>
      </c>
      <c r="D55" s="780" t="s">
        <v>1396</v>
      </c>
      <c r="E55" s="42">
        <v>8</v>
      </c>
      <c r="F55" s="26" t="s">
        <v>1428</v>
      </c>
      <c r="G55" s="26"/>
      <c r="H55" s="60">
        <f>SUM(H56:H60)</f>
        <v>5</v>
      </c>
      <c r="I55" s="30" t="s">
        <v>1429</v>
      </c>
      <c r="J55" s="30">
        <v>11488</v>
      </c>
      <c r="K55" s="782">
        <v>18895701230</v>
      </c>
      <c r="L55" s="781">
        <v>0</v>
      </c>
      <c r="M55" s="60">
        <f>SUM(M56:M60)</f>
        <v>5</v>
      </c>
      <c r="N55" s="781">
        <v>18640961334.75</v>
      </c>
      <c r="O55" s="781">
        <v>0</v>
      </c>
      <c r="P55" s="264" t="s">
        <v>1430</v>
      </c>
      <c r="Q55" s="37">
        <v>0</v>
      </c>
      <c r="R55" s="793">
        <v>43781</v>
      </c>
      <c r="S55" s="793">
        <v>43830</v>
      </c>
      <c r="T55" s="273">
        <f>+J55-Q55</f>
        <v>11488</v>
      </c>
      <c r="U55" s="61">
        <f>+M55/H55</f>
        <v>1</v>
      </c>
      <c r="V55" s="61">
        <f>+Q55/J55</f>
        <v>0</v>
      </c>
      <c r="W55" s="61">
        <f>+N55/K55</f>
        <v>0.98651863235191506</v>
      </c>
      <c r="X55" s="783" t="s">
        <v>1431</v>
      </c>
    </row>
    <row r="56" spans="1:24" ht="60" x14ac:dyDescent="0.2">
      <c r="A56" s="784"/>
      <c r="B56" s="784"/>
      <c r="C56" s="784"/>
      <c r="D56" s="784"/>
      <c r="E56" s="43" t="s">
        <v>397</v>
      </c>
      <c r="F56" s="33" t="s">
        <v>857</v>
      </c>
      <c r="G56" s="33" t="s">
        <v>139</v>
      </c>
      <c r="H56" s="36">
        <v>1</v>
      </c>
      <c r="I56" s="36" t="s">
        <v>137</v>
      </c>
      <c r="J56" s="361" t="s">
        <v>55</v>
      </c>
      <c r="K56" s="361"/>
      <c r="L56" s="361"/>
      <c r="M56" s="36">
        <v>1</v>
      </c>
      <c r="N56" s="361" t="s">
        <v>55</v>
      </c>
      <c r="O56" s="361"/>
      <c r="P56" s="361"/>
      <c r="Q56" s="361"/>
      <c r="R56" s="361"/>
      <c r="S56" s="361"/>
      <c r="T56" s="361"/>
      <c r="U56" s="361"/>
      <c r="V56" s="361"/>
      <c r="W56" s="361"/>
      <c r="X56" s="783"/>
    </row>
    <row r="57" spans="1:24" ht="36" x14ac:dyDescent="0.2">
      <c r="A57" s="784"/>
      <c r="B57" s="784"/>
      <c r="C57" s="784"/>
      <c r="D57" s="784"/>
      <c r="E57" s="43" t="s">
        <v>401</v>
      </c>
      <c r="F57" s="33" t="s">
        <v>135</v>
      </c>
      <c r="G57" s="33" t="s">
        <v>139</v>
      </c>
      <c r="H57" s="36">
        <v>1</v>
      </c>
      <c r="I57" s="36" t="s">
        <v>138</v>
      </c>
      <c r="J57" s="361"/>
      <c r="K57" s="361"/>
      <c r="L57" s="361"/>
      <c r="M57" s="36">
        <v>1</v>
      </c>
      <c r="N57" s="361"/>
      <c r="O57" s="361"/>
      <c r="P57" s="361"/>
      <c r="Q57" s="361"/>
      <c r="R57" s="361"/>
      <c r="S57" s="361"/>
      <c r="T57" s="361"/>
      <c r="U57" s="361"/>
      <c r="V57" s="361"/>
      <c r="W57" s="361"/>
      <c r="X57" s="783"/>
    </row>
    <row r="58" spans="1:24" ht="60" x14ac:dyDescent="0.2">
      <c r="A58" s="784"/>
      <c r="B58" s="784"/>
      <c r="C58" s="784"/>
      <c r="D58" s="784"/>
      <c r="E58" s="43" t="s">
        <v>404</v>
      </c>
      <c r="F58" s="33" t="s">
        <v>1002</v>
      </c>
      <c r="G58" s="33" t="s">
        <v>139</v>
      </c>
      <c r="H58" s="36">
        <v>1</v>
      </c>
      <c r="I58" s="36" t="s">
        <v>137</v>
      </c>
      <c r="J58" s="361"/>
      <c r="K58" s="361"/>
      <c r="L58" s="361"/>
      <c r="M58" s="36">
        <v>1</v>
      </c>
      <c r="N58" s="361"/>
      <c r="O58" s="361"/>
      <c r="P58" s="361"/>
      <c r="Q58" s="361"/>
      <c r="R58" s="361"/>
      <c r="S58" s="361"/>
      <c r="T58" s="361"/>
      <c r="U58" s="361"/>
      <c r="V58" s="361"/>
      <c r="W58" s="361"/>
      <c r="X58" s="783"/>
    </row>
    <row r="59" spans="1:24" ht="72" x14ac:dyDescent="0.2">
      <c r="A59" s="784"/>
      <c r="B59" s="784"/>
      <c r="C59" s="784"/>
      <c r="D59" s="784"/>
      <c r="E59" s="43" t="s">
        <v>1159</v>
      </c>
      <c r="F59" s="33" t="s">
        <v>1401</v>
      </c>
      <c r="G59" s="33" t="s">
        <v>139</v>
      </c>
      <c r="H59" s="36">
        <v>1</v>
      </c>
      <c r="I59" s="36" t="s">
        <v>137</v>
      </c>
      <c r="J59" s="361"/>
      <c r="K59" s="361"/>
      <c r="L59" s="361"/>
      <c r="M59" s="36">
        <v>1</v>
      </c>
      <c r="N59" s="361"/>
      <c r="O59" s="361"/>
      <c r="P59" s="361"/>
      <c r="Q59" s="361"/>
      <c r="R59" s="361"/>
      <c r="S59" s="361"/>
      <c r="T59" s="361"/>
      <c r="U59" s="361"/>
      <c r="V59" s="361"/>
      <c r="W59" s="361"/>
      <c r="X59" s="783"/>
    </row>
    <row r="60" spans="1:24" ht="60" x14ac:dyDescent="0.2">
      <c r="A60" s="784"/>
      <c r="B60" s="784"/>
      <c r="C60" s="784"/>
      <c r="D60" s="784"/>
      <c r="E60" s="43" t="s">
        <v>1163</v>
      </c>
      <c r="F60" s="33" t="s">
        <v>1011</v>
      </c>
      <c r="G60" s="33" t="s">
        <v>140</v>
      </c>
      <c r="H60" s="36">
        <v>1</v>
      </c>
      <c r="I60" s="36" t="s">
        <v>141</v>
      </c>
      <c r="J60" s="361"/>
      <c r="K60" s="361"/>
      <c r="L60" s="361"/>
      <c r="M60" s="36">
        <v>1</v>
      </c>
      <c r="N60" s="361"/>
      <c r="O60" s="361"/>
      <c r="P60" s="361"/>
      <c r="Q60" s="361"/>
      <c r="R60" s="361"/>
      <c r="S60" s="361"/>
      <c r="T60" s="361"/>
      <c r="U60" s="361"/>
      <c r="V60" s="361"/>
      <c r="W60" s="361"/>
      <c r="X60" s="785"/>
    </row>
    <row r="61" spans="1:24" ht="72" x14ac:dyDescent="0.2">
      <c r="A61" s="780" t="s">
        <v>1393</v>
      </c>
      <c r="B61" s="780" t="s">
        <v>1427</v>
      </c>
      <c r="C61" s="780" t="s">
        <v>1395</v>
      </c>
      <c r="D61" s="780" t="s">
        <v>1396</v>
      </c>
      <c r="E61" s="42">
        <v>9</v>
      </c>
      <c r="F61" s="26" t="s">
        <v>1432</v>
      </c>
      <c r="G61" s="26"/>
      <c r="H61" s="60">
        <f>SUM(H62:H66)</f>
        <v>5</v>
      </c>
      <c r="I61" s="30" t="s">
        <v>1433</v>
      </c>
      <c r="J61" s="30">
        <v>1965</v>
      </c>
      <c r="K61" s="782">
        <v>831160028</v>
      </c>
      <c r="L61" s="781">
        <v>0</v>
      </c>
      <c r="M61" s="60">
        <f>SUM(M62:M66)</f>
        <v>5</v>
      </c>
      <c r="N61" s="781">
        <v>719535034.17000008</v>
      </c>
      <c r="O61" s="781">
        <v>0</v>
      </c>
      <c r="P61" s="264" t="s">
        <v>1434</v>
      </c>
      <c r="Q61" s="37"/>
      <c r="R61" s="793">
        <v>43769</v>
      </c>
      <c r="S61" s="793">
        <v>43830</v>
      </c>
      <c r="T61" s="273">
        <f>+J61-Q61</f>
        <v>1965</v>
      </c>
      <c r="U61" s="61">
        <f>+M61/H61</f>
        <v>1</v>
      </c>
      <c r="V61" s="61">
        <f>+Q61/J61</f>
        <v>0</v>
      </c>
      <c r="W61" s="61">
        <f>+N61/K61</f>
        <v>0.86569975688243761</v>
      </c>
      <c r="X61" s="783" t="s">
        <v>1435</v>
      </c>
    </row>
    <row r="62" spans="1:24" ht="24" x14ac:dyDescent="0.2">
      <c r="A62" s="784"/>
      <c r="B62" s="784"/>
      <c r="C62" s="784"/>
      <c r="D62" s="784"/>
      <c r="E62" s="43" t="s">
        <v>409</v>
      </c>
      <c r="F62" s="33" t="s">
        <v>857</v>
      </c>
      <c r="G62" s="33" t="s">
        <v>139</v>
      </c>
      <c r="H62" s="36">
        <v>1</v>
      </c>
      <c r="I62" s="36" t="s">
        <v>137</v>
      </c>
      <c r="J62" s="361" t="s">
        <v>55</v>
      </c>
      <c r="K62" s="361"/>
      <c r="L62" s="361"/>
      <c r="M62" s="36">
        <v>1</v>
      </c>
      <c r="N62" s="361" t="s">
        <v>55</v>
      </c>
      <c r="O62" s="361"/>
      <c r="P62" s="361"/>
      <c r="Q62" s="361"/>
      <c r="R62" s="361"/>
      <c r="S62" s="361"/>
      <c r="T62" s="361"/>
      <c r="U62" s="361"/>
      <c r="V62" s="361"/>
      <c r="W62" s="361"/>
      <c r="X62" s="783"/>
    </row>
    <row r="63" spans="1:24" ht="24" x14ac:dyDescent="0.2">
      <c r="A63" s="784"/>
      <c r="B63" s="784"/>
      <c r="C63" s="784"/>
      <c r="D63" s="784"/>
      <c r="E63" s="43" t="s">
        <v>413</v>
      </c>
      <c r="F63" s="33" t="s">
        <v>135</v>
      </c>
      <c r="G63" s="33" t="s">
        <v>139</v>
      </c>
      <c r="H63" s="36">
        <v>1</v>
      </c>
      <c r="I63" s="36" t="s">
        <v>138</v>
      </c>
      <c r="J63" s="361"/>
      <c r="K63" s="361"/>
      <c r="L63" s="361"/>
      <c r="M63" s="36">
        <v>1</v>
      </c>
      <c r="N63" s="361"/>
      <c r="O63" s="361"/>
      <c r="P63" s="361"/>
      <c r="Q63" s="361"/>
      <c r="R63" s="361"/>
      <c r="S63" s="361"/>
      <c r="T63" s="361"/>
      <c r="U63" s="361"/>
      <c r="V63" s="361"/>
      <c r="W63" s="361"/>
      <c r="X63" s="783"/>
    </row>
    <row r="64" spans="1:24" ht="24" x14ac:dyDescent="0.2">
      <c r="A64" s="784"/>
      <c r="B64" s="784"/>
      <c r="C64" s="784"/>
      <c r="D64" s="784"/>
      <c r="E64" s="43" t="s">
        <v>416</v>
      </c>
      <c r="F64" s="33" t="s">
        <v>1002</v>
      </c>
      <c r="G64" s="33" t="s">
        <v>139</v>
      </c>
      <c r="H64" s="36">
        <v>1</v>
      </c>
      <c r="I64" s="36" t="s">
        <v>137</v>
      </c>
      <c r="J64" s="361"/>
      <c r="K64" s="361"/>
      <c r="L64" s="361"/>
      <c r="M64" s="36">
        <v>1</v>
      </c>
      <c r="N64" s="361"/>
      <c r="O64" s="361"/>
      <c r="P64" s="361"/>
      <c r="Q64" s="361"/>
      <c r="R64" s="361"/>
      <c r="S64" s="361"/>
      <c r="T64" s="361"/>
      <c r="U64" s="361"/>
      <c r="V64" s="361"/>
      <c r="W64" s="361"/>
      <c r="X64" s="783"/>
    </row>
    <row r="65" spans="1:24" ht="24" x14ac:dyDescent="0.2">
      <c r="A65" s="784"/>
      <c r="B65" s="784"/>
      <c r="C65" s="784"/>
      <c r="D65" s="784"/>
      <c r="E65" s="43" t="s">
        <v>419</v>
      </c>
      <c r="F65" s="33" t="s">
        <v>1401</v>
      </c>
      <c r="G65" s="33" t="s">
        <v>139</v>
      </c>
      <c r="H65" s="36">
        <v>1</v>
      </c>
      <c r="I65" s="36" t="s">
        <v>137</v>
      </c>
      <c r="J65" s="361"/>
      <c r="K65" s="361"/>
      <c r="L65" s="361"/>
      <c r="M65" s="36">
        <v>1</v>
      </c>
      <c r="N65" s="361"/>
      <c r="O65" s="361"/>
      <c r="P65" s="361"/>
      <c r="Q65" s="361"/>
      <c r="R65" s="361"/>
      <c r="S65" s="361"/>
      <c r="T65" s="361"/>
      <c r="U65" s="361"/>
      <c r="V65" s="361"/>
      <c r="W65" s="361"/>
      <c r="X65" s="783"/>
    </row>
    <row r="66" spans="1:24" ht="24" x14ac:dyDescent="0.2">
      <c r="A66" s="784"/>
      <c r="B66" s="784"/>
      <c r="C66" s="784"/>
      <c r="D66" s="784"/>
      <c r="E66" s="43" t="s">
        <v>422</v>
      </c>
      <c r="F66" s="33" t="s">
        <v>1011</v>
      </c>
      <c r="G66" s="33" t="s">
        <v>140</v>
      </c>
      <c r="H66" s="36">
        <v>1</v>
      </c>
      <c r="I66" s="36" t="s">
        <v>141</v>
      </c>
      <c r="J66" s="361"/>
      <c r="K66" s="361"/>
      <c r="L66" s="361"/>
      <c r="M66" s="36">
        <v>1</v>
      </c>
      <c r="N66" s="361"/>
      <c r="O66" s="361"/>
      <c r="P66" s="361"/>
      <c r="Q66" s="361"/>
      <c r="R66" s="361"/>
      <c r="S66" s="361"/>
      <c r="T66" s="361"/>
      <c r="U66" s="361"/>
      <c r="V66" s="361"/>
      <c r="W66" s="361"/>
      <c r="X66" s="785"/>
    </row>
    <row r="67" spans="1:24" ht="24" x14ac:dyDescent="0.2">
      <c r="A67" s="780" t="s">
        <v>1393</v>
      </c>
      <c r="B67" s="780" t="s">
        <v>1427</v>
      </c>
      <c r="C67" s="780" t="s">
        <v>1395</v>
      </c>
      <c r="D67" s="780" t="s">
        <v>1396</v>
      </c>
      <c r="E67" s="42">
        <v>10</v>
      </c>
      <c r="F67" s="26" t="s">
        <v>1436</v>
      </c>
      <c r="G67" s="26"/>
      <c r="H67" s="60">
        <f>SUM(H68:H72)</f>
        <v>5</v>
      </c>
      <c r="I67" s="30" t="s">
        <v>1437</v>
      </c>
      <c r="J67" s="30">
        <v>474</v>
      </c>
      <c r="K67" s="782">
        <v>6694540938</v>
      </c>
      <c r="L67" s="781">
        <v>0</v>
      </c>
      <c r="M67" s="60">
        <f>SUM(M68:M72)</f>
        <v>5</v>
      </c>
      <c r="N67" s="781">
        <v>4094076000</v>
      </c>
      <c r="O67" s="781">
        <v>0</v>
      </c>
      <c r="P67" s="264" t="s">
        <v>1438</v>
      </c>
      <c r="Q67" s="37">
        <v>474</v>
      </c>
      <c r="R67" s="793">
        <v>43798</v>
      </c>
      <c r="S67" s="793">
        <v>43830</v>
      </c>
      <c r="T67" s="273">
        <f>+J67-Q67</f>
        <v>0</v>
      </c>
      <c r="U67" s="61">
        <f>+M67/H67</f>
        <v>1</v>
      </c>
      <c r="V67" s="61">
        <f>+Q67/J67</f>
        <v>1</v>
      </c>
      <c r="W67" s="61">
        <f>+N67/K67</f>
        <v>0.61155440498704439</v>
      </c>
      <c r="X67" s="783" t="s">
        <v>1439</v>
      </c>
    </row>
    <row r="68" spans="1:24" ht="24" x14ac:dyDescent="0.2">
      <c r="A68" s="784"/>
      <c r="B68" s="784"/>
      <c r="C68" s="784"/>
      <c r="D68" s="784"/>
      <c r="E68" s="43" t="s">
        <v>426</v>
      </c>
      <c r="F68" s="33" t="s">
        <v>857</v>
      </c>
      <c r="G68" s="33" t="s">
        <v>139</v>
      </c>
      <c r="H68" s="36">
        <v>1</v>
      </c>
      <c r="I68" s="36" t="s">
        <v>137</v>
      </c>
      <c r="J68" s="361" t="s">
        <v>55</v>
      </c>
      <c r="K68" s="361"/>
      <c r="L68" s="361"/>
      <c r="M68" s="36">
        <v>1</v>
      </c>
      <c r="N68" s="361" t="s">
        <v>55</v>
      </c>
      <c r="O68" s="361"/>
      <c r="P68" s="361"/>
      <c r="Q68" s="361"/>
      <c r="R68" s="361"/>
      <c r="S68" s="361"/>
      <c r="T68" s="361"/>
      <c r="U68" s="361"/>
      <c r="V68" s="361"/>
      <c r="W68" s="361"/>
      <c r="X68" s="783"/>
    </row>
    <row r="69" spans="1:24" ht="24" x14ac:dyDescent="0.2">
      <c r="A69" s="784"/>
      <c r="B69" s="784"/>
      <c r="C69" s="784"/>
      <c r="D69" s="784"/>
      <c r="E69" s="43" t="s">
        <v>428</v>
      </c>
      <c r="F69" s="33" t="s">
        <v>135</v>
      </c>
      <c r="G69" s="33" t="s">
        <v>139</v>
      </c>
      <c r="H69" s="36">
        <v>1</v>
      </c>
      <c r="I69" s="36" t="s">
        <v>138</v>
      </c>
      <c r="J69" s="361"/>
      <c r="K69" s="361"/>
      <c r="L69" s="361"/>
      <c r="M69" s="36">
        <v>1</v>
      </c>
      <c r="N69" s="361"/>
      <c r="O69" s="361"/>
      <c r="P69" s="361"/>
      <c r="Q69" s="361"/>
      <c r="R69" s="361"/>
      <c r="S69" s="361"/>
      <c r="T69" s="361"/>
      <c r="U69" s="361"/>
      <c r="V69" s="361"/>
      <c r="W69" s="361"/>
      <c r="X69" s="783"/>
    </row>
    <row r="70" spans="1:24" ht="24" x14ac:dyDescent="0.2">
      <c r="A70" s="784"/>
      <c r="B70" s="784"/>
      <c r="C70" s="784"/>
      <c r="D70" s="784"/>
      <c r="E70" s="43" t="s">
        <v>429</v>
      </c>
      <c r="F70" s="33" t="s">
        <v>1002</v>
      </c>
      <c r="G70" s="33" t="s">
        <v>139</v>
      </c>
      <c r="H70" s="36">
        <v>1</v>
      </c>
      <c r="I70" s="36" t="s">
        <v>137</v>
      </c>
      <c r="J70" s="361"/>
      <c r="K70" s="361"/>
      <c r="L70" s="361"/>
      <c r="M70" s="36">
        <v>1</v>
      </c>
      <c r="N70" s="361"/>
      <c r="O70" s="361"/>
      <c r="P70" s="361"/>
      <c r="Q70" s="361"/>
      <c r="R70" s="361"/>
      <c r="S70" s="361"/>
      <c r="T70" s="361"/>
      <c r="U70" s="361"/>
      <c r="V70" s="361"/>
      <c r="W70" s="361"/>
      <c r="X70" s="783"/>
    </row>
    <row r="71" spans="1:24" ht="24" x14ac:dyDescent="0.2">
      <c r="A71" s="784"/>
      <c r="B71" s="784"/>
      <c r="C71" s="784"/>
      <c r="D71" s="784"/>
      <c r="E71" s="43" t="s">
        <v>430</v>
      </c>
      <c r="F71" s="33" t="s">
        <v>1401</v>
      </c>
      <c r="G71" s="33" t="s">
        <v>139</v>
      </c>
      <c r="H71" s="36">
        <v>1</v>
      </c>
      <c r="I71" s="36" t="s">
        <v>137</v>
      </c>
      <c r="J71" s="361"/>
      <c r="K71" s="361"/>
      <c r="L71" s="361"/>
      <c r="M71" s="36">
        <v>1</v>
      </c>
      <c r="N71" s="361"/>
      <c r="O71" s="361"/>
      <c r="P71" s="361"/>
      <c r="Q71" s="361"/>
      <c r="R71" s="361"/>
      <c r="S71" s="361"/>
      <c r="T71" s="361"/>
      <c r="U71" s="361"/>
      <c r="V71" s="361"/>
      <c r="W71" s="361"/>
      <c r="X71" s="783"/>
    </row>
    <row r="72" spans="1:24" ht="24" x14ac:dyDescent="0.2">
      <c r="A72" s="784"/>
      <c r="B72" s="784"/>
      <c r="C72" s="784"/>
      <c r="D72" s="784"/>
      <c r="E72" s="43" t="s">
        <v>433</v>
      </c>
      <c r="F72" s="33" t="s">
        <v>1011</v>
      </c>
      <c r="G72" s="33" t="s">
        <v>140</v>
      </c>
      <c r="H72" s="36">
        <v>1</v>
      </c>
      <c r="I72" s="36" t="s">
        <v>141</v>
      </c>
      <c r="J72" s="361"/>
      <c r="K72" s="361"/>
      <c r="L72" s="361"/>
      <c r="M72" s="36">
        <v>1</v>
      </c>
      <c r="N72" s="361"/>
      <c r="O72" s="361"/>
      <c r="P72" s="361"/>
      <c r="Q72" s="361"/>
      <c r="R72" s="361"/>
      <c r="S72" s="361"/>
      <c r="T72" s="361"/>
      <c r="U72" s="361"/>
      <c r="V72" s="361"/>
      <c r="W72" s="361"/>
      <c r="X72" s="785"/>
    </row>
    <row r="73" spans="1:24" ht="36" x14ac:dyDescent="0.2">
      <c r="A73" s="780" t="s">
        <v>1393</v>
      </c>
      <c r="B73" s="780" t="s">
        <v>1427</v>
      </c>
      <c r="C73" s="780" t="s">
        <v>1395</v>
      </c>
      <c r="D73" s="780" t="s">
        <v>1396</v>
      </c>
      <c r="E73" s="42">
        <v>11</v>
      </c>
      <c r="F73" s="26" t="s">
        <v>1440</v>
      </c>
      <c r="G73" s="26"/>
      <c r="H73" s="60">
        <f>SUM(H74:H78)</f>
        <v>4</v>
      </c>
      <c r="I73" s="30" t="s">
        <v>1441</v>
      </c>
      <c r="J73" s="30">
        <v>85</v>
      </c>
      <c r="K73" s="782">
        <v>1993680721</v>
      </c>
      <c r="L73" s="781">
        <v>0</v>
      </c>
      <c r="M73" s="60">
        <f>SUM(M74:M78)</f>
        <v>4</v>
      </c>
      <c r="N73" s="781">
        <v>0</v>
      </c>
      <c r="O73" s="781">
        <v>0</v>
      </c>
      <c r="P73" s="264" t="s">
        <v>1442</v>
      </c>
      <c r="Q73" s="37">
        <v>0</v>
      </c>
      <c r="R73" s="37"/>
      <c r="S73" s="37"/>
      <c r="T73" s="273">
        <f>+J73-Q73</f>
        <v>85</v>
      </c>
      <c r="U73" s="61">
        <f>+M73/H73</f>
        <v>1</v>
      </c>
      <c r="V73" s="61">
        <f>+Q73/J73</f>
        <v>0</v>
      </c>
      <c r="W73" s="61">
        <f>+N73/K73</f>
        <v>0</v>
      </c>
      <c r="X73" s="783" t="s">
        <v>1443</v>
      </c>
    </row>
    <row r="74" spans="1:24" ht="24" x14ac:dyDescent="0.2">
      <c r="A74" s="784"/>
      <c r="B74" s="784"/>
      <c r="C74" s="784"/>
      <c r="D74" s="784"/>
      <c r="E74" s="43" t="s">
        <v>436</v>
      </c>
      <c r="F74" s="33" t="s">
        <v>857</v>
      </c>
      <c r="G74" s="33" t="s">
        <v>139</v>
      </c>
      <c r="H74" s="36">
        <v>1</v>
      </c>
      <c r="I74" s="36" t="s">
        <v>137</v>
      </c>
      <c r="J74" s="361" t="s">
        <v>55</v>
      </c>
      <c r="K74" s="361"/>
      <c r="L74" s="361"/>
      <c r="M74" s="36">
        <v>1</v>
      </c>
      <c r="N74" s="361" t="s">
        <v>55</v>
      </c>
      <c r="O74" s="361"/>
      <c r="P74" s="361"/>
      <c r="Q74" s="361"/>
      <c r="R74" s="361"/>
      <c r="S74" s="361"/>
      <c r="T74" s="361"/>
      <c r="U74" s="361"/>
      <c r="V74" s="361"/>
      <c r="W74" s="361"/>
      <c r="X74" s="783"/>
    </row>
    <row r="75" spans="1:24" ht="24" x14ac:dyDescent="0.2">
      <c r="A75" s="784"/>
      <c r="B75" s="784"/>
      <c r="C75" s="784"/>
      <c r="D75" s="784"/>
      <c r="E75" s="43" t="s">
        <v>440</v>
      </c>
      <c r="F75" s="33" t="s">
        <v>135</v>
      </c>
      <c r="G75" s="33" t="s">
        <v>139</v>
      </c>
      <c r="H75" s="36">
        <v>1</v>
      </c>
      <c r="I75" s="36" t="s">
        <v>138</v>
      </c>
      <c r="J75" s="361"/>
      <c r="K75" s="361"/>
      <c r="L75" s="361"/>
      <c r="M75" s="36">
        <v>1</v>
      </c>
      <c r="N75" s="361"/>
      <c r="O75" s="361"/>
      <c r="P75" s="361"/>
      <c r="Q75" s="361"/>
      <c r="R75" s="361"/>
      <c r="S75" s="361"/>
      <c r="T75" s="361"/>
      <c r="U75" s="361"/>
      <c r="V75" s="361"/>
      <c r="W75" s="361"/>
      <c r="X75" s="783"/>
    </row>
    <row r="76" spans="1:24" ht="24" x14ac:dyDescent="0.2">
      <c r="A76" s="784"/>
      <c r="B76" s="784"/>
      <c r="C76" s="784"/>
      <c r="D76" s="784"/>
      <c r="E76" s="43" t="s">
        <v>443</v>
      </c>
      <c r="F76" s="33" t="s">
        <v>1002</v>
      </c>
      <c r="G76" s="33" t="s">
        <v>139</v>
      </c>
      <c r="H76" s="36">
        <v>1</v>
      </c>
      <c r="I76" s="36" t="s">
        <v>137</v>
      </c>
      <c r="J76" s="361"/>
      <c r="K76" s="361"/>
      <c r="L76" s="361"/>
      <c r="M76" s="36">
        <v>1</v>
      </c>
      <c r="N76" s="361"/>
      <c r="O76" s="361"/>
      <c r="P76" s="361"/>
      <c r="Q76" s="361"/>
      <c r="R76" s="361"/>
      <c r="S76" s="361"/>
      <c r="T76" s="361"/>
      <c r="U76" s="361"/>
      <c r="V76" s="361"/>
      <c r="W76" s="361"/>
      <c r="X76" s="783"/>
    </row>
    <row r="77" spans="1:24" ht="24" x14ac:dyDescent="0.2">
      <c r="A77" s="784"/>
      <c r="B77" s="784"/>
      <c r="C77" s="784"/>
      <c r="D77" s="784"/>
      <c r="E77" s="43" t="s">
        <v>446</v>
      </c>
      <c r="F77" s="33" t="s">
        <v>1401</v>
      </c>
      <c r="G77" s="33" t="s">
        <v>139</v>
      </c>
      <c r="H77" s="36">
        <v>1</v>
      </c>
      <c r="I77" s="36" t="s">
        <v>137</v>
      </c>
      <c r="J77" s="361"/>
      <c r="K77" s="361"/>
      <c r="L77" s="361"/>
      <c r="M77" s="36">
        <v>1</v>
      </c>
      <c r="N77" s="361"/>
      <c r="O77" s="361"/>
      <c r="P77" s="361"/>
      <c r="Q77" s="361"/>
      <c r="R77" s="361"/>
      <c r="S77" s="361"/>
      <c r="T77" s="361"/>
      <c r="U77" s="361"/>
      <c r="V77" s="361"/>
      <c r="W77" s="361"/>
      <c r="X77" s="783"/>
    </row>
    <row r="78" spans="1:24" ht="24" x14ac:dyDescent="0.2">
      <c r="A78" s="784"/>
      <c r="B78" s="784"/>
      <c r="C78" s="784"/>
      <c r="D78" s="784"/>
      <c r="E78" s="43" t="s">
        <v>1444</v>
      </c>
      <c r="F78" s="33" t="s">
        <v>1011</v>
      </c>
      <c r="G78" s="33" t="s">
        <v>140</v>
      </c>
      <c r="H78" s="36">
        <v>0</v>
      </c>
      <c r="I78" s="36" t="s">
        <v>141</v>
      </c>
      <c r="J78" s="361"/>
      <c r="K78" s="361"/>
      <c r="L78" s="361"/>
      <c r="M78" s="36">
        <v>0</v>
      </c>
      <c r="N78" s="361"/>
      <c r="O78" s="361"/>
      <c r="P78" s="361"/>
      <c r="Q78" s="361"/>
      <c r="R78" s="361"/>
      <c r="S78" s="361"/>
      <c r="T78" s="361"/>
      <c r="U78" s="361"/>
      <c r="V78" s="361"/>
      <c r="W78" s="361"/>
      <c r="X78" s="785"/>
    </row>
    <row r="79" spans="1:24" ht="36" x14ac:dyDescent="0.2">
      <c r="A79" s="780" t="s">
        <v>1393</v>
      </c>
      <c r="B79" s="780" t="s">
        <v>1427</v>
      </c>
      <c r="C79" s="780" t="s">
        <v>1395</v>
      </c>
      <c r="D79" s="780" t="s">
        <v>1396</v>
      </c>
      <c r="E79" s="42">
        <v>12</v>
      </c>
      <c r="F79" s="26" t="s">
        <v>1445</v>
      </c>
      <c r="G79" s="26"/>
      <c r="H79" s="60">
        <f>SUM(H80:H84)</f>
        <v>5</v>
      </c>
      <c r="I79" s="30" t="s">
        <v>1446</v>
      </c>
      <c r="J79" s="30">
        <v>95</v>
      </c>
      <c r="K79" s="782">
        <v>2692994575</v>
      </c>
      <c r="L79" s="781">
        <v>0</v>
      </c>
      <c r="M79" s="60">
        <f>SUM(M80:M84)</f>
        <v>5</v>
      </c>
      <c r="N79" s="781">
        <v>2654507772</v>
      </c>
      <c r="O79" s="781">
        <v>0</v>
      </c>
      <c r="P79" s="264" t="s">
        <v>1447</v>
      </c>
      <c r="Q79" s="37">
        <v>95</v>
      </c>
      <c r="R79" s="793">
        <v>43830</v>
      </c>
      <c r="S79" s="793">
        <v>43830</v>
      </c>
      <c r="T79" s="273">
        <f>+J79-Q79</f>
        <v>0</v>
      </c>
      <c r="U79" s="61">
        <f>+M79/H79</f>
        <v>1</v>
      </c>
      <c r="V79" s="61">
        <f>+Q79/J79</f>
        <v>1</v>
      </c>
      <c r="W79" s="61">
        <f>+N79/K79</f>
        <v>0.98570854789040929</v>
      </c>
      <c r="X79" s="783" t="s">
        <v>1448</v>
      </c>
    </row>
    <row r="80" spans="1:24" ht="24" x14ac:dyDescent="0.2">
      <c r="A80" s="784"/>
      <c r="B80" s="784"/>
      <c r="C80" s="784"/>
      <c r="D80" s="784"/>
      <c r="E80" s="43" t="s">
        <v>452</v>
      </c>
      <c r="F80" s="33" t="s">
        <v>857</v>
      </c>
      <c r="G80" s="33" t="s">
        <v>139</v>
      </c>
      <c r="H80" s="36">
        <v>1</v>
      </c>
      <c r="I80" s="36" t="s">
        <v>137</v>
      </c>
      <c r="J80" s="361" t="s">
        <v>55</v>
      </c>
      <c r="K80" s="361"/>
      <c r="L80" s="361"/>
      <c r="M80" s="36">
        <v>1</v>
      </c>
      <c r="N80" s="361" t="s">
        <v>55</v>
      </c>
      <c r="O80" s="361"/>
      <c r="P80" s="361"/>
      <c r="Q80" s="361"/>
      <c r="R80" s="361"/>
      <c r="S80" s="361"/>
      <c r="T80" s="361"/>
      <c r="U80" s="361"/>
      <c r="V80" s="361"/>
      <c r="W80" s="361"/>
      <c r="X80" s="783"/>
    </row>
    <row r="81" spans="1:24" ht="24" x14ac:dyDescent="0.2">
      <c r="A81" s="784"/>
      <c r="B81" s="784"/>
      <c r="C81" s="784"/>
      <c r="D81" s="784"/>
      <c r="E81" s="43" t="s">
        <v>456</v>
      </c>
      <c r="F81" s="33" t="s">
        <v>135</v>
      </c>
      <c r="G81" s="33" t="s">
        <v>139</v>
      </c>
      <c r="H81" s="36">
        <v>1</v>
      </c>
      <c r="I81" s="36" t="s">
        <v>138</v>
      </c>
      <c r="J81" s="361"/>
      <c r="K81" s="361"/>
      <c r="L81" s="361"/>
      <c r="M81" s="36">
        <v>1</v>
      </c>
      <c r="N81" s="361"/>
      <c r="O81" s="361"/>
      <c r="P81" s="361"/>
      <c r="Q81" s="361"/>
      <c r="R81" s="361"/>
      <c r="S81" s="361"/>
      <c r="T81" s="361"/>
      <c r="U81" s="361"/>
      <c r="V81" s="361"/>
      <c r="W81" s="361"/>
      <c r="X81" s="783"/>
    </row>
    <row r="82" spans="1:24" ht="24" x14ac:dyDescent="0.2">
      <c r="A82" s="784"/>
      <c r="B82" s="784"/>
      <c r="C82" s="784"/>
      <c r="D82" s="784"/>
      <c r="E82" s="43" t="s">
        <v>459</v>
      </c>
      <c r="F82" s="33" t="s">
        <v>1002</v>
      </c>
      <c r="G82" s="33" t="s">
        <v>139</v>
      </c>
      <c r="H82" s="36">
        <v>1</v>
      </c>
      <c r="I82" s="36" t="s">
        <v>137</v>
      </c>
      <c r="J82" s="361"/>
      <c r="K82" s="361"/>
      <c r="L82" s="361"/>
      <c r="M82" s="36">
        <v>1</v>
      </c>
      <c r="N82" s="361"/>
      <c r="O82" s="361"/>
      <c r="P82" s="361"/>
      <c r="Q82" s="361"/>
      <c r="R82" s="361"/>
      <c r="S82" s="361"/>
      <c r="T82" s="361"/>
      <c r="U82" s="361"/>
      <c r="V82" s="361"/>
      <c r="W82" s="361"/>
      <c r="X82" s="783"/>
    </row>
    <row r="83" spans="1:24" ht="24" x14ac:dyDescent="0.2">
      <c r="A83" s="784"/>
      <c r="B83" s="784"/>
      <c r="C83" s="784"/>
      <c r="D83" s="784"/>
      <c r="E83" s="43" t="s">
        <v>461</v>
      </c>
      <c r="F83" s="33" t="s">
        <v>1401</v>
      </c>
      <c r="G83" s="33" t="s">
        <v>139</v>
      </c>
      <c r="H83" s="36">
        <v>1</v>
      </c>
      <c r="I83" s="36" t="s">
        <v>137</v>
      </c>
      <c r="J83" s="361"/>
      <c r="K83" s="361"/>
      <c r="L83" s="361"/>
      <c r="M83" s="36">
        <v>1</v>
      </c>
      <c r="N83" s="361"/>
      <c r="O83" s="361"/>
      <c r="P83" s="361"/>
      <c r="Q83" s="361"/>
      <c r="R83" s="361"/>
      <c r="S83" s="361"/>
      <c r="T83" s="361"/>
      <c r="U83" s="361"/>
      <c r="V83" s="361"/>
      <c r="W83" s="361"/>
      <c r="X83" s="783"/>
    </row>
    <row r="84" spans="1:24" ht="24" x14ac:dyDescent="0.2">
      <c r="A84" s="784"/>
      <c r="B84" s="784"/>
      <c r="C84" s="784"/>
      <c r="D84" s="784"/>
      <c r="E84" s="43" t="s">
        <v>464</v>
      </c>
      <c r="F84" s="33" t="s">
        <v>1011</v>
      </c>
      <c r="G84" s="33" t="s">
        <v>140</v>
      </c>
      <c r="H84" s="36">
        <v>1</v>
      </c>
      <c r="I84" s="36" t="s">
        <v>141</v>
      </c>
      <c r="J84" s="361"/>
      <c r="K84" s="361"/>
      <c r="L84" s="361"/>
      <c r="M84" s="36">
        <v>1</v>
      </c>
      <c r="N84" s="361"/>
      <c r="O84" s="361"/>
      <c r="P84" s="361"/>
      <c r="Q84" s="361"/>
      <c r="R84" s="361"/>
      <c r="S84" s="361"/>
      <c r="T84" s="361"/>
      <c r="U84" s="361"/>
      <c r="V84" s="361"/>
      <c r="W84" s="361"/>
      <c r="X84" s="785"/>
    </row>
    <row r="85" spans="1:24" ht="48" x14ac:dyDescent="0.2">
      <c r="A85" s="780" t="s">
        <v>1393</v>
      </c>
      <c r="B85" s="780" t="s">
        <v>1449</v>
      </c>
      <c r="C85" s="780" t="s">
        <v>1395</v>
      </c>
      <c r="D85" s="780" t="s">
        <v>1396</v>
      </c>
      <c r="E85" s="42">
        <v>13</v>
      </c>
      <c r="F85" s="26" t="s">
        <v>1450</v>
      </c>
      <c r="G85" s="26"/>
      <c r="H85" s="60">
        <f>SUM(H86:H90)</f>
        <v>5</v>
      </c>
      <c r="I85" s="30" t="s">
        <v>1451</v>
      </c>
      <c r="J85" s="30">
        <v>4</v>
      </c>
      <c r="K85" s="782">
        <v>190799999</v>
      </c>
      <c r="L85" s="781">
        <v>0</v>
      </c>
      <c r="M85" s="60">
        <f>SUM(M86:M90)</f>
        <v>5</v>
      </c>
      <c r="N85" s="781">
        <v>190799999</v>
      </c>
      <c r="O85" s="781">
        <v>0</v>
      </c>
      <c r="P85" s="786" t="s">
        <v>1452</v>
      </c>
      <c r="Q85" s="37">
        <v>0</v>
      </c>
      <c r="R85" s="793">
        <v>43797</v>
      </c>
      <c r="S85" s="793">
        <v>43830</v>
      </c>
      <c r="T85" s="273">
        <f>+J85-Q85</f>
        <v>4</v>
      </c>
      <c r="U85" s="61">
        <f>+M85/H85</f>
        <v>1</v>
      </c>
      <c r="V85" s="61">
        <f>+Q85/J85</f>
        <v>0</v>
      </c>
      <c r="W85" s="61">
        <f>+N85/K85</f>
        <v>1</v>
      </c>
      <c r="X85" s="789" t="s">
        <v>1453</v>
      </c>
    </row>
    <row r="86" spans="1:24" ht="24" x14ac:dyDescent="0.2">
      <c r="A86" s="784"/>
      <c r="B86" s="784"/>
      <c r="C86" s="784"/>
      <c r="D86" s="784"/>
      <c r="E86" s="43" t="s">
        <v>485</v>
      </c>
      <c r="F86" s="33" t="s">
        <v>857</v>
      </c>
      <c r="G86" s="33" t="s">
        <v>139</v>
      </c>
      <c r="H86" s="36">
        <v>1</v>
      </c>
      <c r="I86" s="36" t="s">
        <v>137</v>
      </c>
      <c r="J86" s="361" t="s">
        <v>55</v>
      </c>
      <c r="K86" s="361"/>
      <c r="L86" s="361"/>
      <c r="M86" s="36">
        <v>1</v>
      </c>
      <c r="N86" s="361" t="s">
        <v>55</v>
      </c>
      <c r="O86" s="361"/>
      <c r="P86" s="361"/>
      <c r="Q86" s="361"/>
      <c r="R86" s="361"/>
      <c r="S86" s="361"/>
      <c r="T86" s="361"/>
      <c r="U86" s="361"/>
      <c r="V86" s="361"/>
      <c r="W86" s="361"/>
      <c r="X86" s="789"/>
    </row>
    <row r="87" spans="1:24" ht="24" x14ac:dyDescent="0.2">
      <c r="A87" s="784"/>
      <c r="B87" s="784"/>
      <c r="C87" s="784"/>
      <c r="D87" s="784"/>
      <c r="E87" s="43" t="s">
        <v>489</v>
      </c>
      <c r="F87" s="33" t="s">
        <v>135</v>
      </c>
      <c r="G87" s="33" t="s">
        <v>139</v>
      </c>
      <c r="H87" s="36">
        <v>1</v>
      </c>
      <c r="I87" s="36" t="s">
        <v>138</v>
      </c>
      <c r="J87" s="361"/>
      <c r="K87" s="361"/>
      <c r="L87" s="361"/>
      <c r="M87" s="36">
        <v>1</v>
      </c>
      <c r="N87" s="361"/>
      <c r="O87" s="361"/>
      <c r="P87" s="361"/>
      <c r="Q87" s="361"/>
      <c r="R87" s="361"/>
      <c r="S87" s="361"/>
      <c r="T87" s="361"/>
      <c r="U87" s="361"/>
      <c r="V87" s="361"/>
      <c r="W87" s="361"/>
      <c r="X87" s="789"/>
    </row>
    <row r="88" spans="1:24" ht="24" x14ac:dyDescent="0.2">
      <c r="A88" s="784"/>
      <c r="B88" s="784"/>
      <c r="C88" s="784"/>
      <c r="D88" s="784"/>
      <c r="E88" s="43" t="s">
        <v>492</v>
      </c>
      <c r="F88" s="33" t="s">
        <v>1002</v>
      </c>
      <c r="G88" s="33" t="s">
        <v>139</v>
      </c>
      <c r="H88" s="36">
        <v>1</v>
      </c>
      <c r="I88" s="36" t="s">
        <v>137</v>
      </c>
      <c r="J88" s="361"/>
      <c r="K88" s="361"/>
      <c r="L88" s="361"/>
      <c r="M88" s="36">
        <v>1</v>
      </c>
      <c r="N88" s="361"/>
      <c r="O88" s="361"/>
      <c r="P88" s="361"/>
      <c r="Q88" s="361"/>
      <c r="R88" s="361"/>
      <c r="S88" s="361"/>
      <c r="T88" s="361"/>
      <c r="U88" s="361"/>
      <c r="V88" s="361"/>
      <c r="W88" s="361"/>
      <c r="X88" s="789"/>
    </row>
    <row r="89" spans="1:24" ht="24" x14ac:dyDescent="0.2">
      <c r="A89" s="784"/>
      <c r="B89" s="784"/>
      <c r="C89" s="784"/>
      <c r="D89" s="784"/>
      <c r="E89" s="43" t="s">
        <v>495</v>
      </c>
      <c r="F89" s="33" t="s">
        <v>1401</v>
      </c>
      <c r="G89" s="33" t="s">
        <v>139</v>
      </c>
      <c r="H89" s="36">
        <v>1</v>
      </c>
      <c r="I89" s="36" t="s">
        <v>137</v>
      </c>
      <c r="J89" s="361"/>
      <c r="K89" s="361"/>
      <c r="L89" s="361"/>
      <c r="M89" s="36">
        <v>1</v>
      </c>
      <c r="N89" s="361"/>
      <c r="O89" s="361"/>
      <c r="P89" s="361"/>
      <c r="Q89" s="361"/>
      <c r="R89" s="361"/>
      <c r="S89" s="361"/>
      <c r="T89" s="361"/>
      <c r="U89" s="361"/>
      <c r="V89" s="361"/>
      <c r="W89" s="361"/>
      <c r="X89" s="789"/>
    </row>
    <row r="90" spans="1:24" ht="24" x14ac:dyDescent="0.2">
      <c r="A90" s="784"/>
      <c r="B90" s="784"/>
      <c r="C90" s="784"/>
      <c r="D90" s="784"/>
      <c r="E90" s="43" t="s">
        <v>497</v>
      </c>
      <c r="F90" s="33" t="s">
        <v>1011</v>
      </c>
      <c r="G90" s="33" t="s">
        <v>140</v>
      </c>
      <c r="H90" s="36">
        <v>1</v>
      </c>
      <c r="I90" s="36" t="s">
        <v>141</v>
      </c>
      <c r="J90" s="361"/>
      <c r="K90" s="361"/>
      <c r="L90" s="361"/>
      <c r="M90" s="36">
        <v>1</v>
      </c>
      <c r="N90" s="361"/>
      <c r="O90" s="361"/>
      <c r="P90" s="361"/>
      <c r="Q90" s="361"/>
      <c r="R90" s="361"/>
      <c r="S90" s="361"/>
      <c r="T90" s="361"/>
      <c r="U90" s="361"/>
      <c r="V90" s="361"/>
      <c r="W90" s="361"/>
      <c r="X90" s="790"/>
    </row>
    <row r="91" spans="1:24" ht="24" x14ac:dyDescent="0.2">
      <c r="A91" s="780" t="s">
        <v>1393</v>
      </c>
      <c r="B91" s="780" t="s">
        <v>1415</v>
      </c>
      <c r="C91" s="780" t="s">
        <v>1395</v>
      </c>
      <c r="D91" s="780" t="s">
        <v>1396</v>
      </c>
      <c r="E91" s="42">
        <v>14</v>
      </c>
      <c r="F91" s="26" t="s">
        <v>1454</v>
      </c>
      <c r="G91" s="26"/>
      <c r="H91" s="60">
        <f>SUM(H92:H96)</f>
        <v>2</v>
      </c>
      <c r="I91" s="30"/>
      <c r="J91" s="30">
        <v>1</v>
      </c>
      <c r="K91" s="782">
        <v>137879269</v>
      </c>
      <c r="L91" s="781">
        <v>0</v>
      </c>
      <c r="M91" s="60">
        <f>SUM(M92:M96)</f>
        <v>2</v>
      </c>
      <c r="N91" s="781">
        <v>132071480</v>
      </c>
      <c r="O91" s="781">
        <v>0</v>
      </c>
      <c r="P91" s="786" t="s">
        <v>1413</v>
      </c>
      <c r="Q91" s="37">
        <v>1</v>
      </c>
      <c r="R91" s="37"/>
      <c r="S91" s="37"/>
      <c r="T91" s="273">
        <f>+J91-Q91</f>
        <v>0</v>
      </c>
      <c r="U91" s="61">
        <f>+M91/H91</f>
        <v>1</v>
      </c>
      <c r="V91" s="61">
        <f>+Q91/J91</f>
        <v>1</v>
      </c>
      <c r="W91" s="61">
        <f>+N91/K91</f>
        <v>0.95787772126932291</v>
      </c>
      <c r="X91" s="789" t="s">
        <v>1455</v>
      </c>
    </row>
    <row r="92" spans="1:24" ht="24" x14ac:dyDescent="0.2">
      <c r="A92" s="784"/>
      <c r="B92" s="784"/>
      <c r="C92" s="784"/>
      <c r="D92" s="784"/>
      <c r="E92" s="43" t="s">
        <v>505</v>
      </c>
      <c r="F92" s="33" t="s">
        <v>857</v>
      </c>
      <c r="G92" s="33" t="s">
        <v>139</v>
      </c>
      <c r="H92" s="36">
        <v>0</v>
      </c>
      <c r="I92" s="36" t="s">
        <v>137</v>
      </c>
      <c r="J92" s="361" t="s">
        <v>55</v>
      </c>
      <c r="K92" s="361"/>
      <c r="L92" s="361"/>
      <c r="M92" s="36">
        <v>0</v>
      </c>
      <c r="N92" s="361" t="s">
        <v>55</v>
      </c>
      <c r="O92" s="361"/>
      <c r="P92" s="361"/>
      <c r="Q92" s="361"/>
      <c r="R92" s="361"/>
      <c r="S92" s="361"/>
      <c r="T92" s="361"/>
      <c r="U92" s="361"/>
      <c r="V92" s="361"/>
      <c r="W92" s="361"/>
      <c r="X92" s="789"/>
    </row>
    <row r="93" spans="1:24" ht="24" x14ac:dyDescent="0.2">
      <c r="A93" s="784"/>
      <c r="B93" s="784"/>
      <c r="C93" s="784"/>
      <c r="D93" s="784"/>
      <c r="E93" s="43" t="s">
        <v>508</v>
      </c>
      <c r="F93" s="33" t="s">
        <v>135</v>
      </c>
      <c r="G93" s="33" t="s">
        <v>139</v>
      </c>
      <c r="H93" s="36">
        <v>1</v>
      </c>
      <c r="I93" s="36" t="s">
        <v>138</v>
      </c>
      <c r="J93" s="361"/>
      <c r="K93" s="361"/>
      <c r="L93" s="361"/>
      <c r="M93" s="36">
        <v>1</v>
      </c>
      <c r="N93" s="361"/>
      <c r="O93" s="361"/>
      <c r="P93" s="361"/>
      <c r="Q93" s="361"/>
      <c r="R93" s="361"/>
      <c r="S93" s="361"/>
      <c r="T93" s="361"/>
      <c r="U93" s="361"/>
      <c r="V93" s="361"/>
      <c r="W93" s="361"/>
      <c r="X93" s="789"/>
    </row>
    <row r="94" spans="1:24" ht="24" x14ac:dyDescent="0.2">
      <c r="A94" s="784"/>
      <c r="B94" s="784"/>
      <c r="C94" s="784"/>
      <c r="D94" s="784"/>
      <c r="E94" s="43" t="s">
        <v>511</v>
      </c>
      <c r="F94" s="33" t="s">
        <v>1002</v>
      </c>
      <c r="G94" s="33" t="s">
        <v>139</v>
      </c>
      <c r="H94" s="36">
        <v>1</v>
      </c>
      <c r="I94" s="36" t="s">
        <v>137</v>
      </c>
      <c r="J94" s="361"/>
      <c r="K94" s="361"/>
      <c r="L94" s="361"/>
      <c r="M94" s="36">
        <v>1</v>
      </c>
      <c r="N94" s="361"/>
      <c r="O94" s="361"/>
      <c r="P94" s="361"/>
      <c r="Q94" s="361"/>
      <c r="R94" s="361"/>
      <c r="S94" s="361"/>
      <c r="T94" s="361"/>
      <c r="U94" s="361"/>
      <c r="V94" s="361"/>
      <c r="W94" s="361"/>
      <c r="X94" s="789"/>
    </row>
    <row r="95" spans="1:24" ht="24" x14ac:dyDescent="0.2">
      <c r="A95" s="784"/>
      <c r="B95" s="784"/>
      <c r="C95" s="784"/>
      <c r="D95" s="784"/>
      <c r="E95" s="43" t="s">
        <v>1456</v>
      </c>
      <c r="F95" s="33" t="s">
        <v>1401</v>
      </c>
      <c r="G95" s="33" t="s">
        <v>139</v>
      </c>
      <c r="H95" s="36">
        <v>0</v>
      </c>
      <c r="I95" s="36" t="s">
        <v>137</v>
      </c>
      <c r="J95" s="361"/>
      <c r="K95" s="361"/>
      <c r="L95" s="361"/>
      <c r="M95" s="36">
        <v>0</v>
      </c>
      <c r="N95" s="361"/>
      <c r="O95" s="361"/>
      <c r="P95" s="361"/>
      <c r="Q95" s="361"/>
      <c r="R95" s="361"/>
      <c r="S95" s="361"/>
      <c r="T95" s="361"/>
      <c r="U95" s="361"/>
      <c r="V95" s="361"/>
      <c r="W95" s="361"/>
      <c r="X95" s="789"/>
    </row>
    <row r="96" spans="1:24" ht="24" x14ac:dyDescent="0.2">
      <c r="A96" s="784"/>
      <c r="B96" s="784"/>
      <c r="C96" s="784"/>
      <c r="D96" s="784"/>
      <c r="E96" s="43" t="s">
        <v>1457</v>
      </c>
      <c r="F96" s="33" t="s">
        <v>1011</v>
      </c>
      <c r="G96" s="33" t="s">
        <v>140</v>
      </c>
      <c r="H96" s="36">
        <v>0</v>
      </c>
      <c r="I96" s="36" t="s">
        <v>141</v>
      </c>
      <c r="J96" s="361"/>
      <c r="K96" s="361"/>
      <c r="L96" s="361"/>
      <c r="M96" s="36">
        <v>0</v>
      </c>
      <c r="N96" s="361"/>
      <c r="O96" s="361"/>
      <c r="P96" s="361"/>
      <c r="Q96" s="361"/>
      <c r="R96" s="361"/>
      <c r="S96" s="361"/>
      <c r="T96" s="361"/>
      <c r="U96" s="361"/>
      <c r="V96" s="361"/>
      <c r="W96" s="361"/>
      <c r="X96" s="790"/>
    </row>
    <row r="97" spans="1:24" ht="36" x14ac:dyDescent="0.2">
      <c r="A97" s="780" t="s">
        <v>1393</v>
      </c>
      <c r="B97" s="780" t="s">
        <v>1449</v>
      </c>
      <c r="C97" s="780" t="s">
        <v>1395</v>
      </c>
      <c r="D97" s="780" t="s">
        <v>1396</v>
      </c>
      <c r="E97" s="42">
        <v>15</v>
      </c>
      <c r="F97" s="26" t="s">
        <v>1458</v>
      </c>
      <c r="G97" s="26"/>
      <c r="H97" s="60">
        <f>SUM(H98:H102)</f>
        <v>5</v>
      </c>
      <c r="I97" s="30" t="s">
        <v>1408</v>
      </c>
      <c r="J97" s="30">
        <v>0</v>
      </c>
      <c r="K97" s="782">
        <v>90000000</v>
      </c>
      <c r="L97" s="781">
        <v>0</v>
      </c>
      <c r="M97" s="60">
        <f>SUM(M98:M102)</f>
        <v>5</v>
      </c>
      <c r="N97" s="781">
        <v>90000000</v>
      </c>
      <c r="O97" s="781">
        <v>0</v>
      </c>
      <c r="P97" s="786" t="s">
        <v>1459</v>
      </c>
      <c r="Q97" s="37">
        <v>0</v>
      </c>
      <c r="R97" s="793">
        <v>43825</v>
      </c>
      <c r="S97" s="793">
        <v>43830</v>
      </c>
      <c r="T97" s="273">
        <f>+J97-Q97</f>
        <v>0</v>
      </c>
      <c r="U97" s="61">
        <f>+M97/H97</f>
        <v>1</v>
      </c>
      <c r="V97" s="61" t="e">
        <f>+Q97/J97</f>
        <v>#DIV/0!</v>
      </c>
      <c r="W97" s="61">
        <f>+N97/K97</f>
        <v>1</v>
      </c>
      <c r="X97" s="789" t="s">
        <v>1460</v>
      </c>
    </row>
    <row r="98" spans="1:24" ht="24" x14ac:dyDescent="0.2">
      <c r="A98" s="784"/>
      <c r="B98" s="784"/>
      <c r="C98" s="784"/>
      <c r="D98" s="784"/>
      <c r="E98" s="43" t="s">
        <v>515</v>
      </c>
      <c r="F98" s="33" t="s">
        <v>857</v>
      </c>
      <c r="G98" s="33" t="s">
        <v>139</v>
      </c>
      <c r="H98" s="36">
        <v>1</v>
      </c>
      <c r="I98" s="36" t="s">
        <v>137</v>
      </c>
      <c r="J98" s="361" t="s">
        <v>55</v>
      </c>
      <c r="K98" s="361"/>
      <c r="L98" s="361"/>
      <c r="M98" s="36">
        <v>1</v>
      </c>
      <c r="N98" s="361" t="s">
        <v>55</v>
      </c>
      <c r="O98" s="361"/>
      <c r="P98" s="361"/>
      <c r="Q98" s="361"/>
      <c r="R98" s="361"/>
      <c r="S98" s="361"/>
      <c r="T98" s="361"/>
      <c r="U98" s="361"/>
      <c r="V98" s="361"/>
      <c r="W98" s="361"/>
      <c r="X98" s="789"/>
    </row>
    <row r="99" spans="1:24" ht="60" x14ac:dyDescent="0.2">
      <c r="A99" s="784"/>
      <c r="B99" s="784"/>
      <c r="C99" s="784"/>
      <c r="D99" s="784"/>
      <c r="E99" s="43" t="s">
        <v>520</v>
      </c>
      <c r="F99" s="33" t="s">
        <v>135</v>
      </c>
      <c r="G99" s="33" t="s">
        <v>139</v>
      </c>
      <c r="H99" s="36">
        <v>1</v>
      </c>
      <c r="I99" s="36" t="s">
        <v>138</v>
      </c>
      <c r="J99" s="361"/>
      <c r="K99" s="361"/>
      <c r="L99" s="361"/>
      <c r="M99" s="36">
        <v>1</v>
      </c>
      <c r="N99" s="361"/>
      <c r="O99" s="361"/>
      <c r="P99" s="361"/>
      <c r="Q99" s="361"/>
      <c r="R99" s="361"/>
      <c r="S99" s="361"/>
      <c r="T99" s="361"/>
      <c r="U99" s="361"/>
      <c r="V99" s="361"/>
      <c r="W99" s="361"/>
      <c r="X99" s="789"/>
    </row>
    <row r="100" spans="1:24" ht="24" x14ac:dyDescent="0.2">
      <c r="A100" s="784"/>
      <c r="B100" s="784"/>
      <c r="C100" s="784"/>
      <c r="D100" s="784"/>
      <c r="E100" s="43" t="s">
        <v>1461</v>
      </c>
      <c r="F100" s="33" t="s">
        <v>1002</v>
      </c>
      <c r="G100" s="33" t="s">
        <v>139</v>
      </c>
      <c r="H100" s="36">
        <v>1</v>
      </c>
      <c r="I100" s="36" t="s">
        <v>137</v>
      </c>
      <c r="J100" s="361"/>
      <c r="K100" s="361"/>
      <c r="L100" s="361"/>
      <c r="M100" s="36">
        <v>1</v>
      </c>
      <c r="N100" s="361"/>
      <c r="O100" s="361"/>
      <c r="P100" s="361"/>
      <c r="Q100" s="361"/>
      <c r="R100" s="361"/>
      <c r="S100" s="361"/>
      <c r="T100" s="361"/>
      <c r="U100" s="361"/>
      <c r="V100" s="361"/>
      <c r="W100" s="361"/>
      <c r="X100" s="789"/>
    </row>
    <row r="101" spans="1:24" ht="24" x14ac:dyDescent="0.2">
      <c r="A101" s="784"/>
      <c r="B101" s="784"/>
      <c r="C101" s="784"/>
      <c r="D101" s="784"/>
      <c r="E101" s="43" t="s">
        <v>1462</v>
      </c>
      <c r="F101" s="33" t="s">
        <v>1401</v>
      </c>
      <c r="G101" s="33" t="s">
        <v>139</v>
      </c>
      <c r="H101" s="36">
        <v>1</v>
      </c>
      <c r="I101" s="36" t="s">
        <v>137</v>
      </c>
      <c r="J101" s="361"/>
      <c r="K101" s="361"/>
      <c r="L101" s="361"/>
      <c r="M101" s="36">
        <v>1</v>
      </c>
      <c r="N101" s="361"/>
      <c r="O101" s="361"/>
      <c r="P101" s="361"/>
      <c r="Q101" s="361"/>
      <c r="R101" s="361"/>
      <c r="S101" s="361"/>
      <c r="T101" s="361"/>
      <c r="U101" s="361"/>
      <c r="V101" s="361"/>
      <c r="W101" s="361"/>
      <c r="X101" s="789"/>
    </row>
    <row r="102" spans="1:24" ht="24" x14ac:dyDescent="0.2">
      <c r="A102" s="784"/>
      <c r="B102" s="784"/>
      <c r="C102" s="784"/>
      <c r="D102" s="784"/>
      <c r="E102" s="43" t="s">
        <v>1463</v>
      </c>
      <c r="F102" s="33" t="s">
        <v>1011</v>
      </c>
      <c r="G102" s="33" t="s">
        <v>140</v>
      </c>
      <c r="H102" s="36">
        <v>1</v>
      </c>
      <c r="I102" s="36" t="s">
        <v>141</v>
      </c>
      <c r="J102" s="361"/>
      <c r="K102" s="361"/>
      <c r="L102" s="361"/>
      <c r="M102" s="36">
        <v>1</v>
      </c>
      <c r="N102" s="361"/>
      <c r="O102" s="361"/>
      <c r="P102" s="361"/>
      <c r="Q102" s="361"/>
      <c r="R102" s="361"/>
      <c r="S102" s="361"/>
      <c r="T102" s="361"/>
      <c r="U102" s="361"/>
      <c r="V102" s="361"/>
      <c r="W102" s="361"/>
      <c r="X102" s="790"/>
    </row>
    <row r="103" spans="1:24" ht="36" x14ac:dyDescent="0.2">
      <c r="A103" s="780" t="s">
        <v>1393</v>
      </c>
      <c r="B103" s="780" t="s">
        <v>1464</v>
      </c>
      <c r="C103" s="780" t="s">
        <v>1395</v>
      </c>
      <c r="D103" s="780" t="s">
        <v>1396</v>
      </c>
      <c r="E103" s="42">
        <v>16</v>
      </c>
      <c r="F103" s="26" t="s">
        <v>1465</v>
      </c>
      <c r="G103" s="26"/>
      <c r="H103" s="60">
        <f>SUM(H104:H108)</f>
        <v>4</v>
      </c>
      <c r="I103" s="30" t="s">
        <v>1466</v>
      </c>
      <c r="J103" s="30">
        <v>0</v>
      </c>
      <c r="K103" s="782">
        <v>56745418</v>
      </c>
      <c r="L103" s="781">
        <v>0</v>
      </c>
      <c r="M103" s="60">
        <f>SUM(M104:M108)</f>
        <v>2</v>
      </c>
      <c r="N103" s="781">
        <v>0</v>
      </c>
      <c r="O103" s="781">
        <v>0</v>
      </c>
      <c r="P103" s="786" t="s">
        <v>1467</v>
      </c>
      <c r="Q103" s="37">
        <v>0</v>
      </c>
      <c r="R103" s="37"/>
      <c r="S103" s="37"/>
      <c r="T103" s="273">
        <f>+J103-Q103</f>
        <v>0</v>
      </c>
      <c r="U103" s="61">
        <f>+M103/H103</f>
        <v>0.5</v>
      </c>
      <c r="V103" s="61" t="e">
        <f>+Q103/J103</f>
        <v>#DIV/0!</v>
      </c>
      <c r="W103" s="61">
        <f>+N103/K103</f>
        <v>0</v>
      </c>
      <c r="X103" s="789" t="s">
        <v>1468</v>
      </c>
    </row>
    <row r="104" spans="1:24" ht="24" x14ac:dyDescent="0.2">
      <c r="A104" s="784"/>
      <c r="B104" s="784"/>
      <c r="C104" s="784"/>
      <c r="D104" s="784"/>
      <c r="E104" s="43" t="s">
        <v>524</v>
      </c>
      <c r="F104" s="33" t="s">
        <v>857</v>
      </c>
      <c r="G104" s="33" t="s">
        <v>139</v>
      </c>
      <c r="H104" s="36">
        <v>1</v>
      </c>
      <c r="I104" s="36" t="s">
        <v>137</v>
      </c>
      <c r="J104" s="361" t="s">
        <v>55</v>
      </c>
      <c r="K104" s="361"/>
      <c r="L104" s="361"/>
      <c r="M104" s="36">
        <v>1</v>
      </c>
      <c r="N104" s="361" t="s">
        <v>55</v>
      </c>
      <c r="O104" s="361"/>
      <c r="P104" s="361"/>
      <c r="Q104" s="361"/>
      <c r="R104" s="361"/>
      <c r="S104" s="361"/>
      <c r="T104" s="361"/>
      <c r="U104" s="361"/>
      <c r="V104" s="361"/>
      <c r="W104" s="361"/>
      <c r="X104" s="789"/>
    </row>
    <row r="105" spans="1:24" ht="24" x14ac:dyDescent="0.2">
      <c r="A105" s="784"/>
      <c r="B105" s="784"/>
      <c r="C105" s="784"/>
      <c r="D105" s="784"/>
      <c r="E105" s="43" t="s">
        <v>528</v>
      </c>
      <c r="F105" s="33" t="s">
        <v>135</v>
      </c>
      <c r="G105" s="33" t="s">
        <v>139</v>
      </c>
      <c r="H105" s="36">
        <v>1</v>
      </c>
      <c r="I105" s="36" t="s">
        <v>138</v>
      </c>
      <c r="J105" s="361"/>
      <c r="K105" s="361"/>
      <c r="L105" s="361"/>
      <c r="M105" s="36">
        <v>1</v>
      </c>
      <c r="N105" s="361"/>
      <c r="O105" s="361"/>
      <c r="P105" s="361"/>
      <c r="Q105" s="361"/>
      <c r="R105" s="361"/>
      <c r="S105" s="361"/>
      <c r="T105" s="361"/>
      <c r="U105" s="361"/>
      <c r="V105" s="361"/>
      <c r="W105" s="361"/>
      <c r="X105" s="789"/>
    </row>
    <row r="106" spans="1:24" ht="24" x14ac:dyDescent="0.2">
      <c r="A106" s="784"/>
      <c r="B106" s="784"/>
      <c r="C106" s="784"/>
      <c r="D106" s="784"/>
      <c r="E106" s="43" t="s">
        <v>1469</v>
      </c>
      <c r="F106" s="33" t="s">
        <v>1002</v>
      </c>
      <c r="G106" s="33" t="s">
        <v>139</v>
      </c>
      <c r="H106" s="36">
        <v>1</v>
      </c>
      <c r="I106" s="36" t="s">
        <v>137</v>
      </c>
      <c r="J106" s="361"/>
      <c r="K106" s="361"/>
      <c r="L106" s="361"/>
      <c r="M106" s="36">
        <v>0</v>
      </c>
      <c r="N106" s="361"/>
      <c r="O106" s="361"/>
      <c r="P106" s="361"/>
      <c r="Q106" s="361"/>
      <c r="R106" s="361"/>
      <c r="S106" s="361"/>
      <c r="T106" s="361"/>
      <c r="U106" s="361"/>
      <c r="V106" s="361"/>
      <c r="W106" s="361"/>
      <c r="X106" s="789"/>
    </row>
    <row r="107" spans="1:24" ht="24" x14ac:dyDescent="0.2">
      <c r="A107" s="784"/>
      <c r="B107" s="784"/>
      <c r="C107" s="784"/>
      <c r="D107" s="784"/>
      <c r="E107" s="43" t="s">
        <v>1470</v>
      </c>
      <c r="F107" s="33" t="s">
        <v>1401</v>
      </c>
      <c r="G107" s="33" t="s">
        <v>139</v>
      </c>
      <c r="H107" s="36">
        <v>1</v>
      </c>
      <c r="I107" s="36" t="s">
        <v>137</v>
      </c>
      <c r="J107" s="361"/>
      <c r="K107" s="361"/>
      <c r="L107" s="361"/>
      <c r="M107" s="36">
        <v>0</v>
      </c>
      <c r="N107" s="361"/>
      <c r="O107" s="361"/>
      <c r="P107" s="361"/>
      <c r="Q107" s="361"/>
      <c r="R107" s="361"/>
      <c r="S107" s="361"/>
      <c r="T107" s="361"/>
      <c r="U107" s="361"/>
      <c r="V107" s="361"/>
      <c r="W107" s="361"/>
      <c r="X107" s="789"/>
    </row>
    <row r="108" spans="1:24" ht="24" x14ac:dyDescent="0.2">
      <c r="A108" s="784"/>
      <c r="B108" s="784"/>
      <c r="C108" s="784"/>
      <c r="D108" s="784"/>
      <c r="E108" s="43" t="s">
        <v>1471</v>
      </c>
      <c r="F108" s="33" t="s">
        <v>1011</v>
      </c>
      <c r="G108" s="33" t="s">
        <v>140</v>
      </c>
      <c r="H108" s="36">
        <v>0</v>
      </c>
      <c r="I108" s="36" t="s">
        <v>141</v>
      </c>
      <c r="J108" s="361"/>
      <c r="K108" s="361"/>
      <c r="L108" s="361"/>
      <c r="M108" s="36">
        <v>0</v>
      </c>
      <c r="N108" s="361"/>
      <c r="O108" s="361"/>
      <c r="P108" s="361"/>
      <c r="Q108" s="361"/>
      <c r="R108" s="361"/>
      <c r="S108" s="361"/>
      <c r="T108" s="361"/>
      <c r="U108" s="361"/>
      <c r="V108" s="361"/>
      <c r="W108" s="361"/>
      <c r="X108" s="790"/>
    </row>
    <row r="109" spans="1:24" ht="36" x14ac:dyDescent="0.2">
      <c r="A109" s="780" t="s">
        <v>1393</v>
      </c>
      <c r="B109" s="780" t="s">
        <v>1464</v>
      </c>
      <c r="C109" s="780" t="s">
        <v>1395</v>
      </c>
      <c r="D109" s="780" t="s">
        <v>1396</v>
      </c>
      <c r="E109" s="42">
        <v>17</v>
      </c>
      <c r="F109" s="26" t="s">
        <v>1472</v>
      </c>
      <c r="G109" s="26"/>
      <c r="H109" s="60">
        <f>SUM(H110:H114)</f>
        <v>5</v>
      </c>
      <c r="I109" s="30" t="s">
        <v>1473</v>
      </c>
      <c r="J109" s="30">
        <v>2</v>
      </c>
      <c r="K109" s="782">
        <v>501894812</v>
      </c>
      <c r="L109" s="781">
        <v>0</v>
      </c>
      <c r="M109" s="60">
        <f>SUM(M110:M114)</f>
        <v>5</v>
      </c>
      <c r="N109" s="781">
        <v>501894812</v>
      </c>
      <c r="O109" s="781">
        <v>0</v>
      </c>
      <c r="P109" s="264" t="s">
        <v>1474</v>
      </c>
      <c r="Q109" s="37">
        <v>2</v>
      </c>
      <c r="R109" s="793">
        <v>43742</v>
      </c>
      <c r="S109" s="793">
        <v>43830</v>
      </c>
      <c r="T109" s="273">
        <f>+J109-Q109</f>
        <v>0</v>
      </c>
      <c r="U109" s="61">
        <f>+M109/H109</f>
        <v>1</v>
      </c>
      <c r="V109" s="61">
        <f>+Q109/J109</f>
        <v>1</v>
      </c>
      <c r="W109" s="61">
        <f>+N109/K109</f>
        <v>1</v>
      </c>
      <c r="X109" s="789" t="s">
        <v>1475</v>
      </c>
    </row>
    <row r="110" spans="1:24" ht="24" x14ac:dyDescent="0.2">
      <c r="A110" s="784"/>
      <c r="B110" s="784"/>
      <c r="C110" s="784"/>
      <c r="D110" s="784"/>
      <c r="E110" s="43" t="s">
        <v>533</v>
      </c>
      <c r="F110" s="33" t="s">
        <v>857</v>
      </c>
      <c r="G110" s="33" t="s">
        <v>139</v>
      </c>
      <c r="H110" s="36">
        <v>1</v>
      </c>
      <c r="I110" s="36" t="s">
        <v>137</v>
      </c>
      <c r="J110" s="361" t="s">
        <v>55</v>
      </c>
      <c r="K110" s="361"/>
      <c r="L110" s="361"/>
      <c r="M110" s="36">
        <v>1</v>
      </c>
      <c r="N110" s="361" t="s">
        <v>55</v>
      </c>
      <c r="O110" s="361"/>
      <c r="P110" s="361"/>
      <c r="Q110" s="361"/>
      <c r="R110" s="361"/>
      <c r="S110" s="361"/>
      <c r="T110" s="361"/>
      <c r="U110" s="361"/>
      <c r="V110" s="361"/>
      <c r="W110" s="361"/>
      <c r="X110" s="789"/>
    </row>
    <row r="111" spans="1:24" ht="24" x14ac:dyDescent="0.2">
      <c r="A111" s="784"/>
      <c r="B111" s="784"/>
      <c r="C111" s="784"/>
      <c r="D111" s="784"/>
      <c r="E111" s="43" t="s">
        <v>537</v>
      </c>
      <c r="F111" s="33" t="s">
        <v>135</v>
      </c>
      <c r="G111" s="33" t="s">
        <v>139</v>
      </c>
      <c r="H111" s="36">
        <v>1</v>
      </c>
      <c r="I111" s="36" t="s">
        <v>138</v>
      </c>
      <c r="J111" s="361"/>
      <c r="K111" s="361"/>
      <c r="L111" s="361"/>
      <c r="M111" s="36">
        <v>1</v>
      </c>
      <c r="N111" s="361"/>
      <c r="O111" s="361"/>
      <c r="P111" s="361"/>
      <c r="Q111" s="361"/>
      <c r="R111" s="361"/>
      <c r="S111" s="361"/>
      <c r="T111" s="361"/>
      <c r="U111" s="361"/>
      <c r="V111" s="361"/>
      <c r="W111" s="361"/>
      <c r="X111" s="789"/>
    </row>
    <row r="112" spans="1:24" ht="24" x14ac:dyDescent="0.2">
      <c r="A112" s="784"/>
      <c r="B112" s="784"/>
      <c r="C112" s="784"/>
      <c r="D112" s="784"/>
      <c r="E112" s="43" t="s">
        <v>1476</v>
      </c>
      <c r="F112" s="33" t="s">
        <v>1002</v>
      </c>
      <c r="G112" s="33" t="s">
        <v>139</v>
      </c>
      <c r="H112" s="36">
        <v>1</v>
      </c>
      <c r="I112" s="36" t="s">
        <v>137</v>
      </c>
      <c r="J112" s="361"/>
      <c r="K112" s="361"/>
      <c r="L112" s="361"/>
      <c r="M112" s="36">
        <v>1</v>
      </c>
      <c r="N112" s="361"/>
      <c r="O112" s="361"/>
      <c r="P112" s="361"/>
      <c r="Q112" s="361"/>
      <c r="R112" s="361"/>
      <c r="S112" s="361"/>
      <c r="T112" s="361"/>
      <c r="U112" s="361"/>
      <c r="V112" s="361"/>
      <c r="W112" s="361"/>
      <c r="X112" s="789"/>
    </row>
    <row r="113" spans="1:24" ht="24" x14ac:dyDescent="0.2">
      <c r="A113" s="784"/>
      <c r="B113" s="784"/>
      <c r="C113" s="784"/>
      <c r="D113" s="784"/>
      <c r="E113" s="43" t="s">
        <v>1477</v>
      </c>
      <c r="F113" s="33" t="s">
        <v>1401</v>
      </c>
      <c r="G113" s="33" t="s">
        <v>139</v>
      </c>
      <c r="H113" s="36">
        <v>1</v>
      </c>
      <c r="I113" s="36" t="s">
        <v>137</v>
      </c>
      <c r="J113" s="361"/>
      <c r="K113" s="361"/>
      <c r="L113" s="361"/>
      <c r="M113" s="36">
        <v>1</v>
      </c>
      <c r="N113" s="361"/>
      <c r="O113" s="361"/>
      <c r="P113" s="361"/>
      <c r="Q113" s="361"/>
      <c r="R113" s="361"/>
      <c r="S113" s="361"/>
      <c r="T113" s="361"/>
      <c r="U113" s="361"/>
      <c r="V113" s="361"/>
      <c r="W113" s="361"/>
      <c r="X113" s="789"/>
    </row>
    <row r="114" spans="1:24" ht="24" x14ac:dyDescent="0.2">
      <c r="A114" s="784"/>
      <c r="B114" s="784"/>
      <c r="C114" s="784"/>
      <c r="D114" s="784"/>
      <c r="E114" s="43" t="s">
        <v>1478</v>
      </c>
      <c r="F114" s="33" t="s">
        <v>1011</v>
      </c>
      <c r="G114" s="33" t="s">
        <v>140</v>
      </c>
      <c r="H114" s="36">
        <v>1</v>
      </c>
      <c r="I114" s="36" t="s">
        <v>141</v>
      </c>
      <c r="J114" s="361"/>
      <c r="K114" s="361"/>
      <c r="L114" s="361"/>
      <c r="M114" s="36">
        <v>1</v>
      </c>
      <c r="N114" s="361"/>
      <c r="O114" s="361"/>
      <c r="P114" s="361"/>
      <c r="Q114" s="361"/>
      <c r="R114" s="361"/>
      <c r="S114" s="361"/>
      <c r="T114" s="361"/>
      <c r="U114" s="361"/>
      <c r="V114" s="361"/>
      <c r="W114" s="361"/>
      <c r="X114" s="790"/>
    </row>
    <row r="115" spans="1:24" ht="36" x14ac:dyDescent="0.2">
      <c r="A115" s="780" t="s">
        <v>1393</v>
      </c>
      <c r="B115" s="780" t="s">
        <v>1415</v>
      </c>
      <c r="C115" s="780" t="s">
        <v>1479</v>
      </c>
      <c r="D115" s="780" t="s">
        <v>1396</v>
      </c>
      <c r="E115" s="42">
        <v>18</v>
      </c>
      <c r="F115" s="26" t="s">
        <v>1480</v>
      </c>
      <c r="G115" s="26"/>
      <c r="H115" s="60">
        <f>SUM(H116:H120)</f>
        <v>16</v>
      </c>
      <c r="I115" s="30" t="s">
        <v>1481</v>
      </c>
      <c r="J115" s="30">
        <v>20000</v>
      </c>
      <c r="K115" s="782">
        <v>10567053245</v>
      </c>
      <c r="L115" s="781">
        <v>0</v>
      </c>
      <c r="M115" s="60">
        <f>SUM(M116:M120)</f>
        <v>16</v>
      </c>
      <c r="N115" s="781">
        <v>10567053246</v>
      </c>
      <c r="O115" s="781">
        <v>0</v>
      </c>
      <c r="P115" s="264" t="s">
        <v>1482</v>
      </c>
      <c r="Q115" s="37">
        <v>22987</v>
      </c>
      <c r="R115" s="793">
        <v>43466</v>
      </c>
      <c r="S115" s="793">
        <v>43830</v>
      </c>
      <c r="T115" s="273">
        <f>+J115-Q115</f>
        <v>-2987</v>
      </c>
      <c r="U115" s="61">
        <f>+M115/H115</f>
        <v>1</v>
      </c>
      <c r="V115" s="61">
        <f>+Q115/J115</f>
        <v>1.1493500000000001</v>
      </c>
      <c r="W115" s="61">
        <f>+N115/K115</f>
        <v>1.0000000000946339</v>
      </c>
      <c r="X115" s="783" t="s">
        <v>1483</v>
      </c>
    </row>
    <row r="116" spans="1:24" ht="24" x14ac:dyDescent="0.2">
      <c r="A116" s="784"/>
      <c r="B116" s="784"/>
      <c r="C116" s="784"/>
      <c r="D116" s="784"/>
      <c r="E116" s="43" t="s">
        <v>541</v>
      </c>
      <c r="F116" s="33" t="s">
        <v>857</v>
      </c>
      <c r="G116" s="33" t="s">
        <v>139</v>
      </c>
      <c r="H116" s="36">
        <v>1</v>
      </c>
      <c r="I116" s="36" t="s">
        <v>137</v>
      </c>
      <c r="J116" s="361" t="s">
        <v>55</v>
      </c>
      <c r="K116" s="361"/>
      <c r="L116" s="361"/>
      <c r="M116" s="36">
        <v>1</v>
      </c>
      <c r="N116" s="361" t="s">
        <v>55</v>
      </c>
      <c r="O116" s="361"/>
      <c r="P116" s="361"/>
      <c r="Q116" s="361"/>
      <c r="R116" s="361"/>
      <c r="S116" s="361"/>
      <c r="T116" s="361"/>
      <c r="U116" s="361"/>
      <c r="V116" s="361"/>
      <c r="W116" s="361"/>
      <c r="X116" s="783"/>
    </row>
    <row r="117" spans="1:24" ht="60" x14ac:dyDescent="0.2">
      <c r="A117" s="784"/>
      <c r="B117" s="784"/>
      <c r="C117" s="784"/>
      <c r="D117" s="784"/>
      <c r="E117" s="43" t="s">
        <v>545</v>
      </c>
      <c r="F117" s="33" t="s">
        <v>135</v>
      </c>
      <c r="G117" s="33" t="s">
        <v>139</v>
      </c>
      <c r="H117" s="36">
        <v>1</v>
      </c>
      <c r="I117" s="36" t="s">
        <v>138</v>
      </c>
      <c r="J117" s="361"/>
      <c r="K117" s="361"/>
      <c r="L117" s="361"/>
      <c r="M117" s="36">
        <v>1</v>
      </c>
      <c r="N117" s="361"/>
      <c r="O117" s="361"/>
      <c r="P117" s="361"/>
      <c r="Q117" s="361"/>
      <c r="R117" s="361"/>
      <c r="S117" s="361"/>
      <c r="T117" s="361"/>
      <c r="U117" s="361"/>
      <c r="V117" s="361"/>
      <c r="W117" s="361"/>
      <c r="X117" s="783"/>
    </row>
    <row r="118" spans="1:24" ht="24" x14ac:dyDescent="0.2">
      <c r="A118" s="784"/>
      <c r="B118" s="784"/>
      <c r="C118" s="784"/>
      <c r="D118" s="784"/>
      <c r="E118" s="43" t="s">
        <v>547</v>
      </c>
      <c r="F118" s="33" t="s">
        <v>1002</v>
      </c>
      <c r="G118" s="33" t="s">
        <v>139</v>
      </c>
      <c r="H118" s="36">
        <v>1</v>
      </c>
      <c r="I118" s="36" t="s">
        <v>137</v>
      </c>
      <c r="J118" s="361"/>
      <c r="K118" s="361"/>
      <c r="L118" s="361"/>
      <c r="M118" s="36">
        <v>1</v>
      </c>
      <c r="N118" s="361"/>
      <c r="O118" s="361"/>
      <c r="P118" s="361"/>
      <c r="Q118" s="361"/>
      <c r="R118" s="361"/>
      <c r="S118" s="361"/>
      <c r="T118" s="361"/>
      <c r="U118" s="361"/>
      <c r="V118" s="361"/>
      <c r="W118" s="361"/>
      <c r="X118" s="783"/>
    </row>
    <row r="119" spans="1:24" ht="24" x14ac:dyDescent="0.2">
      <c r="A119" s="784"/>
      <c r="B119" s="784"/>
      <c r="C119" s="784"/>
      <c r="D119" s="784"/>
      <c r="E119" s="43" t="s">
        <v>549</v>
      </c>
      <c r="F119" s="33" t="s">
        <v>1401</v>
      </c>
      <c r="G119" s="33" t="s">
        <v>139</v>
      </c>
      <c r="H119" s="36">
        <v>1</v>
      </c>
      <c r="I119" s="36" t="s">
        <v>137</v>
      </c>
      <c r="J119" s="361"/>
      <c r="K119" s="361"/>
      <c r="L119" s="361"/>
      <c r="M119" s="36">
        <v>1</v>
      </c>
      <c r="N119" s="361"/>
      <c r="O119" s="361"/>
      <c r="P119" s="361"/>
      <c r="Q119" s="361"/>
      <c r="R119" s="361"/>
      <c r="S119" s="361"/>
      <c r="T119" s="361"/>
      <c r="U119" s="361"/>
      <c r="V119" s="361"/>
      <c r="W119" s="361"/>
      <c r="X119" s="783"/>
    </row>
    <row r="120" spans="1:24" ht="24" x14ac:dyDescent="0.2">
      <c r="A120" s="784"/>
      <c r="B120" s="784"/>
      <c r="C120" s="784"/>
      <c r="D120" s="784"/>
      <c r="E120" s="43" t="s">
        <v>1484</v>
      </c>
      <c r="F120" s="33" t="s">
        <v>1011</v>
      </c>
      <c r="G120" s="33" t="s">
        <v>140</v>
      </c>
      <c r="H120" s="36">
        <v>12</v>
      </c>
      <c r="I120" s="36" t="s">
        <v>141</v>
      </c>
      <c r="J120" s="361"/>
      <c r="K120" s="361"/>
      <c r="L120" s="361"/>
      <c r="M120" s="36">
        <v>12</v>
      </c>
      <c r="N120" s="361"/>
      <c r="O120" s="361"/>
      <c r="P120" s="361"/>
      <c r="Q120" s="361"/>
      <c r="R120" s="361"/>
      <c r="S120" s="361"/>
      <c r="T120" s="361"/>
      <c r="U120" s="361"/>
      <c r="V120" s="361"/>
      <c r="W120" s="361"/>
      <c r="X120" s="785"/>
    </row>
    <row r="121" spans="1:24" ht="36" x14ac:dyDescent="0.2">
      <c r="A121" s="780" t="s">
        <v>1393</v>
      </c>
      <c r="B121" s="780" t="s">
        <v>1394</v>
      </c>
      <c r="C121" s="780" t="s">
        <v>1479</v>
      </c>
      <c r="D121" s="780" t="s">
        <v>1396</v>
      </c>
      <c r="E121" s="42">
        <v>19</v>
      </c>
      <c r="F121" s="26" t="s">
        <v>1485</v>
      </c>
      <c r="G121" s="26"/>
      <c r="H121" s="60">
        <f>SUM(H122:H126)</f>
        <v>16</v>
      </c>
      <c r="I121" s="30" t="s">
        <v>1486</v>
      </c>
      <c r="J121" s="30">
        <v>1123</v>
      </c>
      <c r="K121" s="782">
        <v>14801053245</v>
      </c>
      <c r="L121" s="781">
        <v>0</v>
      </c>
      <c r="M121" s="60">
        <f>SUM(M122:M126)</f>
        <v>16</v>
      </c>
      <c r="N121" s="781">
        <f>11075276549+1555728636+1968114045+20193398</f>
        <v>14619312628</v>
      </c>
      <c r="O121" s="781">
        <v>0</v>
      </c>
      <c r="P121" s="264" t="s">
        <v>1487</v>
      </c>
      <c r="Q121" s="37">
        <v>1033</v>
      </c>
      <c r="R121" s="793">
        <v>43466</v>
      </c>
      <c r="S121" s="793">
        <v>43830</v>
      </c>
      <c r="T121" s="273">
        <f>+J121-Q121</f>
        <v>90</v>
      </c>
      <c r="U121" s="61">
        <f>+M121/H121</f>
        <v>1</v>
      </c>
      <c r="V121" s="61">
        <f>+Q121/J121</f>
        <v>0.91985752448797864</v>
      </c>
      <c r="W121" s="61">
        <f>+N121/K121</f>
        <v>0.98772110241131694</v>
      </c>
      <c r="X121" s="783" t="s">
        <v>1488</v>
      </c>
    </row>
    <row r="122" spans="1:24" ht="24" x14ac:dyDescent="0.2">
      <c r="A122" s="784"/>
      <c r="B122" s="784"/>
      <c r="C122" s="784"/>
      <c r="D122" s="784"/>
      <c r="E122" s="43" t="s">
        <v>553</v>
      </c>
      <c r="F122" s="33" t="s">
        <v>857</v>
      </c>
      <c r="G122" s="33" t="s">
        <v>139</v>
      </c>
      <c r="H122" s="36">
        <v>1</v>
      </c>
      <c r="I122" s="36" t="s">
        <v>137</v>
      </c>
      <c r="J122" s="361" t="s">
        <v>55</v>
      </c>
      <c r="K122" s="361"/>
      <c r="L122" s="361"/>
      <c r="M122" s="36">
        <v>1</v>
      </c>
      <c r="N122" s="361" t="s">
        <v>55</v>
      </c>
      <c r="O122" s="361"/>
      <c r="P122" s="361"/>
      <c r="Q122" s="361"/>
      <c r="R122" s="361"/>
      <c r="S122" s="361"/>
      <c r="T122" s="361"/>
      <c r="U122" s="361"/>
      <c r="V122" s="361"/>
      <c r="W122" s="361"/>
      <c r="X122" s="783"/>
    </row>
    <row r="123" spans="1:24" ht="24" x14ac:dyDescent="0.2">
      <c r="A123" s="784"/>
      <c r="B123" s="784"/>
      <c r="C123" s="784"/>
      <c r="D123" s="784"/>
      <c r="E123" s="43" t="s">
        <v>556</v>
      </c>
      <c r="F123" s="33" t="s">
        <v>135</v>
      </c>
      <c r="G123" s="33" t="s">
        <v>139</v>
      </c>
      <c r="H123" s="36">
        <v>1</v>
      </c>
      <c r="I123" s="36" t="s">
        <v>138</v>
      </c>
      <c r="J123" s="361"/>
      <c r="K123" s="361"/>
      <c r="L123" s="361"/>
      <c r="M123" s="36">
        <v>1</v>
      </c>
      <c r="N123" s="361"/>
      <c r="O123" s="361"/>
      <c r="P123" s="361"/>
      <c r="Q123" s="361"/>
      <c r="R123" s="361"/>
      <c r="S123" s="361"/>
      <c r="T123" s="361"/>
      <c r="U123" s="361"/>
      <c r="V123" s="361"/>
      <c r="W123" s="361"/>
      <c r="X123" s="783"/>
    </row>
    <row r="124" spans="1:24" ht="24" x14ac:dyDescent="0.2">
      <c r="A124" s="784"/>
      <c r="B124" s="784"/>
      <c r="C124" s="784"/>
      <c r="D124" s="784"/>
      <c r="E124" s="43" t="s">
        <v>558</v>
      </c>
      <c r="F124" s="33" t="s">
        <v>1002</v>
      </c>
      <c r="G124" s="33" t="s">
        <v>139</v>
      </c>
      <c r="H124" s="36">
        <v>1</v>
      </c>
      <c r="I124" s="36" t="s">
        <v>137</v>
      </c>
      <c r="J124" s="361"/>
      <c r="K124" s="361"/>
      <c r="L124" s="361"/>
      <c r="M124" s="36">
        <v>1</v>
      </c>
      <c r="N124" s="361"/>
      <c r="O124" s="361"/>
      <c r="P124" s="361"/>
      <c r="Q124" s="361"/>
      <c r="R124" s="361"/>
      <c r="S124" s="361"/>
      <c r="T124" s="361"/>
      <c r="U124" s="361"/>
      <c r="V124" s="361"/>
      <c r="W124" s="361"/>
      <c r="X124" s="783"/>
    </row>
    <row r="125" spans="1:24" ht="24" x14ac:dyDescent="0.2">
      <c r="A125" s="784"/>
      <c r="B125" s="784"/>
      <c r="C125" s="784"/>
      <c r="D125" s="784"/>
      <c r="E125" s="43" t="s">
        <v>1489</v>
      </c>
      <c r="F125" s="33" t="s">
        <v>1401</v>
      </c>
      <c r="G125" s="33" t="s">
        <v>139</v>
      </c>
      <c r="H125" s="36">
        <v>1</v>
      </c>
      <c r="I125" s="36" t="s">
        <v>137</v>
      </c>
      <c r="J125" s="361"/>
      <c r="K125" s="361"/>
      <c r="L125" s="361"/>
      <c r="M125" s="36">
        <v>1</v>
      </c>
      <c r="N125" s="361"/>
      <c r="O125" s="361"/>
      <c r="P125" s="361"/>
      <c r="Q125" s="361"/>
      <c r="R125" s="361"/>
      <c r="S125" s="361"/>
      <c r="T125" s="361"/>
      <c r="U125" s="361"/>
      <c r="V125" s="361"/>
      <c r="W125" s="361"/>
      <c r="X125" s="783"/>
    </row>
    <row r="126" spans="1:24" ht="24" x14ac:dyDescent="0.2">
      <c r="A126" s="784"/>
      <c r="B126" s="784"/>
      <c r="C126" s="784"/>
      <c r="D126" s="784"/>
      <c r="E126" s="43" t="s">
        <v>1490</v>
      </c>
      <c r="F126" s="33" t="s">
        <v>1011</v>
      </c>
      <c r="G126" s="33" t="s">
        <v>140</v>
      </c>
      <c r="H126" s="36">
        <v>12</v>
      </c>
      <c r="I126" s="36" t="s">
        <v>141</v>
      </c>
      <c r="J126" s="361"/>
      <c r="K126" s="361"/>
      <c r="L126" s="361"/>
      <c r="M126" s="36">
        <v>12</v>
      </c>
      <c r="N126" s="361"/>
      <c r="O126" s="361"/>
      <c r="P126" s="361"/>
      <c r="Q126" s="361"/>
      <c r="R126" s="361"/>
      <c r="S126" s="361"/>
      <c r="T126" s="361"/>
      <c r="U126" s="361"/>
      <c r="V126" s="361"/>
      <c r="W126" s="361"/>
      <c r="X126" s="785"/>
    </row>
    <row r="127" spans="1:24" ht="48" x14ac:dyDescent="0.2">
      <c r="A127" s="780" t="s">
        <v>1393</v>
      </c>
      <c r="B127" s="780" t="s">
        <v>1427</v>
      </c>
      <c r="C127" s="780" t="s">
        <v>1479</v>
      </c>
      <c r="D127" s="780" t="s">
        <v>1396</v>
      </c>
      <c r="E127" s="42">
        <v>20</v>
      </c>
      <c r="F127" s="26" t="s">
        <v>1491</v>
      </c>
      <c r="G127" s="26"/>
      <c r="H127" s="60">
        <f>SUM(H128:H132)</f>
        <v>13</v>
      </c>
      <c r="I127" s="30" t="s">
        <v>1492</v>
      </c>
      <c r="J127" s="30">
        <v>4346</v>
      </c>
      <c r="K127" s="782">
        <v>16800000000</v>
      </c>
      <c r="L127" s="781">
        <v>0</v>
      </c>
      <c r="M127" s="60">
        <f>SUM(M128:M132)</f>
        <v>5</v>
      </c>
      <c r="N127" s="781">
        <v>13088003053</v>
      </c>
      <c r="O127" s="781">
        <v>0</v>
      </c>
      <c r="P127" s="264" t="s">
        <v>1493</v>
      </c>
      <c r="Q127" s="37">
        <v>4346</v>
      </c>
      <c r="R127" s="793">
        <v>43826</v>
      </c>
      <c r="S127" s="793">
        <v>43830</v>
      </c>
      <c r="T127" s="273">
        <f>+J127-Q127</f>
        <v>0</v>
      </c>
      <c r="U127" s="61">
        <f>+M127/H127</f>
        <v>0.38461538461538464</v>
      </c>
      <c r="V127" s="61">
        <f>+Q127/J127</f>
        <v>1</v>
      </c>
      <c r="W127" s="61">
        <f>+N127/K127</f>
        <v>0.77904780077380953</v>
      </c>
      <c r="X127" s="783" t="s">
        <v>1494</v>
      </c>
    </row>
    <row r="128" spans="1:24" ht="24" x14ac:dyDescent="0.2">
      <c r="A128" s="784"/>
      <c r="B128" s="784"/>
      <c r="C128" s="784"/>
      <c r="D128" s="784"/>
      <c r="E128" s="43" t="s">
        <v>562</v>
      </c>
      <c r="F128" s="33" t="s">
        <v>857</v>
      </c>
      <c r="G128" s="33" t="s">
        <v>139</v>
      </c>
      <c r="H128" s="36">
        <v>1</v>
      </c>
      <c r="I128" s="36" t="s">
        <v>137</v>
      </c>
      <c r="J128" s="361" t="s">
        <v>55</v>
      </c>
      <c r="K128" s="361"/>
      <c r="L128" s="361"/>
      <c r="M128" s="36">
        <v>1</v>
      </c>
      <c r="N128" s="361" t="s">
        <v>55</v>
      </c>
      <c r="O128" s="361"/>
      <c r="P128" s="361"/>
      <c r="Q128" s="361"/>
      <c r="R128" s="361"/>
      <c r="S128" s="361"/>
      <c r="T128" s="361"/>
      <c r="U128" s="361"/>
      <c r="V128" s="361"/>
      <c r="W128" s="361"/>
      <c r="X128" s="783"/>
    </row>
    <row r="129" spans="1:24" ht="24" x14ac:dyDescent="0.2">
      <c r="A129" s="784"/>
      <c r="B129" s="784"/>
      <c r="C129" s="784"/>
      <c r="D129" s="784"/>
      <c r="E129" s="43" t="s">
        <v>565</v>
      </c>
      <c r="F129" s="33" t="s">
        <v>135</v>
      </c>
      <c r="G129" s="33" t="s">
        <v>139</v>
      </c>
      <c r="H129" s="36">
        <v>1</v>
      </c>
      <c r="I129" s="36" t="s">
        <v>138</v>
      </c>
      <c r="J129" s="361"/>
      <c r="K129" s="361"/>
      <c r="L129" s="361"/>
      <c r="M129" s="36">
        <v>1</v>
      </c>
      <c r="N129" s="361"/>
      <c r="O129" s="361"/>
      <c r="P129" s="361"/>
      <c r="Q129" s="361"/>
      <c r="R129" s="361"/>
      <c r="S129" s="361"/>
      <c r="T129" s="361"/>
      <c r="U129" s="361"/>
      <c r="V129" s="361"/>
      <c r="W129" s="361"/>
      <c r="X129" s="783"/>
    </row>
    <row r="130" spans="1:24" ht="24" x14ac:dyDescent="0.2">
      <c r="A130" s="784"/>
      <c r="B130" s="784"/>
      <c r="C130" s="784"/>
      <c r="D130" s="784"/>
      <c r="E130" s="43" t="s">
        <v>1495</v>
      </c>
      <c r="F130" s="33" t="s">
        <v>1002</v>
      </c>
      <c r="G130" s="33" t="s">
        <v>139</v>
      </c>
      <c r="H130" s="36">
        <v>1</v>
      </c>
      <c r="I130" s="36" t="s">
        <v>137</v>
      </c>
      <c r="J130" s="361"/>
      <c r="K130" s="361"/>
      <c r="L130" s="361"/>
      <c r="M130" s="36">
        <v>1</v>
      </c>
      <c r="N130" s="361"/>
      <c r="O130" s="361"/>
      <c r="P130" s="361"/>
      <c r="Q130" s="361"/>
      <c r="R130" s="361"/>
      <c r="S130" s="361"/>
      <c r="T130" s="361"/>
      <c r="U130" s="361"/>
      <c r="V130" s="361"/>
      <c r="W130" s="361"/>
      <c r="X130" s="783"/>
    </row>
    <row r="131" spans="1:24" ht="24" x14ac:dyDescent="0.2">
      <c r="A131" s="784"/>
      <c r="B131" s="784"/>
      <c r="C131" s="784"/>
      <c r="D131" s="784"/>
      <c r="E131" s="43" t="s">
        <v>1496</v>
      </c>
      <c r="F131" s="33" t="s">
        <v>1401</v>
      </c>
      <c r="G131" s="33" t="s">
        <v>139</v>
      </c>
      <c r="H131" s="36">
        <v>1</v>
      </c>
      <c r="I131" s="36" t="s">
        <v>137</v>
      </c>
      <c r="J131" s="361"/>
      <c r="K131" s="361"/>
      <c r="L131" s="361"/>
      <c r="M131" s="36">
        <v>1</v>
      </c>
      <c r="N131" s="361"/>
      <c r="O131" s="361"/>
      <c r="P131" s="361"/>
      <c r="Q131" s="361"/>
      <c r="R131" s="361"/>
      <c r="S131" s="361"/>
      <c r="T131" s="361"/>
      <c r="U131" s="361"/>
      <c r="V131" s="361"/>
      <c r="W131" s="361"/>
      <c r="X131" s="783"/>
    </row>
    <row r="132" spans="1:24" ht="24" x14ac:dyDescent="0.2">
      <c r="A132" s="784"/>
      <c r="B132" s="784"/>
      <c r="C132" s="784"/>
      <c r="D132" s="784"/>
      <c r="E132" s="43" t="s">
        <v>1497</v>
      </c>
      <c r="F132" s="33" t="s">
        <v>1498</v>
      </c>
      <c r="G132" s="33" t="s">
        <v>140</v>
      </c>
      <c r="H132" s="36">
        <v>9</v>
      </c>
      <c r="I132" s="36" t="s">
        <v>141</v>
      </c>
      <c r="J132" s="361"/>
      <c r="K132" s="361"/>
      <c r="L132" s="361"/>
      <c r="M132" s="36">
        <v>1</v>
      </c>
      <c r="N132" s="361"/>
      <c r="O132" s="361"/>
      <c r="P132" s="361"/>
      <c r="Q132" s="361"/>
      <c r="R132" s="361"/>
      <c r="S132" s="361"/>
      <c r="T132" s="361"/>
      <c r="U132" s="361"/>
      <c r="V132" s="361"/>
      <c r="W132" s="361"/>
      <c r="X132" s="785"/>
    </row>
    <row r="133" spans="1:24" ht="36" x14ac:dyDescent="0.2">
      <c r="A133" s="780" t="s">
        <v>1393</v>
      </c>
      <c r="B133" s="780" t="s">
        <v>1406</v>
      </c>
      <c r="C133" s="780" t="s">
        <v>1479</v>
      </c>
      <c r="D133" s="780" t="s">
        <v>1396</v>
      </c>
      <c r="E133" s="42">
        <v>21</v>
      </c>
      <c r="F133" s="26" t="s">
        <v>1499</v>
      </c>
      <c r="G133" s="26"/>
      <c r="H133" s="60">
        <f>SUM(H134:H138)</f>
        <v>7</v>
      </c>
      <c r="I133" s="30" t="s">
        <v>1500</v>
      </c>
      <c r="J133" s="30">
        <v>11</v>
      </c>
      <c r="K133" s="782">
        <v>468184080</v>
      </c>
      <c r="L133" s="781">
        <v>0</v>
      </c>
      <c r="M133" s="60">
        <f>SUM(M134:M138)</f>
        <v>7</v>
      </c>
      <c r="N133" s="781">
        <f>230184080+238000000</f>
        <v>468184080</v>
      </c>
      <c r="O133" s="781">
        <v>0</v>
      </c>
      <c r="P133" s="264" t="s">
        <v>1501</v>
      </c>
      <c r="Q133" s="80">
        <v>0</v>
      </c>
      <c r="R133" s="793">
        <v>43662</v>
      </c>
      <c r="S133" s="793">
        <v>43830</v>
      </c>
      <c r="T133" s="273">
        <f>+J133-Q133</f>
        <v>11</v>
      </c>
      <c r="U133" s="61">
        <f>+M133/H133</f>
        <v>1</v>
      </c>
      <c r="V133" s="61">
        <f>+Q133/J133</f>
        <v>0</v>
      </c>
      <c r="W133" s="61">
        <f>+N133/K133</f>
        <v>1</v>
      </c>
      <c r="X133" s="783" t="s">
        <v>1502</v>
      </c>
    </row>
    <row r="134" spans="1:24" ht="24" x14ac:dyDescent="0.2">
      <c r="A134" s="784"/>
      <c r="B134" s="784"/>
      <c r="C134" s="784"/>
      <c r="D134" s="784"/>
      <c r="E134" s="43" t="s">
        <v>569</v>
      </c>
      <c r="F134" s="33" t="s">
        <v>857</v>
      </c>
      <c r="G134" s="33" t="s">
        <v>139</v>
      </c>
      <c r="H134" s="36">
        <v>1</v>
      </c>
      <c r="I134" s="36" t="s">
        <v>137</v>
      </c>
      <c r="J134" s="361" t="s">
        <v>55</v>
      </c>
      <c r="K134" s="361"/>
      <c r="L134" s="361"/>
      <c r="M134" s="36">
        <v>1</v>
      </c>
      <c r="N134" s="361" t="s">
        <v>55</v>
      </c>
      <c r="O134" s="361"/>
      <c r="P134" s="361"/>
      <c r="Q134" s="361"/>
      <c r="R134" s="361"/>
      <c r="S134" s="361"/>
      <c r="T134" s="361"/>
      <c r="U134" s="361"/>
      <c r="V134" s="361"/>
      <c r="W134" s="361"/>
      <c r="X134" s="783"/>
    </row>
    <row r="135" spans="1:24" ht="24" x14ac:dyDescent="0.2">
      <c r="A135" s="784"/>
      <c r="B135" s="784"/>
      <c r="C135" s="784"/>
      <c r="D135" s="784"/>
      <c r="E135" s="43" t="s">
        <v>573</v>
      </c>
      <c r="F135" s="33" t="s">
        <v>135</v>
      </c>
      <c r="G135" s="33" t="s">
        <v>139</v>
      </c>
      <c r="H135" s="36">
        <v>1</v>
      </c>
      <c r="I135" s="36" t="s">
        <v>138</v>
      </c>
      <c r="J135" s="361"/>
      <c r="K135" s="361"/>
      <c r="L135" s="361"/>
      <c r="M135" s="36">
        <v>1</v>
      </c>
      <c r="N135" s="361"/>
      <c r="O135" s="361"/>
      <c r="P135" s="361"/>
      <c r="Q135" s="361"/>
      <c r="R135" s="361"/>
      <c r="S135" s="361"/>
      <c r="T135" s="361"/>
      <c r="U135" s="361"/>
      <c r="V135" s="361"/>
      <c r="W135" s="361"/>
      <c r="X135" s="783"/>
    </row>
    <row r="136" spans="1:24" ht="24" x14ac:dyDescent="0.2">
      <c r="A136" s="784"/>
      <c r="B136" s="784"/>
      <c r="C136" s="784"/>
      <c r="D136" s="784"/>
      <c r="E136" s="43" t="s">
        <v>577</v>
      </c>
      <c r="F136" s="33" t="s">
        <v>1002</v>
      </c>
      <c r="G136" s="33" t="s">
        <v>139</v>
      </c>
      <c r="H136" s="36">
        <v>1</v>
      </c>
      <c r="I136" s="36" t="s">
        <v>137</v>
      </c>
      <c r="J136" s="361"/>
      <c r="K136" s="361"/>
      <c r="L136" s="361"/>
      <c r="M136" s="36">
        <v>1</v>
      </c>
      <c r="N136" s="361"/>
      <c r="O136" s="361"/>
      <c r="P136" s="361"/>
      <c r="Q136" s="361"/>
      <c r="R136" s="361"/>
      <c r="S136" s="361"/>
      <c r="T136" s="361"/>
      <c r="U136" s="361"/>
      <c r="V136" s="361"/>
      <c r="W136" s="361"/>
      <c r="X136" s="783"/>
    </row>
    <row r="137" spans="1:24" ht="24" x14ac:dyDescent="0.2">
      <c r="A137" s="784"/>
      <c r="B137" s="784"/>
      <c r="C137" s="784"/>
      <c r="D137" s="784"/>
      <c r="E137" s="43" t="s">
        <v>1503</v>
      </c>
      <c r="F137" s="33" t="s">
        <v>1401</v>
      </c>
      <c r="G137" s="33" t="s">
        <v>139</v>
      </c>
      <c r="H137" s="36">
        <v>1</v>
      </c>
      <c r="I137" s="36" t="s">
        <v>137</v>
      </c>
      <c r="J137" s="361"/>
      <c r="K137" s="361"/>
      <c r="L137" s="361"/>
      <c r="M137" s="36">
        <v>1</v>
      </c>
      <c r="N137" s="361"/>
      <c r="O137" s="361"/>
      <c r="P137" s="361"/>
      <c r="Q137" s="361"/>
      <c r="R137" s="361"/>
      <c r="S137" s="361"/>
      <c r="T137" s="361"/>
      <c r="U137" s="361"/>
      <c r="V137" s="361"/>
      <c r="W137" s="361"/>
      <c r="X137" s="783"/>
    </row>
    <row r="138" spans="1:24" ht="24" x14ac:dyDescent="0.2">
      <c r="A138" s="784"/>
      <c r="B138" s="784"/>
      <c r="C138" s="784"/>
      <c r="D138" s="784"/>
      <c r="E138" s="43" t="s">
        <v>1504</v>
      </c>
      <c r="F138" s="33" t="s">
        <v>1011</v>
      </c>
      <c r="G138" s="33" t="s">
        <v>140</v>
      </c>
      <c r="H138" s="36">
        <v>3</v>
      </c>
      <c r="I138" s="36" t="s">
        <v>141</v>
      </c>
      <c r="J138" s="361"/>
      <c r="K138" s="361"/>
      <c r="L138" s="361"/>
      <c r="M138" s="36">
        <v>3</v>
      </c>
      <c r="N138" s="361"/>
      <c r="O138" s="361"/>
      <c r="P138" s="361"/>
      <c r="Q138" s="361"/>
      <c r="R138" s="361"/>
      <c r="S138" s="361"/>
      <c r="T138" s="361"/>
      <c r="U138" s="361"/>
      <c r="V138" s="361"/>
      <c r="W138" s="361"/>
      <c r="X138" s="785"/>
    </row>
    <row r="139" spans="1:24" ht="36" x14ac:dyDescent="0.2">
      <c r="A139" s="780" t="s">
        <v>1393</v>
      </c>
      <c r="B139" s="780" t="s">
        <v>1449</v>
      </c>
      <c r="C139" s="780" t="s">
        <v>1479</v>
      </c>
      <c r="D139" s="780" t="s">
        <v>1396</v>
      </c>
      <c r="E139" s="42">
        <v>22</v>
      </c>
      <c r="F139" s="26" t="s">
        <v>1505</v>
      </c>
      <c r="G139" s="26"/>
      <c r="H139" s="60">
        <f>SUM(H140:H144)</f>
        <v>7</v>
      </c>
      <c r="I139" s="30" t="s">
        <v>1506</v>
      </c>
      <c r="J139" s="30">
        <v>40</v>
      </c>
      <c r="K139" s="782">
        <v>1263450011</v>
      </c>
      <c r="L139" s="781">
        <v>0</v>
      </c>
      <c r="M139" s="60">
        <f>SUM(M140:M144)</f>
        <v>7</v>
      </c>
      <c r="N139" s="781">
        <v>1263450011</v>
      </c>
      <c r="O139" s="781">
        <v>0</v>
      </c>
      <c r="P139" s="264" t="s">
        <v>1507</v>
      </c>
      <c r="Q139" s="37">
        <v>0</v>
      </c>
      <c r="R139" s="793">
        <v>43725</v>
      </c>
      <c r="S139" s="793">
        <v>43830</v>
      </c>
      <c r="T139" s="273">
        <f>+J139-Q139</f>
        <v>40</v>
      </c>
      <c r="U139" s="61">
        <f>+M139/H139</f>
        <v>1</v>
      </c>
      <c r="V139" s="61">
        <f>+Q139/J139</f>
        <v>0</v>
      </c>
      <c r="W139" s="61">
        <f>+N139/K139</f>
        <v>1</v>
      </c>
      <c r="X139" s="789" t="s">
        <v>1508</v>
      </c>
    </row>
    <row r="140" spans="1:24" ht="24" x14ac:dyDescent="0.2">
      <c r="A140" s="784"/>
      <c r="B140" s="784"/>
      <c r="C140" s="784"/>
      <c r="D140" s="784"/>
      <c r="E140" s="43" t="s">
        <v>583</v>
      </c>
      <c r="F140" s="33" t="s">
        <v>857</v>
      </c>
      <c r="G140" s="33" t="s">
        <v>139</v>
      </c>
      <c r="H140" s="36">
        <v>1</v>
      </c>
      <c r="I140" s="36" t="s">
        <v>137</v>
      </c>
      <c r="J140" s="361" t="s">
        <v>55</v>
      </c>
      <c r="K140" s="361"/>
      <c r="L140" s="361"/>
      <c r="M140" s="36">
        <v>1</v>
      </c>
      <c r="N140" s="361" t="s">
        <v>55</v>
      </c>
      <c r="O140" s="361"/>
      <c r="P140" s="361"/>
      <c r="Q140" s="361"/>
      <c r="R140" s="361"/>
      <c r="S140" s="361"/>
      <c r="T140" s="361"/>
      <c r="U140" s="361"/>
      <c r="V140" s="361"/>
      <c r="W140" s="361"/>
      <c r="X140" s="789"/>
    </row>
    <row r="141" spans="1:24" ht="24" x14ac:dyDescent="0.2">
      <c r="A141" s="784"/>
      <c r="B141" s="784"/>
      <c r="C141" s="784"/>
      <c r="D141" s="784"/>
      <c r="E141" s="43" t="s">
        <v>586</v>
      </c>
      <c r="F141" s="33" t="s">
        <v>135</v>
      </c>
      <c r="G141" s="33" t="s">
        <v>139</v>
      </c>
      <c r="H141" s="36">
        <v>1</v>
      </c>
      <c r="I141" s="36" t="s">
        <v>138</v>
      </c>
      <c r="J141" s="361"/>
      <c r="K141" s="361"/>
      <c r="L141" s="361"/>
      <c r="M141" s="36">
        <v>1</v>
      </c>
      <c r="N141" s="361"/>
      <c r="O141" s="361"/>
      <c r="P141" s="361"/>
      <c r="Q141" s="361"/>
      <c r="R141" s="361"/>
      <c r="S141" s="361"/>
      <c r="T141" s="361"/>
      <c r="U141" s="361"/>
      <c r="V141" s="361"/>
      <c r="W141" s="361"/>
      <c r="X141" s="789"/>
    </row>
    <row r="142" spans="1:24" ht="24" x14ac:dyDescent="0.2">
      <c r="A142" s="784"/>
      <c r="B142" s="784"/>
      <c r="C142" s="784"/>
      <c r="D142" s="784"/>
      <c r="E142" s="43" t="s">
        <v>588</v>
      </c>
      <c r="F142" s="33" t="s">
        <v>1002</v>
      </c>
      <c r="G142" s="33" t="s">
        <v>139</v>
      </c>
      <c r="H142" s="36">
        <v>1</v>
      </c>
      <c r="I142" s="36" t="s">
        <v>137</v>
      </c>
      <c r="J142" s="361"/>
      <c r="K142" s="361"/>
      <c r="L142" s="361"/>
      <c r="M142" s="36">
        <v>1</v>
      </c>
      <c r="N142" s="361"/>
      <c r="O142" s="361"/>
      <c r="P142" s="361"/>
      <c r="Q142" s="361"/>
      <c r="R142" s="361"/>
      <c r="S142" s="361"/>
      <c r="T142" s="361"/>
      <c r="U142" s="361"/>
      <c r="V142" s="361"/>
      <c r="W142" s="361"/>
      <c r="X142" s="789"/>
    </row>
    <row r="143" spans="1:24" ht="24" x14ac:dyDescent="0.2">
      <c r="A143" s="784"/>
      <c r="B143" s="784"/>
      <c r="C143" s="784"/>
      <c r="D143" s="784"/>
      <c r="E143" s="43" t="s">
        <v>591</v>
      </c>
      <c r="F143" s="33" t="s">
        <v>1401</v>
      </c>
      <c r="G143" s="33" t="s">
        <v>139</v>
      </c>
      <c r="H143" s="36">
        <v>1</v>
      </c>
      <c r="I143" s="36" t="s">
        <v>137</v>
      </c>
      <c r="J143" s="361"/>
      <c r="K143" s="361"/>
      <c r="L143" s="361"/>
      <c r="M143" s="36">
        <v>1</v>
      </c>
      <c r="N143" s="361"/>
      <c r="O143" s="361"/>
      <c r="P143" s="361"/>
      <c r="Q143" s="361"/>
      <c r="R143" s="361"/>
      <c r="S143" s="361"/>
      <c r="T143" s="361"/>
      <c r="U143" s="361"/>
      <c r="V143" s="361"/>
      <c r="W143" s="361"/>
      <c r="X143" s="789"/>
    </row>
    <row r="144" spans="1:24" ht="24" x14ac:dyDescent="0.2">
      <c r="A144" s="784"/>
      <c r="B144" s="784"/>
      <c r="C144" s="784"/>
      <c r="D144" s="784"/>
      <c r="E144" s="43" t="s">
        <v>593</v>
      </c>
      <c r="F144" s="33" t="s">
        <v>1011</v>
      </c>
      <c r="G144" s="33" t="s">
        <v>140</v>
      </c>
      <c r="H144" s="36">
        <v>3</v>
      </c>
      <c r="I144" s="36" t="s">
        <v>141</v>
      </c>
      <c r="J144" s="361"/>
      <c r="K144" s="361"/>
      <c r="L144" s="361"/>
      <c r="M144" s="36">
        <v>3</v>
      </c>
      <c r="N144" s="361"/>
      <c r="O144" s="361"/>
      <c r="P144" s="361"/>
      <c r="Q144" s="361"/>
      <c r="R144" s="361"/>
      <c r="S144" s="361"/>
      <c r="T144" s="361"/>
      <c r="U144" s="361"/>
      <c r="V144" s="361"/>
      <c r="W144" s="361"/>
      <c r="X144" s="790"/>
    </row>
    <row r="145" spans="1:24" ht="24" x14ac:dyDescent="0.2">
      <c r="A145" s="780" t="s">
        <v>1393</v>
      </c>
      <c r="B145" s="780" t="s">
        <v>1449</v>
      </c>
      <c r="C145" s="780" t="s">
        <v>1479</v>
      </c>
      <c r="D145" s="780" t="s">
        <v>1396</v>
      </c>
      <c r="E145" s="42">
        <v>23</v>
      </c>
      <c r="F145" s="26" t="s">
        <v>1509</v>
      </c>
      <c r="G145" s="26"/>
      <c r="H145" s="60">
        <f>SUM(H146:H150)</f>
        <v>10</v>
      </c>
      <c r="I145" s="30" t="s">
        <v>1510</v>
      </c>
      <c r="J145" s="30">
        <v>17</v>
      </c>
      <c r="K145" s="782">
        <v>5070600000</v>
      </c>
      <c r="L145" s="781">
        <v>0</v>
      </c>
      <c r="M145" s="60">
        <f>SUM(M146:M150)</f>
        <v>10</v>
      </c>
      <c r="N145" s="781">
        <v>4655145000</v>
      </c>
      <c r="O145" s="781">
        <v>0</v>
      </c>
      <c r="P145" s="786" t="s">
        <v>1511</v>
      </c>
      <c r="Q145" s="37">
        <v>13</v>
      </c>
      <c r="R145" s="788">
        <v>43525</v>
      </c>
      <c r="S145" s="788">
        <v>43830</v>
      </c>
      <c r="T145" s="273">
        <f>+J145-Q145</f>
        <v>4</v>
      </c>
      <c r="U145" s="61">
        <f>+M145/H145</f>
        <v>1</v>
      </c>
      <c r="V145" s="61">
        <f>+Q145/J145</f>
        <v>0.76470588235294112</v>
      </c>
      <c r="W145" s="61">
        <f>+N145/K145</f>
        <v>0.91806590935983912</v>
      </c>
      <c r="X145" s="789" t="s">
        <v>1512</v>
      </c>
    </row>
    <row r="146" spans="1:24" ht="24" x14ac:dyDescent="0.2">
      <c r="A146" s="784"/>
      <c r="B146" s="784"/>
      <c r="C146" s="784"/>
      <c r="D146" s="784"/>
      <c r="E146" s="43" t="s">
        <v>1513</v>
      </c>
      <c r="F146" s="33" t="s">
        <v>857</v>
      </c>
      <c r="G146" s="33" t="s">
        <v>139</v>
      </c>
      <c r="H146" s="36">
        <v>1</v>
      </c>
      <c r="I146" s="36" t="s">
        <v>137</v>
      </c>
      <c r="J146" s="361" t="s">
        <v>55</v>
      </c>
      <c r="K146" s="361"/>
      <c r="L146" s="361"/>
      <c r="M146" s="36">
        <v>1</v>
      </c>
      <c r="N146" s="361" t="s">
        <v>55</v>
      </c>
      <c r="O146" s="361"/>
      <c r="P146" s="361"/>
      <c r="Q146" s="361"/>
      <c r="R146" s="361"/>
      <c r="S146" s="361"/>
      <c r="T146" s="361"/>
      <c r="U146" s="361"/>
      <c r="V146" s="361"/>
      <c r="W146" s="361"/>
      <c r="X146" s="789"/>
    </row>
    <row r="147" spans="1:24" ht="24" x14ac:dyDescent="0.2">
      <c r="A147" s="784"/>
      <c r="B147" s="784"/>
      <c r="C147" s="784"/>
      <c r="D147" s="784"/>
      <c r="E147" s="43" t="s">
        <v>1514</v>
      </c>
      <c r="F147" s="33" t="s">
        <v>135</v>
      </c>
      <c r="G147" s="33" t="s">
        <v>139</v>
      </c>
      <c r="H147" s="36">
        <v>1</v>
      </c>
      <c r="I147" s="36" t="s">
        <v>138</v>
      </c>
      <c r="J147" s="361"/>
      <c r="K147" s="361"/>
      <c r="L147" s="361"/>
      <c r="M147" s="36">
        <v>1</v>
      </c>
      <c r="N147" s="361"/>
      <c r="O147" s="361"/>
      <c r="P147" s="361"/>
      <c r="Q147" s="361"/>
      <c r="R147" s="361"/>
      <c r="S147" s="361"/>
      <c r="T147" s="361"/>
      <c r="U147" s="361"/>
      <c r="V147" s="361"/>
      <c r="W147" s="361"/>
      <c r="X147" s="789"/>
    </row>
    <row r="148" spans="1:24" ht="24" x14ac:dyDescent="0.2">
      <c r="A148" s="784"/>
      <c r="B148" s="784"/>
      <c r="C148" s="784"/>
      <c r="D148" s="784"/>
      <c r="E148" s="43" t="s">
        <v>1515</v>
      </c>
      <c r="F148" s="33" t="s">
        <v>1002</v>
      </c>
      <c r="G148" s="33" t="s">
        <v>139</v>
      </c>
      <c r="H148" s="36">
        <v>1</v>
      </c>
      <c r="I148" s="36" t="s">
        <v>137</v>
      </c>
      <c r="J148" s="361"/>
      <c r="K148" s="361"/>
      <c r="L148" s="361"/>
      <c r="M148" s="36">
        <v>1</v>
      </c>
      <c r="N148" s="361"/>
      <c r="O148" s="361"/>
      <c r="P148" s="361"/>
      <c r="Q148" s="361"/>
      <c r="R148" s="361"/>
      <c r="S148" s="361"/>
      <c r="T148" s="361"/>
      <c r="U148" s="361"/>
      <c r="V148" s="361"/>
      <c r="W148" s="361"/>
      <c r="X148" s="789"/>
    </row>
    <row r="149" spans="1:24" ht="24" x14ac:dyDescent="0.2">
      <c r="A149" s="784"/>
      <c r="B149" s="784"/>
      <c r="C149" s="784"/>
      <c r="D149" s="784"/>
      <c r="E149" s="43" t="s">
        <v>1516</v>
      </c>
      <c r="F149" s="33" t="s">
        <v>1401</v>
      </c>
      <c r="G149" s="33" t="s">
        <v>139</v>
      </c>
      <c r="H149" s="36">
        <v>1</v>
      </c>
      <c r="I149" s="36" t="s">
        <v>137</v>
      </c>
      <c r="J149" s="361"/>
      <c r="K149" s="361"/>
      <c r="L149" s="361"/>
      <c r="M149" s="36">
        <v>1</v>
      </c>
      <c r="N149" s="361"/>
      <c r="O149" s="361"/>
      <c r="P149" s="361"/>
      <c r="Q149" s="361"/>
      <c r="R149" s="361"/>
      <c r="S149" s="361"/>
      <c r="T149" s="361"/>
      <c r="U149" s="361"/>
      <c r="V149" s="361"/>
      <c r="W149" s="361"/>
      <c r="X149" s="789"/>
    </row>
    <row r="150" spans="1:24" ht="24" x14ac:dyDescent="0.2">
      <c r="A150" s="784"/>
      <c r="B150" s="784"/>
      <c r="C150" s="784"/>
      <c r="D150" s="784"/>
      <c r="E150" s="43" t="s">
        <v>1517</v>
      </c>
      <c r="F150" s="33" t="s">
        <v>1011</v>
      </c>
      <c r="G150" s="33" t="s">
        <v>140</v>
      </c>
      <c r="H150" s="36">
        <v>6</v>
      </c>
      <c r="I150" s="36" t="s">
        <v>141</v>
      </c>
      <c r="J150" s="361"/>
      <c r="K150" s="361"/>
      <c r="L150" s="361"/>
      <c r="M150" s="36">
        <v>6</v>
      </c>
      <c r="N150" s="361"/>
      <c r="O150" s="361"/>
      <c r="P150" s="361"/>
      <c r="Q150" s="361"/>
      <c r="R150" s="361"/>
      <c r="S150" s="361"/>
      <c r="T150" s="361"/>
      <c r="U150" s="361"/>
      <c r="V150" s="361"/>
      <c r="W150" s="361"/>
      <c r="X150" s="790"/>
    </row>
    <row r="151" spans="1:24" ht="36" x14ac:dyDescent="0.2">
      <c r="A151" s="780" t="s">
        <v>1393</v>
      </c>
      <c r="B151" s="780" t="s">
        <v>1406</v>
      </c>
      <c r="C151" s="780" t="s">
        <v>1395</v>
      </c>
      <c r="D151" s="780" t="s">
        <v>1396</v>
      </c>
      <c r="E151" s="42">
        <v>24</v>
      </c>
      <c r="F151" s="26" t="s">
        <v>1518</v>
      </c>
      <c r="G151" s="26"/>
      <c r="H151" s="60">
        <f>SUM(H152:H156)</f>
        <v>0</v>
      </c>
      <c r="I151" s="30" t="s">
        <v>1519</v>
      </c>
      <c r="J151" s="30">
        <v>0</v>
      </c>
      <c r="K151" s="782">
        <v>40538880</v>
      </c>
      <c r="L151" s="781">
        <v>0</v>
      </c>
      <c r="M151" s="60">
        <f>SUM(M152:M156)</f>
        <v>0</v>
      </c>
      <c r="N151" s="781">
        <v>0</v>
      </c>
      <c r="O151" s="781">
        <v>0</v>
      </c>
      <c r="P151" s="786" t="s">
        <v>1413</v>
      </c>
      <c r="Q151" s="37">
        <v>0</v>
      </c>
      <c r="R151" s="788"/>
      <c r="S151" s="788"/>
      <c r="T151" s="273">
        <f>+J151-Q151</f>
        <v>0</v>
      </c>
      <c r="U151" s="61" t="e">
        <f>+M151/H151</f>
        <v>#DIV/0!</v>
      </c>
      <c r="V151" s="61" t="e">
        <f>+Q151/J151</f>
        <v>#DIV/0!</v>
      </c>
      <c r="W151" s="61">
        <f>+N151/K151</f>
        <v>0</v>
      </c>
      <c r="X151" s="789" t="s">
        <v>1520</v>
      </c>
    </row>
    <row r="152" spans="1:24" ht="24" x14ac:dyDescent="0.2">
      <c r="A152" s="784"/>
      <c r="B152" s="784"/>
      <c r="C152" s="784"/>
      <c r="D152" s="784"/>
      <c r="E152" s="43" t="s">
        <v>1521</v>
      </c>
      <c r="F152" s="33" t="s">
        <v>857</v>
      </c>
      <c r="G152" s="33" t="s">
        <v>139</v>
      </c>
      <c r="H152" s="36">
        <v>0</v>
      </c>
      <c r="I152" s="36" t="s">
        <v>137</v>
      </c>
      <c r="J152" s="361" t="s">
        <v>55</v>
      </c>
      <c r="K152" s="361"/>
      <c r="L152" s="361"/>
      <c r="M152" s="36">
        <v>0</v>
      </c>
      <c r="N152" s="361" t="s">
        <v>55</v>
      </c>
      <c r="O152" s="361"/>
      <c r="P152" s="361"/>
      <c r="Q152" s="361"/>
      <c r="R152" s="361"/>
      <c r="S152" s="361"/>
      <c r="T152" s="361"/>
      <c r="U152" s="361"/>
      <c r="V152" s="361"/>
      <c r="W152" s="361"/>
      <c r="X152" s="789"/>
    </row>
    <row r="153" spans="1:24" ht="24" x14ac:dyDescent="0.2">
      <c r="A153" s="784"/>
      <c r="B153" s="784"/>
      <c r="C153" s="784"/>
      <c r="D153" s="784"/>
      <c r="E153" s="43" t="s">
        <v>1522</v>
      </c>
      <c r="F153" s="33" t="s">
        <v>135</v>
      </c>
      <c r="G153" s="33" t="s">
        <v>139</v>
      </c>
      <c r="H153" s="36">
        <v>0</v>
      </c>
      <c r="I153" s="36" t="s">
        <v>138</v>
      </c>
      <c r="J153" s="361"/>
      <c r="K153" s="361"/>
      <c r="L153" s="361"/>
      <c r="M153" s="36">
        <v>0</v>
      </c>
      <c r="N153" s="361"/>
      <c r="O153" s="361"/>
      <c r="P153" s="361"/>
      <c r="Q153" s="361"/>
      <c r="R153" s="361"/>
      <c r="S153" s="361"/>
      <c r="T153" s="361"/>
      <c r="U153" s="361"/>
      <c r="V153" s="361"/>
      <c r="W153" s="361"/>
      <c r="X153" s="789"/>
    </row>
    <row r="154" spans="1:24" ht="24" x14ac:dyDescent="0.2">
      <c r="A154" s="784"/>
      <c r="B154" s="784"/>
      <c r="C154" s="784"/>
      <c r="D154" s="784"/>
      <c r="E154" s="43" t="s">
        <v>1523</v>
      </c>
      <c r="F154" s="33" t="s">
        <v>1002</v>
      </c>
      <c r="G154" s="33" t="s">
        <v>139</v>
      </c>
      <c r="H154" s="36">
        <v>0</v>
      </c>
      <c r="I154" s="36" t="s">
        <v>137</v>
      </c>
      <c r="J154" s="361"/>
      <c r="K154" s="361"/>
      <c r="L154" s="361"/>
      <c r="M154" s="36">
        <v>0</v>
      </c>
      <c r="N154" s="361"/>
      <c r="O154" s="361"/>
      <c r="P154" s="361"/>
      <c r="Q154" s="361"/>
      <c r="R154" s="361"/>
      <c r="S154" s="361"/>
      <c r="T154" s="361"/>
      <c r="U154" s="361"/>
      <c r="V154" s="361"/>
      <c r="W154" s="361"/>
      <c r="X154" s="789"/>
    </row>
    <row r="155" spans="1:24" ht="24" x14ac:dyDescent="0.2">
      <c r="A155" s="784"/>
      <c r="B155" s="784"/>
      <c r="C155" s="784"/>
      <c r="D155" s="784"/>
      <c r="E155" s="43" t="s">
        <v>1524</v>
      </c>
      <c r="F155" s="33" t="s">
        <v>1401</v>
      </c>
      <c r="G155" s="33" t="s">
        <v>139</v>
      </c>
      <c r="H155" s="36">
        <v>0</v>
      </c>
      <c r="I155" s="36" t="s">
        <v>137</v>
      </c>
      <c r="J155" s="361"/>
      <c r="K155" s="361"/>
      <c r="L155" s="361"/>
      <c r="M155" s="36">
        <v>0</v>
      </c>
      <c r="N155" s="361"/>
      <c r="O155" s="361"/>
      <c r="P155" s="361"/>
      <c r="Q155" s="361"/>
      <c r="R155" s="361"/>
      <c r="S155" s="361"/>
      <c r="T155" s="361"/>
      <c r="U155" s="361"/>
      <c r="V155" s="361"/>
      <c r="W155" s="361"/>
      <c r="X155" s="789"/>
    </row>
    <row r="156" spans="1:24" ht="24" x14ac:dyDescent="0.2">
      <c r="A156" s="784"/>
      <c r="B156" s="784"/>
      <c r="C156" s="784"/>
      <c r="D156" s="784"/>
      <c r="E156" s="43" t="s">
        <v>1525</v>
      </c>
      <c r="F156" s="33" t="s">
        <v>1011</v>
      </c>
      <c r="G156" s="33" t="s">
        <v>140</v>
      </c>
      <c r="H156" s="36">
        <v>0</v>
      </c>
      <c r="I156" s="36" t="s">
        <v>141</v>
      </c>
      <c r="J156" s="361"/>
      <c r="K156" s="361"/>
      <c r="L156" s="361"/>
      <c r="M156" s="36">
        <v>0</v>
      </c>
      <c r="N156" s="361"/>
      <c r="O156" s="361"/>
      <c r="P156" s="361"/>
      <c r="Q156" s="361"/>
      <c r="R156" s="361"/>
      <c r="S156" s="361"/>
      <c r="T156" s="361"/>
      <c r="U156" s="361"/>
      <c r="V156" s="361"/>
      <c r="W156" s="361"/>
      <c r="X156" s="790"/>
    </row>
    <row r="157" spans="1:24" ht="36" x14ac:dyDescent="0.2">
      <c r="A157" s="780" t="s">
        <v>1393</v>
      </c>
      <c r="B157" s="780" t="s">
        <v>1464</v>
      </c>
      <c r="C157" s="780" t="s">
        <v>1395</v>
      </c>
      <c r="D157" s="780" t="s">
        <v>1396</v>
      </c>
      <c r="E157" s="42">
        <v>25</v>
      </c>
      <c r="F157" s="26" t="s">
        <v>1526</v>
      </c>
      <c r="G157" s="26"/>
      <c r="H157" s="60">
        <f>SUM(H158:H162)</f>
        <v>5</v>
      </c>
      <c r="I157" s="30" t="s">
        <v>1466</v>
      </c>
      <c r="J157" s="30">
        <v>26132</v>
      </c>
      <c r="K157" s="782">
        <v>7392039144</v>
      </c>
      <c r="L157" s="781">
        <v>0</v>
      </c>
      <c r="M157" s="60">
        <f>SUM(M158:M162)</f>
        <v>5</v>
      </c>
      <c r="N157" s="781">
        <f>7299907227+67400000</f>
        <v>7367307227</v>
      </c>
      <c r="O157" s="781">
        <v>0</v>
      </c>
      <c r="P157" s="786" t="s">
        <v>1527</v>
      </c>
      <c r="Q157" s="37">
        <v>26132</v>
      </c>
      <c r="R157" s="788">
        <v>43809</v>
      </c>
      <c r="S157" s="788">
        <v>43819</v>
      </c>
      <c r="T157" s="273">
        <f>+J157-Q157</f>
        <v>0</v>
      </c>
      <c r="U157" s="61">
        <f>+M157/H157</f>
        <v>1</v>
      </c>
      <c r="V157" s="61">
        <f>+Q157/J157</f>
        <v>1</v>
      </c>
      <c r="W157" s="61">
        <f>+N157/K157</f>
        <v>0.99665424972484429</v>
      </c>
      <c r="X157" s="789" t="s">
        <v>1528</v>
      </c>
    </row>
    <row r="158" spans="1:24" ht="24" x14ac:dyDescent="0.2">
      <c r="A158" s="784"/>
      <c r="B158" s="784"/>
      <c r="C158" s="784"/>
      <c r="D158" s="784"/>
      <c r="E158" s="43" t="s">
        <v>1529</v>
      </c>
      <c r="F158" s="33" t="s">
        <v>857</v>
      </c>
      <c r="G158" s="33" t="s">
        <v>139</v>
      </c>
      <c r="H158" s="36">
        <v>1</v>
      </c>
      <c r="I158" s="36" t="s">
        <v>137</v>
      </c>
      <c r="J158" s="361" t="s">
        <v>55</v>
      </c>
      <c r="K158" s="361"/>
      <c r="L158" s="361"/>
      <c r="M158" s="36">
        <v>1</v>
      </c>
      <c r="N158" s="361" t="s">
        <v>55</v>
      </c>
      <c r="O158" s="361"/>
      <c r="P158" s="361"/>
      <c r="Q158" s="361"/>
      <c r="R158" s="361"/>
      <c r="S158" s="361"/>
      <c r="T158" s="361"/>
      <c r="U158" s="361"/>
      <c r="V158" s="361"/>
      <c r="W158" s="361"/>
      <c r="X158" s="789"/>
    </row>
    <row r="159" spans="1:24" ht="24" x14ac:dyDescent="0.2">
      <c r="A159" s="784"/>
      <c r="B159" s="784"/>
      <c r="C159" s="784"/>
      <c r="D159" s="784"/>
      <c r="E159" s="43" t="s">
        <v>1530</v>
      </c>
      <c r="F159" s="33" t="s">
        <v>135</v>
      </c>
      <c r="G159" s="33" t="s">
        <v>139</v>
      </c>
      <c r="H159" s="36">
        <v>1</v>
      </c>
      <c r="I159" s="36" t="s">
        <v>138</v>
      </c>
      <c r="J159" s="361"/>
      <c r="K159" s="361"/>
      <c r="L159" s="361"/>
      <c r="M159" s="36">
        <v>1</v>
      </c>
      <c r="N159" s="361"/>
      <c r="O159" s="361"/>
      <c r="P159" s="361"/>
      <c r="Q159" s="361"/>
      <c r="R159" s="361"/>
      <c r="S159" s="361"/>
      <c r="T159" s="361"/>
      <c r="U159" s="361"/>
      <c r="V159" s="361"/>
      <c r="W159" s="361"/>
      <c r="X159" s="789"/>
    </row>
    <row r="160" spans="1:24" ht="24" x14ac:dyDescent="0.2">
      <c r="A160" s="784"/>
      <c r="B160" s="784"/>
      <c r="C160" s="784"/>
      <c r="D160" s="784"/>
      <c r="E160" s="43" t="s">
        <v>1531</v>
      </c>
      <c r="F160" s="33" t="s">
        <v>1002</v>
      </c>
      <c r="G160" s="33" t="s">
        <v>139</v>
      </c>
      <c r="H160" s="36">
        <v>1</v>
      </c>
      <c r="I160" s="36" t="s">
        <v>137</v>
      </c>
      <c r="J160" s="361"/>
      <c r="K160" s="361"/>
      <c r="L160" s="361"/>
      <c r="M160" s="36">
        <v>1</v>
      </c>
      <c r="N160" s="361"/>
      <c r="O160" s="361"/>
      <c r="P160" s="361"/>
      <c r="Q160" s="361"/>
      <c r="R160" s="361"/>
      <c r="S160" s="361"/>
      <c r="T160" s="361"/>
      <c r="U160" s="361"/>
      <c r="V160" s="361"/>
      <c r="W160" s="361"/>
      <c r="X160" s="789"/>
    </row>
    <row r="161" spans="1:24" ht="24" x14ac:dyDescent="0.2">
      <c r="A161" s="784"/>
      <c r="B161" s="784"/>
      <c r="C161" s="784"/>
      <c r="D161" s="784"/>
      <c r="E161" s="43" t="s">
        <v>1532</v>
      </c>
      <c r="F161" s="33" t="s">
        <v>1401</v>
      </c>
      <c r="G161" s="33" t="s">
        <v>139</v>
      </c>
      <c r="H161" s="36">
        <v>1</v>
      </c>
      <c r="I161" s="36" t="s">
        <v>137</v>
      </c>
      <c r="J161" s="361"/>
      <c r="K161" s="361"/>
      <c r="L161" s="361"/>
      <c r="M161" s="36">
        <v>1</v>
      </c>
      <c r="N161" s="361"/>
      <c r="O161" s="361"/>
      <c r="P161" s="361"/>
      <c r="Q161" s="361"/>
      <c r="R161" s="361"/>
      <c r="S161" s="361"/>
      <c r="T161" s="361"/>
      <c r="U161" s="361"/>
      <c r="V161" s="361"/>
      <c r="W161" s="361"/>
      <c r="X161" s="789"/>
    </row>
    <row r="162" spans="1:24" ht="24" x14ac:dyDescent="0.2">
      <c r="A162" s="784"/>
      <c r="B162" s="784"/>
      <c r="C162" s="784"/>
      <c r="D162" s="784"/>
      <c r="E162" s="43" t="s">
        <v>1533</v>
      </c>
      <c r="F162" s="33" t="s">
        <v>1011</v>
      </c>
      <c r="G162" s="33" t="s">
        <v>140</v>
      </c>
      <c r="H162" s="36">
        <v>1</v>
      </c>
      <c r="I162" s="36" t="s">
        <v>141</v>
      </c>
      <c r="J162" s="361"/>
      <c r="K162" s="361"/>
      <c r="L162" s="361"/>
      <c r="M162" s="36">
        <v>1</v>
      </c>
      <c r="N162" s="361"/>
      <c r="O162" s="361"/>
      <c r="P162" s="361"/>
      <c r="Q162" s="361"/>
      <c r="R162" s="361"/>
      <c r="S162" s="361"/>
      <c r="T162" s="361"/>
      <c r="U162" s="361"/>
      <c r="V162" s="361"/>
      <c r="W162" s="361"/>
      <c r="X162" s="790"/>
    </row>
    <row r="163" spans="1:24" ht="36" x14ac:dyDescent="0.2">
      <c r="A163" s="780" t="s">
        <v>1393</v>
      </c>
      <c r="B163" s="780" t="s">
        <v>1464</v>
      </c>
      <c r="C163" s="780" t="s">
        <v>1395</v>
      </c>
      <c r="D163" s="780" t="s">
        <v>1396</v>
      </c>
      <c r="E163" s="42">
        <v>26</v>
      </c>
      <c r="F163" s="26" t="s">
        <v>1534</v>
      </c>
      <c r="G163" s="26"/>
      <c r="H163" s="60">
        <f>SUM(H164:H168)</f>
        <v>5</v>
      </c>
      <c r="I163" s="30" t="s">
        <v>1535</v>
      </c>
      <c r="J163" s="30">
        <v>6</v>
      </c>
      <c r="K163" s="782">
        <v>4265376500</v>
      </c>
      <c r="L163" s="781">
        <v>0</v>
      </c>
      <c r="M163" s="60">
        <f>SUM(M164:M168)</f>
        <v>5</v>
      </c>
      <c r="N163" s="781">
        <v>4265376500</v>
      </c>
      <c r="O163" s="781">
        <v>0</v>
      </c>
      <c r="P163" s="786" t="s">
        <v>1536</v>
      </c>
      <c r="Q163" s="37">
        <v>5</v>
      </c>
      <c r="R163" s="788">
        <v>43809</v>
      </c>
      <c r="S163" s="788">
        <v>43819</v>
      </c>
      <c r="T163" s="273">
        <f>+J163-Q163</f>
        <v>1</v>
      </c>
      <c r="U163" s="61">
        <f>+M163/H163</f>
        <v>1</v>
      </c>
      <c r="V163" s="61">
        <f>+Q163/J163</f>
        <v>0.83333333333333337</v>
      </c>
      <c r="W163" s="61">
        <f>+N163/K163</f>
        <v>1</v>
      </c>
      <c r="X163" s="789" t="s">
        <v>1537</v>
      </c>
    </row>
    <row r="164" spans="1:24" ht="24" x14ac:dyDescent="0.2">
      <c r="A164" s="784"/>
      <c r="B164" s="784"/>
      <c r="C164" s="784"/>
      <c r="D164" s="784"/>
      <c r="E164" s="43" t="s">
        <v>1538</v>
      </c>
      <c r="F164" s="33" t="s">
        <v>857</v>
      </c>
      <c r="G164" s="33" t="s">
        <v>139</v>
      </c>
      <c r="H164" s="36">
        <v>1</v>
      </c>
      <c r="I164" s="36" t="s">
        <v>137</v>
      </c>
      <c r="J164" s="361" t="s">
        <v>55</v>
      </c>
      <c r="K164" s="361"/>
      <c r="L164" s="361"/>
      <c r="M164" s="36">
        <v>1</v>
      </c>
      <c r="N164" s="361" t="s">
        <v>55</v>
      </c>
      <c r="O164" s="361"/>
      <c r="P164" s="361"/>
      <c r="Q164" s="361"/>
      <c r="R164" s="361"/>
      <c r="S164" s="361"/>
      <c r="T164" s="361"/>
      <c r="U164" s="361"/>
      <c r="V164" s="361"/>
      <c r="W164" s="361"/>
      <c r="X164" s="789"/>
    </row>
    <row r="165" spans="1:24" ht="24" x14ac:dyDescent="0.2">
      <c r="A165" s="784"/>
      <c r="B165" s="784"/>
      <c r="C165" s="784"/>
      <c r="D165" s="784"/>
      <c r="E165" s="43" t="s">
        <v>1539</v>
      </c>
      <c r="F165" s="33" t="s">
        <v>135</v>
      </c>
      <c r="G165" s="33" t="s">
        <v>139</v>
      </c>
      <c r="H165" s="36">
        <v>1</v>
      </c>
      <c r="I165" s="36" t="s">
        <v>138</v>
      </c>
      <c r="J165" s="361"/>
      <c r="K165" s="361"/>
      <c r="L165" s="361"/>
      <c r="M165" s="36">
        <v>1</v>
      </c>
      <c r="N165" s="361"/>
      <c r="O165" s="361"/>
      <c r="P165" s="361"/>
      <c r="Q165" s="361"/>
      <c r="R165" s="361"/>
      <c r="S165" s="361"/>
      <c r="T165" s="361"/>
      <c r="U165" s="361"/>
      <c r="V165" s="361"/>
      <c r="W165" s="361"/>
      <c r="X165" s="789"/>
    </row>
    <row r="166" spans="1:24" ht="24" x14ac:dyDescent="0.2">
      <c r="A166" s="784"/>
      <c r="B166" s="784"/>
      <c r="C166" s="784"/>
      <c r="D166" s="784"/>
      <c r="E166" s="43" t="s">
        <v>1540</v>
      </c>
      <c r="F166" s="33" t="s">
        <v>1002</v>
      </c>
      <c r="G166" s="33" t="s">
        <v>139</v>
      </c>
      <c r="H166" s="36">
        <v>1</v>
      </c>
      <c r="I166" s="36" t="s">
        <v>137</v>
      </c>
      <c r="J166" s="361"/>
      <c r="K166" s="361"/>
      <c r="L166" s="361"/>
      <c r="M166" s="36">
        <v>1</v>
      </c>
      <c r="N166" s="361"/>
      <c r="O166" s="361"/>
      <c r="P166" s="361"/>
      <c r="Q166" s="361"/>
      <c r="R166" s="361"/>
      <c r="S166" s="361"/>
      <c r="T166" s="361"/>
      <c r="U166" s="361"/>
      <c r="V166" s="361"/>
      <c r="W166" s="361"/>
      <c r="X166" s="789"/>
    </row>
    <row r="167" spans="1:24" ht="24" x14ac:dyDescent="0.2">
      <c r="A167" s="784"/>
      <c r="B167" s="784"/>
      <c r="C167" s="784"/>
      <c r="D167" s="784"/>
      <c r="E167" s="43" t="s">
        <v>1541</v>
      </c>
      <c r="F167" s="33" t="s">
        <v>1401</v>
      </c>
      <c r="G167" s="33" t="s">
        <v>139</v>
      </c>
      <c r="H167" s="36">
        <v>1</v>
      </c>
      <c r="I167" s="36" t="s">
        <v>137</v>
      </c>
      <c r="J167" s="361"/>
      <c r="K167" s="361"/>
      <c r="L167" s="361"/>
      <c r="M167" s="36">
        <v>1</v>
      </c>
      <c r="N167" s="361"/>
      <c r="O167" s="361"/>
      <c r="P167" s="361"/>
      <c r="Q167" s="361"/>
      <c r="R167" s="361"/>
      <c r="S167" s="361"/>
      <c r="T167" s="361"/>
      <c r="U167" s="361"/>
      <c r="V167" s="361"/>
      <c r="W167" s="361"/>
      <c r="X167" s="789"/>
    </row>
    <row r="168" spans="1:24" ht="24" x14ac:dyDescent="0.2">
      <c r="A168" s="784"/>
      <c r="B168" s="784"/>
      <c r="C168" s="784"/>
      <c r="D168" s="784"/>
      <c r="E168" s="43" t="s">
        <v>1542</v>
      </c>
      <c r="F168" s="33" t="s">
        <v>1011</v>
      </c>
      <c r="G168" s="33" t="s">
        <v>140</v>
      </c>
      <c r="H168" s="36">
        <v>1</v>
      </c>
      <c r="I168" s="36" t="s">
        <v>141</v>
      </c>
      <c r="J168" s="361"/>
      <c r="K168" s="361"/>
      <c r="L168" s="361"/>
      <c r="M168" s="36">
        <v>1</v>
      </c>
      <c r="N168" s="361"/>
      <c r="O168" s="361"/>
      <c r="P168" s="361"/>
      <c r="Q168" s="361"/>
      <c r="R168" s="361"/>
      <c r="S168" s="361"/>
      <c r="T168" s="361"/>
      <c r="U168" s="361"/>
      <c r="V168" s="361"/>
      <c r="W168" s="361"/>
      <c r="X168" s="790"/>
    </row>
    <row r="169" spans="1:24" ht="24" x14ac:dyDescent="0.2">
      <c r="A169" s="780" t="s">
        <v>1393</v>
      </c>
      <c r="B169" s="780" t="s">
        <v>1449</v>
      </c>
      <c r="C169" s="780" t="s">
        <v>1479</v>
      </c>
      <c r="D169" s="780" t="s">
        <v>1396</v>
      </c>
      <c r="E169" s="42">
        <v>27</v>
      </c>
      <c r="F169" s="26" t="s">
        <v>1543</v>
      </c>
      <c r="G169" s="26"/>
      <c r="H169" s="60">
        <f>SUM(H170:H174)</f>
        <v>4</v>
      </c>
      <c r="I169" s="30" t="s">
        <v>1544</v>
      </c>
      <c r="J169" s="30">
        <v>0</v>
      </c>
      <c r="K169" s="782">
        <v>76000000</v>
      </c>
      <c r="L169" s="781">
        <v>0</v>
      </c>
      <c r="M169" s="60">
        <f>SUM(M170:M174)</f>
        <v>0</v>
      </c>
      <c r="N169" s="781">
        <v>0</v>
      </c>
      <c r="O169" s="781">
        <v>0</v>
      </c>
      <c r="P169" s="786" t="s">
        <v>1413</v>
      </c>
      <c r="Q169" s="37">
        <v>0</v>
      </c>
      <c r="R169" s="794" t="s">
        <v>1413</v>
      </c>
      <c r="S169" s="794" t="s">
        <v>1413</v>
      </c>
      <c r="T169" s="273">
        <f>+J169-Q169</f>
        <v>0</v>
      </c>
      <c r="U169" s="61">
        <f>+M169/H169</f>
        <v>0</v>
      </c>
      <c r="V169" s="61" t="e">
        <f>+Q169/J169</f>
        <v>#DIV/0!</v>
      </c>
      <c r="W169" s="61">
        <f>+N169/K169</f>
        <v>0</v>
      </c>
      <c r="X169" s="789" t="s">
        <v>1520</v>
      </c>
    </row>
    <row r="170" spans="1:24" ht="24" x14ac:dyDescent="0.2">
      <c r="A170" s="784"/>
      <c r="B170" s="784"/>
      <c r="C170" s="784"/>
      <c r="D170" s="784"/>
      <c r="E170" s="43" t="s">
        <v>1545</v>
      </c>
      <c r="F170" s="33" t="s">
        <v>857</v>
      </c>
      <c r="G170" s="33" t="s">
        <v>139</v>
      </c>
      <c r="H170" s="36">
        <v>1</v>
      </c>
      <c r="I170" s="36" t="s">
        <v>137</v>
      </c>
      <c r="J170" s="361" t="s">
        <v>55</v>
      </c>
      <c r="K170" s="361"/>
      <c r="L170" s="361"/>
      <c r="M170" s="36">
        <v>0</v>
      </c>
      <c r="N170" s="361" t="s">
        <v>55</v>
      </c>
      <c r="O170" s="361"/>
      <c r="P170" s="361"/>
      <c r="Q170" s="361"/>
      <c r="R170" s="361"/>
      <c r="S170" s="361"/>
      <c r="T170" s="361"/>
      <c r="U170" s="361"/>
      <c r="V170" s="361"/>
      <c r="W170" s="361"/>
      <c r="X170" s="789"/>
    </row>
    <row r="171" spans="1:24" ht="24" x14ac:dyDescent="0.2">
      <c r="A171" s="784"/>
      <c r="B171" s="784"/>
      <c r="C171" s="784"/>
      <c r="D171" s="784"/>
      <c r="E171" s="43" t="s">
        <v>1546</v>
      </c>
      <c r="F171" s="33" t="s">
        <v>135</v>
      </c>
      <c r="G171" s="33" t="s">
        <v>139</v>
      </c>
      <c r="H171" s="36">
        <v>1</v>
      </c>
      <c r="I171" s="36" t="s">
        <v>138</v>
      </c>
      <c r="J171" s="361"/>
      <c r="K171" s="361"/>
      <c r="L171" s="361"/>
      <c r="M171" s="36">
        <v>0</v>
      </c>
      <c r="N171" s="361"/>
      <c r="O171" s="361"/>
      <c r="P171" s="361"/>
      <c r="Q171" s="361"/>
      <c r="R171" s="361"/>
      <c r="S171" s="361"/>
      <c r="T171" s="361"/>
      <c r="U171" s="361"/>
      <c r="V171" s="361"/>
      <c r="W171" s="361"/>
      <c r="X171" s="789"/>
    </row>
    <row r="172" spans="1:24" ht="24" x14ac:dyDescent="0.2">
      <c r="A172" s="784"/>
      <c r="B172" s="784"/>
      <c r="C172" s="784"/>
      <c r="D172" s="784"/>
      <c r="E172" s="43" t="s">
        <v>1547</v>
      </c>
      <c r="F172" s="33" t="s">
        <v>1002</v>
      </c>
      <c r="G172" s="33" t="s">
        <v>139</v>
      </c>
      <c r="H172" s="36">
        <v>1</v>
      </c>
      <c r="I172" s="36" t="s">
        <v>137</v>
      </c>
      <c r="J172" s="361"/>
      <c r="K172" s="361"/>
      <c r="L172" s="361"/>
      <c r="M172" s="36">
        <v>0</v>
      </c>
      <c r="N172" s="361"/>
      <c r="O172" s="361"/>
      <c r="P172" s="361"/>
      <c r="Q172" s="361"/>
      <c r="R172" s="361"/>
      <c r="S172" s="361"/>
      <c r="T172" s="361"/>
      <c r="U172" s="361"/>
      <c r="V172" s="361"/>
      <c r="W172" s="361"/>
      <c r="X172" s="789"/>
    </row>
    <row r="173" spans="1:24" ht="24" x14ac:dyDescent="0.2">
      <c r="A173" s="784"/>
      <c r="B173" s="784"/>
      <c r="C173" s="784"/>
      <c r="D173" s="784"/>
      <c r="E173" s="43" t="s">
        <v>1548</v>
      </c>
      <c r="F173" s="33" t="s">
        <v>1401</v>
      </c>
      <c r="G173" s="33" t="s">
        <v>139</v>
      </c>
      <c r="H173" s="36">
        <v>1</v>
      </c>
      <c r="I173" s="36" t="s">
        <v>137</v>
      </c>
      <c r="J173" s="361"/>
      <c r="K173" s="361"/>
      <c r="L173" s="361"/>
      <c r="M173" s="36">
        <v>0</v>
      </c>
      <c r="N173" s="361"/>
      <c r="O173" s="361"/>
      <c r="P173" s="361"/>
      <c r="Q173" s="361"/>
      <c r="R173" s="361"/>
      <c r="S173" s="361"/>
      <c r="T173" s="361"/>
      <c r="U173" s="361"/>
      <c r="V173" s="361"/>
      <c r="W173" s="361"/>
      <c r="X173" s="789"/>
    </row>
    <row r="174" spans="1:24" ht="24" x14ac:dyDescent="0.2">
      <c r="A174" s="784"/>
      <c r="B174" s="784"/>
      <c r="C174" s="784"/>
      <c r="D174" s="784"/>
      <c r="E174" s="43" t="s">
        <v>1549</v>
      </c>
      <c r="F174" s="33" t="s">
        <v>1011</v>
      </c>
      <c r="G174" s="33" t="s">
        <v>140</v>
      </c>
      <c r="H174" s="36">
        <v>0</v>
      </c>
      <c r="I174" s="36" t="s">
        <v>141</v>
      </c>
      <c r="J174" s="361"/>
      <c r="K174" s="361"/>
      <c r="L174" s="361"/>
      <c r="M174" s="36">
        <v>0</v>
      </c>
      <c r="N174" s="361"/>
      <c r="O174" s="361"/>
      <c r="P174" s="361"/>
      <c r="Q174" s="361"/>
      <c r="R174" s="361"/>
      <c r="S174" s="361"/>
      <c r="T174" s="361"/>
      <c r="U174" s="361"/>
      <c r="V174" s="361"/>
      <c r="W174" s="361"/>
      <c r="X174" s="790"/>
    </row>
  </sheetData>
  <mergeCells count="222">
    <mergeCell ref="A169:A174"/>
    <mergeCell ref="B169:B174"/>
    <mergeCell ref="C169:C174"/>
    <mergeCell ref="D169:D174"/>
    <mergeCell ref="X169:X174"/>
    <mergeCell ref="J170:L174"/>
    <mergeCell ref="N170:W174"/>
    <mergeCell ref="A163:A168"/>
    <mergeCell ref="B163:B168"/>
    <mergeCell ref="C163:C168"/>
    <mergeCell ref="D163:D168"/>
    <mergeCell ref="X163:X168"/>
    <mergeCell ref="J164:L168"/>
    <mergeCell ref="N164:W168"/>
    <mergeCell ref="A157:A162"/>
    <mergeCell ref="B157:B162"/>
    <mergeCell ref="C157:C162"/>
    <mergeCell ref="D157:D162"/>
    <mergeCell ref="X157:X162"/>
    <mergeCell ref="J158:L162"/>
    <mergeCell ref="N158:W162"/>
    <mergeCell ref="A151:A156"/>
    <mergeCell ref="B151:B156"/>
    <mergeCell ref="C151:C156"/>
    <mergeCell ref="D151:D156"/>
    <mergeCell ref="X151:X156"/>
    <mergeCell ref="J152:L156"/>
    <mergeCell ref="N152:W156"/>
    <mergeCell ref="A145:A150"/>
    <mergeCell ref="B145:B150"/>
    <mergeCell ref="C145:C150"/>
    <mergeCell ref="D145:D150"/>
    <mergeCell ref="X145:X150"/>
    <mergeCell ref="J146:L150"/>
    <mergeCell ref="N146:W150"/>
    <mergeCell ref="A139:A144"/>
    <mergeCell ref="B139:B144"/>
    <mergeCell ref="C139:C144"/>
    <mergeCell ref="D139:D144"/>
    <mergeCell ref="X139:X144"/>
    <mergeCell ref="J140:L144"/>
    <mergeCell ref="N140:W144"/>
    <mergeCell ref="A133:A138"/>
    <mergeCell ref="B133:B138"/>
    <mergeCell ref="C133:C138"/>
    <mergeCell ref="D133:D138"/>
    <mergeCell ref="X133:X138"/>
    <mergeCell ref="J134:L138"/>
    <mergeCell ref="N134:W138"/>
    <mergeCell ref="A127:A132"/>
    <mergeCell ref="B127:B132"/>
    <mergeCell ref="C127:C132"/>
    <mergeCell ref="D127:D132"/>
    <mergeCell ref="X127:X132"/>
    <mergeCell ref="J128:L132"/>
    <mergeCell ref="N128:W132"/>
    <mergeCell ref="A121:A126"/>
    <mergeCell ref="B121:B126"/>
    <mergeCell ref="C121:C126"/>
    <mergeCell ref="D121:D126"/>
    <mergeCell ref="X121:X126"/>
    <mergeCell ref="J122:L126"/>
    <mergeCell ref="N122:W126"/>
    <mergeCell ref="A115:A120"/>
    <mergeCell ref="B115:B120"/>
    <mergeCell ref="C115:C120"/>
    <mergeCell ref="D115:D120"/>
    <mergeCell ref="X115:X120"/>
    <mergeCell ref="J116:L120"/>
    <mergeCell ref="N116:W120"/>
    <mergeCell ref="A109:A114"/>
    <mergeCell ref="B109:B114"/>
    <mergeCell ref="C109:C114"/>
    <mergeCell ref="D109:D114"/>
    <mergeCell ref="X109:X114"/>
    <mergeCell ref="J110:L114"/>
    <mergeCell ref="N110:W114"/>
    <mergeCell ref="A103:A108"/>
    <mergeCell ref="B103:B108"/>
    <mergeCell ref="C103:C108"/>
    <mergeCell ref="D103:D108"/>
    <mergeCell ref="X103:X108"/>
    <mergeCell ref="J104:L108"/>
    <mergeCell ref="N104:W108"/>
    <mergeCell ref="A97:A102"/>
    <mergeCell ref="B97:B102"/>
    <mergeCell ref="C97:C102"/>
    <mergeCell ref="D97:D102"/>
    <mergeCell ref="X97:X102"/>
    <mergeCell ref="J98:L102"/>
    <mergeCell ref="N98:W102"/>
    <mergeCell ref="A91:A96"/>
    <mergeCell ref="B91:B96"/>
    <mergeCell ref="C91:C96"/>
    <mergeCell ref="D91:D96"/>
    <mergeCell ref="X91:X96"/>
    <mergeCell ref="J92:L96"/>
    <mergeCell ref="N92:W96"/>
    <mergeCell ref="A85:A90"/>
    <mergeCell ref="B85:B90"/>
    <mergeCell ref="C85:C90"/>
    <mergeCell ref="D85:D90"/>
    <mergeCell ref="X85:X90"/>
    <mergeCell ref="J86:L90"/>
    <mergeCell ref="N86:W90"/>
    <mergeCell ref="A79:A84"/>
    <mergeCell ref="B79:B84"/>
    <mergeCell ref="C79:C84"/>
    <mergeCell ref="D79:D84"/>
    <mergeCell ref="X79:X84"/>
    <mergeCell ref="J80:L84"/>
    <mergeCell ref="N80:W84"/>
    <mergeCell ref="A73:A78"/>
    <mergeCell ref="B73:B78"/>
    <mergeCell ref="C73:C78"/>
    <mergeCell ref="D73:D78"/>
    <mergeCell ref="X73:X78"/>
    <mergeCell ref="J74:L78"/>
    <mergeCell ref="N74:W78"/>
    <mergeCell ref="A67:A72"/>
    <mergeCell ref="B67:B72"/>
    <mergeCell ref="C67:C72"/>
    <mergeCell ref="D67:D72"/>
    <mergeCell ref="X67:X72"/>
    <mergeCell ref="J68:L72"/>
    <mergeCell ref="N68:W72"/>
    <mergeCell ref="A61:A66"/>
    <mergeCell ref="B61:B66"/>
    <mergeCell ref="C61:C66"/>
    <mergeCell ref="D61:D66"/>
    <mergeCell ref="X61:X66"/>
    <mergeCell ref="J62:L66"/>
    <mergeCell ref="N62:W66"/>
    <mergeCell ref="A55:A60"/>
    <mergeCell ref="B55:B60"/>
    <mergeCell ref="C55:C60"/>
    <mergeCell ref="D55:D60"/>
    <mergeCell ref="X55:X60"/>
    <mergeCell ref="J56:L60"/>
    <mergeCell ref="N56:W60"/>
    <mergeCell ref="A49:A54"/>
    <mergeCell ref="B49:B54"/>
    <mergeCell ref="C49:C54"/>
    <mergeCell ref="D49:D54"/>
    <mergeCell ref="X49:X54"/>
    <mergeCell ref="J50:L54"/>
    <mergeCell ref="N50:W54"/>
    <mergeCell ref="A43:A48"/>
    <mergeCell ref="B43:B48"/>
    <mergeCell ref="C43:C48"/>
    <mergeCell ref="D43:D48"/>
    <mergeCell ref="X43:X48"/>
    <mergeCell ref="J44:L48"/>
    <mergeCell ref="N44:W48"/>
    <mergeCell ref="A37:A42"/>
    <mergeCell ref="B37:B42"/>
    <mergeCell ref="C37:C42"/>
    <mergeCell ref="D37:D42"/>
    <mergeCell ref="X37:X42"/>
    <mergeCell ref="J38:L42"/>
    <mergeCell ref="N38:W42"/>
    <mergeCell ref="A31:A36"/>
    <mergeCell ref="B31:B36"/>
    <mergeCell ref="C31:C36"/>
    <mergeCell ref="D31:D36"/>
    <mergeCell ref="X31:X36"/>
    <mergeCell ref="J32:L36"/>
    <mergeCell ref="N32:W36"/>
    <mergeCell ref="A25:A30"/>
    <mergeCell ref="B25:B30"/>
    <mergeCell ref="C25:C30"/>
    <mergeCell ref="D25:D30"/>
    <mergeCell ref="X25:X30"/>
    <mergeCell ref="J26:L30"/>
    <mergeCell ref="N26:W30"/>
    <mergeCell ref="X13:X18"/>
    <mergeCell ref="J14:L18"/>
    <mergeCell ref="N14:W18"/>
    <mergeCell ref="A19:A24"/>
    <mergeCell ref="B19:B24"/>
    <mergeCell ref="C19:C24"/>
    <mergeCell ref="D19:D24"/>
    <mergeCell ref="X19:X24"/>
    <mergeCell ref="J20:L24"/>
    <mergeCell ref="N20:W24"/>
    <mergeCell ref="U10:U11"/>
    <mergeCell ref="V10:V11"/>
    <mergeCell ref="W10:W11"/>
    <mergeCell ref="A12:D12"/>
    <mergeCell ref="E12:F12"/>
    <mergeCell ref="A13:A18"/>
    <mergeCell ref="B13:B18"/>
    <mergeCell ref="C13:C18"/>
    <mergeCell ref="D13:D18"/>
    <mergeCell ref="N10:N11"/>
    <mergeCell ref="O10:O11"/>
    <mergeCell ref="P10:P11"/>
    <mergeCell ref="Q10:Q11"/>
    <mergeCell ref="R10:S10"/>
    <mergeCell ref="T10:T11"/>
    <mergeCell ref="H10:H11"/>
    <mergeCell ref="I10:I11"/>
    <mergeCell ref="J10:J11"/>
    <mergeCell ref="K10:K11"/>
    <mergeCell ref="L10:L11"/>
    <mergeCell ref="M10:M11"/>
    <mergeCell ref="B10:B11"/>
    <mergeCell ref="C10:C11"/>
    <mergeCell ref="D10:D11"/>
    <mergeCell ref="E10:E11"/>
    <mergeCell ref="F10:F11"/>
    <mergeCell ref="G10:G11"/>
    <mergeCell ref="A1:C7"/>
    <mergeCell ref="D1:X2"/>
    <mergeCell ref="D3:X4"/>
    <mergeCell ref="D5:X6"/>
    <mergeCell ref="A8:C9"/>
    <mergeCell ref="D8:L9"/>
    <mergeCell ref="M8:S9"/>
    <mergeCell ref="T8:W9"/>
    <mergeCell ref="X8:X11"/>
    <mergeCell ref="A10:A11"/>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XEU47"/>
  <sheetViews>
    <sheetView topLeftCell="A13" zoomScale="80" zoomScaleNormal="80" workbookViewId="0">
      <selection activeCell="D14" sqref="D14:D22"/>
    </sheetView>
  </sheetViews>
  <sheetFormatPr baseColWidth="10" defaultRowHeight="12.75" x14ac:dyDescent="0.2"/>
  <cols>
    <col min="1" max="1" width="23.5703125" customWidth="1"/>
    <col min="2" max="2" width="26.140625" customWidth="1"/>
    <col min="3" max="3" width="24.5703125" customWidth="1"/>
    <col min="4" max="4" width="26.28515625" customWidth="1"/>
    <col min="5" max="5" width="11.5703125" customWidth="1"/>
    <col min="6" max="6" width="31.140625" customWidth="1"/>
    <col min="7" max="7" width="16.5703125" customWidth="1"/>
    <col min="8" max="8" width="15.140625" customWidth="1"/>
    <col min="9" max="9" width="26.5703125" customWidth="1"/>
    <col min="10" max="10" width="16.42578125" customWidth="1"/>
    <col min="11" max="11" width="22" customWidth="1"/>
    <col min="12" max="12" width="13.42578125" customWidth="1"/>
    <col min="13" max="13" width="17.140625" customWidth="1"/>
    <col min="14" max="14" width="20.5703125" customWidth="1"/>
    <col min="15" max="15" width="23.140625" customWidth="1"/>
    <col min="16" max="16" width="17.42578125" customWidth="1"/>
    <col min="17" max="19" width="16.42578125" customWidth="1"/>
    <col min="20" max="20" width="19.5703125" customWidth="1"/>
    <col min="21" max="21" width="16.28515625" customWidth="1"/>
    <col min="22" max="22" width="16.140625" customWidth="1"/>
    <col min="23" max="23" width="15.7109375" customWidth="1"/>
    <col min="24" max="24" width="53.85546875" customWidth="1"/>
    <col min="29" max="29" width="18.140625" customWidth="1"/>
    <col min="30" max="30" width="20.7109375" customWidth="1"/>
    <col min="31" max="31" width="13.7109375" customWidth="1"/>
    <col min="32" max="32" width="23.85546875" hidden="1" customWidth="1"/>
    <col min="33" max="33" width="20.140625" hidden="1" customWidth="1"/>
    <col min="34" max="37" width="18.7109375" hidden="1" customWidth="1"/>
    <col min="38" max="38" width="1.5703125" hidden="1" customWidth="1"/>
    <col min="39" max="57" width="0" hidden="1" customWidth="1"/>
  </cols>
  <sheetData>
    <row r="1" spans="1:16375" s="47" customFormat="1" x14ac:dyDescent="0.2">
      <c r="A1" s="374"/>
      <c r="B1" s="374"/>
      <c r="C1" s="374"/>
      <c r="D1" s="376" t="s">
        <v>42</v>
      </c>
      <c r="E1" s="376"/>
      <c r="F1" s="376"/>
      <c r="G1" s="376"/>
      <c r="H1" s="376"/>
      <c r="I1" s="376"/>
      <c r="J1" s="376"/>
      <c r="K1" s="376"/>
      <c r="L1" s="376"/>
      <c r="M1" s="376"/>
      <c r="N1" s="376"/>
      <c r="O1" s="376"/>
      <c r="P1" s="376"/>
      <c r="Q1" s="376"/>
      <c r="R1" s="376"/>
      <c r="S1" s="376"/>
      <c r="T1" s="376"/>
      <c r="U1" s="376"/>
      <c r="V1" s="376"/>
      <c r="W1" s="376"/>
      <c r="X1" s="376"/>
    </row>
    <row r="2" spans="1:16375" s="47" customFormat="1"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16375" s="47" customFormat="1" x14ac:dyDescent="0.2">
      <c r="A3" s="374"/>
      <c r="B3" s="374"/>
      <c r="C3" s="374"/>
      <c r="D3" s="377" t="s">
        <v>43</v>
      </c>
      <c r="E3" s="377"/>
      <c r="F3" s="377"/>
      <c r="G3" s="377"/>
      <c r="H3" s="377"/>
      <c r="I3" s="377"/>
      <c r="J3" s="377"/>
      <c r="K3" s="377"/>
      <c r="L3" s="377"/>
      <c r="M3" s="377"/>
      <c r="N3" s="377"/>
      <c r="O3" s="377"/>
      <c r="P3" s="377"/>
      <c r="Q3" s="377"/>
      <c r="R3" s="377"/>
      <c r="S3" s="377"/>
      <c r="T3" s="377"/>
      <c r="U3" s="377"/>
      <c r="V3" s="377"/>
      <c r="W3" s="377"/>
      <c r="X3" s="377"/>
    </row>
    <row r="4" spans="1:16375" s="47" customFormat="1"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16375" s="47" customFormat="1"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16375" s="47" customFormat="1"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16375" s="47" customFormat="1" ht="13.5" thickBot="1" x14ac:dyDescent="0.25">
      <c r="A7" s="375"/>
      <c r="B7" s="375"/>
      <c r="C7" s="375"/>
      <c r="D7" s="48"/>
      <c r="E7" s="48"/>
      <c r="F7" s="48"/>
      <c r="G7" s="48"/>
      <c r="H7" s="48"/>
      <c r="I7" s="48"/>
      <c r="J7" s="48"/>
      <c r="K7" s="48"/>
      <c r="L7" s="48"/>
      <c r="M7" s="48"/>
      <c r="N7" s="48"/>
      <c r="O7" s="48"/>
      <c r="P7" s="48"/>
      <c r="Q7" s="48"/>
      <c r="R7" s="48"/>
      <c r="S7" s="48"/>
      <c r="T7" s="48"/>
      <c r="U7" s="48"/>
      <c r="V7" s="48"/>
      <c r="W7" s="48"/>
      <c r="X7" s="48"/>
      <c r="Y7" s="49"/>
      <c r="Z7" s="49"/>
      <c r="AA7" s="49"/>
      <c r="AB7" s="49"/>
      <c r="AC7" s="49"/>
      <c r="AD7" s="49"/>
      <c r="AE7" s="49"/>
      <c r="AF7" s="49"/>
      <c r="AG7" s="49"/>
      <c r="AH7" s="49"/>
      <c r="AI7" s="49"/>
      <c r="AJ7" s="49"/>
      <c r="AK7" s="49"/>
      <c r="AL7" s="49"/>
      <c r="AM7" s="49"/>
      <c r="AN7" s="49"/>
      <c r="AO7" s="49"/>
    </row>
    <row r="8" spans="1:16375" s="47" customFormat="1" ht="13.5" thickTop="1" x14ac:dyDescent="0.2">
      <c r="A8" s="50"/>
      <c r="B8" s="50"/>
      <c r="C8" s="50"/>
      <c r="D8" s="51"/>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row>
    <row r="9" spans="1:16375" ht="23.25" customHeight="1" x14ac:dyDescent="0.2">
      <c r="A9" s="379" t="s">
        <v>77</v>
      </c>
      <c r="B9" s="379"/>
      <c r="C9" s="379"/>
      <c r="D9" s="380" t="s">
        <v>89</v>
      </c>
      <c r="E9" s="381"/>
      <c r="F9" s="381"/>
      <c r="G9" s="381"/>
      <c r="H9" s="381"/>
      <c r="I9" s="381"/>
      <c r="J9" s="381"/>
      <c r="K9" s="381"/>
      <c r="L9" s="381"/>
      <c r="M9" s="382" t="s">
        <v>93</v>
      </c>
      <c r="N9" s="382"/>
      <c r="O9" s="382"/>
      <c r="P9" s="382"/>
      <c r="Q9" s="382"/>
      <c r="R9" s="382"/>
      <c r="S9" s="382"/>
      <c r="T9" s="383" t="s">
        <v>78</v>
      </c>
      <c r="U9" s="384"/>
      <c r="V9" s="384"/>
      <c r="W9" s="385"/>
      <c r="X9" s="389" t="s">
        <v>132</v>
      </c>
    </row>
    <row r="10" spans="1:16375" ht="25.5" customHeight="1" x14ac:dyDescent="0.2">
      <c r="A10" s="379"/>
      <c r="B10" s="379"/>
      <c r="C10" s="379"/>
      <c r="D10" s="381"/>
      <c r="E10" s="381"/>
      <c r="F10" s="381"/>
      <c r="G10" s="381"/>
      <c r="H10" s="381"/>
      <c r="I10" s="381"/>
      <c r="J10" s="381"/>
      <c r="K10" s="381"/>
      <c r="L10" s="381"/>
      <c r="M10" s="382"/>
      <c r="N10" s="382"/>
      <c r="O10" s="382"/>
      <c r="P10" s="382"/>
      <c r="Q10" s="382"/>
      <c r="R10" s="382"/>
      <c r="S10" s="382"/>
      <c r="T10" s="386"/>
      <c r="U10" s="387"/>
      <c r="V10" s="387"/>
      <c r="W10" s="388"/>
      <c r="X10" s="389"/>
    </row>
    <row r="11" spans="1:16375" ht="55.5" customHeight="1" x14ac:dyDescent="0.2">
      <c r="A11" s="390" t="s">
        <v>34</v>
      </c>
      <c r="B11" s="373" t="s">
        <v>35</v>
      </c>
      <c r="C11" s="373" t="s">
        <v>28</v>
      </c>
      <c r="D11" s="372" t="s">
        <v>40</v>
      </c>
      <c r="E11" s="372" t="s">
        <v>0</v>
      </c>
      <c r="F11" s="372" t="s">
        <v>4</v>
      </c>
      <c r="G11" s="372" t="s">
        <v>10</v>
      </c>
      <c r="H11" s="372" t="s">
        <v>123</v>
      </c>
      <c r="I11" s="372" t="s">
        <v>104</v>
      </c>
      <c r="J11" s="372" t="s">
        <v>105</v>
      </c>
      <c r="K11" s="372" t="s">
        <v>187</v>
      </c>
      <c r="L11" s="372" t="s">
        <v>22</v>
      </c>
      <c r="M11" s="371" t="s">
        <v>106</v>
      </c>
      <c r="N11" s="371" t="s">
        <v>23</v>
      </c>
      <c r="O11" s="371" t="s">
        <v>24</v>
      </c>
      <c r="P11" s="371" t="s">
        <v>117</v>
      </c>
      <c r="Q11" s="371" t="s">
        <v>107</v>
      </c>
      <c r="R11" s="371" t="s">
        <v>33</v>
      </c>
      <c r="S11" s="371"/>
      <c r="T11" s="364" t="s">
        <v>108</v>
      </c>
      <c r="U11" s="364" t="s">
        <v>109</v>
      </c>
      <c r="V11" s="365" t="s">
        <v>126</v>
      </c>
      <c r="W11" s="365" t="s">
        <v>29</v>
      </c>
      <c r="X11" s="389"/>
    </row>
    <row r="12" spans="1:16375" ht="23.25" customHeight="1" x14ac:dyDescent="0.2">
      <c r="A12" s="390"/>
      <c r="B12" s="373"/>
      <c r="C12" s="373"/>
      <c r="D12" s="372"/>
      <c r="E12" s="372"/>
      <c r="F12" s="372"/>
      <c r="G12" s="372"/>
      <c r="H12" s="372"/>
      <c r="I12" s="372"/>
      <c r="J12" s="372"/>
      <c r="K12" s="372"/>
      <c r="L12" s="372"/>
      <c r="M12" s="371"/>
      <c r="N12" s="371"/>
      <c r="O12" s="371"/>
      <c r="P12" s="371"/>
      <c r="Q12" s="371"/>
      <c r="R12" s="46" t="s">
        <v>31</v>
      </c>
      <c r="S12" s="46" t="s">
        <v>32</v>
      </c>
      <c r="T12" s="364"/>
      <c r="U12" s="364"/>
      <c r="V12" s="365"/>
      <c r="W12" s="365"/>
      <c r="X12" s="389"/>
    </row>
    <row r="13" spans="1:16375" s="64" customFormat="1" ht="28.5" customHeight="1" x14ac:dyDescent="0.25">
      <c r="A13" s="366" t="s">
        <v>143</v>
      </c>
      <c r="B13" s="366"/>
      <c r="C13" s="366"/>
      <c r="D13" s="366"/>
      <c r="E13" s="367" t="s">
        <v>76</v>
      </c>
      <c r="F13" s="368"/>
      <c r="G13" s="62"/>
      <c r="H13" s="60">
        <f>+H14+H23+H32</f>
        <v>39</v>
      </c>
      <c r="I13" s="63"/>
      <c r="J13" s="63"/>
      <c r="K13" s="65">
        <f>+K14+K23+K32</f>
        <v>3513393760</v>
      </c>
      <c r="L13" s="63">
        <f>+L14+L23+L32</f>
        <v>0</v>
      </c>
      <c r="M13" s="60">
        <f>+M14+M23+M32</f>
        <v>37</v>
      </c>
      <c r="N13" s="67">
        <f>+N14+N23+N32</f>
        <v>2878586544</v>
      </c>
      <c r="O13" s="67">
        <f>+O14+O23+O32</f>
        <v>0</v>
      </c>
      <c r="P13" s="66" t="s">
        <v>5</v>
      </c>
      <c r="Q13" s="68"/>
      <c r="R13" s="69"/>
      <c r="S13" s="69"/>
      <c r="T13" s="60">
        <f>+J13-Q13</f>
        <v>0</v>
      </c>
      <c r="U13" s="61">
        <f>+(U14+U23+U32)/3</f>
        <v>0.95054945054945061</v>
      </c>
      <c r="V13" s="61">
        <f>+(V14+V23+V32)/3</f>
        <v>0.96843492858156177</v>
      </c>
      <c r="W13" s="61">
        <f>+(W14+W23+W32)/3</f>
        <v>0.70120948405953543</v>
      </c>
      <c r="X13" s="396" t="s">
        <v>181</v>
      </c>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c r="UV13" s="24"/>
      <c r="UW13" s="24"/>
      <c r="UX13" s="24"/>
      <c r="UY13" s="24"/>
      <c r="UZ13" s="24"/>
      <c r="VA13" s="24"/>
      <c r="VB13" s="24"/>
      <c r="VC13" s="24"/>
      <c r="VD13" s="24"/>
      <c r="VE13" s="24"/>
      <c r="VF13" s="24"/>
      <c r="VG13" s="24"/>
      <c r="VH13" s="24"/>
      <c r="VI13" s="24"/>
      <c r="VJ13" s="24"/>
      <c r="VK13" s="24"/>
      <c r="VL13" s="24"/>
      <c r="VM13" s="24"/>
      <c r="VN13" s="24"/>
      <c r="VO13" s="24"/>
      <c r="VP13" s="24"/>
      <c r="VQ13" s="24"/>
      <c r="VR13" s="24"/>
      <c r="VS13" s="24"/>
      <c r="VT13" s="24"/>
      <c r="VU13" s="24"/>
      <c r="VV13" s="24"/>
      <c r="VW13" s="24"/>
      <c r="VX13" s="24"/>
      <c r="VY13" s="24"/>
      <c r="VZ13" s="24"/>
      <c r="WA13" s="24"/>
      <c r="WB13" s="24"/>
      <c r="WC13" s="24"/>
      <c r="WD13" s="24"/>
      <c r="WE13" s="24"/>
      <c r="WF13" s="24"/>
      <c r="WG13" s="24"/>
      <c r="WH13" s="24"/>
      <c r="WI13" s="24"/>
      <c r="WJ13" s="24"/>
      <c r="WK13" s="24"/>
      <c r="WL13" s="24"/>
      <c r="WM13" s="24"/>
      <c r="WN13" s="24"/>
      <c r="WO13" s="24"/>
      <c r="WP13" s="24"/>
      <c r="WQ13" s="24"/>
      <c r="WR13" s="24"/>
      <c r="WS13" s="24"/>
      <c r="WT13" s="24"/>
      <c r="WU13" s="24"/>
      <c r="WV13" s="24"/>
      <c r="WW13" s="24"/>
      <c r="WX13" s="24"/>
      <c r="WY13" s="24"/>
      <c r="WZ13" s="24"/>
      <c r="XA13" s="24"/>
      <c r="XB13" s="24"/>
      <c r="XC13" s="24"/>
      <c r="XD13" s="24"/>
      <c r="XE13" s="24"/>
      <c r="XF13" s="24"/>
      <c r="XG13" s="24"/>
      <c r="XH13" s="24"/>
      <c r="XI13" s="24"/>
      <c r="XJ13" s="24"/>
      <c r="XK13" s="24"/>
      <c r="XL13" s="24"/>
      <c r="XM13" s="24"/>
      <c r="XN13" s="24"/>
      <c r="XO13" s="24"/>
      <c r="XP13" s="24"/>
      <c r="XQ13" s="24"/>
      <c r="XR13" s="24"/>
      <c r="XS13" s="24"/>
      <c r="XT13" s="24"/>
      <c r="XU13" s="24"/>
      <c r="XV13" s="24"/>
      <c r="XW13" s="24"/>
      <c r="XX13" s="24"/>
      <c r="XY13" s="24"/>
      <c r="XZ13" s="24"/>
      <c r="YA13" s="24"/>
      <c r="YB13" s="24"/>
      <c r="YC13" s="24"/>
      <c r="YD13" s="24"/>
      <c r="YE13" s="24"/>
      <c r="YF13" s="24"/>
      <c r="YG13" s="24"/>
      <c r="YH13" s="24"/>
      <c r="YI13" s="24"/>
      <c r="YJ13" s="24"/>
      <c r="YK13" s="24"/>
      <c r="YL13" s="24"/>
      <c r="YM13" s="24"/>
      <c r="YN13" s="24"/>
      <c r="YO13" s="24"/>
      <c r="YP13" s="24"/>
      <c r="YQ13" s="24"/>
      <c r="YR13" s="24"/>
      <c r="YS13" s="24"/>
      <c r="YT13" s="24"/>
      <c r="YU13" s="24"/>
      <c r="YV13" s="24"/>
      <c r="YW13" s="24"/>
      <c r="YX13" s="24"/>
      <c r="YY13" s="24"/>
      <c r="YZ13" s="24"/>
      <c r="ZA13" s="24"/>
      <c r="ZB13" s="24"/>
      <c r="ZC13" s="24"/>
      <c r="ZD13" s="24"/>
      <c r="ZE13" s="24"/>
      <c r="ZF13" s="24"/>
      <c r="ZG13" s="24"/>
      <c r="ZH13" s="24"/>
      <c r="ZI13" s="24"/>
      <c r="ZJ13" s="24"/>
      <c r="ZK13" s="24"/>
      <c r="ZL13" s="24"/>
      <c r="ZM13" s="24"/>
      <c r="ZN13" s="24"/>
      <c r="ZO13" s="24"/>
      <c r="ZP13" s="24"/>
      <c r="ZQ13" s="24"/>
      <c r="ZR13" s="24"/>
      <c r="ZS13" s="24"/>
      <c r="ZT13" s="24"/>
      <c r="ZU13" s="24"/>
      <c r="ZV13" s="24"/>
      <c r="ZW13" s="24"/>
      <c r="ZX13" s="24"/>
      <c r="ZY13" s="24"/>
      <c r="ZZ13" s="24"/>
      <c r="AAA13" s="24"/>
      <c r="AAB13" s="24"/>
      <c r="AAC13" s="24"/>
      <c r="AAD13" s="24"/>
      <c r="AAE13" s="24"/>
      <c r="AAF13" s="24"/>
      <c r="AAG13" s="24"/>
      <c r="AAH13" s="24"/>
      <c r="AAI13" s="24"/>
      <c r="AAJ13" s="24"/>
      <c r="AAK13" s="24"/>
      <c r="AAL13" s="24"/>
      <c r="AAM13" s="24"/>
      <c r="AAN13" s="24"/>
      <c r="AAO13" s="24"/>
      <c r="AAP13" s="24"/>
      <c r="AAQ13" s="24"/>
      <c r="AAR13" s="24"/>
      <c r="AAS13" s="24"/>
      <c r="AAT13" s="24"/>
      <c r="AAU13" s="24"/>
      <c r="AAV13" s="24"/>
      <c r="AAW13" s="24"/>
      <c r="AAX13" s="24"/>
      <c r="AAY13" s="24"/>
      <c r="AAZ13" s="24"/>
      <c r="ABA13" s="24"/>
      <c r="ABB13" s="24"/>
      <c r="ABC13" s="24"/>
      <c r="ABD13" s="24"/>
      <c r="ABE13" s="24"/>
      <c r="ABF13" s="24"/>
      <c r="ABG13" s="24"/>
      <c r="ABH13" s="24"/>
      <c r="ABI13" s="24"/>
      <c r="ABJ13" s="24"/>
      <c r="ABK13" s="24"/>
      <c r="ABL13" s="24"/>
      <c r="ABM13" s="24"/>
      <c r="ABN13" s="24"/>
      <c r="ABO13" s="24"/>
      <c r="ABP13" s="24"/>
      <c r="ABQ13" s="24"/>
      <c r="ABR13" s="24"/>
      <c r="ABS13" s="24"/>
      <c r="ABT13" s="24"/>
      <c r="ABU13" s="24"/>
      <c r="ABV13" s="24"/>
      <c r="ABW13" s="24"/>
      <c r="ABX13" s="24"/>
      <c r="ABY13" s="24"/>
      <c r="ABZ13" s="24"/>
      <c r="ACA13" s="24"/>
      <c r="ACB13" s="24"/>
      <c r="ACC13" s="24"/>
      <c r="ACD13" s="24"/>
      <c r="ACE13" s="24"/>
      <c r="ACF13" s="24"/>
      <c r="ACG13" s="24"/>
      <c r="ACH13" s="24"/>
      <c r="ACI13" s="24"/>
      <c r="ACJ13" s="24"/>
      <c r="ACK13" s="24"/>
      <c r="ACL13" s="24"/>
      <c r="ACM13" s="24"/>
      <c r="ACN13" s="24"/>
      <c r="ACO13" s="24"/>
      <c r="ACP13" s="24"/>
      <c r="ACQ13" s="24"/>
      <c r="ACR13" s="24"/>
      <c r="ACS13" s="24"/>
      <c r="ACT13" s="24"/>
      <c r="ACU13" s="24"/>
      <c r="ACV13" s="24"/>
      <c r="ACW13" s="24"/>
      <c r="ACX13" s="24"/>
      <c r="ACY13" s="24"/>
      <c r="ACZ13" s="24"/>
      <c r="ADA13" s="24"/>
      <c r="ADB13" s="24"/>
      <c r="ADC13" s="24"/>
      <c r="ADD13" s="24"/>
      <c r="ADE13" s="24"/>
      <c r="ADF13" s="24"/>
      <c r="ADG13" s="24"/>
      <c r="ADH13" s="24"/>
      <c r="ADI13" s="24"/>
      <c r="ADJ13" s="24"/>
      <c r="ADK13" s="24"/>
      <c r="ADL13" s="24"/>
      <c r="ADM13" s="24"/>
      <c r="ADN13" s="24"/>
      <c r="ADO13" s="24"/>
      <c r="ADP13" s="24"/>
      <c r="ADQ13" s="24"/>
      <c r="ADR13" s="24"/>
      <c r="ADS13" s="24"/>
      <c r="ADT13" s="24"/>
      <c r="ADU13" s="24"/>
      <c r="ADV13" s="24"/>
      <c r="ADW13" s="24"/>
      <c r="ADX13" s="24"/>
      <c r="ADY13" s="24"/>
      <c r="ADZ13" s="24"/>
      <c r="AEA13" s="24"/>
      <c r="AEB13" s="24"/>
      <c r="AEC13" s="24"/>
      <c r="AED13" s="24"/>
      <c r="AEE13" s="24"/>
      <c r="AEF13" s="24"/>
      <c r="AEG13" s="24"/>
      <c r="AEH13" s="24"/>
      <c r="AEI13" s="24"/>
      <c r="AEJ13" s="24"/>
      <c r="AEK13" s="24"/>
      <c r="AEL13" s="24"/>
      <c r="AEM13" s="24"/>
      <c r="AEN13" s="24"/>
      <c r="AEO13" s="24"/>
      <c r="AEP13" s="24"/>
      <c r="AEQ13" s="24"/>
      <c r="AER13" s="24"/>
      <c r="AES13" s="24"/>
      <c r="AET13" s="24"/>
      <c r="AEU13" s="24"/>
      <c r="AEV13" s="24"/>
      <c r="AEW13" s="24"/>
      <c r="AEX13" s="24"/>
      <c r="AEY13" s="24"/>
      <c r="AEZ13" s="24"/>
      <c r="AFA13" s="24"/>
      <c r="AFB13" s="24"/>
      <c r="AFC13" s="24"/>
      <c r="AFD13" s="24"/>
      <c r="AFE13" s="24"/>
      <c r="AFF13" s="24"/>
      <c r="AFG13" s="24"/>
      <c r="AFH13" s="24"/>
      <c r="AFI13" s="24"/>
      <c r="AFJ13" s="24"/>
      <c r="AFK13" s="24"/>
      <c r="AFL13" s="24"/>
      <c r="AFM13" s="24"/>
      <c r="AFN13" s="24"/>
      <c r="AFO13" s="24"/>
      <c r="AFP13" s="24"/>
      <c r="AFQ13" s="24"/>
      <c r="AFR13" s="24"/>
      <c r="AFS13" s="24"/>
      <c r="AFT13" s="24"/>
      <c r="AFU13" s="24"/>
      <c r="AFV13" s="24"/>
      <c r="AFW13" s="24"/>
      <c r="AFX13" s="24"/>
      <c r="AFY13" s="24"/>
      <c r="AFZ13" s="24"/>
      <c r="AGA13" s="24"/>
      <c r="AGB13" s="24"/>
      <c r="AGC13" s="24"/>
      <c r="AGD13" s="24"/>
      <c r="AGE13" s="24"/>
      <c r="AGF13" s="24"/>
      <c r="AGG13" s="24"/>
      <c r="AGH13" s="24"/>
      <c r="AGI13" s="24"/>
      <c r="AGJ13" s="24"/>
      <c r="AGK13" s="24"/>
      <c r="AGL13" s="24"/>
      <c r="AGM13" s="24"/>
      <c r="AGN13" s="24"/>
      <c r="AGO13" s="24"/>
      <c r="AGP13" s="24"/>
      <c r="AGQ13" s="24"/>
      <c r="AGR13" s="24"/>
      <c r="AGS13" s="24"/>
      <c r="AGT13" s="24"/>
      <c r="AGU13" s="24"/>
      <c r="AGV13" s="24"/>
      <c r="AGW13" s="24"/>
      <c r="AGX13" s="24"/>
      <c r="AGY13" s="24"/>
      <c r="AGZ13" s="24"/>
      <c r="AHA13" s="24"/>
      <c r="AHB13" s="24"/>
      <c r="AHC13" s="24"/>
      <c r="AHD13" s="24"/>
      <c r="AHE13" s="24"/>
      <c r="AHF13" s="24"/>
      <c r="AHG13" s="24"/>
      <c r="AHH13" s="24"/>
      <c r="AHI13" s="24"/>
      <c r="AHJ13" s="24"/>
      <c r="AHK13" s="24"/>
      <c r="AHL13" s="24"/>
      <c r="AHM13" s="24"/>
      <c r="AHN13" s="24"/>
      <c r="AHO13" s="24"/>
      <c r="AHP13" s="24"/>
      <c r="AHQ13" s="24"/>
      <c r="AHR13" s="24"/>
      <c r="AHS13" s="24"/>
      <c r="AHT13" s="24"/>
      <c r="AHU13" s="24"/>
      <c r="AHV13" s="24"/>
      <c r="AHW13" s="24"/>
      <c r="AHX13" s="24"/>
      <c r="AHY13" s="24"/>
      <c r="AHZ13" s="24"/>
      <c r="AIA13" s="24"/>
      <c r="AIB13" s="24"/>
      <c r="AIC13" s="24"/>
      <c r="AID13" s="24"/>
      <c r="AIE13" s="24"/>
      <c r="AIF13" s="24"/>
      <c r="AIG13" s="24"/>
      <c r="AIH13" s="24"/>
      <c r="AII13" s="24"/>
      <c r="AIJ13" s="24"/>
      <c r="AIK13" s="24"/>
      <c r="AIL13" s="24"/>
      <c r="AIM13" s="24"/>
      <c r="AIN13" s="24"/>
      <c r="AIO13" s="24"/>
      <c r="AIP13" s="24"/>
      <c r="AIQ13" s="24"/>
      <c r="AIR13" s="24"/>
      <c r="AIS13" s="24"/>
      <c r="AIT13" s="24"/>
      <c r="AIU13" s="24"/>
      <c r="AIV13" s="24"/>
      <c r="AIW13" s="24"/>
      <c r="AIX13" s="24"/>
      <c r="AIY13" s="24"/>
      <c r="AIZ13" s="24"/>
      <c r="AJA13" s="24"/>
      <c r="AJB13" s="24"/>
      <c r="AJC13" s="24"/>
      <c r="AJD13" s="24"/>
      <c r="AJE13" s="24"/>
      <c r="AJF13" s="24"/>
      <c r="AJG13" s="24"/>
      <c r="AJH13" s="24"/>
      <c r="AJI13" s="24"/>
      <c r="AJJ13" s="24"/>
      <c r="AJK13" s="24"/>
      <c r="AJL13" s="24"/>
      <c r="AJM13" s="24"/>
      <c r="AJN13" s="24"/>
      <c r="AJO13" s="24"/>
      <c r="AJP13" s="24"/>
      <c r="AJQ13" s="24"/>
      <c r="AJR13" s="24"/>
      <c r="AJS13" s="24"/>
      <c r="AJT13" s="24"/>
      <c r="AJU13" s="24"/>
      <c r="AJV13" s="24"/>
      <c r="AJW13" s="24"/>
      <c r="AJX13" s="24"/>
      <c r="AJY13" s="24"/>
      <c r="AJZ13" s="24"/>
      <c r="AKA13" s="24"/>
      <c r="AKB13" s="24"/>
      <c r="AKC13" s="24"/>
      <c r="AKD13" s="24"/>
      <c r="AKE13" s="24"/>
      <c r="AKF13" s="24"/>
      <c r="AKG13" s="24"/>
      <c r="AKH13" s="24"/>
      <c r="AKI13" s="24"/>
      <c r="AKJ13" s="24"/>
      <c r="AKK13" s="24"/>
      <c r="AKL13" s="24"/>
      <c r="AKM13" s="24"/>
      <c r="AKN13" s="24"/>
      <c r="AKO13" s="24"/>
      <c r="AKP13" s="24"/>
      <c r="AKQ13" s="24"/>
      <c r="AKR13" s="24"/>
      <c r="AKS13" s="24"/>
      <c r="AKT13" s="24"/>
      <c r="AKU13" s="24"/>
      <c r="AKV13" s="24"/>
      <c r="AKW13" s="24"/>
      <c r="AKX13" s="24"/>
      <c r="AKY13" s="24"/>
      <c r="AKZ13" s="24"/>
      <c r="ALA13" s="24"/>
      <c r="ALB13" s="24"/>
      <c r="ALC13" s="24"/>
      <c r="ALD13" s="24"/>
      <c r="ALE13" s="24"/>
      <c r="ALF13" s="24"/>
      <c r="ALG13" s="24"/>
      <c r="ALH13" s="24"/>
      <c r="ALI13" s="24"/>
      <c r="ALJ13" s="24"/>
      <c r="ALK13" s="24"/>
      <c r="ALL13" s="24"/>
      <c r="ALM13" s="24"/>
      <c r="ALN13" s="24"/>
      <c r="ALO13" s="24"/>
      <c r="ALP13" s="24"/>
      <c r="ALQ13" s="24"/>
      <c r="ALR13" s="24"/>
      <c r="ALS13" s="24"/>
      <c r="ALT13" s="24"/>
      <c r="ALU13" s="24"/>
      <c r="ALV13" s="24"/>
      <c r="ALW13" s="24"/>
      <c r="ALX13" s="24"/>
      <c r="ALY13" s="24"/>
      <c r="ALZ13" s="24"/>
      <c r="AMA13" s="24"/>
      <c r="AMB13" s="24"/>
      <c r="AMC13" s="24"/>
      <c r="AMD13" s="24"/>
      <c r="AME13" s="24"/>
      <c r="AMF13" s="24"/>
      <c r="AMG13" s="24"/>
      <c r="AMH13" s="24"/>
      <c r="AMI13" s="24"/>
      <c r="AMJ13" s="24"/>
      <c r="AMK13" s="24"/>
      <c r="AML13" s="24"/>
      <c r="AMM13" s="24"/>
      <c r="AMN13" s="24"/>
      <c r="AMO13" s="24"/>
      <c r="AMP13" s="24"/>
      <c r="AMQ13" s="24"/>
      <c r="AMR13" s="24"/>
      <c r="AMS13" s="24"/>
      <c r="AMT13" s="24"/>
      <c r="AMU13" s="24"/>
      <c r="AMV13" s="24"/>
      <c r="AMW13" s="24"/>
      <c r="AMX13" s="24"/>
      <c r="AMY13" s="24"/>
      <c r="AMZ13" s="24"/>
      <c r="ANA13" s="24"/>
      <c r="ANB13" s="24"/>
      <c r="ANC13" s="24"/>
      <c r="AND13" s="24"/>
      <c r="ANE13" s="24"/>
      <c r="ANF13" s="24"/>
      <c r="ANG13" s="24"/>
      <c r="ANH13" s="24"/>
      <c r="ANI13" s="24"/>
      <c r="ANJ13" s="24"/>
      <c r="ANK13" s="24"/>
      <c r="ANL13" s="24"/>
      <c r="ANM13" s="24"/>
      <c r="ANN13" s="24"/>
      <c r="ANO13" s="24"/>
      <c r="ANP13" s="24"/>
      <c r="ANQ13" s="24"/>
      <c r="ANR13" s="24"/>
      <c r="ANS13" s="24"/>
      <c r="ANT13" s="24"/>
      <c r="ANU13" s="24"/>
      <c r="ANV13" s="24"/>
      <c r="ANW13" s="24"/>
      <c r="ANX13" s="24"/>
      <c r="ANY13" s="24"/>
      <c r="ANZ13" s="24"/>
      <c r="AOA13" s="24"/>
      <c r="AOB13" s="24"/>
      <c r="AOC13" s="24"/>
      <c r="AOD13" s="24"/>
      <c r="AOE13" s="24"/>
      <c r="AOF13" s="24"/>
      <c r="AOG13" s="24"/>
      <c r="AOH13" s="24"/>
      <c r="AOI13" s="24"/>
      <c r="AOJ13" s="24"/>
      <c r="AOK13" s="24"/>
      <c r="AOL13" s="24"/>
      <c r="AOM13" s="24"/>
      <c r="AON13" s="24"/>
      <c r="AOO13" s="24"/>
      <c r="AOP13" s="24"/>
      <c r="AOQ13" s="24"/>
      <c r="AOR13" s="24"/>
      <c r="AOS13" s="24"/>
      <c r="AOT13" s="24"/>
      <c r="AOU13" s="24"/>
      <c r="AOV13" s="24"/>
      <c r="AOW13" s="24"/>
      <c r="AOX13" s="24"/>
      <c r="AOY13" s="24"/>
      <c r="AOZ13" s="24"/>
      <c r="APA13" s="24"/>
      <c r="APB13" s="24"/>
      <c r="APC13" s="24"/>
      <c r="APD13" s="24"/>
      <c r="APE13" s="24"/>
      <c r="APF13" s="24"/>
      <c r="APG13" s="24"/>
      <c r="APH13" s="24"/>
      <c r="API13" s="24"/>
      <c r="APJ13" s="24"/>
      <c r="APK13" s="24"/>
      <c r="APL13" s="24"/>
      <c r="APM13" s="24"/>
      <c r="APN13" s="24"/>
      <c r="APO13" s="24"/>
      <c r="APP13" s="24"/>
      <c r="APQ13" s="24"/>
      <c r="APR13" s="24"/>
      <c r="APS13" s="24"/>
      <c r="APT13" s="24"/>
      <c r="APU13" s="24"/>
      <c r="APV13" s="24"/>
      <c r="APW13" s="24"/>
      <c r="APX13" s="24"/>
      <c r="APY13" s="24"/>
      <c r="APZ13" s="24"/>
      <c r="AQA13" s="24"/>
      <c r="AQB13" s="24"/>
      <c r="AQC13" s="24"/>
      <c r="AQD13" s="24"/>
      <c r="AQE13" s="24"/>
      <c r="AQF13" s="24"/>
      <c r="AQG13" s="24"/>
      <c r="AQH13" s="24"/>
      <c r="AQI13" s="24"/>
      <c r="AQJ13" s="24"/>
      <c r="AQK13" s="24"/>
      <c r="AQL13" s="24"/>
      <c r="AQM13" s="24"/>
      <c r="AQN13" s="24"/>
      <c r="AQO13" s="24"/>
      <c r="AQP13" s="24"/>
      <c r="AQQ13" s="24"/>
      <c r="AQR13" s="24"/>
      <c r="AQS13" s="24"/>
      <c r="AQT13" s="24"/>
      <c r="AQU13" s="24"/>
      <c r="AQV13" s="24"/>
      <c r="AQW13" s="24"/>
      <c r="AQX13" s="24"/>
      <c r="AQY13" s="24"/>
      <c r="AQZ13" s="24"/>
      <c r="ARA13" s="24"/>
      <c r="ARB13" s="24"/>
      <c r="ARC13" s="24"/>
      <c r="ARD13" s="24"/>
      <c r="ARE13" s="24"/>
      <c r="ARF13" s="24"/>
      <c r="ARG13" s="24"/>
      <c r="ARH13" s="24"/>
      <c r="ARI13" s="24"/>
      <c r="ARJ13" s="24"/>
      <c r="ARK13" s="24"/>
      <c r="ARL13" s="24"/>
      <c r="ARM13" s="24"/>
      <c r="ARN13" s="24"/>
      <c r="ARO13" s="24"/>
      <c r="ARP13" s="24"/>
      <c r="ARQ13" s="24"/>
      <c r="ARR13" s="24"/>
      <c r="ARS13" s="24"/>
      <c r="ART13" s="24"/>
      <c r="ARU13" s="24"/>
      <c r="ARV13" s="24"/>
      <c r="ARW13" s="24"/>
      <c r="ARX13" s="24"/>
      <c r="ARY13" s="24"/>
      <c r="ARZ13" s="24"/>
      <c r="ASA13" s="24"/>
      <c r="ASB13" s="24"/>
      <c r="ASC13" s="24"/>
      <c r="ASD13" s="24"/>
      <c r="ASE13" s="24"/>
      <c r="ASF13" s="24"/>
      <c r="ASG13" s="24"/>
      <c r="ASH13" s="24"/>
      <c r="ASI13" s="24"/>
      <c r="ASJ13" s="24"/>
      <c r="ASK13" s="24"/>
      <c r="ASL13" s="24"/>
      <c r="ASM13" s="24"/>
      <c r="ASN13" s="24"/>
      <c r="ASO13" s="24"/>
      <c r="ASP13" s="24"/>
      <c r="ASQ13" s="24"/>
      <c r="ASR13" s="24"/>
      <c r="ASS13" s="24"/>
      <c r="AST13" s="24"/>
      <c r="ASU13" s="24"/>
      <c r="ASV13" s="24"/>
      <c r="ASW13" s="24"/>
      <c r="ASX13" s="24"/>
      <c r="ASY13" s="24"/>
      <c r="ASZ13" s="24"/>
      <c r="ATA13" s="24"/>
      <c r="ATB13" s="24"/>
      <c r="ATC13" s="24"/>
      <c r="ATD13" s="24"/>
      <c r="ATE13" s="24"/>
      <c r="ATF13" s="24"/>
      <c r="ATG13" s="24"/>
      <c r="ATH13" s="24"/>
      <c r="ATI13" s="24"/>
      <c r="ATJ13" s="24"/>
      <c r="ATK13" s="24"/>
      <c r="ATL13" s="24"/>
      <c r="ATM13" s="24"/>
      <c r="ATN13" s="24"/>
      <c r="ATO13" s="24"/>
      <c r="ATP13" s="24"/>
      <c r="ATQ13" s="24"/>
      <c r="ATR13" s="24"/>
      <c r="ATS13" s="24"/>
      <c r="ATT13" s="24"/>
      <c r="ATU13" s="24"/>
      <c r="ATV13" s="24"/>
      <c r="ATW13" s="24"/>
      <c r="ATX13" s="24"/>
      <c r="ATY13" s="24"/>
      <c r="ATZ13" s="24"/>
      <c r="AUA13" s="24"/>
      <c r="AUB13" s="24"/>
      <c r="AUC13" s="24"/>
      <c r="AUD13" s="24"/>
      <c r="AUE13" s="24"/>
      <c r="AUF13" s="24"/>
      <c r="AUG13" s="24"/>
      <c r="AUH13" s="24"/>
      <c r="AUI13" s="24"/>
      <c r="AUJ13" s="24"/>
      <c r="AUK13" s="24"/>
      <c r="AUL13" s="24"/>
      <c r="AUM13" s="24"/>
      <c r="AUN13" s="24"/>
      <c r="AUO13" s="24"/>
      <c r="AUP13" s="24"/>
      <c r="AUQ13" s="24"/>
      <c r="AUR13" s="24"/>
      <c r="AUS13" s="24"/>
      <c r="AUT13" s="24"/>
      <c r="AUU13" s="24"/>
      <c r="AUV13" s="24"/>
      <c r="AUW13" s="24"/>
      <c r="AUX13" s="24"/>
      <c r="AUY13" s="24"/>
      <c r="AUZ13" s="24"/>
      <c r="AVA13" s="24"/>
      <c r="AVB13" s="24"/>
      <c r="AVC13" s="24"/>
      <c r="AVD13" s="24"/>
      <c r="AVE13" s="24"/>
      <c r="AVF13" s="24"/>
      <c r="AVG13" s="24"/>
      <c r="AVH13" s="24"/>
      <c r="AVI13" s="24"/>
      <c r="AVJ13" s="24"/>
      <c r="AVK13" s="24"/>
      <c r="AVL13" s="24"/>
      <c r="AVM13" s="24"/>
      <c r="AVN13" s="24"/>
      <c r="AVO13" s="24"/>
      <c r="AVP13" s="24"/>
      <c r="AVQ13" s="24"/>
      <c r="AVR13" s="24"/>
      <c r="AVS13" s="24"/>
      <c r="AVT13" s="24"/>
      <c r="AVU13" s="24"/>
      <c r="AVV13" s="24"/>
      <c r="AVW13" s="24"/>
      <c r="AVX13" s="24"/>
      <c r="AVY13" s="24"/>
      <c r="AVZ13" s="24"/>
      <c r="AWA13" s="24"/>
      <c r="AWB13" s="24"/>
      <c r="AWC13" s="24"/>
      <c r="AWD13" s="24"/>
      <c r="AWE13" s="24"/>
      <c r="AWF13" s="24"/>
      <c r="AWG13" s="24"/>
      <c r="AWH13" s="24"/>
      <c r="AWI13" s="24"/>
      <c r="AWJ13" s="24"/>
      <c r="AWK13" s="24"/>
      <c r="AWL13" s="24"/>
      <c r="AWM13" s="24"/>
      <c r="AWN13" s="24"/>
      <c r="AWO13" s="24"/>
      <c r="AWP13" s="24"/>
      <c r="AWQ13" s="24"/>
      <c r="AWR13" s="24"/>
      <c r="AWS13" s="24"/>
      <c r="AWT13" s="24"/>
      <c r="AWU13" s="24"/>
      <c r="AWV13" s="24"/>
      <c r="AWW13" s="24"/>
      <c r="AWX13" s="24"/>
      <c r="AWY13" s="24"/>
      <c r="AWZ13" s="24"/>
      <c r="AXA13" s="24"/>
      <c r="AXB13" s="24"/>
      <c r="AXC13" s="24"/>
      <c r="AXD13" s="24"/>
      <c r="AXE13" s="24"/>
      <c r="AXF13" s="24"/>
      <c r="AXG13" s="24"/>
      <c r="AXH13" s="24"/>
      <c r="AXI13" s="24"/>
      <c r="AXJ13" s="24"/>
      <c r="AXK13" s="24"/>
      <c r="AXL13" s="24"/>
      <c r="AXM13" s="24"/>
      <c r="AXN13" s="24"/>
      <c r="AXO13" s="24"/>
      <c r="AXP13" s="24"/>
      <c r="AXQ13" s="24"/>
      <c r="AXR13" s="24"/>
      <c r="AXS13" s="24"/>
      <c r="AXT13" s="24"/>
      <c r="AXU13" s="24"/>
      <c r="AXV13" s="24"/>
      <c r="AXW13" s="24"/>
      <c r="AXX13" s="24"/>
      <c r="AXY13" s="24"/>
      <c r="AXZ13" s="24"/>
      <c r="AYA13" s="24"/>
      <c r="AYB13" s="24"/>
      <c r="AYC13" s="24"/>
      <c r="AYD13" s="24"/>
      <c r="AYE13" s="24"/>
      <c r="AYF13" s="24"/>
      <c r="AYG13" s="24"/>
      <c r="AYH13" s="24"/>
      <c r="AYI13" s="24"/>
      <c r="AYJ13" s="24"/>
      <c r="AYK13" s="24"/>
      <c r="AYL13" s="24"/>
      <c r="AYM13" s="24"/>
      <c r="AYN13" s="24"/>
      <c r="AYO13" s="24"/>
      <c r="AYP13" s="24"/>
      <c r="AYQ13" s="24"/>
      <c r="AYR13" s="24"/>
      <c r="AYS13" s="24"/>
      <c r="AYT13" s="24"/>
      <c r="AYU13" s="24"/>
      <c r="AYV13" s="24"/>
      <c r="AYW13" s="24"/>
      <c r="AYX13" s="24"/>
      <c r="AYY13" s="24"/>
      <c r="AYZ13" s="24"/>
      <c r="AZA13" s="24"/>
      <c r="AZB13" s="24"/>
      <c r="AZC13" s="24"/>
      <c r="AZD13" s="24"/>
      <c r="AZE13" s="24"/>
      <c r="AZF13" s="24"/>
      <c r="AZG13" s="24"/>
      <c r="AZH13" s="24"/>
      <c r="AZI13" s="24"/>
      <c r="AZJ13" s="24"/>
      <c r="AZK13" s="24"/>
      <c r="AZL13" s="24"/>
      <c r="AZM13" s="24"/>
      <c r="AZN13" s="24"/>
      <c r="AZO13" s="24"/>
      <c r="AZP13" s="24"/>
      <c r="AZQ13" s="24"/>
      <c r="AZR13" s="24"/>
      <c r="AZS13" s="24"/>
      <c r="AZT13" s="24"/>
      <c r="AZU13" s="24"/>
      <c r="AZV13" s="24"/>
      <c r="AZW13" s="24"/>
      <c r="AZX13" s="24"/>
      <c r="AZY13" s="24"/>
      <c r="AZZ13" s="24"/>
      <c r="BAA13" s="24"/>
      <c r="BAB13" s="24"/>
      <c r="BAC13" s="24"/>
      <c r="BAD13" s="24"/>
      <c r="BAE13" s="24"/>
      <c r="BAF13" s="24"/>
      <c r="BAG13" s="24"/>
      <c r="BAH13" s="24"/>
      <c r="BAI13" s="24"/>
      <c r="BAJ13" s="24"/>
      <c r="BAK13" s="24"/>
      <c r="BAL13" s="24"/>
      <c r="BAM13" s="24"/>
      <c r="BAN13" s="24"/>
      <c r="BAO13" s="24"/>
      <c r="BAP13" s="24"/>
      <c r="BAQ13" s="24"/>
      <c r="BAR13" s="24"/>
      <c r="BAS13" s="24"/>
      <c r="BAT13" s="24"/>
      <c r="BAU13" s="24"/>
      <c r="BAV13" s="24"/>
      <c r="BAW13" s="24"/>
      <c r="BAX13" s="24"/>
      <c r="BAY13" s="24"/>
      <c r="BAZ13" s="24"/>
      <c r="BBA13" s="24"/>
      <c r="BBB13" s="24"/>
      <c r="BBC13" s="24"/>
      <c r="BBD13" s="24"/>
      <c r="BBE13" s="24"/>
      <c r="BBF13" s="24"/>
      <c r="BBG13" s="24"/>
      <c r="BBH13" s="24"/>
      <c r="BBI13" s="24"/>
      <c r="BBJ13" s="24"/>
      <c r="BBK13" s="24"/>
      <c r="BBL13" s="24"/>
      <c r="BBM13" s="24"/>
      <c r="BBN13" s="24"/>
      <c r="BBO13" s="24"/>
      <c r="BBP13" s="24"/>
      <c r="BBQ13" s="24"/>
      <c r="BBR13" s="24"/>
      <c r="BBS13" s="24"/>
      <c r="BBT13" s="24"/>
      <c r="BBU13" s="24"/>
      <c r="BBV13" s="24"/>
      <c r="BBW13" s="24"/>
      <c r="BBX13" s="24"/>
      <c r="BBY13" s="24"/>
      <c r="BBZ13" s="24"/>
      <c r="BCA13" s="24"/>
      <c r="BCB13" s="24"/>
      <c r="BCC13" s="24"/>
      <c r="BCD13" s="24"/>
      <c r="BCE13" s="24"/>
      <c r="BCF13" s="24"/>
      <c r="BCG13" s="24"/>
      <c r="BCH13" s="24"/>
      <c r="BCI13" s="24"/>
      <c r="BCJ13" s="24"/>
      <c r="BCK13" s="24"/>
      <c r="BCL13" s="24"/>
      <c r="BCM13" s="24"/>
      <c r="BCN13" s="24"/>
      <c r="BCO13" s="24"/>
      <c r="BCP13" s="24"/>
      <c r="BCQ13" s="24"/>
      <c r="BCR13" s="24"/>
      <c r="BCS13" s="24"/>
      <c r="BCT13" s="24"/>
      <c r="BCU13" s="24"/>
      <c r="BCV13" s="24"/>
      <c r="BCW13" s="24"/>
      <c r="BCX13" s="24"/>
      <c r="BCY13" s="24"/>
      <c r="BCZ13" s="24"/>
      <c r="BDA13" s="24"/>
      <c r="BDB13" s="24"/>
      <c r="BDC13" s="24"/>
      <c r="BDD13" s="24"/>
      <c r="BDE13" s="24"/>
      <c r="BDF13" s="24"/>
      <c r="BDG13" s="24"/>
      <c r="BDH13" s="24"/>
      <c r="BDI13" s="24"/>
      <c r="BDJ13" s="24"/>
      <c r="BDK13" s="24"/>
      <c r="BDL13" s="24"/>
      <c r="BDM13" s="24"/>
      <c r="BDN13" s="24"/>
      <c r="BDO13" s="24"/>
      <c r="BDP13" s="24"/>
      <c r="BDQ13" s="24"/>
      <c r="BDR13" s="24"/>
      <c r="BDS13" s="24"/>
      <c r="BDT13" s="24"/>
      <c r="BDU13" s="24"/>
      <c r="BDV13" s="24"/>
      <c r="BDW13" s="24"/>
      <c r="BDX13" s="24"/>
      <c r="BDY13" s="24"/>
      <c r="BDZ13" s="24"/>
      <c r="BEA13" s="24"/>
      <c r="BEB13" s="24"/>
      <c r="BEC13" s="24"/>
      <c r="BED13" s="24"/>
      <c r="BEE13" s="24"/>
      <c r="BEF13" s="24"/>
      <c r="BEG13" s="24"/>
      <c r="BEH13" s="24"/>
      <c r="BEI13" s="24"/>
      <c r="BEJ13" s="24"/>
      <c r="BEK13" s="24"/>
      <c r="BEL13" s="24"/>
      <c r="BEM13" s="24"/>
      <c r="BEN13" s="24"/>
      <c r="BEO13" s="24"/>
      <c r="BEP13" s="24"/>
      <c r="BEQ13" s="24"/>
      <c r="BER13" s="24"/>
      <c r="BES13" s="24"/>
      <c r="BET13" s="24"/>
      <c r="BEU13" s="24"/>
      <c r="BEV13" s="24"/>
      <c r="BEW13" s="24"/>
      <c r="BEX13" s="24"/>
      <c r="BEY13" s="24"/>
      <c r="BEZ13" s="24"/>
      <c r="BFA13" s="24"/>
      <c r="BFB13" s="24"/>
      <c r="BFC13" s="24"/>
      <c r="BFD13" s="24"/>
      <c r="BFE13" s="24"/>
      <c r="BFF13" s="24"/>
      <c r="BFG13" s="24"/>
      <c r="BFH13" s="24"/>
      <c r="BFI13" s="24"/>
      <c r="BFJ13" s="24"/>
      <c r="BFK13" s="24"/>
      <c r="BFL13" s="24"/>
      <c r="BFM13" s="24"/>
      <c r="BFN13" s="24"/>
      <c r="BFO13" s="24"/>
      <c r="BFP13" s="24"/>
      <c r="BFQ13" s="24"/>
      <c r="BFR13" s="24"/>
      <c r="BFS13" s="24"/>
      <c r="BFT13" s="24"/>
      <c r="BFU13" s="24"/>
      <c r="BFV13" s="24"/>
      <c r="BFW13" s="24"/>
      <c r="BFX13" s="24"/>
      <c r="BFY13" s="24"/>
      <c r="BFZ13" s="24"/>
      <c r="BGA13" s="24"/>
      <c r="BGB13" s="24"/>
      <c r="BGC13" s="24"/>
      <c r="BGD13" s="24"/>
      <c r="BGE13" s="24"/>
      <c r="BGF13" s="24"/>
      <c r="BGG13" s="24"/>
      <c r="BGH13" s="24"/>
      <c r="BGI13" s="24"/>
      <c r="BGJ13" s="24"/>
      <c r="BGK13" s="24"/>
      <c r="BGL13" s="24"/>
      <c r="BGM13" s="24"/>
      <c r="BGN13" s="24"/>
      <c r="BGO13" s="24"/>
      <c r="BGP13" s="24"/>
      <c r="BGQ13" s="24"/>
      <c r="BGR13" s="24"/>
      <c r="BGS13" s="24"/>
      <c r="BGT13" s="24"/>
      <c r="BGU13" s="24"/>
      <c r="BGV13" s="24"/>
      <c r="BGW13" s="24"/>
      <c r="BGX13" s="24"/>
      <c r="BGY13" s="24"/>
      <c r="BGZ13" s="24"/>
      <c r="BHA13" s="24"/>
      <c r="BHB13" s="24"/>
      <c r="BHC13" s="24"/>
      <c r="BHD13" s="24"/>
      <c r="BHE13" s="24"/>
      <c r="BHF13" s="24"/>
      <c r="BHG13" s="24"/>
      <c r="BHH13" s="24"/>
      <c r="BHI13" s="24"/>
      <c r="BHJ13" s="24"/>
      <c r="BHK13" s="24"/>
      <c r="BHL13" s="24"/>
      <c r="BHM13" s="24"/>
      <c r="BHN13" s="24"/>
      <c r="BHO13" s="24"/>
      <c r="BHP13" s="24"/>
      <c r="BHQ13" s="24"/>
      <c r="BHR13" s="24"/>
      <c r="BHS13" s="24"/>
      <c r="BHT13" s="24"/>
      <c r="BHU13" s="24"/>
      <c r="BHV13" s="24"/>
      <c r="BHW13" s="24"/>
      <c r="BHX13" s="24"/>
      <c r="BHY13" s="24"/>
      <c r="BHZ13" s="24"/>
      <c r="BIA13" s="24"/>
      <c r="BIB13" s="24"/>
      <c r="BIC13" s="24"/>
      <c r="BID13" s="24"/>
      <c r="BIE13" s="24"/>
      <c r="BIF13" s="24"/>
      <c r="BIG13" s="24"/>
      <c r="BIH13" s="24"/>
      <c r="BII13" s="24"/>
      <c r="BIJ13" s="24"/>
      <c r="BIK13" s="24"/>
      <c r="BIL13" s="24"/>
      <c r="BIM13" s="24"/>
      <c r="BIN13" s="24"/>
      <c r="BIO13" s="24"/>
      <c r="BIP13" s="24"/>
      <c r="BIQ13" s="24"/>
      <c r="BIR13" s="24"/>
      <c r="BIS13" s="24"/>
      <c r="BIT13" s="24"/>
      <c r="BIU13" s="24"/>
      <c r="BIV13" s="24"/>
      <c r="BIW13" s="24"/>
      <c r="BIX13" s="24"/>
      <c r="BIY13" s="24"/>
      <c r="BIZ13" s="24"/>
      <c r="BJA13" s="24"/>
      <c r="BJB13" s="24"/>
      <c r="BJC13" s="24"/>
      <c r="BJD13" s="24"/>
      <c r="BJE13" s="24"/>
      <c r="BJF13" s="24"/>
      <c r="BJG13" s="24"/>
      <c r="BJH13" s="24"/>
      <c r="BJI13" s="24"/>
      <c r="BJJ13" s="24"/>
      <c r="BJK13" s="24"/>
      <c r="BJL13" s="24"/>
      <c r="BJM13" s="24"/>
      <c r="BJN13" s="24"/>
      <c r="BJO13" s="24"/>
      <c r="BJP13" s="24"/>
      <c r="BJQ13" s="24"/>
      <c r="BJR13" s="24"/>
      <c r="BJS13" s="24"/>
      <c r="BJT13" s="24"/>
      <c r="BJU13" s="24"/>
      <c r="BJV13" s="24"/>
      <c r="BJW13" s="24"/>
      <c r="BJX13" s="24"/>
      <c r="BJY13" s="24"/>
      <c r="BJZ13" s="24"/>
      <c r="BKA13" s="24"/>
      <c r="BKB13" s="24"/>
      <c r="BKC13" s="24"/>
      <c r="BKD13" s="24"/>
      <c r="BKE13" s="24"/>
      <c r="BKF13" s="24"/>
      <c r="BKG13" s="24"/>
      <c r="BKH13" s="24"/>
      <c r="BKI13" s="24"/>
      <c r="BKJ13" s="24"/>
      <c r="BKK13" s="24"/>
      <c r="BKL13" s="24"/>
      <c r="BKM13" s="24"/>
      <c r="BKN13" s="24"/>
      <c r="BKO13" s="24"/>
      <c r="BKP13" s="24"/>
      <c r="BKQ13" s="24"/>
      <c r="BKR13" s="24"/>
      <c r="BKS13" s="24"/>
      <c r="BKT13" s="24"/>
      <c r="BKU13" s="24"/>
      <c r="BKV13" s="24"/>
      <c r="BKW13" s="24"/>
      <c r="BKX13" s="24"/>
      <c r="BKY13" s="24"/>
      <c r="BKZ13" s="24"/>
      <c r="BLA13" s="24"/>
      <c r="BLB13" s="24"/>
      <c r="BLC13" s="24"/>
      <c r="BLD13" s="24"/>
      <c r="BLE13" s="24"/>
      <c r="BLF13" s="24"/>
      <c r="BLG13" s="24"/>
      <c r="BLH13" s="24"/>
      <c r="BLI13" s="24"/>
      <c r="BLJ13" s="24"/>
      <c r="BLK13" s="24"/>
      <c r="BLL13" s="24"/>
      <c r="BLM13" s="24"/>
      <c r="BLN13" s="24"/>
      <c r="BLO13" s="24"/>
      <c r="BLP13" s="24"/>
      <c r="BLQ13" s="24"/>
      <c r="BLR13" s="24"/>
      <c r="BLS13" s="24"/>
      <c r="BLT13" s="24"/>
      <c r="BLU13" s="24"/>
      <c r="BLV13" s="24"/>
      <c r="BLW13" s="24"/>
      <c r="BLX13" s="24"/>
      <c r="BLY13" s="24"/>
      <c r="BLZ13" s="24"/>
      <c r="BMA13" s="24"/>
      <c r="BMB13" s="24"/>
      <c r="BMC13" s="24"/>
      <c r="BMD13" s="24"/>
      <c r="BME13" s="24"/>
      <c r="BMF13" s="24"/>
      <c r="BMG13" s="24"/>
      <c r="BMH13" s="24"/>
      <c r="BMI13" s="24"/>
      <c r="BMJ13" s="24"/>
      <c r="BMK13" s="24"/>
      <c r="BML13" s="24"/>
      <c r="BMM13" s="24"/>
      <c r="BMN13" s="24"/>
      <c r="BMO13" s="24"/>
      <c r="BMP13" s="24"/>
      <c r="BMQ13" s="24"/>
      <c r="BMR13" s="24"/>
      <c r="BMS13" s="24"/>
      <c r="BMT13" s="24"/>
      <c r="BMU13" s="24"/>
      <c r="BMV13" s="24"/>
      <c r="BMW13" s="24"/>
      <c r="BMX13" s="24"/>
      <c r="BMY13" s="24"/>
      <c r="BMZ13" s="24"/>
      <c r="BNA13" s="24"/>
      <c r="BNB13" s="24"/>
      <c r="BNC13" s="24"/>
      <c r="BND13" s="24"/>
      <c r="BNE13" s="24"/>
      <c r="BNF13" s="24"/>
      <c r="BNG13" s="24"/>
      <c r="BNH13" s="24"/>
      <c r="BNI13" s="24"/>
      <c r="BNJ13" s="24"/>
      <c r="BNK13" s="24"/>
      <c r="BNL13" s="24"/>
      <c r="BNM13" s="24"/>
      <c r="BNN13" s="24"/>
      <c r="BNO13" s="24"/>
      <c r="BNP13" s="24"/>
      <c r="BNQ13" s="24"/>
      <c r="BNR13" s="24"/>
      <c r="BNS13" s="24"/>
      <c r="BNT13" s="24"/>
      <c r="BNU13" s="24"/>
      <c r="BNV13" s="24"/>
      <c r="BNW13" s="24"/>
      <c r="BNX13" s="24"/>
      <c r="BNY13" s="24"/>
      <c r="BNZ13" s="24"/>
      <c r="BOA13" s="24"/>
      <c r="BOB13" s="24"/>
      <c r="BOC13" s="24"/>
      <c r="BOD13" s="24"/>
      <c r="BOE13" s="24"/>
      <c r="BOF13" s="24"/>
      <c r="BOG13" s="24"/>
      <c r="BOH13" s="24"/>
      <c r="BOI13" s="24"/>
      <c r="BOJ13" s="24"/>
      <c r="BOK13" s="24"/>
      <c r="BOL13" s="24"/>
      <c r="BOM13" s="24"/>
      <c r="BON13" s="24"/>
      <c r="BOO13" s="24"/>
      <c r="BOP13" s="24"/>
      <c r="BOQ13" s="24"/>
      <c r="BOR13" s="24"/>
      <c r="BOS13" s="24"/>
      <c r="BOT13" s="24"/>
      <c r="BOU13" s="24"/>
      <c r="BOV13" s="24"/>
      <c r="BOW13" s="24"/>
      <c r="BOX13" s="24"/>
      <c r="BOY13" s="24"/>
      <c r="BOZ13" s="24"/>
      <c r="BPA13" s="24"/>
      <c r="BPB13" s="24"/>
      <c r="BPC13" s="24"/>
      <c r="BPD13" s="24"/>
      <c r="BPE13" s="24"/>
      <c r="BPF13" s="24"/>
      <c r="BPG13" s="24"/>
      <c r="BPH13" s="24"/>
      <c r="BPI13" s="24"/>
      <c r="BPJ13" s="24"/>
      <c r="BPK13" s="24"/>
      <c r="BPL13" s="24"/>
      <c r="BPM13" s="24"/>
      <c r="BPN13" s="24"/>
      <c r="BPO13" s="24"/>
      <c r="BPP13" s="24"/>
      <c r="BPQ13" s="24"/>
      <c r="BPR13" s="24"/>
      <c r="BPS13" s="24"/>
      <c r="BPT13" s="24"/>
      <c r="BPU13" s="24"/>
      <c r="BPV13" s="24"/>
      <c r="BPW13" s="24"/>
      <c r="BPX13" s="24"/>
      <c r="BPY13" s="24"/>
      <c r="BPZ13" s="24"/>
      <c r="BQA13" s="24"/>
      <c r="BQB13" s="24"/>
      <c r="BQC13" s="24"/>
      <c r="BQD13" s="24"/>
      <c r="BQE13" s="24"/>
      <c r="BQF13" s="24"/>
      <c r="BQG13" s="24"/>
      <c r="BQH13" s="24"/>
      <c r="BQI13" s="24"/>
      <c r="BQJ13" s="24"/>
      <c r="BQK13" s="24"/>
      <c r="BQL13" s="24"/>
      <c r="BQM13" s="24"/>
      <c r="BQN13" s="24"/>
      <c r="BQO13" s="24"/>
      <c r="BQP13" s="24"/>
      <c r="BQQ13" s="24"/>
      <c r="BQR13" s="24"/>
      <c r="BQS13" s="24"/>
      <c r="BQT13" s="24"/>
      <c r="BQU13" s="24"/>
      <c r="BQV13" s="24"/>
      <c r="BQW13" s="24"/>
      <c r="BQX13" s="24"/>
      <c r="BQY13" s="24"/>
      <c r="BQZ13" s="24"/>
      <c r="BRA13" s="24"/>
      <c r="BRB13" s="24"/>
      <c r="BRC13" s="24"/>
      <c r="BRD13" s="24"/>
      <c r="BRE13" s="24"/>
      <c r="BRF13" s="24"/>
      <c r="BRG13" s="24"/>
      <c r="BRH13" s="24"/>
      <c r="BRI13" s="24"/>
      <c r="BRJ13" s="24"/>
      <c r="BRK13" s="24"/>
      <c r="BRL13" s="24"/>
      <c r="BRM13" s="24"/>
      <c r="BRN13" s="24"/>
      <c r="BRO13" s="24"/>
      <c r="BRP13" s="24"/>
      <c r="BRQ13" s="24"/>
      <c r="BRR13" s="24"/>
      <c r="BRS13" s="24"/>
      <c r="BRT13" s="24"/>
      <c r="BRU13" s="24"/>
      <c r="BRV13" s="24"/>
      <c r="BRW13" s="24"/>
      <c r="BRX13" s="24"/>
      <c r="BRY13" s="24"/>
      <c r="BRZ13" s="24"/>
      <c r="BSA13" s="24"/>
      <c r="BSB13" s="24"/>
      <c r="BSC13" s="24"/>
      <c r="BSD13" s="24"/>
      <c r="BSE13" s="24"/>
      <c r="BSF13" s="24"/>
      <c r="BSG13" s="24"/>
      <c r="BSH13" s="24"/>
      <c r="BSI13" s="24"/>
      <c r="BSJ13" s="24"/>
      <c r="BSK13" s="24"/>
      <c r="BSL13" s="24"/>
      <c r="BSM13" s="24"/>
      <c r="BSN13" s="24"/>
      <c r="BSO13" s="24"/>
      <c r="BSP13" s="24"/>
      <c r="BSQ13" s="24"/>
      <c r="BSR13" s="24"/>
      <c r="BSS13" s="24"/>
      <c r="BST13" s="24"/>
      <c r="BSU13" s="24"/>
      <c r="BSV13" s="24"/>
      <c r="BSW13" s="24"/>
      <c r="BSX13" s="24"/>
      <c r="BSY13" s="24"/>
      <c r="BSZ13" s="24"/>
      <c r="BTA13" s="24"/>
      <c r="BTB13" s="24"/>
      <c r="BTC13" s="24"/>
      <c r="BTD13" s="24"/>
      <c r="BTE13" s="24"/>
      <c r="BTF13" s="24"/>
      <c r="BTG13" s="24"/>
      <c r="BTH13" s="24"/>
      <c r="BTI13" s="24"/>
      <c r="BTJ13" s="24"/>
      <c r="BTK13" s="24"/>
      <c r="BTL13" s="24"/>
      <c r="BTM13" s="24"/>
      <c r="BTN13" s="24"/>
      <c r="BTO13" s="24"/>
      <c r="BTP13" s="24"/>
      <c r="BTQ13" s="24"/>
      <c r="BTR13" s="24"/>
      <c r="BTS13" s="24"/>
      <c r="BTT13" s="24"/>
      <c r="BTU13" s="24"/>
      <c r="BTV13" s="24"/>
      <c r="BTW13" s="24"/>
      <c r="BTX13" s="24"/>
      <c r="BTY13" s="24"/>
      <c r="BTZ13" s="24"/>
      <c r="BUA13" s="24"/>
      <c r="BUB13" s="24"/>
      <c r="BUC13" s="24"/>
      <c r="BUD13" s="24"/>
      <c r="BUE13" s="24"/>
      <c r="BUF13" s="24"/>
      <c r="BUG13" s="24"/>
      <c r="BUH13" s="24"/>
      <c r="BUI13" s="24"/>
      <c r="BUJ13" s="24"/>
      <c r="BUK13" s="24"/>
      <c r="BUL13" s="24"/>
      <c r="BUM13" s="24"/>
      <c r="BUN13" s="24"/>
      <c r="BUO13" s="24"/>
      <c r="BUP13" s="24"/>
      <c r="BUQ13" s="24"/>
      <c r="BUR13" s="24"/>
      <c r="BUS13" s="24"/>
      <c r="BUT13" s="24"/>
      <c r="BUU13" s="24"/>
      <c r="BUV13" s="24"/>
      <c r="BUW13" s="24"/>
      <c r="BUX13" s="24"/>
      <c r="BUY13" s="24"/>
      <c r="BUZ13" s="24"/>
      <c r="BVA13" s="24"/>
      <c r="BVB13" s="24"/>
      <c r="BVC13" s="24"/>
      <c r="BVD13" s="24"/>
      <c r="BVE13" s="24"/>
      <c r="BVF13" s="24"/>
      <c r="BVG13" s="24"/>
      <c r="BVH13" s="24"/>
      <c r="BVI13" s="24"/>
      <c r="BVJ13" s="24"/>
      <c r="BVK13" s="24"/>
      <c r="BVL13" s="24"/>
      <c r="BVM13" s="24"/>
      <c r="BVN13" s="24"/>
      <c r="BVO13" s="24"/>
      <c r="BVP13" s="24"/>
      <c r="BVQ13" s="24"/>
      <c r="BVR13" s="24"/>
      <c r="BVS13" s="24"/>
      <c r="BVT13" s="24"/>
      <c r="BVU13" s="24"/>
      <c r="BVV13" s="24"/>
      <c r="BVW13" s="24"/>
      <c r="BVX13" s="24"/>
      <c r="BVY13" s="24"/>
      <c r="BVZ13" s="24"/>
      <c r="BWA13" s="24"/>
      <c r="BWB13" s="24"/>
      <c r="BWC13" s="24"/>
      <c r="BWD13" s="24"/>
      <c r="BWE13" s="24"/>
      <c r="BWF13" s="24"/>
      <c r="BWG13" s="24"/>
      <c r="BWH13" s="24"/>
      <c r="BWI13" s="24"/>
      <c r="BWJ13" s="24"/>
      <c r="BWK13" s="24"/>
      <c r="BWL13" s="24"/>
      <c r="BWM13" s="24"/>
      <c r="BWN13" s="24"/>
      <c r="BWO13" s="24"/>
      <c r="BWP13" s="24"/>
      <c r="BWQ13" s="24"/>
      <c r="BWR13" s="24"/>
      <c r="BWS13" s="24"/>
      <c r="BWT13" s="24"/>
      <c r="BWU13" s="24"/>
      <c r="BWV13" s="24"/>
      <c r="BWW13" s="24"/>
      <c r="BWX13" s="24"/>
      <c r="BWY13" s="24"/>
      <c r="BWZ13" s="24"/>
      <c r="BXA13" s="24"/>
      <c r="BXB13" s="24"/>
      <c r="BXC13" s="24"/>
      <c r="BXD13" s="24"/>
      <c r="BXE13" s="24"/>
      <c r="BXF13" s="24"/>
      <c r="BXG13" s="24"/>
      <c r="BXH13" s="24"/>
      <c r="BXI13" s="24"/>
      <c r="BXJ13" s="24"/>
      <c r="BXK13" s="24"/>
      <c r="BXL13" s="24"/>
      <c r="BXM13" s="24"/>
      <c r="BXN13" s="24"/>
      <c r="BXO13" s="24"/>
      <c r="BXP13" s="24"/>
      <c r="BXQ13" s="24"/>
      <c r="BXR13" s="24"/>
      <c r="BXS13" s="24"/>
      <c r="BXT13" s="24"/>
      <c r="BXU13" s="24"/>
      <c r="BXV13" s="24"/>
      <c r="BXW13" s="24"/>
      <c r="BXX13" s="24"/>
      <c r="BXY13" s="24"/>
      <c r="BXZ13" s="24"/>
      <c r="BYA13" s="24"/>
      <c r="BYB13" s="24"/>
      <c r="BYC13" s="24"/>
      <c r="BYD13" s="24"/>
      <c r="BYE13" s="24"/>
      <c r="BYF13" s="24"/>
      <c r="BYG13" s="24"/>
      <c r="BYH13" s="24"/>
      <c r="BYI13" s="24"/>
      <c r="BYJ13" s="24"/>
      <c r="BYK13" s="24"/>
      <c r="BYL13" s="24"/>
      <c r="BYM13" s="24"/>
      <c r="BYN13" s="24"/>
      <c r="BYO13" s="24"/>
      <c r="BYP13" s="24"/>
      <c r="BYQ13" s="24"/>
      <c r="BYR13" s="24"/>
      <c r="BYS13" s="24"/>
      <c r="BYT13" s="24"/>
      <c r="BYU13" s="24"/>
      <c r="BYV13" s="24"/>
      <c r="BYW13" s="24"/>
      <c r="BYX13" s="24"/>
      <c r="BYY13" s="24"/>
      <c r="BYZ13" s="24"/>
      <c r="BZA13" s="24"/>
      <c r="BZB13" s="24"/>
      <c r="BZC13" s="24"/>
      <c r="BZD13" s="24"/>
      <c r="BZE13" s="24"/>
      <c r="BZF13" s="24"/>
      <c r="BZG13" s="24"/>
      <c r="BZH13" s="24"/>
      <c r="BZI13" s="24"/>
      <c r="BZJ13" s="24"/>
      <c r="BZK13" s="24"/>
      <c r="BZL13" s="24"/>
      <c r="BZM13" s="24"/>
      <c r="BZN13" s="24"/>
      <c r="BZO13" s="24"/>
      <c r="BZP13" s="24"/>
      <c r="BZQ13" s="24"/>
      <c r="BZR13" s="24"/>
      <c r="BZS13" s="24"/>
      <c r="BZT13" s="24"/>
      <c r="BZU13" s="24"/>
      <c r="BZV13" s="24"/>
      <c r="BZW13" s="24"/>
      <c r="BZX13" s="24"/>
      <c r="BZY13" s="24"/>
      <c r="BZZ13" s="24"/>
      <c r="CAA13" s="24"/>
      <c r="CAB13" s="24"/>
      <c r="CAC13" s="24"/>
      <c r="CAD13" s="24"/>
      <c r="CAE13" s="24"/>
      <c r="CAF13" s="24"/>
      <c r="CAG13" s="24"/>
      <c r="CAH13" s="24"/>
      <c r="CAI13" s="24"/>
      <c r="CAJ13" s="24"/>
      <c r="CAK13" s="24"/>
      <c r="CAL13" s="24"/>
      <c r="CAM13" s="24"/>
      <c r="CAN13" s="24"/>
      <c r="CAO13" s="24"/>
      <c r="CAP13" s="24"/>
      <c r="CAQ13" s="24"/>
      <c r="CAR13" s="24"/>
      <c r="CAS13" s="24"/>
      <c r="CAT13" s="24"/>
      <c r="CAU13" s="24"/>
      <c r="CAV13" s="24"/>
      <c r="CAW13" s="24"/>
      <c r="CAX13" s="24"/>
      <c r="CAY13" s="24"/>
      <c r="CAZ13" s="24"/>
      <c r="CBA13" s="24"/>
      <c r="CBB13" s="24"/>
      <c r="CBC13" s="24"/>
      <c r="CBD13" s="24"/>
      <c r="CBE13" s="24"/>
      <c r="CBF13" s="24"/>
      <c r="CBG13" s="24"/>
      <c r="CBH13" s="24"/>
      <c r="CBI13" s="24"/>
      <c r="CBJ13" s="24"/>
      <c r="CBK13" s="24"/>
      <c r="CBL13" s="24"/>
      <c r="CBM13" s="24"/>
      <c r="CBN13" s="24"/>
      <c r="CBO13" s="24"/>
      <c r="CBP13" s="24"/>
      <c r="CBQ13" s="24"/>
      <c r="CBR13" s="24"/>
      <c r="CBS13" s="24"/>
      <c r="CBT13" s="24"/>
      <c r="CBU13" s="24"/>
      <c r="CBV13" s="24"/>
      <c r="CBW13" s="24"/>
      <c r="CBX13" s="24"/>
      <c r="CBY13" s="24"/>
      <c r="CBZ13" s="24"/>
      <c r="CCA13" s="24"/>
      <c r="CCB13" s="24"/>
      <c r="CCC13" s="24"/>
      <c r="CCD13" s="24"/>
      <c r="CCE13" s="24"/>
      <c r="CCF13" s="24"/>
      <c r="CCG13" s="24"/>
      <c r="CCH13" s="24"/>
      <c r="CCI13" s="24"/>
      <c r="CCJ13" s="24"/>
      <c r="CCK13" s="24"/>
      <c r="CCL13" s="24"/>
      <c r="CCM13" s="24"/>
      <c r="CCN13" s="24"/>
      <c r="CCO13" s="24"/>
      <c r="CCP13" s="24"/>
      <c r="CCQ13" s="24"/>
      <c r="CCR13" s="24"/>
      <c r="CCS13" s="24"/>
      <c r="CCT13" s="24"/>
      <c r="CCU13" s="24"/>
      <c r="CCV13" s="24"/>
      <c r="CCW13" s="24"/>
      <c r="CCX13" s="24"/>
      <c r="CCY13" s="24"/>
      <c r="CCZ13" s="24"/>
      <c r="CDA13" s="24"/>
      <c r="CDB13" s="24"/>
      <c r="CDC13" s="24"/>
      <c r="CDD13" s="24"/>
      <c r="CDE13" s="24"/>
      <c r="CDF13" s="24"/>
      <c r="CDG13" s="24"/>
      <c r="CDH13" s="24"/>
      <c r="CDI13" s="24"/>
      <c r="CDJ13" s="24"/>
      <c r="CDK13" s="24"/>
      <c r="CDL13" s="24"/>
      <c r="CDM13" s="24"/>
      <c r="CDN13" s="24"/>
      <c r="CDO13" s="24"/>
      <c r="CDP13" s="24"/>
      <c r="CDQ13" s="24"/>
      <c r="CDR13" s="24"/>
      <c r="CDS13" s="24"/>
      <c r="CDT13" s="24"/>
      <c r="CDU13" s="24"/>
      <c r="CDV13" s="24"/>
      <c r="CDW13" s="24"/>
      <c r="CDX13" s="24"/>
      <c r="CDY13" s="24"/>
      <c r="CDZ13" s="24"/>
      <c r="CEA13" s="24"/>
      <c r="CEB13" s="24"/>
      <c r="CEC13" s="24"/>
      <c r="CED13" s="24"/>
      <c r="CEE13" s="24"/>
      <c r="CEF13" s="24"/>
      <c r="CEG13" s="24"/>
      <c r="CEH13" s="24"/>
      <c r="CEI13" s="24"/>
      <c r="CEJ13" s="24"/>
      <c r="CEK13" s="24"/>
      <c r="CEL13" s="24"/>
      <c r="CEM13" s="24"/>
      <c r="CEN13" s="24"/>
      <c r="CEO13" s="24"/>
      <c r="CEP13" s="24"/>
      <c r="CEQ13" s="24"/>
      <c r="CER13" s="24"/>
      <c r="CES13" s="24"/>
      <c r="CET13" s="24"/>
      <c r="CEU13" s="24"/>
      <c r="CEV13" s="24"/>
      <c r="CEW13" s="24"/>
      <c r="CEX13" s="24"/>
      <c r="CEY13" s="24"/>
      <c r="CEZ13" s="24"/>
      <c r="CFA13" s="24"/>
      <c r="CFB13" s="24"/>
      <c r="CFC13" s="24"/>
      <c r="CFD13" s="24"/>
      <c r="CFE13" s="24"/>
      <c r="CFF13" s="24"/>
      <c r="CFG13" s="24"/>
      <c r="CFH13" s="24"/>
      <c r="CFI13" s="24"/>
      <c r="CFJ13" s="24"/>
      <c r="CFK13" s="24"/>
      <c r="CFL13" s="24"/>
      <c r="CFM13" s="24"/>
      <c r="CFN13" s="24"/>
      <c r="CFO13" s="24"/>
      <c r="CFP13" s="24"/>
      <c r="CFQ13" s="24"/>
      <c r="CFR13" s="24"/>
      <c r="CFS13" s="24"/>
      <c r="CFT13" s="24"/>
      <c r="CFU13" s="24"/>
      <c r="CFV13" s="24"/>
      <c r="CFW13" s="24"/>
      <c r="CFX13" s="24"/>
      <c r="CFY13" s="24"/>
      <c r="CFZ13" s="24"/>
      <c r="CGA13" s="24"/>
      <c r="CGB13" s="24"/>
      <c r="CGC13" s="24"/>
      <c r="CGD13" s="24"/>
      <c r="CGE13" s="24"/>
      <c r="CGF13" s="24"/>
      <c r="CGG13" s="24"/>
      <c r="CGH13" s="24"/>
      <c r="CGI13" s="24"/>
      <c r="CGJ13" s="24"/>
      <c r="CGK13" s="24"/>
      <c r="CGL13" s="24"/>
      <c r="CGM13" s="24"/>
      <c r="CGN13" s="24"/>
      <c r="CGO13" s="24"/>
      <c r="CGP13" s="24"/>
      <c r="CGQ13" s="24"/>
      <c r="CGR13" s="24"/>
      <c r="CGS13" s="24"/>
      <c r="CGT13" s="24"/>
      <c r="CGU13" s="24"/>
      <c r="CGV13" s="24"/>
      <c r="CGW13" s="24"/>
      <c r="CGX13" s="24"/>
      <c r="CGY13" s="24"/>
      <c r="CGZ13" s="24"/>
      <c r="CHA13" s="24"/>
      <c r="CHB13" s="24"/>
      <c r="CHC13" s="24"/>
      <c r="CHD13" s="24"/>
      <c r="CHE13" s="24"/>
      <c r="CHF13" s="24"/>
      <c r="CHG13" s="24"/>
      <c r="CHH13" s="24"/>
      <c r="CHI13" s="24"/>
      <c r="CHJ13" s="24"/>
      <c r="CHK13" s="24"/>
      <c r="CHL13" s="24"/>
      <c r="CHM13" s="24"/>
      <c r="CHN13" s="24"/>
      <c r="CHO13" s="24"/>
      <c r="CHP13" s="24"/>
      <c r="CHQ13" s="24"/>
      <c r="CHR13" s="24"/>
      <c r="CHS13" s="24"/>
      <c r="CHT13" s="24"/>
      <c r="CHU13" s="24"/>
      <c r="CHV13" s="24"/>
      <c r="CHW13" s="24"/>
      <c r="CHX13" s="24"/>
      <c r="CHY13" s="24"/>
      <c r="CHZ13" s="24"/>
      <c r="CIA13" s="24"/>
      <c r="CIB13" s="24"/>
      <c r="CIC13" s="24"/>
      <c r="CID13" s="24"/>
      <c r="CIE13" s="24"/>
      <c r="CIF13" s="24"/>
      <c r="CIG13" s="24"/>
      <c r="CIH13" s="24"/>
      <c r="CII13" s="24"/>
      <c r="CIJ13" s="24"/>
      <c r="CIK13" s="24"/>
      <c r="CIL13" s="24"/>
      <c r="CIM13" s="24"/>
      <c r="CIN13" s="24"/>
      <c r="CIO13" s="24"/>
      <c r="CIP13" s="24"/>
      <c r="CIQ13" s="24"/>
      <c r="CIR13" s="24"/>
      <c r="CIS13" s="24"/>
      <c r="CIT13" s="24"/>
      <c r="CIU13" s="24"/>
      <c r="CIV13" s="24"/>
      <c r="CIW13" s="24"/>
      <c r="CIX13" s="24"/>
      <c r="CIY13" s="24"/>
      <c r="CIZ13" s="24"/>
      <c r="CJA13" s="24"/>
      <c r="CJB13" s="24"/>
      <c r="CJC13" s="24"/>
      <c r="CJD13" s="24"/>
      <c r="CJE13" s="24"/>
      <c r="CJF13" s="24"/>
      <c r="CJG13" s="24"/>
      <c r="CJH13" s="24"/>
      <c r="CJI13" s="24"/>
      <c r="CJJ13" s="24"/>
      <c r="CJK13" s="24"/>
      <c r="CJL13" s="24"/>
      <c r="CJM13" s="24"/>
      <c r="CJN13" s="24"/>
      <c r="CJO13" s="24"/>
      <c r="CJP13" s="24"/>
      <c r="CJQ13" s="24"/>
      <c r="CJR13" s="24"/>
      <c r="CJS13" s="24"/>
      <c r="CJT13" s="24"/>
      <c r="CJU13" s="24"/>
      <c r="CJV13" s="24"/>
      <c r="CJW13" s="24"/>
      <c r="CJX13" s="24"/>
      <c r="CJY13" s="24"/>
      <c r="CJZ13" s="24"/>
      <c r="CKA13" s="24"/>
      <c r="CKB13" s="24"/>
      <c r="CKC13" s="24"/>
      <c r="CKD13" s="24"/>
      <c r="CKE13" s="24"/>
      <c r="CKF13" s="24"/>
      <c r="CKG13" s="24"/>
      <c r="CKH13" s="24"/>
      <c r="CKI13" s="24"/>
      <c r="CKJ13" s="24"/>
      <c r="CKK13" s="24"/>
      <c r="CKL13" s="24"/>
      <c r="CKM13" s="24"/>
      <c r="CKN13" s="24"/>
      <c r="CKO13" s="24"/>
      <c r="CKP13" s="24"/>
      <c r="CKQ13" s="24"/>
      <c r="CKR13" s="24"/>
      <c r="CKS13" s="24"/>
      <c r="CKT13" s="24"/>
      <c r="CKU13" s="24"/>
      <c r="CKV13" s="24"/>
      <c r="CKW13" s="24"/>
      <c r="CKX13" s="24"/>
      <c r="CKY13" s="24"/>
      <c r="CKZ13" s="24"/>
      <c r="CLA13" s="24"/>
      <c r="CLB13" s="24"/>
      <c r="CLC13" s="24"/>
      <c r="CLD13" s="24"/>
      <c r="CLE13" s="24"/>
      <c r="CLF13" s="24"/>
      <c r="CLG13" s="24"/>
      <c r="CLH13" s="24"/>
      <c r="CLI13" s="24"/>
      <c r="CLJ13" s="24"/>
      <c r="CLK13" s="24"/>
      <c r="CLL13" s="24"/>
      <c r="CLM13" s="24"/>
      <c r="CLN13" s="24"/>
      <c r="CLO13" s="24"/>
      <c r="CLP13" s="24"/>
      <c r="CLQ13" s="24"/>
      <c r="CLR13" s="24"/>
      <c r="CLS13" s="24"/>
      <c r="CLT13" s="24"/>
      <c r="CLU13" s="24"/>
      <c r="CLV13" s="24"/>
      <c r="CLW13" s="24"/>
      <c r="CLX13" s="24"/>
      <c r="CLY13" s="24"/>
      <c r="CLZ13" s="24"/>
      <c r="CMA13" s="24"/>
      <c r="CMB13" s="24"/>
      <c r="CMC13" s="24"/>
      <c r="CMD13" s="24"/>
      <c r="CME13" s="24"/>
      <c r="CMF13" s="24"/>
      <c r="CMG13" s="24"/>
      <c r="CMH13" s="24"/>
      <c r="CMI13" s="24"/>
      <c r="CMJ13" s="24"/>
      <c r="CMK13" s="24"/>
      <c r="CML13" s="24"/>
      <c r="CMM13" s="24"/>
      <c r="CMN13" s="24"/>
      <c r="CMO13" s="24"/>
      <c r="CMP13" s="24"/>
      <c r="CMQ13" s="24"/>
      <c r="CMR13" s="24"/>
      <c r="CMS13" s="24"/>
      <c r="CMT13" s="24"/>
      <c r="CMU13" s="24"/>
      <c r="CMV13" s="24"/>
      <c r="CMW13" s="24"/>
      <c r="CMX13" s="24"/>
      <c r="CMY13" s="24"/>
      <c r="CMZ13" s="24"/>
      <c r="CNA13" s="24"/>
      <c r="CNB13" s="24"/>
      <c r="CNC13" s="24"/>
      <c r="CND13" s="24"/>
      <c r="CNE13" s="24"/>
      <c r="CNF13" s="24"/>
      <c r="CNG13" s="24"/>
      <c r="CNH13" s="24"/>
      <c r="CNI13" s="24"/>
      <c r="CNJ13" s="24"/>
      <c r="CNK13" s="24"/>
      <c r="CNL13" s="24"/>
      <c r="CNM13" s="24"/>
      <c r="CNN13" s="24"/>
      <c r="CNO13" s="24"/>
      <c r="CNP13" s="24"/>
      <c r="CNQ13" s="24"/>
      <c r="CNR13" s="24"/>
      <c r="CNS13" s="24"/>
      <c r="CNT13" s="24"/>
      <c r="CNU13" s="24"/>
      <c r="CNV13" s="24"/>
      <c r="CNW13" s="24"/>
      <c r="CNX13" s="24"/>
      <c r="CNY13" s="24"/>
      <c r="CNZ13" s="24"/>
      <c r="COA13" s="24"/>
      <c r="COB13" s="24"/>
      <c r="COC13" s="24"/>
      <c r="COD13" s="24"/>
      <c r="COE13" s="24"/>
      <c r="COF13" s="24"/>
      <c r="COG13" s="24"/>
      <c r="COH13" s="24"/>
      <c r="COI13" s="24"/>
      <c r="COJ13" s="24"/>
      <c r="COK13" s="24"/>
      <c r="COL13" s="24"/>
      <c r="COM13" s="24"/>
      <c r="CON13" s="24"/>
      <c r="COO13" s="24"/>
      <c r="COP13" s="24"/>
      <c r="COQ13" s="24"/>
      <c r="COR13" s="24"/>
      <c r="COS13" s="24"/>
      <c r="COT13" s="24"/>
      <c r="COU13" s="24"/>
      <c r="COV13" s="24"/>
      <c r="COW13" s="24"/>
      <c r="COX13" s="24"/>
      <c r="COY13" s="24"/>
      <c r="COZ13" s="24"/>
      <c r="CPA13" s="24"/>
      <c r="CPB13" s="24"/>
      <c r="CPC13" s="24"/>
      <c r="CPD13" s="24"/>
      <c r="CPE13" s="24"/>
      <c r="CPF13" s="24"/>
      <c r="CPG13" s="24"/>
      <c r="CPH13" s="24"/>
      <c r="CPI13" s="24"/>
      <c r="CPJ13" s="24"/>
      <c r="CPK13" s="24"/>
      <c r="CPL13" s="24"/>
      <c r="CPM13" s="24"/>
      <c r="CPN13" s="24"/>
      <c r="CPO13" s="24"/>
      <c r="CPP13" s="24"/>
      <c r="CPQ13" s="24"/>
      <c r="CPR13" s="24"/>
      <c r="CPS13" s="24"/>
      <c r="CPT13" s="24"/>
      <c r="CPU13" s="24"/>
      <c r="CPV13" s="24"/>
      <c r="CPW13" s="24"/>
      <c r="CPX13" s="24"/>
      <c r="CPY13" s="24"/>
      <c r="CPZ13" s="24"/>
      <c r="CQA13" s="24"/>
      <c r="CQB13" s="24"/>
      <c r="CQC13" s="24"/>
      <c r="CQD13" s="24"/>
      <c r="CQE13" s="24"/>
      <c r="CQF13" s="24"/>
      <c r="CQG13" s="24"/>
      <c r="CQH13" s="24"/>
      <c r="CQI13" s="24"/>
      <c r="CQJ13" s="24"/>
      <c r="CQK13" s="24"/>
      <c r="CQL13" s="24"/>
      <c r="CQM13" s="24"/>
      <c r="CQN13" s="24"/>
      <c r="CQO13" s="24"/>
      <c r="CQP13" s="24"/>
      <c r="CQQ13" s="24"/>
      <c r="CQR13" s="24"/>
      <c r="CQS13" s="24"/>
      <c r="CQT13" s="24"/>
      <c r="CQU13" s="24"/>
      <c r="CQV13" s="24"/>
      <c r="CQW13" s="24"/>
      <c r="CQX13" s="24"/>
      <c r="CQY13" s="24"/>
      <c r="CQZ13" s="24"/>
      <c r="CRA13" s="24"/>
      <c r="CRB13" s="24"/>
      <c r="CRC13" s="24"/>
      <c r="CRD13" s="24"/>
      <c r="CRE13" s="24"/>
      <c r="CRF13" s="24"/>
      <c r="CRG13" s="24"/>
      <c r="CRH13" s="24"/>
      <c r="CRI13" s="24"/>
      <c r="CRJ13" s="24"/>
      <c r="CRK13" s="24"/>
      <c r="CRL13" s="24"/>
      <c r="CRM13" s="24"/>
      <c r="CRN13" s="24"/>
      <c r="CRO13" s="24"/>
      <c r="CRP13" s="24"/>
      <c r="CRQ13" s="24"/>
      <c r="CRR13" s="24"/>
      <c r="CRS13" s="24"/>
      <c r="CRT13" s="24"/>
      <c r="CRU13" s="24"/>
      <c r="CRV13" s="24"/>
      <c r="CRW13" s="24"/>
      <c r="CRX13" s="24"/>
      <c r="CRY13" s="24"/>
      <c r="CRZ13" s="24"/>
      <c r="CSA13" s="24"/>
      <c r="CSB13" s="24"/>
      <c r="CSC13" s="24"/>
      <c r="CSD13" s="24"/>
      <c r="CSE13" s="24"/>
      <c r="CSF13" s="24"/>
      <c r="CSG13" s="24"/>
      <c r="CSH13" s="24"/>
      <c r="CSI13" s="24"/>
      <c r="CSJ13" s="24"/>
      <c r="CSK13" s="24"/>
      <c r="CSL13" s="24"/>
      <c r="CSM13" s="24"/>
      <c r="CSN13" s="24"/>
      <c r="CSO13" s="24"/>
      <c r="CSP13" s="24"/>
      <c r="CSQ13" s="24"/>
      <c r="CSR13" s="24"/>
      <c r="CSS13" s="24"/>
      <c r="CST13" s="24"/>
      <c r="CSU13" s="24"/>
      <c r="CSV13" s="24"/>
      <c r="CSW13" s="24"/>
      <c r="CSX13" s="24"/>
      <c r="CSY13" s="24"/>
      <c r="CSZ13" s="24"/>
      <c r="CTA13" s="24"/>
      <c r="CTB13" s="24"/>
      <c r="CTC13" s="24"/>
      <c r="CTD13" s="24"/>
      <c r="CTE13" s="24"/>
      <c r="CTF13" s="24"/>
      <c r="CTG13" s="24"/>
      <c r="CTH13" s="24"/>
      <c r="CTI13" s="24"/>
      <c r="CTJ13" s="24"/>
      <c r="CTK13" s="24"/>
      <c r="CTL13" s="24"/>
      <c r="CTM13" s="24"/>
      <c r="CTN13" s="24"/>
      <c r="CTO13" s="24"/>
      <c r="CTP13" s="24"/>
      <c r="CTQ13" s="24"/>
      <c r="CTR13" s="24"/>
      <c r="CTS13" s="24"/>
      <c r="CTT13" s="24"/>
      <c r="CTU13" s="24"/>
      <c r="CTV13" s="24"/>
      <c r="CTW13" s="24"/>
      <c r="CTX13" s="24"/>
      <c r="CTY13" s="24"/>
      <c r="CTZ13" s="24"/>
      <c r="CUA13" s="24"/>
      <c r="CUB13" s="24"/>
      <c r="CUC13" s="24"/>
      <c r="CUD13" s="24"/>
      <c r="CUE13" s="24"/>
      <c r="CUF13" s="24"/>
      <c r="CUG13" s="24"/>
      <c r="CUH13" s="24"/>
      <c r="CUI13" s="24"/>
      <c r="CUJ13" s="24"/>
      <c r="CUK13" s="24"/>
      <c r="CUL13" s="24"/>
      <c r="CUM13" s="24"/>
      <c r="CUN13" s="24"/>
      <c r="CUO13" s="24"/>
      <c r="CUP13" s="24"/>
      <c r="CUQ13" s="24"/>
      <c r="CUR13" s="24"/>
      <c r="CUS13" s="24"/>
      <c r="CUT13" s="24"/>
      <c r="CUU13" s="24"/>
      <c r="CUV13" s="24"/>
      <c r="CUW13" s="24"/>
      <c r="CUX13" s="24"/>
      <c r="CUY13" s="24"/>
      <c r="CUZ13" s="24"/>
      <c r="CVA13" s="24"/>
      <c r="CVB13" s="24"/>
      <c r="CVC13" s="24"/>
      <c r="CVD13" s="24"/>
      <c r="CVE13" s="24"/>
      <c r="CVF13" s="24"/>
      <c r="CVG13" s="24"/>
      <c r="CVH13" s="24"/>
      <c r="CVI13" s="24"/>
      <c r="CVJ13" s="24"/>
      <c r="CVK13" s="24"/>
      <c r="CVL13" s="24"/>
      <c r="CVM13" s="24"/>
      <c r="CVN13" s="24"/>
      <c r="CVO13" s="24"/>
      <c r="CVP13" s="24"/>
      <c r="CVQ13" s="24"/>
      <c r="CVR13" s="24"/>
      <c r="CVS13" s="24"/>
      <c r="CVT13" s="24"/>
      <c r="CVU13" s="24"/>
      <c r="CVV13" s="24"/>
      <c r="CVW13" s="24"/>
      <c r="CVX13" s="24"/>
      <c r="CVY13" s="24"/>
      <c r="CVZ13" s="24"/>
      <c r="CWA13" s="24"/>
      <c r="CWB13" s="24"/>
      <c r="CWC13" s="24"/>
      <c r="CWD13" s="24"/>
      <c r="CWE13" s="24"/>
      <c r="CWF13" s="24"/>
      <c r="CWG13" s="24"/>
      <c r="CWH13" s="24"/>
      <c r="CWI13" s="24"/>
      <c r="CWJ13" s="24"/>
      <c r="CWK13" s="24"/>
      <c r="CWL13" s="24"/>
      <c r="CWM13" s="24"/>
      <c r="CWN13" s="24"/>
      <c r="CWO13" s="24"/>
      <c r="CWP13" s="24"/>
      <c r="CWQ13" s="24"/>
      <c r="CWR13" s="24"/>
      <c r="CWS13" s="24"/>
      <c r="CWT13" s="24"/>
      <c r="CWU13" s="24"/>
      <c r="CWV13" s="24"/>
      <c r="CWW13" s="24"/>
      <c r="CWX13" s="24"/>
      <c r="CWY13" s="24"/>
      <c r="CWZ13" s="24"/>
      <c r="CXA13" s="24"/>
      <c r="CXB13" s="24"/>
      <c r="CXC13" s="24"/>
      <c r="CXD13" s="24"/>
      <c r="CXE13" s="24"/>
      <c r="CXF13" s="24"/>
      <c r="CXG13" s="24"/>
      <c r="CXH13" s="24"/>
      <c r="CXI13" s="24"/>
      <c r="CXJ13" s="24"/>
      <c r="CXK13" s="24"/>
      <c r="CXL13" s="24"/>
      <c r="CXM13" s="24"/>
      <c r="CXN13" s="24"/>
      <c r="CXO13" s="24"/>
      <c r="CXP13" s="24"/>
      <c r="CXQ13" s="24"/>
      <c r="CXR13" s="24"/>
      <c r="CXS13" s="24"/>
      <c r="CXT13" s="24"/>
      <c r="CXU13" s="24"/>
      <c r="CXV13" s="24"/>
      <c r="CXW13" s="24"/>
      <c r="CXX13" s="24"/>
      <c r="CXY13" s="24"/>
      <c r="CXZ13" s="24"/>
      <c r="CYA13" s="24"/>
      <c r="CYB13" s="24"/>
      <c r="CYC13" s="24"/>
      <c r="CYD13" s="24"/>
      <c r="CYE13" s="24"/>
      <c r="CYF13" s="24"/>
      <c r="CYG13" s="24"/>
      <c r="CYH13" s="24"/>
      <c r="CYI13" s="24"/>
      <c r="CYJ13" s="24"/>
      <c r="CYK13" s="24"/>
      <c r="CYL13" s="24"/>
      <c r="CYM13" s="24"/>
      <c r="CYN13" s="24"/>
      <c r="CYO13" s="24"/>
      <c r="CYP13" s="24"/>
      <c r="CYQ13" s="24"/>
      <c r="CYR13" s="24"/>
      <c r="CYS13" s="24"/>
      <c r="CYT13" s="24"/>
      <c r="CYU13" s="24"/>
      <c r="CYV13" s="24"/>
      <c r="CYW13" s="24"/>
      <c r="CYX13" s="24"/>
      <c r="CYY13" s="24"/>
      <c r="CYZ13" s="24"/>
      <c r="CZA13" s="24"/>
      <c r="CZB13" s="24"/>
      <c r="CZC13" s="24"/>
      <c r="CZD13" s="24"/>
      <c r="CZE13" s="24"/>
      <c r="CZF13" s="24"/>
      <c r="CZG13" s="24"/>
      <c r="CZH13" s="24"/>
      <c r="CZI13" s="24"/>
      <c r="CZJ13" s="24"/>
      <c r="CZK13" s="24"/>
      <c r="CZL13" s="24"/>
      <c r="CZM13" s="24"/>
      <c r="CZN13" s="24"/>
      <c r="CZO13" s="24"/>
      <c r="CZP13" s="24"/>
      <c r="CZQ13" s="24"/>
      <c r="CZR13" s="24"/>
      <c r="CZS13" s="24"/>
      <c r="CZT13" s="24"/>
      <c r="CZU13" s="24"/>
      <c r="CZV13" s="24"/>
      <c r="CZW13" s="24"/>
      <c r="CZX13" s="24"/>
      <c r="CZY13" s="24"/>
      <c r="CZZ13" s="24"/>
      <c r="DAA13" s="24"/>
      <c r="DAB13" s="24"/>
      <c r="DAC13" s="24"/>
      <c r="DAD13" s="24"/>
      <c r="DAE13" s="24"/>
      <c r="DAF13" s="24"/>
      <c r="DAG13" s="24"/>
      <c r="DAH13" s="24"/>
      <c r="DAI13" s="24"/>
      <c r="DAJ13" s="24"/>
      <c r="DAK13" s="24"/>
      <c r="DAL13" s="24"/>
      <c r="DAM13" s="24"/>
      <c r="DAN13" s="24"/>
      <c r="DAO13" s="24"/>
      <c r="DAP13" s="24"/>
      <c r="DAQ13" s="24"/>
      <c r="DAR13" s="24"/>
      <c r="DAS13" s="24"/>
      <c r="DAT13" s="24"/>
      <c r="DAU13" s="24"/>
      <c r="DAV13" s="24"/>
      <c r="DAW13" s="24"/>
      <c r="DAX13" s="24"/>
      <c r="DAY13" s="24"/>
      <c r="DAZ13" s="24"/>
      <c r="DBA13" s="24"/>
      <c r="DBB13" s="24"/>
      <c r="DBC13" s="24"/>
      <c r="DBD13" s="24"/>
      <c r="DBE13" s="24"/>
      <c r="DBF13" s="24"/>
      <c r="DBG13" s="24"/>
      <c r="DBH13" s="24"/>
      <c r="DBI13" s="24"/>
      <c r="DBJ13" s="24"/>
      <c r="DBK13" s="24"/>
      <c r="DBL13" s="24"/>
      <c r="DBM13" s="24"/>
      <c r="DBN13" s="24"/>
      <c r="DBO13" s="24"/>
      <c r="DBP13" s="24"/>
      <c r="DBQ13" s="24"/>
      <c r="DBR13" s="24"/>
      <c r="DBS13" s="24"/>
      <c r="DBT13" s="24"/>
      <c r="DBU13" s="24"/>
      <c r="DBV13" s="24"/>
      <c r="DBW13" s="24"/>
      <c r="DBX13" s="24"/>
      <c r="DBY13" s="24"/>
      <c r="DBZ13" s="24"/>
      <c r="DCA13" s="24"/>
      <c r="DCB13" s="24"/>
      <c r="DCC13" s="24"/>
      <c r="DCD13" s="24"/>
      <c r="DCE13" s="24"/>
      <c r="DCF13" s="24"/>
      <c r="DCG13" s="24"/>
      <c r="DCH13" s="24"/>
      <c r="DCI13" s="24"/>
      <c r="DCJ13" s="24"/>
      <c r="DCK13" s="24"/>
      <c r="DCL13" s="24"/>
      <c r="DCM13" s="24"/>
      <c r="DCN13" s="24"/>
      <c r="DCO13" s="24"/>
      <c r="DCP13" s="24"/>
      <c r="DCQ13" s="24"/>
      <c r="DCR13" s="24"/>
      <c r="DCS13" s="24"/>
      <c r="DCT13" s="24"/>
      <c r="DCU13" s="24"/>
      <c r="DCV13" s="24"/>
      <c r="DCW13" s="24"/>
      <c r="DCX13" s="24"/>
      <c r="DCY13" s="24"/>
      <c r="DCZ13" s="24"/>
      <c r="DDA13" s="24"/>
      <c r="DDB13" s="24"/>
      <c r="DDC13" s="24"/>
      <c r="DDD13" s="24"/>
      <c r="DDE13" s="24"/>
      <c r="DDF13" s="24"/>
      <c r="DDG13" s="24"/>
      <c r="DDH13" s="24"/>
      <c r="DDI13" s="24"/>
      <c r="DDJ13" s="24"/>
      <c r="DDK13" s="24"/>
      <c r="DDL13" s="24"/>
      <c r="DDM13" s="24"/>
      <c r="DDN13" s="24"/>
      <c r="DDO13" s="24"/>
      <c r="DDP13" s="24"/>
      <c r="DDQ13" s="24"/>
      <c r="DDR13" s="24"/>
      <c r="DDS13" s="24"/>
      <c r="DDT13" s="24"/>
      <c r="DDU13" s="24"/>
      <c r="DDV13" s="24"/>
      <c r="DDW13" s="24"/>
      <c r="DDX13" s="24"/>
      <c r="DDY13" s="24"/>
      <c r="DDZ13" s="24"/>
      <c r="DEA13" s="24"/>
      <c r="DEB13" s="24"/>
      <c r="DEC13" s="24"/>
      <c r="DED13" s="24"/>
      <c r="DEE13" s="24"/>
      <c r="DEF13" s="24"/>
      <c r="DEG13" s="24"/>
      <c r="DEH13" s="24"/>
      <c r="DEI13" s="24"/>
      <c r="DEJ13" s="24"/>
      <c r="DEK13" s="24"/>
      <c r="DEL13" s="24"/>
      <c r="DEM13" s="24"/>
      <c r="DEN13" s="24"/>
      <c r="DEO13" s="24"/>
      <c r="DEP13" s="24"/>
      <c r="DEQ13" s="24"/>
      <c r="DER13" s="24"/>
      <c r="DES13" s="24"/>
      <c r="DET13" s="24"/>
      <c r="DEU13" s="24"/>
      <c r="DEV13" s="24"/>
      <c r="DEW13" s="24"/>
      <c r="DEX13" s="24"/>
      <c r="DEY13" s="24"/>
      <c r="DEZ13" s="24"/>
      <c r="DFA13" s="24"/>
      <c r="DFB13" s="24"/>
      <c r="DFC13" s="24"/>
      <c r="DFD13" s="24"/>
      <c r="DFE13" s="24"/>
      <c r="DFF13" s="24"/>
      <c r="DFG13" s="24"/>
      <c r="DFH13" s="24"/>
      <c r="DFI13" s="24"/>
      <c r="DFJ13" s="24"/>
      <c r="DFK13" s="24"/>
      <c r="DFL13" s="24"/>
      <c r="DFM13" s="24"/>
      <c r="DFN13" s="24"/>
      <c r="DFO13" s="24"/>
      <c r="DFP13" s="24"/>
      <c r="DFQ13" s="24"/>
      <c r="DFR13" s="24"/>
      <c r="DFS13" s="24"/>
      <c r="DFT13" s="24"/>
      <c r="DFU13" s="24"/>
      <c r="DFV13" s="24"/>
      <c r="DFW13" s="24"/>
      <c r="DFX13" s="24"/>
      <c r="DFY13" s="24"/>
      <c r="DFZ13" s="24"/>
      <c r="DGA13" s="24"/>
      <c r="DGB13" s="24"/>
      <c r="DGC13" s="24"/>
      <c r="DGD13" s="24"/>
      <c r="DGE13" s="24"/>
      <c r="DGF13" s="24"/>
      <c r="DGG13" s="24"/>
      <c r="DGH13" s="24"/>
      <c r="DGI13" s="24"/>
      <c r="DGJ13" s="24"/>
      <c r="DGK13" s="24"/>
      <c r="DGL13" s="24"/>
      <c r="DGM13" s="24"/>
      <c r="DGN13" s="24"/>
      <c r="DGO13" s="24"/>
      <c r="DGP13" s="24"/>
      <c r="DGQ13" s="24"/>
      <c r="DGR13" s="24"/>
      <c r="DGS13" s="24"/>
      <c r="DGT13" s="24"/>
      <c r="DGU13" s="24"/>
      <c r="DGV13" s="24"/>
      <c r="DGW13" s="24"/>
      <c r="DGX13" s="24"/>
      <c r="DGY13" s="24"/>
      <c r="DGZ13" s="24"/>
      <c r="DHA13" s="24"/>
      <c r="DHB13" s="24"/>
      <c r="DHC13" s="24"/>
      <c r="DHD13" s="24"/>
      <c r="DHE13" s="24"/>
      <c r="DHF13" s="24"/>
      <c r="DHG13" s="24"/>
      <c r="DHH13" s="24"/>
      <c r="DHI13" s="24"/>
      <c r="DHJ13" s="24"/>
      <c r="DHK13" s="24"/>
      <c r="DHL13" s="24"/>
      <c r="DHM13" s="24"/>
      <c r="DHN13" s="24"/>
      <c r="DHO13" s="24"/>
      <c r="DHP13" s="24"/>
      <c r="DHQ13" s="24"/>
      <c r="DHR13" s="24"/>
      <c r="DHS13" s="24"/>
      <c r="DHT13" s="24"/>
      <c r="DHU13" s="24"/>
      <c r="DHV13" s="24"/>
      <c r="DHW13" s="24"/>
      <c r="DHX13" s="24"/>
      <c r="DHY13" s="24"/>
      <c r="DHZ13" s="24"/>
      <c r="DIA13" s="24"/>
      <c r="DIB13" s="24"/>
      <c r="DIC13" s="24"/>
      <c r="DID13" s="24"/>
      <c r="DIE13" s="24"/>
      <c r="DIF13" s="24"/>
      <c r="DIG13" s="24"/>
      <c r="DIH13" s="24"/>
      <c r="DII13" s="24"/>
      <c r="DIJ13" s="24"/>
      <c r="DIK13" s="24"/>
      <c r="DIL13" s="24"/>
      <c r="DIM13" s="24"/>
      <c r="DIN13" s="24"/>
      <c r="DIO13" s="24"/>
      <c r="DIP13" s="24"/>
      <c r="DIQ13" s="24"/>
      <c r="DIR13" s="24"/>
      <c r="DIS13" s="24"/>
      <c r="DIT13" s="24"/>
      <c r="DIU13" s="24"/>
      <c r="DIV13" s="24"/>
      <c r="DIW13" s="24"/>
      <c r="DIX13" s="24"/>
      <c r="DIY13" s="24"/>
      <c r="DIZ13" s="24"/>
      <c r="DJA13" s="24"/>
      <c r="DJB13" s="24"/>
      <c r="DJC13" s="24"/>
      <c r="DJD13" s="24"/>
      <c r="DJE13" s="24"/>
      <c r="DJF13" s="24"/>
      <c r="DJG13" s="24"/>
      <c r="DJH13" s="24"/>
      <c r="DJI13" s="24"/>
      <c r="DJJ13" s="24"/>
      <c r="DJK13" s="24"/>
      <c r="DJL13" s="24"/>
      <c r="DJM13" s="24"/>
      <c r="DJN13" s="24"/>
      <c r="DJO13" s="24"/>
      <c r="DJP13" s="24"/>
      <c r="DJQ13" s="24"/>
      <c r="DJR13" s="24"/>
      <c r="DJS13" s="24"/>
      <c r="DJT13" s="24"/>
      <c r="DJU13" s="24"/>
      <c r="DJV13" s="24"/>
      <c r="DJW13" s="24"/>
      <c r="DJX13" s="24"/>
      <c r="DJY13" s="24"/>
      <c r="DJZ13" s="24"/>
      <c r="DKA13" s="24"/>
      <c r="DKB13" s="24"/>
      <c r="DKC13" s="24"/>
      <c r="DKD13" s="24"/>
      <c r="DKE13" s="24"/>
      <c r="DKF13" s="24"/>
      <c r="DKG13" s="24"/>
      <c r="DKH13" s="24"/>
      <c r="DKI13" s="24"/>
      <c r="DKJ13" s="24"/>
      <c r="DKK13" s="24"/>
      <c r="DKL13" s="24"/>
      <c r="DKM13" s="24"/>
      <c r="DKN13" s="24"/>
      <c r="DKO13" s="24"/>
      <c r="DKP13" s="24"/>
      <c r="DKQ13" s="24"/>
      <c r="DKR13" s="24"/>
      <c r="DKS13" s="24"/>
      <c r="DKT13" s="24"/>
      <c r="DKU13" s="24"/>
      <c r="DKV13" s="24"/>
      <c r="DKW13" s="24"/>
      <c r="DKX13" s="24"/>
      <c r="DKY13" s="24"/>
      <c r="DKZ13" s="24"/>
      <c r="DLA13" s="24"/>
      <c r="DLB13" s="24"/>
      <c r="DLC13" s="24"/>
      <c r="DLD13" s="24"/>
      <c r="DLE13" s="24"/>
      <c r="DLF13" s="24"/>
      <c r="DLG13" s="24"/>
      <c r="DLH13" s="24"/>
      <c r="DLI13" s="24"/>
      <c r="DLJ13" s="24"/>
      <c r="DLK13" s="24"/>
      <c r="DLL13" s="24"/>
      <c r="DLM13" s="24"/>
      <c r="DLN13" s="24"/>
      <c r="DLO13" s="24"/>
      <c r="DLP13" s="24"/>
      <c r="DLQ13" s="24"/>
      <c r="DLR13" s="24"/>
      <c r="DLS13" s="24"/>
      <c r="DLT13" s="24"/>
      <c r="DLU13" s="24"/>
      <c r="DLV13" s="24"/>
      <c r="DLW13" s="24"/>
      <c r="DLX13" s="24"/>
      <c r="DLY13" s="24"/>
      <c r="DLZ13" s="24"/>
      <c r="DMA13" s="24"/>
      <c r="DMB13" s="24"/>
      <c r="DMC13" s="24"/>
      <c r="DMD13" s="24"/>
      <c r="DME13" s="24"/>
      <c r="DMF13" s="24"/>
      <c r="DMG13" s="24"/>
      <c r="DMH13" s="24"/>
      <c r="DMI13" s="24"/>
      <c r="DMJ13" s="24"/>
      <c r="DMK13" s="24"/>
      <c r="DML13" s="24"/>
      <c r="DMM13" s="24"/>
      <c r="DMN13" s="24"/>
      <c r="DMO13" s="24"/>
      <c r="DMP13" s="24"/>
      <c r="DMQ13" s="24"/>
      <c r="DMR13" s="24"/>
      <c r="DMS13" s="24"/>
      <c r="DMT13" s="24"/>
      <c r="DMU13" s="24"/>
      <c r="DMV13" s="24"/>
      <c r="DMW13" s="24"/>
      <c r="DMX13" s="24"/>
      <c r="DMY13" s="24"/>
      <c r="DMZ13" s="24"/>
      <c r="DNA13" s="24"/>
      <c r="DNB13" s="24"/>
      <c r="DNC13" s="24"/>
      <c r="DND13" s="24"/>
      <c r="DNE13" s="24"/>
      <c r="DNF13" s="24"/>
      <c r="DNG13" s="24"/>
      <c r="DNH13" s="24"/>
      <c r="DNI13" s="24"/>
      <c r="DNJ13" s="24"/>
      <c r="DNK13" s="24"/>
      <c r="DNL13" s="24"/>
      <c r="DNM13" s="24"/>
      <c r="DNN13" s="24"/>
      <c r="DNO13" s="24"/>
      <c r="DNP13" s="24"/>
      <c r="DNQ13" s="24"/>
      <c r="DNR13" s="24"/>
      <c r="DNS13" s="24"/>
      <c r="DNT13" s="24"/>
      <c r="DNU13" s="24"/>
      <c r="DNV13" s="24"/>
      <c r="DNW13" s="24"/>
      <c r="DNX13" s="24"/>
      <c r="DNY13" s="24"/>
      <c r="DNZ13" s="24"/>
      <c r="DOA13" s="24"/>
      <c r="DOB13" s="24"/>
      <c r="DOC13" s="24"/>
      <c r="DOD13" s="24"/>
      <c r="DOE13" s="24"/>
      <c r="DOF13" s="24"/>
      <c r="DOG13" s="24"/>
      <c r="DOH13" s="24"/>
      <c r="DOI13" s="24"/>
      <c r="DOJ13" s="24"/>
      <c r="DOK13" s="24"/>
      <c r="DOL13" s="24"/>
      <c r="DOM13" s="24"/>
      <c r="DON13" s="24"/>
      <c r="DOO13" s="24"/>
      <c r="DOP13" s="24"/>
      <c r="DOQ13" s="24"/>
      <c r="DOR13" s="24"/>
      <c r="DOS13" s="24"/>
      <c r="DOT13" s="24"/>
      <c r="DOU13" s="24"/>
      <c r="DOV13" s="24"/>
      <c r="DOW13" s="24"/>
      <c r="DOX13" s="24"/>
      <c r="DOY13" s="24"/>
      <c r="DOZ13" s="24"/>
      <c r="DPA13" s="24"/>
      <c r="DPB13" s="24"/>
      <c r="DPC13" s="24"/>
      <c r="DPD13" s="24"/>
      <c r="DPE13" s="24"/>
      <c r="DPF13" s="24"/>
      <c r="DPG13" s="24"/>
      <c r="DPH13" s="24"/>
      <c r="DPI13" s="24"/>
      <c r="DPJ13" s="24"/>
      <c r="DPK13" s="24"/>
      <c r="DPL13" s="24"/>
      <c r="DPM13" s="24"/>
      <c r="DPN13" s="24"/>
      <c r="DPO13" s="24"/>
      <c r="DPP13" s="24"/>
      <c r="DPQ13" s="24"/>
      <c r="DPR13" s="24"/>
      <c r="DPS13" s="24"/>
      <c r="DPT13" s="24"/>
      <c r="DPU13" s="24"/>
      <c r="DPV13" s="24"/>
      <c r="DPW13" s="24"/>
      <c r="DPX13" s="24"/>
      <c r="DPY13" s="24"/>
      <c r="DPZ13" s="24"/>
      <c r="DQA13" s="24"/>
      <c r="DQB13" s="24"/>
      <c r="DQC13" s="24"/>
      <c r="DQD13" s="24"/>
      <c r="DQE13" s="24"/>
      <c r="DQF13" s="24"/>
      <c r="DQG13" s="24"/>
      <c r="DQH13" s="24"/>
      <c r="DQI13" s="24"/>
      <c r="DQJ13" s="24"/>
      <c r="DQK13" s="24"/>
      <c r="DQL13" s="24"/>
      <c r="DQM13" s="24"/>
      <c r="DQN13" s="24"/>
      <c r="DQO13" s="24"/>
      <c r="DQP13" s="24"/>
      <c r="DQQ13" s="24"/>
      <c r="DQR13" s="24"/>
      <c r="DQS13" s="24"/>
      <c r="DQT13" s="24"/>
      <c r="DQU13" s="24"/>
      <c r="DQV13" s="24"/>
      <c r="DQW13" s="24"/>
      <c r="DQX13" s="24"/>
      <c r="DQY13" s="24"/>
      <c r="DQZ13" s="24"/>
      <c r="DRA13" s="24"/>
      <c r="DRB13" s="24"/>
      <c r="DRC13" s="24"/>
      <c r="DRD13" s="24"/>
      <c r="DRE13" s="24"/>
      <c r="DRF13" s="24"/>
      <c r="DRG13" s="24"/>
      <c r="DRH13" s="24"/>
      <c r="DRI13" s="24"/>
      <c r="DRJ13" s="24"/>
      <c r="DRK13" s="24"/>
      <c r="DRL13" s="24"/>
      <c r="DRM13" s="24"/>
      <c r="DRN13" s="24"/>
      <c r="DRO13" s="24"/>
      <c r="DRP13" s="24"/>
      <c r="DRQ13" s="24"/>
      <c r="DRR13" s="24"/>
      <c r="DRS13" s="24"/>
      <c r="DRT13" s="24"/>
      <c r="DRU13" s="24"/>
      <c r="DRV13" s="24"/>
      <c r="DRW13" s="24"/>
      <c r="DRX13" s="24"/>
      <c r="DRY13" s="24"/>
      <c r="DRZ13" s="24"/>
      <c r="DSA13" s="24"/>
      <c r="DSB13" s="24"/>
      <c r="DSC13" s="24"/>
      <c r="DSD13" s="24"/>
      <c r="DSE13" s="24"/>
      <c r="DSF13" s="24"/>
      <c r="DSG13" s="24"/>
      <c r="DSH13" s="24"/>
      <c r="DSI13" s="24"/>
      <c r="DSJ13" s="24"/>
      <c r="DSK13" s="24"/>
      <c r="DSL13" s="24"/>
      <c r="DSM13" s="24"/>
      <c r="DSN13" s="24"/>
      <c r="DSO13" s="24"/>
      <c r="DSP13" s="24"/>
      <c r="DSQ13" s="24"/>
      <c r="DSR13" s="24"/>
      <c r="DSS13" s="24"/>
      <c r="DST13" s="24"/>
      <c r="DSU13" s="24"/>
      <c r="DSV13" s="24"/>
      <c r="DSW13" s="24"/>
      <c r="DSX13" s="24"/>
      <c r="DSY13" s="24"/>
      <c r="DSZ13" s="24"/>
      <c r="DTA13" s="24"/>
      <c r="DTB13" s="24"/>
      <c r="DTC13" s="24"/>
      <c r="DTD13" s="24"/>
      <c r="DTE13" s="24"/>
      <c r="DTF13" s="24"/>
      <c r="DTG13" s="24"/>
      <c r="DTH13" s="24"/>
      <c r="DTI13" s="24"/>
      <c r="DTJ13" s="24"/>
      <c r="DTK13" s="24"/>
      <c r="DTL13" s="24"/>
      <c r="DTM13" s="24"/>
      <c r="DTN13" s="24"/>
      <c r="DTO13" s="24"/>
      <c r="DTP13" s="24"/>
      <c r="DTQ13" s="24"/>
      <c r="DTR13" s="24"/>
      <c r="DTS13" s="24"/>
      <c r="DTT13" s="24"/>
      <c r="DTU13" s="24"/>
      <c r="DTV13" s="24"/>
      <c r="DTW13" s="24"/>
      <c r="DTX13" s="24"/>
      <c r="DTY13" s="24"/>
      <c r="DTZ13" s="24"/>
      <c r="DUA13" s="24"/>
      <c r="DUB13" s="24"/>
      <c r="DUC13" s="24"/>
      <c r="DUD13" s="24"/>
      <c r="DUE13" s="24"/>
      <c r="DUF13" s="24"/>
      <c r="DUG13" s="24"/>
      <c r="DUH13" s="24"/>
      <c r="DUI13" s="24"/>
      <c r="DUJ13" s="24"/>
      <c r="DUK13" s="24"/>
      <c r="DUL13" s="24"/>
      <c r="DUM13" s="24"/>
      <c r="DUN13" s="24"/>
      <c r="DUO13" s="24"/>
      <c r="DUP13" s="24"/>
      <c r="DUQ13" s="24"/>
      <c r="DUR13" s="24"/>
      <c r="DUS13" s="24"/>
      <c r="DUT13" s="24"/>
      <c r="DUU13" s="24"/>
      <c r="DUV13" s="24"/>
      <c r="DUW13" s="24"/>
      <c r="DUX13" s="24"/>
      <c r="DUY13" s="24"/>
      <c r="DUZ13" s="24"/>
      <c r="DVA13" s="24"/>
      <c r="DVB13" s="24"/>
      <c r="DVC13" s="24"/>
      <c r="DVD13" s="24"/>
      <c r="DVE13" s="24"/>
      <c r="DVF13" s="24"/>
      <c r="DVG13" s="24"/>
      <c r="DVH13" s="24"/>
      <c r="DVI13" s="24"/>
      <c r="DVJ13" s="24"/>
      <c r="DVK13" s="24"/>
      <c r="DVL13" s="24"/>
      <c r="DVM13" s="24"/>
      <c r="DVN13" s="24"/>
      <c r="DVO13" s="24"/>
      <c r="DVP13" s="24"/>
      <c r="DVQ13" s="24"/>
      <c r="DVR13" s="24"/>
      <c r="DVS13" s="24"/>
      <c r="DVT13" s="24"/>
      <c r="DVU13" s="24"/>
      <c r="DVV13" s="24"/>
      <c r="DVW13" s="24"/>
      <c r="DVX13" s="24"/>
      <c r="DVY13" s="24"/>
      <c r="DVZ13" s="24"/>
      <c r="DWA13" s="24"/>
      <c r="DWB13" s="24"/>
      <c r="DWC13" s="24"/>
      <c r="DWD13" s="24"/>
      <c r="DWE13" s="24"/>
      <c r="DWF13" s="24"/>
      <c r="DWG13" s="24"/>
      <c r="DWH13" s="24"/>
      <c r="DWI13" s="24"/>
      <c r="DWJ13" s="24"/>
      <c r="DWK13" s="24"/>
      <c r="DWL13" s="24"/>
      <c r="DWM13" s="24"/>
      <c r="DWN13" s="24"/>
      <c r="DWO13" s="24"/>
      <c r="DWP13" s="24"/>
      <c r="DWQ13" s="24"/>
      <c r="DWR13" s="24"/>
      <c r="DWS13" s="24"/>
      <c r="DWT13" s="24"/>
      <c r="DWU13" s="24"/>
      <c r="DWV13" s="24"/>
      <c r="DWW13" s="24"/>
      <c r="DWX13" s="24"/>
      <c r="DWY13" s="24"/>
      <c r="DWZ13" s="24"/>
      <c r="DXA13" s="24"/>
      <c r="DXB13" s="24"/>
      <c r="DXC13" s="24"/>
      <c r="DXD13" s="24"/>
      <c r="DXE13" s="24"/>
      <c r="DXF13" s="24"/>
      <c r="DXG13" s="24"/>
      <c r="DXH13" s="24"/>
      <c r="DXI13" s="24"/>
      <c r="DXJ13" s="24"/>
      <c r="DXK13" s="24"/>
      <c r="DXL13" s="24"/>
      <c r="DXM13" s="24"/>
      <c r="DXN13" s="24"/>
      <c r="DXO13" s="24"/>
      <c r="DXP13" s="24"/>
      <c r="DXQ13" s="24"/>
      <c r="DXR13" s="24"/>
      <c r="DXS13" s="24"/>
      <c r="DXT13" s="24"/>
      <c r="DXU13" s="24"/>
      <c r="DXV13" s="24"/>
      <c r="DXW13" s="24"/>
      <c r="DXX13" s="24"/>
      <c r="DXY13" s="24"/>
      <c r="DXZ13" s="24"/>
      <c r="DYA13" s="24"/>
      <c r="DYB13" s="24"/>
      <c r="DYC13" s="24"/>
      <c r="DYD13" s="24"/>
      <c r="DYE13" s="24"/>
      <c r="DYF13" s="24"/>
      <c r="DYG13" s="24"/>
      <c r="DYH13" s="24"/>
      <c r="DYI13" s="24"/>
      <c r="DYJ13" s="24"/>
      <c r="DYK13" s="24"/>
      <c r="DYL13" s="24"/>
      <c r="DYM13" s="24"/>
      <c r="DYN13" s="24"/>
      <c r="DYO13" s="24"/>
      <c r="DYP13" s="24"/>
      <c r="DYQ13" s="24"/>
      <c r="DYR13" s="24"/>
      <c r="DYS13" s="24"/>
      <c r="DYT13" s="24"/>
      <c r="DYU13" s="24"/>
      <c r="DYV13" s="24"/>
      <c r="DYW13" s="24"/>
      <c r="DYX13" s="24"/>
      <c r="DYY13" s="24"/>
      <c r="DYZ13" s="24"/>
      <c r="DZA13" s="24"/>
      <c r="DZB13" s="24"/>
      <c r="DZC13" s="24"/>
      <c r="DZD13" s="24"/>
      <c r="DZE13" s="24"/>
      <c r="DZF13" s="24"/>
      <c r="DZG13" s="24"/>
      <c r="DZH13" s="24"/>
      <c r="DZI13" s="24"/>
      <c r="DZJ13" s="24"/>
      <c r="DZK13" s="24"/>
      <c r="DZL13" s="24"/>
      <c r="DZM13" s="24"/>
      <c r="DZN13" s="24"/>
      <c r="DZO13" s="24"/>
      <c r="DZP13" s="24"/>
      <c r="DZQ13" s="24"/>
      <c r="DZR13" s="24"/>
      <c r="DZS13" s="24"/>
      <c r="DZT13" s="24"/>
      <c r="DZU13" s="24"/>
      <c r="DZV13" s="24"/>
      <c r="DZW13" s="24"/>
      <c r="DZX13" s="24"/>
      <c r="DZY13" s="24"/>
      <c r="DZZ13" s="24"/>
      <c r="EAA13" s="24"/>
      <c r="EAB13" s="24"/>
      <c r="EAC13" s="24"/>
      <c r="EAD13" s="24"/>
      <c r="EAE13" s="24"/>
      <c r="EAF13" s="24"/>
      <c r="EAG13" s="24"/>
      <c r="EAH13" s="24"/>
      <c r="EAI13" s="24"/>
      <c r="EAJ13" s="24"/>
      <c r="EAK13" s="24"/>
      <c r="EAL13" s="24"/>
      <c r="EAM13" s="24"/>
      <c r="EAN13" s="24"/>
      <c r="EAO13" s="24"/>
      <c r="EAP13" s="24"/>
      <c r="EAQ13" s="24"/>
      <c r="EAR13" s="24"/>
      <c r="EAS13" s="24"/>
      <c r="EAT13" s="24"/>
      <c r="EAU13" s="24"/>
      <c r="EAV13" s="24"/>
      <c r="EAW13" s="24"/>
      <c r="EAX13" s="24"/>
      <c r="EAY13" s="24"/>
      <c r="EAZ13" s="24"/>
      <c r="EBA13" s="24"/>
      <c r="EBB13" s="24"/>
      <c r="EBC13" s="24"/>
      <c r="EBD13" s="24"/>
      <c r="EBE13" s="24"/>
      <c r="EBF13" s="24"/>
      <c r="EBG13" s="24"/>
      <c r="EBH13" s="24"/>
      <c r="EBI13" s="24"/>
      <c r="EBJ13" s="24"/>
      <c r="EBK13" s="24"/>
      <c r="EBL13" s="24"/>
      <c r="EBM13" s="24"/>
      <c r="EBN13" s="24"/>
      <c r="EBO13" s="24"/>
      <c r="EBP13" s="24"/>
      <c r="EBQ13" s="24"/>
      <c r="EBR13" s="24"/>
      <c r="EBS13" s="24"/>
      <c r="EBT13" s="24"/>
      <c r="EBU13" s="24"/>
      <c r="EBV13" s="24"/>
      <c r="EBW13" s="24"/>
      <c r="EBX13" s="24"/>
      <c r="EBY13" s="24"/>
      <c r="EBZ13" s="24"/>
      <c r="ECA13" s="24"/>
      <c r="ECB13" s="24"/>
      <c r="ECC13" s="24"/>
      <c r="ECD13" s="24"/>
      <c r="ECE13" s="24"/>
      <c r="ECF13" s="24"/>
      <c r="ECG13" s="24"/>
      <c r="ECH13" s="24"/>
      <c r="ECI13" s="24"/>
      <c r="ECJ13" s="24"/>
      <c r="ECK13" s="24"/>
      <c r="ECL13" s="24"/>
      <c r="ECM13" s="24"/>
      <c r="ECN13" s="24"/>
      <c r="ECO13" s="24"/>
      <c r="ECP13" s="24"/>
      <c r="ECQ13" s="24"/>
      <c r="ECR13" s="24"/>
      <c r="ECS13" s="24"/>
      <c r="ECT13" s="24"/>
      <c r="ECU13" s="24"/>
      <c r="ECV13" s="24"/>
      <c r="ECW13" s="24"/>
      <c r="ECX13" s="24"/>
      <c r="ECY13" s="24"/>
      <c r="ECZ13" s="24"/>
      <c r="EDA13" s="24"/>
      <c r="EDB13" s="24"/>
      <c r="EDC13" s="24"/>
      <c r="EDD13" s="24"/>
      <c r="EDE13" s="24"/>
      <c r="EDF13" s="24"/>
      <c r="EDG13" s="24"/>
      <c r="EDH13" s="24"/>
      <c r="EDI13" s="24"/>
      <c r="EDJ13" s="24"/>
      <c r="EDK13" s="24"/>
      <c r="EDL13" s="24"/>
      <c r="EDM13" s="24"/>
      <c r="EDN13" s="24"/>
      <c r="EDO13" s="24"/>
      <c r="EDP13" s="24"/>
      <c r="EDQ13" s="24"/>
      <c r="EDR13" s="24"/>
      <c r="EDS13" s="24"/>
      <c r="EDT13" s="24"/>
      <c r="EDU13" s="24"/>
      <c r="EDV13" s="24"/>
      <c r="EDW13" s="24"/>
      <c r="EDX13" s="24"/>
      <c r="EDY13" s="24"/>
      <c r="EDZ13" s="24"/>
      <c r="EEA13" s="24"/>
      <c r="EEB13" s="24"/>
      <c r="EEC13" s="24"/>
      <c r="EED13" s="24"/>
      <c r="EEE13" s="24"/>
      <c r="EEF13" s="24"/>
      <c r="EEG13" s="24"/>
      <c r="EEH13" s="24"/>
      <c r="EEI13" s="24"/>
      <c r="EEJ13" s="24"/>
      <c r="EEK13" s="24"/>
      <c r="EEL13" s="24"/>
      <c r="EEM13" s="24"/>
      <c r="EEN13" s="24"/>
      <c r="EEO13" s="24"/>
      <c r="EEP13" s="24"/>
      <c r="EEQ13" s="24"/>
      <c r="EER13" s="24"/>
      <c r="EES13" s="24"/>
      <c r="EET13" s="24"/>
      <c r="EEU13" s="24"/>
      <c r="EEV13" s="24"/>
      <c r="EEW13" s="24"/>
      <c r="EEX13" s="24"/>
      <c r="EEY13" s="24"/>
      <c r="EEZ13" s="24"/>
      <c r="EFA13" s="24"/>
      <c r="EFB13" s="24"/>
      <c r="EFC13" s="24"/>
      <c r="EFD13" s="24"/>
      <c r="EFE13" s="24"/>
      <c r="EFF13" s="24"/>
      <c r="EFG13" s="24"/>
      <c r="EFH13" s="24"/>
      <c r="EFI13" s="24"/>
      <c r="EFJ13" s="24"/>
      <c r="EFK13" s="24"/>
      <c r="EFL13" s="24"/>
      <c r="EFM13" s="24"/>
      <c r="EFN13" s="24"/>
      <c r="EFO13" s="24"/>
      <c r="EFP13" s="24"/>
      <c r="EFQ13" s="24"/>
      <c r="EFR13" s="24"/>
      <c r="EFS13" s="24"/>
      <c r="EFT13" s="24"/>
      <c r="EFU13" s="24"/>
      <c r="EFV13" s="24"/>
      <c r="EFW13" s="24"/>
      <c r="EFX13" s="24"/>
      <c r="EFY13" s="24"/>
      <c r="EFZ13" s="24"/>
      <c r="EGA13" s="24"/>
      <c r="EGB13" s="24"/>
      <c r="EGC13" s="24"/>
      <c r="EGD13" s="24"/>
      <c r="EGE13" s="24"/>
      <c r="EGF13" s="24"/>
      <c r="EGG13" s="24"/>
      <c r="EGH13" s="24"/>
      <c r="EGI13" s="24"/>
      <c r="EGJ13" s="24"/>
      <c r="EGK13" s="24"/>
      <c r="EGL13" s="24"/>
      <c r="EGM13" s="24"/>
      <c r="EGN13" s="24"/>
      <c r="EGO13" s="24"/>
      <c r="EGP13" s="24"/>
      <c r="EGQ13" s="24"/>
      <c r="EGR13" s="24"/>
      <c r="EGS13" s="24"/>
      <c r="EGT13" s="24"/>
      <c r="EGU13" s="24"/>
      <c r="EGV13" s="24"/>
      <c r="EGW13" s="24"/>
      <c r="EGX13" s="24"/>
      <c r="EGY13" s="24"/>
      <c r="EGZ13" s="24"/>
      <c r="EHA13" s="24"/>
      <c r="EHB13" s="24"/>
      <c r="EHC13" s="24"/>
      <c r="EHD13" s="24"/>
      <c r="EHE13" s="24"/>
      <c r="EHF13" s="24"/>
      <c r="EHG13" s="24"/>
      <c r="EHH13" s="24"/>
      <c r="EHI13" s="24"/>
      <c r="EHJ13" s="24"/>
      <c r="EHK13" s="24"/>
      <c r="EHL13" s="24"/>
      <c r="EHM13" s="24"/>
      <c r="EHN13" s="24"/>
      <c r="EHO13" s="24"/>
      <c r="EHP13" s="24"/>
      <c r="EHQ13" s="24"/>
      <c r="EHR13" s="24"/>
      <c r="EHS13" s="24"/>
      <c r="EHT13" s="24"/>
      <c r="EHU13" s="24"/>
      <c r="EHV13" s="24"/>
      <c r="EHW13" s="24"/>
      <c r="EHX13" s="24"/>
      <c r="EHY13" s="24"/>
      <c r="EHZ13" s="24"/>
      <c r="EIA13" s="24"/>
      <c r="EIB13" s="24"/>
      <c r="EIC13" s="24"/>
      <c r="EID13" s="24"/>
      <c r="EIE13" s="24"/>
      <c r="EIF13" s="24"/>
      <c r="EIG13" s="24"/>
      <c r="EIH13" s="24"/>
      <c r="EII13" s="24"/>
      <c r="EIJ13" s="24"/>
      <c r="EIK13" s="24"/>
      <c r="EIL13" s="24"/>
      <c r="EIM13" s="24"/>
      <c r="EIN13" s="24"/>
      <c r="EIO13" s="24"/>
      <c r="EIP13" s="24"/>
      <c r="EIQ13" s="24"/>
      <c r="EIR13" s="24"/>
      <c r="EIS13" s="24"/>
      <c r="EIT13" s="24"/>
      <c r="EIU13" s="24"/>
      <c r="EIV13" s="24"/>
      <c r="EIW13" s="24"/>
      <c r="EIX13" s="24"/>
      <c r="EIY13" s="24"/>
      <c r="EIZ13" s="24"/>
      <c r="EJA13" s="24"/>
      <c r="EJB13" s="24"/>
      <c r="EJC13" s="24"/>
      <c r="EJD13" s="24"/>
      <c r="EJE13" s="24"/>
      <c r="EJF13" s="24"/>
      <c r="EJG13" s="24"/>
      <c r="EJH13" s="24"/>
      <c r="EJI13" s="24"/>
      <c r="EJJ13" s="24"/>
      <c r="EJK13" s="24"/>
      <c r="EJL13" s="24"/>
      <c r="EJM13" s="24"/>
      <c r="EJN13" s="24"/>
      <c r="EJO13" s="24"/>
      <c r="EJP13" s="24"/>
      <c r="EJQ13" s="24"/>
      <c r="EJR13" s="24"/>
      <c r="EJS13" s="24"/>
      <c r="EJT13" s="24"/>
      <c r="EJU13" s="24"/>
      <c r="EJV13" s="24"/>
      <c r="EJW13" s="24"/>
      <c r="EJX13" s="24"/>
      <c r="EJY13" s="24"/>
      <c r="EJZ13" s="24"/>
      <c r="EKA13" s="24"/>
      <c r="EKB13" s="24"/>
      <c r="EKC13" s="24"/>
      <c r="EKD13" s="24"/>
      <c r="EKE13" s="24"/>
      <c r="EKF13" s="24"/>
      <c r="EKG13" s="24"/>
      <c r="EKH13" s="24"/>
      <c r="EKI13" s="24"/>
      <c r="EKJ13" s="24"/>
      <c r="EKK13" s="24"/>
      <c r="EKL13" s="24"/>
      <c r="EKM13" s="24"/>
      <c r="EKN13" s="24"/>
      <c r="EKO13" s="24"/>
      <c r="EKP13" s="24"/>
      <c r="EKQ13" s="24"/>
      <c r="EKR13" s="24"/>
      <c r="EKS13" s="24"/>
      <c r="EKT13" s="24"/>
      <c r="EKU13" s="24"/>
      <c r="EKV13" s="24"/>
      <c r="EKW13" s="24"/>
      <c r="EKX13" s="24"/>
      <c r="EKY13" s="24"/>
      <c r="EKZ13" s="24"/>
      <c r="ELA13" s="24"/>
      <c r="ELB13" s="24"/>
      <c r="ELC13" s="24"/>
      <c r="ELD13" s="24"/>
      <c r="ELE13" s="24"/>
      <c r="ELF13" s="24"/>
      <c r="ELG13" s="24"/>
      <c r="ELH13" s="24"/>
      <c r="ELI13" s="24"/>
      <c r="ELJ13" s="24"/>
      <c r="ELK13" s="24"/>
      <c r="ELL13" s="24"/>
      <c r="ELM13" s="24"/>
      <c r="ELN13" s="24"/>
      <c r="ELO13" s="24"/>
      <c r="ELP13" s="24"/>
      <c r="ELQ13" s="24"/>
      <c r="ELR13" s="24"/>
      <c r="ELS13" s="24"/>
      <c r="ELT13" s="24"/>
      <c r="ELU13" s="24"/>
      <c r="ELV13" s="24"/>
      <c r="ELW13" s="24"/>
      <c r="ELX13" s="24"/>
      <c r="ELY13" s="24"/>
      <c r="ELZ13" s="24"/>
      <c r="EMA13" s="24"/>
      <c r="EMB13" s="24"/>
      <c r="EMC13" s="24"/>
      <c r="EMD13" s="24"/>
      <c r="EME13" s="24"/>
      <c r="EMF13" s="24"/>
      <c r="EMG13" s="24"/>
      <c r="EMH13" s="24"/>
      <c r="EMI13" s="24"/>
      <c r="EMJ13" s="24"/>
      <c r="EMK13" s="24"/>
      <c r="EML13" s="24"/>
      <c r="EMM13" s="24"/>
      <c r="EMN13" s="24"/>
      <c r="EMO13" s="24"/>
      <c r="EMP13" s="24"/>
      <c r="EMQ13" s="24"/>
      <c r="EMR13" s="24"/>
      <c r="EMS13" s="24"/>
      <c r="EMT13" s="24"/>
      <c r="EMU13" s="24"/>
      <c r="EMV13" s="24"/>
      <c r="EMW13" s="24"/>
      <c r="EMX13" s="24"/>
      <c r="EMY13" s="24"/>
      <c r="EMZ13" s="24"/>
      <c r="ENA13" s="24"/>
      <c r="ENB13" s="24"/>
      <c r="ENC13" s="24"/>
      <c r="END13" s="24"/>
      <c r="ENE13" s="24"/>
      <c r="ENF13" s="24"/>
      <c r="ENG13" s="24"/>
      <c r="ENH13" s="24"/>
      <c r="ENI13" s="24"/>
      <c r="ENJ13" s="24"/>
      <c r="ENK13" s="24"/>
      <c r="ENL13" s="24"/>
      <c r="ENM13" s="24"/>
      <c r="ENN13" s="24"/>
      <c r="ENO13" s="24"/>
      <c r="ENP13" s="24"/>
      <c r="ENQ13" s="24"/>
      <c r="ENR13" s="24"/>
      <c r="ENS13" s="24"/>
      <c r="ENT13" s="24"/>
      <c r="ENU13" s="24"/>
      <c r="ENV13" s="24"/>
      <c r="ENW13" s="24"/>
      <c r="ENX13" s="24"/>
      <c r="ENY13" s="24"/>
      <c r="ENZ13" s="24"/>
      <c r="EOA13" s="24"/>
      <c r="EOB13" s="24"/>
      <c r="EOC13" s="24"/>
      <c r="EOD13" s="24"/>
      <c r="EOE13" s="24"/>
      <c r="EOF13" s="24"/>
      <c r="EOG13" s="24"/>
      <c r="EOH13" s="24"/>
      <c r="EOI13" s="24"/>
      <c r="EOJ13" s="24"/>
      <c r="EOK13" s="24"/>
      <c r="EOL13" s="24"/>
      <c r="EOM13" s="24"/>
      <c r="EON13" s="24"/>
      <c r="EOO13" s="24"/>
      <c r="EOP13" s="24"/>
      <c r="EOQ13" s="24"/>
      <c r="EOR13" s="24"/>
      <c r="EOS13" s="24"/>
      <c r="EOT13" s="24"/>
      <c r="EOU13" s="24"/>
      <c r="EOV13" s="24"/>
      <c r="EOW13" s="24"/>
      <c r="EOX13" s="24"/>
      <c r="EOY13" s="24"/>
      <c r="EOZ13" s="24"/>
      <c r="EPA13" s="24"/>
      <c r="EPB13" s="24"/>
      <c r="EPC13" s="24"/>
      <c r="EPD13" s="24"/>
      <c r="EPE13" s="24"/>
      <c r="EPF13" s="24"/>
      <c r="EPG13" s="24"/>
      <c r="EPH13" s="24"/>
      <c r="EPI13" s="24"/>
      <c r="EPJ13" s="24"/>
      <c r="EPK13" s="24"/>
      <c r="EPL13" s="24"/>
      <c r="EPM13" s="24"/>
      <c r="EPN13" s="24"/>
      <c r="EPO13" s="24"/>
      <c r="EPP13" s="24"/>
      <c r="EPQ13" s="24"/>
      <c r="EPR13" s="24"/>
      <c r="EPS13" s="24"/>
      <c r="EPT13" s="24"/>
      <c r="EPU13" s="24"/>
      <c r="EPV13" s="24"/>
      <c r="EPW13" s="24"/>
      <c r="EPX13" s="24"/>
      <c r="EPY13" s="24"/>
      <c r="EPZ13" s="24"/>
      <c r="EQA13" s="24"/>
      <c r="EQB13" s="24"/>
      <c r="EQC13" s="24"/>
      <c r="EQD13" s="24"/>
      <c r="EQE13" s="24"/>
      <c r="EQF13" s="24"/>
      <c r="EQG13" s="24"/>
      <c r="EQH13" s="24"/>
      <c r="EQI13" s="24"/>
      <c r="EQJ13" s="24"/>
      <c r="EQK13" s="24"/>
      <c r="EQL13" s="24"/>
      <c r="EQM13" s="24"/>
      <c r="EQN13" s="24"/>
      <c r="EQO13" s="24"/>
      <c r="EQP13" s="24"/>
      <c r="EQQ13" s="24"/>
      <c r="EQR13" s="24"/>
      <c r="EQS13" s="24"/>
      <c r="EQT13" s="24"/>
      <c r="EQU13" s="24"/>
      <c r="EQV13" s="24"/>
      <c r="EQW13" s="24"/>
      <c r="EQX13" s="24"/>
      <c r="EQY13" s="24"/>
      <c r="EQZ13" s="24"/>
      <c r="ERA13" s="24"/>
      <c r="ERB13" s="24"/>
      <c r="ERC13" s="24"/>
      <c r="ERD13" s="24"/>
      <c r="ERE13" s="24"/>
      <c r="ERF13" s="24"/>
      <c r="ERG13" s="24"/>
      <c r="ERH13" s="24"/>
      <c r="ERI13" s="24"/>
      <c r="ERJ13" s="24"/>
      <c r="ERK13" s="24"/>
      <c r="ERL13" s="24"/>
      <c r="ERM13" s="24"/>
      <c r="ERN13" s="24"/>
      <c r="ERO13" s="24"/>
      <c r="ERP13" s="24"/>
      <c r="ERQ13" s="24"/>
      <c r="ERR13" s="24"/>
      <c r="ERS13" s="24"/>
      <c r="ERT13" s="24"/>
      <c r="ERU13" s="24"/>
      <c r="ERV13" s="24"/>
      <c r="ERW13" s="24"/>
      <c r="ERX13" s="24"/>
      <c r="ERY13" s="24"/>
      <c r="ERZ13" s="24"/>
      <c r="ESA13" s="24"/>
      <c r="ESB13" s="24"/>
      <c r="ESC13" s="24"/>
      <c r="ESD13" s="24"/>
      <c r="ESE13" s="24"/>
      <c r="ESF13" s="24"/>
      <c r="ESG13" s="24"/>
      <c r="ESH13" s="24"/>
      <c r="ESI13" s="24"/>
      <c r="ESJ13" s="24"/>
      <c r="ESK13" s="24"/>
      <c r="ESL13" s="24"/>
      <c r="ESM13" s="24"/>
      <c r="ESN13" s="24"/>
      <c r="ESO13" s="24"/>
      <c r="ESP13" s="24"/>
      <c r="ESQ13" s="24"/>
      <c r="ESR13" s="24"/>
      <c r="ESS13" s="24"/>
      <c r="EST13" s="24"/>
      <c r="ESU13" s="24"/>
      <c r="ESV13" s="24"/>
      <c r="ESW13" s="24"/>
      <c r="ESX13" s="24"/>
      <c r="ESY13" s="24"/>
      <c r="ESZ13" s="24"/>
      <c r="ETA13" s="24"/>
      <c r="ETB13" s="24"/>
      <c r="ETC13" s="24"/>
      <c r="ETD13" s="24"/>
      <c r="ETE13" s="24"/>
      <c r="ETF13" s="24"/>
      <c r="ETG13" s="24"/>
      <c r="ETH13" s="24"/>
      <c r="ETI13" s="24"/>
      <c r="ETJ13" s="24"/>
      <c r="ETK13" s="24"/>
      <c r="ETL13" s="24"/>
      <c r="ETM13" s="24"/>
      <c r="ETN13" s="24"/>
      <c r="ETO13" s="24"/>
      <c r="ETP13" s="24"/>
      <c r="ETQ13" s="24"/>
      <c r="ETR13" s="24"/>
      <c r="ETS13" s="24"/>
      <c r="ETT13" s="24"/>
      <c r="ETU13" s="24"/>
      <c r="ETV13" s="24"/>
      <c r="ETW13" s="24"/>
      <c r="ETX13" s="24"/>
      <c r="ETY13" s="24"/>
      <c r="ETZ13" s="24"/>
      <c r="EUA13" s="24"/>
      <c r="EUB13" s="24"/>
      <c r="EUC13" s="24"/>
      <c r="EUD13" s="24"/>
      <c r="EUE13" s="24"/>
      <c r="EUF13" s="24"/>
      <c r="EUG13" s="24"/>
      <c r="EUH13" s="24"/>
      <c r="EUI13" s="24"/>
      <c r="EUJ13" s="24"/>
      <c r="EUK13" s="24"/>
      <c r="EUL13" s="24"/>
      <c r="EUM13" s="24"/>
      <c r="EUN13" s="24"/>
      <c r="EUO13" s="24"/>
      <c r="EUP13" s="24"/>
      <c r="EUQ13" s="24"/>
      <c r="EUR13" s="24"/>
      <c r="EUS13" s="24"/>
      <c r="EUT13" s="24"/>
      <c r="EUU13" s="24"/>
      <c r="EUV13" s="24"/>
      <c r="EUW13" s="24"/>
      <c r="EUX13" s="24"/>
      <c r="EUY13" s="24"/>
      <c r="EUZ13" s="24"/>
      <c r="EVA13" s="24"/>
      <c r="EVB13" s="24"/>
      <c r="EVC13" s="24"/>
      <c r="EVD13" s="24"/>
      <c r="EVE13" s="24"/>
      <c r="EVF13" s="24"/>
      <c r="EVG13" s="24"/>
      <c r="EVH13" s="24"/>
      <c r="EVI13" s="24"/>
      <c r="EVJ13" s="24"/>
      <c r="EVK13" s="24"/>
      <c r="EVL13" s="24"/>
      <c r="EVM13" s="24"/>
      <c r="EVN13" s="24"/>
      <c r="EVO13" s="24"/>
      <c r="EVP13" s="24"/>
      <c r="EVQ13" s="24"/>
      <c r="EVR13" s="24"/>
      <c r="EVS13" s="24"/>
      <c r="EVT13" s="24"/>
      <c r="EVU13" s="24"/>
      <c r="EVV13" s="24"/>
      <c r="EVW13" s="24"/>
      <c r="EVX13" s="24"/>
      <c r="EVY13" s="24"/>
      <c r="EVZ13" s="24"/>
      <c r="EWA13" s="24"/>
      <c r="EWB13" s="24"/>
      <c r="EWC13" s="24"/>
      <c r="EWD13" s="24"/>
      <c r="EWE13" s="24"/>
      <c r="EWF13" s="24"/>
      <c r="EWG13" s="24"/>
      <c r="EWH13" s="24"/>
      <c r="EWI13" s="24"/>
      <c r="EWJ13" s="24"/>
      <c r="EWK13" s="24"/>
      <c r="EWL13" s="24"/>
      <c r="EWM13" s="24"/>
      <c r="EWN13" s="24"/>
      <c r="EWO13" s="24"/>
      <c r="EWP13" s="24"/>
      <c r="EWQ13" s="24"/>
      <c r="EWR13" s="24"/>
      <c r="EWS13" s="24"/>
      <c r="EWT13" s="24"/>
      <c r="EWU13" s="24"/>
      <c r="EWV13" s="24"/>
      <c r="EWW13" s="24"/>
      <c r="EWX13" s="24"/>
      <c r="EWY13" s="24"/>
      <c r="EWZ13" s="24"/>
      <c r="EXA13" s="24"/>
      <c r="EXB13" s="24"/>
      <c r="EXC13" s="24"/>
      <c r="EXD13" s="24"/>
      <c r="EXE13" s="24"/>
      <c r="EXF13" s="24"/>
      <c r="EXG13" s="24"/>
      <c r="EXH13" s="24"/>
      <c r="EXI13" s="24"/>
      <c r="EXJ13" s="24"/>
      <c r="EXK13" s="24"/>
      <c r="EXL13" s="24"/>
      <c r="EXM13" s="24"/>
      <c r="EXN13" s="24"/>
      <c r="EXO13" s="24"/>
      <c r="EXP13" s="24"/>
      <c r="EXQ13" s="24"/>
      <c r="EXR13" s="24"/>
      <c r="EXS13" s="24"/>
      <c r="EXT13" s="24"/>
      <c r="EXU13" s="24"/>
      <c r="EXV13" s="24"/>
      <c r="EXW13" s="24"/>
      <c r="EXX13" s="24"/>
      <c r="EXY13" s="24"/>
      <c r="EXZ13" s="24"/>
      <c r="EYA13" s="24"/>
      <c r="EYB13" s="24"/>
      <c r="EYC13" s="24"/>
      <c r="EYD13" s="24"/>
      <c r="EYE13" s="24"/>
      <c r="EYF13" s="24"/>
      <c r="EYG13" s="24"/>
      <c r="EYH13" s="24"/>
      <c r="EYI13" s="24"/>
      <c r="EYJ13" s="24"/>
      <c r="EYK13" s="24"/>
      <c r="EYL13" s="24"/>
      <c r="EYM13" s="24"/>
      <c r="EYN13" s="24"/>
      <c r="EYO13" s="24"/>
      <c r="EYP13" s="24"/>
      <c r="EYQ13" s="24"/>
      <c r="EYR13" s="24"/>
      <c r="EYS13" s="24"/>
      <c r="EYT13" s="24"/>
      <c r="EYU13" s="24"/>
      <c r="EYV13" s="24"/>
      <c r="EYW13" s="24"/>
      <c r="EYX13" s="24"/>
      <c r="EYY13" s="24"/>
      <c r="EYZ13" s="24"/>
      <c r="EZA13" s="24"/>
      <c r="EZB13" s="24"/>
      <c r="EZC13" s="24"/>
      <c r="EZD13" s="24"/>
      <c r="EZE13" s="24"/>
      <c r="EZF13" s="24"/>
      <c r="EZG13" s="24"/>
      <c r="EZH13" s="24"/>
      <c r="EZI13" s="24"/>
      <c r="EZJ13" s="24"/>
      <c r="EZK13" s="24"/>
      <c r="EZL13" s="24"/>
      <c r="EZM13" s="24"/>
      <c r="EZN13" s="24"/>
      <c r="EZO13" s="24"/>
      <c r="EZP13" s="24"/>
      <c r="EZQ13" s="24"/>
      <c r="EZR13" s="24"/>
      <c r="EZS13" s="24"/>
      <c r="EZT13" s="24"/>
      <c r="EZU13" s="24"/>
      <c r="EZV13" s="24"/>
      <c r="EZW13" s="24"/>
      <c r="EZX13" s="24"/>
      <c r="EZY13" s="24"/>
      <c r="EZZ13" s="24"/>
      <c r="FAA13" s="24"/>
      <c r="FAB13" s="24"/>
      <c r="FAC13" s="24"/>
      <c r="FAD13" s="24"/>
      <c r="FAE13" s="24"/>
      <c r="FAF13" s="24"/>
      <c r="FAG13" s="24"/>
      <c r="FAH13" s="24"/>
      <c r="FAI13" s="24"/>
      <c r="FAJ13" s="24"/>
      <c r="FAK13" s="24"/>
      <c r="FAL13" s="24"/>
      <c r="FAM13" s="24"/>
      <c r="FAN13" s="24"/>
      <c r="FAO13" s="24"/>
      <c r="FAP13" s="24"/>
      <c r="FAQ13" s="24"/>
      <c r="FAR13" s="24"/>
      <c r="FAS13" s="24"/>
      <c r="FAT13" s="24"/>
      <c r="FAU13" s="24"/>
      <c r="FAV13" s="24"/>
      <c r="FAW13" s="24"/>
      <c r="FAX13" s="24"/>
      <c r="FAY13" s="24"/>
      <c r="FAZ13" s="24"/>
      <c r="FBA13" s="24"/>
      <c r="FBB13" s="24"/>
      <c r="FBC13" s="24"/>
      <c r="FBD13" s="24"/>
      <c r="FBE13" s="24"/>
      <c r="FBF13" s="24"/>
      <c r="FBG13" s="24"/>
      <c r="FBH13" s="24"/>
      <c r="FBI13" s="24"/>
      <c r="FBJ13" s="24"/>
      <c r="FBK13" s="24"/>
      <c r="FBL13" s="24"/>
      <c r="FBM13" s="24"/>
      <c r="FBN13" s="24"/>
      <c r="FBO13" s="24"/>
      <c r="FBP13" s="24"/>
      <c r="FBQ13" s="24"/>
      <c r="FBR13" s="24"/>
      <c r="FBS13" s="24"/>
      <c r="FBT13" s="24"/>
      <c r="FBU13" s="24"/>
      <c r="FBV13" s="24"/>
      <c r="FBW13" s="24"/>
      <c r="FBX13" s="24"/>
      <c r="FBY13" s="24"/>
      <c r="FBZ13" s="24"/>
      <c r="FCA13" s="24"/>
      <c r="FCB13" s="24"/>
      <c r="FCC13" s="24"/>
      <c r="FCD13" s="24"/>
      <c r="FCE13" s="24"/>
      <c r="FCF13" s="24"/>
      <c r="FCG13" s="24"/>
      <c r="FCH13" s="24"/>
      <c r="FCI13" s="24"/>
      <c r="FCJ13" s="24"/>
      <c r="FCK13" s="24"/>
      <c r="FCL13" s="24"/>
      <c r="FCM13" s="24"/>
      <c r="FCN13" s="24"/>
      <c r="FCO13" s="24"/>
      <c r="FCP13" s="24"/>
      <c r="FCQ13" s="24"/>
      <c r="FCR13" s="24"/>
      <c r="FCS13" s="24"/>
      <c r="FCT13" s="24"/>
      <c r="FCU13" s="24"/>
      <c r="FCV13" s="24"/>
      <c r="FCW13" s="24"/>
      <c r="FCX13" s="24"/>
      <c r="FCY13" s="24"/>
      <c r="FCZ13" s="24"/>
      <c r="FDA13" s="24"/>
      <c r="FDB13" s="24"/>
      <c r="FDC13" s="24"/>
      <c r="FDD13" s="24"/>
      <c r="FDE13" s="24"/>
      <c r="FDF13" s="24"/>
      <c r="FDG13" s="24"/>
      <c r="FDH13" s="24"/>
      <c r="FDI13" s="24"/>
      <c r="FDJ13" s="24"/>
      <c r="FDK13" s="24"/>
      <c r="FDL13" s="24"/>
      <c r="FDM13" s="24"/>
      <c r="FDN13" s="24"/>
      <c r="FDO13" s="24"/>
      <c r="FDP13" s="24"/>
      <c r="FDQ13" s="24"/>
      <c r="FDR13" s="24"/>
      <c r="FDS13" s="24"/>
      <c r="FDT13" s="24"/>
      <c r="FDU13" s="24"/>
      <c r="FDV13" s="24"/>
      <c r="FDW13" s="24"/>
      <c r="FDX13" s="24"/>
      <c r="FDY13" s="24"/>
      <c r="FDZ13" s="24"/>
      <c r="FEA13" s="24"/>
      <c r="FEB13" s="24"/>
      <c r="FEC13" s="24"/>
      <c r="FED13" s="24"/>
      <c r="FEE13" s="24"/>
      <c r="FEF13" s="24"/>
      <c r="FEG13" s="24"/>
      <c r="FEH13" s="24"/>
      <c r="FEI13" s="24"/>
      <c r="FEJ13" s="24"/>
      <c r="FEK13" s="24"/>
      <c r="FEL13" s="24"/>
      <c r="FEM13" s="24"/>
      <c r="FEN13" s="24"/>
      <c r="FEO13" s="24"/>
      <c r="FEP13" s="24"/>
      <c r="FEQ13" s="24"/>
      <c r="FER13" s="24"/>
      <c r="FES13" s="24"/>
      <c r="FET13" s="24"/>
      <c r="FEU13" s="24"/>
      <c r="FEV13" s="24"/>
      <c r="FEW13" s="24"/>
      <c r="FEX13" s="24"/>
      <c r="FEY13" s="24"/>
      <c r="FEZ13" s="24"/>
      <c r="FFA13" s="24"/>
      <c r="FFB13" s="24"/>
      <c r="FFC13" s="24"/>
      <c r="FFD13" s="24"/>
      <c r="FFE13" s="24"/>
      <c r="FFF13" s="24"/>
      <c r="FFG13" s="24"/>
      <c r="FFH13" s="24"/>
      <c r="FFI13" s="24"/>
      <c r="FFJ13" s="24"/>
      <c r="FFK13" s="24"/>
      <c r="FFL13" s="24"/>
      <c r="FFM13" s="24"/>
      <c r="FFN13" s="24"/>
      <c r="FFO13" s="24"/>
      <c r="FFP13" s="24"/>
      <c r="FFQ13" s="24"/>
      <c r="FFR13" s="24"/>
      <c r="FFS13" s="24"/>
      <c r="FFT13" s="24"/>
      <c r="FFU13" s="24"/>
      <c r="FFV13" s="24"/>
      <c r="FFW13" s="24"/>
      <c r="FFX13" s="24"/>
      <c r="FFY13" s="24"/>
      <c r="FFZ13" s="24"/>
      <c r="FGA13" s="24"/>
      <c r="FGB13" s="24"/>
      <c r="FGC13" s="24"/>
      <c r="FGD13" s="24"/>
      <c r="FGE13" s="24"/>
      <c r="FGF13" s="24"/>
      <c r="FGG13" s="24"/>
      <c r="FGH13" s="24"/>
      <c r="FGI13" s="24"/>
      <c r="FGJ13" s="24"/>
      <c r="FGK13" s="24"/>
      <c r="FGL13" s="24"/>
      <c r="FGM13" s="24"/>
      <c r="FGN13" s="24"/>
      <c r="FGO13" s="24"/>
      <c r="FGP13" s="24"/>
      <c r="FGQ13" s="24"/>
      <c r="FGR13" s="24"/>
      <c r="FGS13" s="24"/>
      <c r="FGT13" s="24"/>
      <c r="FGU13" s="24"/>
      <c r="FGV13" s="24"/>
      <c r="FGW13" s="24"/>
      <c r="FGX13" s="24"/>
      <c r="FGY13" s="24"/>
      <c r="FGZ13" s="24"/>
      <c r="FHA13" s="24"/>
      <c r="FHB13" s="24"/>
      <c r="FHC13" s="24"/>
      <c r="FHD13" s="24"/>
      <c r="FHE13" s="24"/>
      <c r="FHF13" s="24"/>
      <c r="FHG13" s="24"/>
      <c r="FHH13" s="24"/>
      <c r="FHI13" s="24"/>
      <c r="FHJ13" s="24"/>
      <c r="FHK13" s="24"/>
      <c r="FHL13" s="24"/>
      <c r="FHM13" s="24"/>
      <c r="FHN13" s="24"/>
      <c r="FHO13" s="24"/>
      <c r="FHP13" s="24"/>
      <c r="FHQ13" s="24"/>
      <c r="FHR13" s="24"/>
      <c r="FHS13" s="24"/>
      <c r="FHT13" s="24"/>
      <c r="FHU13" s="24"/>
      <c r="FHV13" s="24"/>
      <c r="FHW13" s="24"/>
      <c r="FHX13" s="24"/>
      <c r="FHY13" s="24"/>
      <c r="FHZ13" s="24"/>
      <c r="FIA13" s="24"/>
      <c r="FIB13" s="24"/>
      <c r="FIC13" s="24"/>
      <c r="FID13" s="24"/>
      <c r="FIE13" s="24"/>
      <c r="FIF13" s="24"/>
      <c r="FIG13" s="24"/>
      <c r="FIH13" s="24"/>
      <c r="FII13" s="24"/>
      <c r="FIJ13" s="24"/>
      <c r="FIK13" s="24"/>
      <c r="FIL13" s="24"/>
      <c r="FIM13" s="24"/>
      <c r="FIN13" s="24"/>
      <c r="FIO13" s="24"/>
      <c r="FIP13" s="24"/>
      <c r="FIQ13" s="24"/>
      <c r="FIR13" s="24"/>
      <c r="FIS13" s="24"/>
      <c r="FIT13" s="24"/>
      <c r="FIU13" s="24"/>
      <c r="FIV13" s="24"/>
      <c r="FIW13" s="24"/>
      <c r="FIX13" s="24"/>
      <c r="FIY13" s="24"/>
      <c r="FIZ13" s="24"/>
      <c r="FJA13" s="24"/>
      <c r="FJB13" s="24"/>
      <c r="FJC13" s="24"/>
      <c r="FJD13" s="24"/>
      <c r="FJE13" s="24"/>
      <c r="FJF13" s="24"/>
      <c r="FJG13" s="24"/>
      <c r="FJH13" s="24"/>
      <c r="FJI13" s="24"/>
      <c r="FJJ13" s="24"/>
      <c r="FJK13" s="24"/>
      <c r="FJL13" s="24"/>
      <c r="FJM13" s="24"/>
      <c r="FJN13" s="24"/>
      <c r="FJO13" s="24"/>
      <c r="FJP13" s="24"/>
      <c r="FJQ13" s="24"/>
      <c r="FJR13" s="24"/>
      <c r="FJS13" s="24"/>
      <c r="FJT13" s="24"/>
      <c r="FJU13" s="24"/>
      <c r="FJV13" s="24"/>
      <c r="FJW13" s="24"/>
      <c r="FJX13" s="24"/>
      <c r="FJY13" s="24"/>
      <c r="FJZ13" s="24"/>
      <c r="FKA13" s="24"/>
      <c r="FKB13" s="24"/>
      <c r="FKC13" s="24"/>
      <c r="FKD13" s="24"/>
      <c r="FKE13" s="24"/>
      <c r="FKF13" s="24"/>
      <c r="FKG13" s="24"/>
      <c r="FKH13" s="24"/>
      <c r="FKI13" s="24"/>
      <c r="FKJ13" s="24"/>
      <c r="FKK13" s="24"/>
      <c r="FKL13" s="24"/>
      <c r="FKM13" s="24"/>
      <c r="FKN13" s="24"/>
      <c r="FKO13" s="24"/>
      <c r="FKP13" s="24"/>
      <c r="FKQ13" s="24"/>
      <c r="FKR13" s="24"/>
      <c r="FKS13" s="24"/>
      <c r="FKT13" s="24"/>
      <c r="FKU13" s="24"/>
      <c r="FKV13" s="24"/>
      <c r="FKW13" s="24"/>
      <c r="FKX13" s="24"/>
      <c r="FKY13" s="24"/>
      <c r="FKZ13" s="24"/>
      <c r="FLA13" s="24"/>
      <c r="FLB13" s="24"/>
      <c r="FLC13" s="24"/>
      <c r="FLD13" s="24"/>
      <c r="FLE13" s="24"/>
      <c r="FLF13" s="24"/>
      <c r="FLG13" s="24"/>
      <c r="FLH13" s="24"/>
      <c r="FLI13" s="24"/>
      <c r="FLJ13" s="24"/>
      <c r="FLK13" s="24"/>
      <c r="FLL13" s="24"/>
      <c r="FLM13" s="24"/>
      <c r="FLN13" s="24"/>
      <c r="FLO13" s="24"/>
      <c r="FLP13" s="24"/>
      <c r="FLQ13" s="24"/>
      <c r="FLR13" s="24"/>
      <c r="FLS13" s="24"/>
      <c r="FLT13" s="24"/>
      <c r="FLU13" s="24"/>
      <c r="FLV13" s="24"/>
      <c r="FLW13" s="24"/>
      <c r="FLX13" s="24"/>
      <c r="FLY13" s="24"/>
      <c r="FLZ13" s="24"/>
      <c r="FMA13" s="24"/>
      <c r="FMB13" s="24"/>
      <c r="FMC13" s="24"/>
      <c r="FMD13" s="24"/>
      <c r="FME13" s="24"/>
      <c r="FMF13" s="24"/>
      <c r="FMG13" s="24"/>
      <c r="FMH13" s="24"/>
      <c r="FMI13" s="24"/>
      <c r="FMJ13" s="24"/>
      <c r="FMK13" s="24"/>
      <c r="FML13" s="24"/>
      <c r="FMM13" s="24"/>
      <c r="FMN13" s="24"/>
      <c r="FMO13" s="24"/>
      <c r="FMP13" s="24"/>
      <c r="FMQ13" s="24"/>
      <c r="FMR13" s="24"/>
      <c r="FMS13" s="24"/>
      <c r="FMT13" s="24"/>
      <c r="FMU13" s="24"/>
      <c r="FMV13" s="24"/>
      <c r="FMW13" s="24"/>
      <c r="FMX13" s="24"/>
      <c r="FMY13" s="24"/>
      <c r="FMZ13" s="24"/>
      <c r="FNA13" s="24"/>
      <c r="FNB13" s="24"/>
      <c r="FNC13" s="24"/>
      <c r="FND13" s="24"/>
      <c r="FNE13" s="24"/>
      <c r="FNF13" s="24"/>
      <c r="FNG13" s="24"/>
      <c r="FNH13" s="24"/>
      <c r="FNI13" s="24"/>
      <c r="FNJ13" s="24"/>
      <c r="FNK13" s="24"/>
      <c r="FNL13" s="24"/>
      <c r="FNM13" s="24"/>
      <c r="FNN13" s="24"/>
      <c r="FNO13" s="24"/>
      <c r="FNP13" s="24"/>
      <c r="FNQ13" s="24"/>
      <c r="FNR13" s="24"/>
      <c r="FNS13" s="24"/>
      <c r="FNT13" s="24"/>
      <c r="FNU13" s="24"/>
      <c r="FNV13" s="24"/>
      <c r="FNW13" s="24"/>
      <c r="FNX13" s="24"/>
      <c r="FNY13" s="24"/>
      <c r="FNZ13" s="24"/>
      <c r="FOA13" s="24"/>
      <c r="FOB13" s="24"/>
      <c r="FOC13" s="24"/>
      <c r="FOD13" s="24"/>
      <c r="FOE13" s="24"/>
      <c r="FOF13" s="24"/>
      <c r="FOG13" s="24"/>
      <c r="FOH13" s="24"/>
      <c r="FOI13" s="24"/>
      <c r="FOJ13" s="24"/>
      <c r="FOK13" s="24"/>
      <c r="FOL13" s="24"/>
      <c r="FOM13" s="24"/>
      <c r="FON13" s="24"/>
      <c r="FOO13" s="24"/>
      <c r="FOP13" s="24"/>
      <c r="FOQ13" s="24"/>
      <c r="FOR13" s="24"/>
      <c r="FOS13" s="24"/>
      <c r="FOT13" s="24"/>
      <c r="FOU13" s="24"/>
      <c r="FOV13" s="24"/>
      <c r="FOW13" s="24"/>
      <c r="FOX13" s="24"/>
      <c r="FOY13" s="24"/>
      <c r="FOZ13" s="24"/>
      <c r="FPA13" s="24"/>
      <c r="FPB13" s="24"/>
      <c r="FPC13" s="24"/>
      <c r="FPD13" s="24"/>
      <c r="FPE13" s="24"/>
      <c r="FPF13" s="24"/>
      <c r="FPG13" s="24"/>
      <c r="FPH13" s="24"/>
      <c r="FPI13" s="24"/>
      <c r="FPJ13" s="24"/>
      <c r="FPK13" s="24"/>
      <c r="FPL13" s="24"/>
      <c r="FPM13" s="24"/>
      <c r="FPN13" s="24"/>
      <c r="FPO13" s="24"/>
      <c r="FPP13" s="24"/>
      <c r="FPQ13" s="24"/>
      <c r="FPR13" s="24"/>
      <c r="FPS13" s="24"/>
      <c r="FPT13" s="24"/>
      <c r="FPU13" s="24"/>
      <c r="FPV13" s="24"/>
      <c r="FPW13" s="24"/>
      <c r="FPX13" s="24"/>
      <c r="FPY13" s="24"/>
      <c r="FPZ13" s="24"/>
      <c r="FQA13" s="24"/>
      <c r="FQB13" s="24"/>
      <c r="FQC13" s="24"/>
      <c r="FQD13" s="24"/>
      <c r="FQE13" s="24"/>
      <c r="FQF13" s="24"/>
      <c r="FQG13" s="24"/>
      <c r="FQH13" s="24"/>
      <c r="FQI13" s="24"/>
      <c r="FQJ13" s="24"/>
      <c r="FQK13" s="24"/>
      <c r="FQL13" s="24"/>
      <c r="FQM13" s="24"/>
      <c r="FQN13" s="24"/>
      <c r="FQO13" s="24"/>
      <c r="FQP13" s="24"/>
      <c r="FQQ13" s="24"/>
      <c r="FQR13" s="24"/>
      <c r="FQS13" s="24"/>
      <c r="FQT13" s="24"/>
      <c r="FQU13" s="24"/>
      <c r="FQV13" s="24"/>
      <c r="FQW13" s="24"/>
      <c r="FQX13" s="24"/>
      <c r="FQY13" s="24"/>
      <c r="FQZ13" s="24"/>
      <c r="FRA13" s="24"/>
      <c r="FRB13" s="24"/>
      <c r="FRC13" s="24"/>
      <c r="FRD13" s="24"/>
      <c r="FRE13" s="24"/>
      <c r="FRF13" s="24"/>
      <c r="FRG13" s="24"/>
      <c r="FRH13" s="24"/>
      <c r="FRI13" s="24"/>
      <c r="FRJ13" s="24"/>
      <c r="FRK13" s="24"/>
      <c r="FRL13" s="24"/>
      <c r="FRM13" s="24"/>
      <c r="FRN13" s="24"/>
      <c r="FRO13" s="24"/>
      <c r="FRP13" s="24"/>
      <c r="FRQ13" s="24"/>
      <c r="FRR13" s="24"/>
      <c r="FRS13" s="24"/>
      <c r="FRT13" s="24"/>
      <c r="FRU13" s="24"/>
      <c r="FRV13" s="24"/>
      <c r="FRW13" s="24"/>
      <c r="FRX13" s="24"/>
      <c r="FRY13" s="24"/>
      <c r="FRZ13" s="24"/>
      <c r="FSA13" s="24"/>
      <c r="FSB13" s="24"/>
      <c r="FSC13" s="24"/>
      <c r="FSD13" s="24"/>
      <c r="FSE13" s="24"/>
      <c r="FSF13" s="24"/>
      <c r="FSG13" s="24"/>
      <c r="FSH13" s="24"/>
      <c r="FSI13" s="24"/>
      <c r="FSJ13" s="24"/>
      <c r="FSK13" s="24"/>
      <c r="FSL13" s="24"/>
      <c r="FSM13" s="24"/>
      <c r="FSN13" s="24"/>
      <c r="FSO13" s="24"/>
      <c r="FSP13" s="24"/>
      <c r="FSQ13" s="24"/>
      <c r="FSR13" s="24"/>
      <c r="FSS13" s="24"/>
      <c r="FST13" s="24"/>
      <c r="FSU13" s="24"/>
      <c r="FSV13" s="24"/>
      <c r="FSW13" s="24"/>
      <c r="FSX13" s="24"/>
      <c r="FSY13" s="24"/>
      <c r="FSZ13" s="24"/>
      <c r="FTA13" s="24"/>
      <c r="FTB13" s="24"/>
      <c r="FTC13" s="24"/>
      <c r="FTD13" s="24"/>
      <c r="FTE13" s="24"/>
      <c r="FTF13" s="24"/>
      <c r="FTG13" s="24"/>
      <c r="FTH13" s="24"/>
      <c r="FTI13" s="24"/>
      <c r="FTJ13" s="24"/>
      <c r="FTK13" s="24"/>
      <c r="FTL13" s="24"/>
      <c r="FTM13" s="24"/>
      <c r="FTN13" s="24"/>
      <c r="FTO13" s="24"/>
      <c r="FTP13" s="24"/>
      <c r="FTQ13" s="24"/>
      <c r="FTR13" s="24"/>
      <c r="FTS13" s="24"/>
      <c r="FTT13" s="24"/>
      <c r="FTU13" s="24"/>
      <c r="FTV13" s="24"/>
      <c r="FTW13" s="24"/>
      <c r="FTX13" s="24"/>
      <c r="FTY13" s="24"/>
      <c r="FTZ13" s="24"/>
      <c r="FUA13" s="24"/>
      <c r="FUB13" s="24"/>
      <c r="FUC13" s="24"/>
      <c r="FUD13" s="24"/>
      <c r="FUE13" s="24"/>
      <c r="FUF13" s="24"/>
      <c r="FUG13" s="24"/>
      <c r="FUH13" s="24"/>
      <c r="FUI13" s="24"/>
      <c r="FUJ13" s="24"/>
      <c r="FUK13" s="24"/>
      <c r="FUL13" s="24"/>
      <c r="FUM13" s="24"/>
      <c r="FUN13" s="24"/>
      <c r="FUO13" s="24"/>
      <c r="FUP13" s="24"/>
      <c r="FUQ13" s="24"/>
      <c r="FUR13" s="24"/>
      <c r="FUS13" s="24"/>
      <c r="FUT13" s="24"/>
      <c r="FUU13" s="24"/>
      <c r="FUV13" s="24"/>
      <c r="FUW13" s="24"/>
      <c r="FUX13" s="24"/>
      <c r="FUY13" s="24"/>
      <c r="FUZ13" s="24"/>
      <c r="FVA13" s="24"/>
      <c r="FVB13" s="24"/>
      <c r="FVC13" s="24"/>
      <c r="FVD13" s="24"/>
      <c r="FVE13" s="24"/>
      <c r="FVF13" s="24"/>
      <c r="FVG13" s="24"/>
      <c r="FVH13" s="24"/>
      <c r="FVI13" s="24"/>
      <c r="FVJ13" s="24"/>
      <c r="FVK13" s="24"/>
      <c r="FVL13" s="24"/>
      <c r="FVM13" s="24"/>
      <c r="FVN13" s="24"/>
      <c r="FVO13" s="24"/>
      <c r="FVP13" s="24"/>
      <c r="FVQ13" s="24"/>
      <c r="FVR13" s="24"/>
      <c r="FVS13" s="24"/>
      <c r="FVT13" s="24"/>
      <c r="FVU13" s="24"/>
      <c r="FVV13" s="24"/>
      <c r="FVW13" s="24"/>
      <c r="FVX13" s="24"/>
      <c r="FVY13" s="24"/>
      <c r="FVZ13" s="24"/>
      <c r="FWA13" s="24"/>
      <c r="FWB13" s="24"/>
      <c r="FWC13" s="24"/>
      <c r="FWD13" s="24"/>
      <c r="FWE13" s="24"/>
      <c r="FWF13" s="24"/>
      <c r="FWG13" s="24"/>
      <c r="FWH13" s="24"/>
      <c r="FWI13" s="24"/>
      <c r="FWJ13" s="24"/>
      <c r="FWK13" s="24"/>
      <c r="FWL13" s="24"/>
      <c r="FWM13" s="24"/>
      <c r="FWN13" s="24"/>
      <c r="FWO13" s="24"/>
      <c r="FWP13" s="24"/>
      <c r="FWQ13" s="24"/>
      <c r="FWR13" s="24"/>
      <c r="FWS13" s="24"/>
      <c r="FWT13" s="24"/>
      <c r="FWU13" s="24"/>
      <c r="FWV13" s="24"/>
      <c r="FWW13" s="24"/>
      <c r="FWX13" s="24"/>
      <c r="FWY13" s="24"/>
      <c r="FWZ13" s="24"/>
      <c r="FXA13" s="24"/>
      <c r="FXB13" s="24"/>
      <c r="FXC13" s="24"/>
      <c r="FXD13" s="24"/>
      <c r="FXE13" s="24"/>
      <c r="FXF13" s="24"/>
      <c r="FXG13" s="24"/>
      <c r="FXH13" s="24"/>
      <c r="FXI13" s="24"/>
      <c r="FXJ13" s="24"/>
      <c r="FXK13" s="24"/>
      <c r="FXL13" s="24"/>
      <c r="FXM13" s="24"/>
      <c r="FXN13" s="24"/>
      <c r="FXO13" s="24"/>
      <c r="FXP13" s="24"/>
      <c r="FXQ13" s="24"/>
      <c r="FXR13" s="24"/>
      <c r="FXS13" s="24"/>
      <c r="FXT13" s="24"/>
      <c r="FXU13" s="24"/>
      <c r="FXV13" s="24"/>
      <c r="FXW13" s="24"/>
      <c r="FXX13" s="24"/>
      <c r="FXY13" s="24"/>
      <c r="FXZ13" s="24"/>
      <c r="FYA13" s="24"/>
      <c r="FYB13" s="24"/>
      <c r="FYC13" s="24"/>
      <c r="FYD13" s="24"/>
      <c r="FYE13" s="24"/>
      <c r="FYF13" s="24"/>
      <c r="FYG13" s="24"/>
      <c r="FYH13" s="24"/>
      <c r="FYI13" s="24"/>
      <c r="FYJ13" s="24"/>
      <c r="FYK13" s="24"/>
      <c r="FYL13" s="24"/>
      <c r="FYM13" s="24"/>
      <c r="FYN13" s="24"/>
      <c r="FYO13" s="24"/>
      <c r="FYP13" s="24"/>
      <c r="FYQ13" s="24"/>
      <c r="FYR13" s="24"/>
      <c r="FYS13" s="24"/>
      <c r="FYT13" s="24"/>
      <c r="FYU13" s="24"/>
      <c r="FYV13" s="24"/>
      <c r="FYW13" s="24"/>
      <c r="FYX13" s="24"/>
      <c r="FYY13" s="24"/>
      <c r="FYZ13" s="24"/>
      <c r="FZA13" s="24"/>
      <c r="FZB13" s="24"/>
      <c r="FZC13" s="24"/>
      <c r="FZD13" s="24"/>
      <c r="FZE13" s="24"/>
      <c r="FZF13" s="24"/>
      <c r="FZG13" s="24"/>
      <c r="FZH13" s="24"/>
      <c r="FZI13" s="24"/>
      <c r="FZJ13" s="24"/>
      <c r="FZK13" s="24"/>
      <c r="FZL13" s="24"/>
      <c r="FZM13" s="24"/>
      <c r="FZN13" s="24"/>
      <c r="FZO13" s="24"/>
      <c r="FZP13" s="24"/>
      <c r="FZQ13" s="24"/>
      <c r="FZR13" s="24"/>
      <c r="FZS13" s="24"/>
      <c r="FZT13" s="24"/>
      <c r="FZU13" s="24"/>
      <c r="FZV13" s="24"/>
      <c r="FZW13" s="24"/>
      <c r="FZX13" s="24"/>
      <c r="FZY13" s="24"/>
      <c r="FZZ13" s="24"/>
      <c r="GAA13" s="24"/>
      <c r="GAB13" s="24"/>
      <c r="GAC13" s="24"/>
      <c r="GAD13" s="24"/>
      <c r="GAE13" s="24"/>
      <c r="GAF13" s="24"/>
      <c r="GAG13" s="24"/>
      <c r="GAH13" s="24"/>
      <c r="GAI13" s="24"/>
      <c r="GAJ13" s="24"/>
      <c r="GAK13" s="24"/>
      <c r="GAL13" s="24"/>
      <c r="GAM13" s="24"/>
      <c r="GAN13" s="24"/>
      <c r="GAO13" s="24"/>
      <c r="GAP13" s="24"/>
      <c r="GAQ13" s="24"/>
      <c r="GAR13" s="24"/>
      <c r="GAS13" s="24"/>
      <c r="GAT13" s="24"/>
      <c r="GAU13" s="24"/>
      <c r="GAV13" s="24"/>
      <c r="GAW13" s="24"/>
      <c r="GAX13" s="24"/>
      <c r="GAY13" s="24"/>
      <c r="GAZ13" s="24"/>
      <c r="GBA13" s="24"/>
      <c r="GBB13" s="24"/>
      <c r="GBC13" s="24"/>
      <c r="GBD13" s="24"/>
      <c r="GBE13" s="24"/>
      <c r="GBF13" s="24"/>
      <c r="GBG13" s="24"/>
      <c r="GBH13" s="24"/>
      <c r="GBI13" s="24"/>
      <c r="GBJ13" s="24"/>
      <c r="GBK13" s="24"/>
      <c r="GBL13" s="24"/>
      <c r="GBM13" s="24"/>
      <c r="GBN13" s="24"/>
      <c r="GBO13" s="24"/>
      <c r="GBP13" s="24"/>
      <c r="GBQ13" s="24"/>
      <c r="GBR13" s="24"/>
      <c r="GBS13" s="24"/>
      <c r="GBT13" s="24"/>
      <c r="GBU13" s="24"/>
      <c r="GBV13" s="24"/>
      <c r="GBW13" s="24"/>
      <c r="GBX13" s="24"/>
      <c r="GBY13" s="24"/>
      <c r="GBZ13" s="24"/>
      <c r="GCA13" s="24"/>
      <c r="GCB13" s="24"/>
      <c r="GCC13" s="24"/>
      <c r="GCD13" s="24"/>
      <c r="GCE13" s="24"/>
      <c r="GCF13" s="24"/>
      <c r="GCG13" s="24"/>
      <c r="GCH13" s="24"/>
      <c r="GCI13" s="24"/>
      <c r="GCJ13" s="24"/>
      <c r="GCK13" s="24"/>
      <c r="GCL13" s="24"/>
      <c r="GCM13" s="24"/>
      <c r="GCN13" s="24"/>
      <c r="GCO13" s="24"/>
      <c r="GCP13" s="24"/>
      <c r="GCQ13" s="24"/>
      <c r="GCR13" s="24"/>
      <c r="GCS13" s="24"/>
      <c r="GCT13" s="24"/>
      <c r="GCU13" s="24"/>
      <c r="GCV13" s="24"/>
      <c r="GCW13" s="24"/>
      <c r="GCX13" s="24"/>
      <c r="GCY13" s="24"/>
      <c r="GCZ13" s="24"/>
      <c r="GDA13" s="24"/>
      <c r="GDB13" s="24"/>
      <c r="GDC13" s="24"/>
      <c r="GDD13" s="24"/>
      <c r="GDE13" s="24"/>
      <c r="GDF13" s="24"/>
      <c r="GDG13" s="24"/>
      <c r="GDH13" s="24"/>
      <c r="GDI13" s="24"/>
      <c r="GDJ13" s="24"/>
      <c r="GDK13" s="24"/>
      <c r="GDL13" s="24"/>
      <c r="GDM13" s="24"/>
      <c r="GDN13" s="24"/>
      <c r="GDO13" s="24"/>
      <c r="GDP13" s="24"/>
      <c r="GDQ13" s="24"/>
      <c r="GDR13" s="24"/>
      <c r="GDS13" s="24"/>
      <c r="GDT13" s="24"/>
      <c r="GDU13" s="24"/>
      <c r="GDV13" s="24"/>
      <c r="GDW13" s="24"/>
      <c r="GDX13" s="24"/>
      <c r="GDY13" s="24"/>
      <c r="GDZ13" s="24"/>
      <c r="GEA13" s="24"/>
      <c r="GEB13" s="24"/>
      <c r="GEC13" s="24"/>
      <c r="GED13" s="24"/>
      <c r="GEE13" s="24"/>
      <c r="GEF13" s="24"/>
      <c r="GEG13" s="24"/>
      <c r="GEH13" s="24"/>
      <c r="GEI13" s="24"/>
      <c r="GEJ13" s="24"/>
      <c r="GEK13" s="24"/>
      <c r="GEL13" s="24"/>
      <c r="GEM13" s="24"/>
      <c r="GEN13" s="24"/>
      <c r="GEO13" s="24"/>
      <c r="GEP13" s="24"/>
      <c r="GEQ13" s="24"/>
      <c r="GER13" s="24"/>
      <c r="GES13" s="24"/>
      <c r="GET13" s="24"/>
      <c r="GEU13" s="24"/>
      <c r="GEV13" s="24"/>
      <c r="GEW13" s="24"/>
      <c r="GEX13" s="24"/>
      <c r="GEY13" s="24"/>
      <c r="GEZ13" s="24"/>
      <c r="GFA13" s="24"/>
      <c r="GFB13" s="24"/>
      <c r="GFC13" s="24"/>
      <c r="GFD13" s="24"/>
      <c r="GFE13" s="24"/>
      <c r="GFF13" s="24"/>
      <c r="GFG13" s="24"/>
      <c r="GFH13" s="24"/>
      <c r="GFI13" s="24"/>
      <c r="GFJ13" s="24"/>
      <c r="GFK13" s="24"/>
      <c r="GFL13" s="24"/>
      <c r="GFM13" s="24"/>
      <c r="GFN13" s="24"/>
      <c r="GFO13" s="24"/>
      <c r="GFP13" s="24"/>
      <c r="GFQ13" s="24"/>
      <c r="GFR13" s="24"/>
      <c r="GFS13" s="24"/>
      <c r="GFT13" s="24"/>
      <c r="GFU13" s="24"/>
      <c r="GFV13" s="24"/>
      <c r="GFW13" s="24"/>
      <c r="GFX13" s="24"/>
      <c r="GFY13" s="24"/>
      <c r="GFZ13" s="24"/>
      <c r="GGA13" s="24"/>
      <c r="GGB13" s="24"/>
      <c r="GGC13" s="24"/>
      <c r="GGD13" s="24"/>
      <c r="GGE13" s="24"/>
      <c r="GGF13" s="24"/>
      <c r="GGG13" s="24"/>
      <c r="GGH13" s="24"/>
      <c r="GGI13" s="24"/>
      <c r="GGJ13" s="24"/>
      <c r="GGK13" s="24"/>
      <c r="GGL13" s="24"/>
      <c r="GGM13" s="24"/>
      <c r="GGN13" s="24"/>
      <c r="GGO13" s="24"/>
      <c r="GGP13" s="24"/>
      <c r="GGQ13" s="24"/>
      <c r="GGR13" s="24"/>
      <c r="GGS13" s="24"/>
      <c r="GGT13" s="24"/>
      <c r="GGU13" s="24"/>
      <c r="GGV13" s="24"/>
      <c r="GGW13" s="24"/>
      <c r="GGX13" s="24"/>
      <c r="GGY13" s="24"/>
      <c r="GGZ13" s="24"/>
      <c r="GHA13" s="24"/>
      <c r="GHB13" s="24"/>
      <c r="GHC13" s="24"/>
      <c r="GHD13" s="24"/>
      <c r="GHE13" s="24"/>
      <c r="GHF13" s="24"/>
      <c r="GHG13" s="24"/>
      <c r="GHH13" s="24"/>
      <c r="GHI13" s="24"/>
      <c r="GHJ13" s="24"/>
      <c r="GHK13" s="24"/>
      <c r="GHL13" s="24"/>
      <c r="GHM13" s="24"/>
      <c r="GHN13" s="24"/>
      <c r="GHO13" s="24"/>
      <c r="GHP13" s="24"/>
      <c r="GHQ13" s="24"/>
      <c r="GHR13" s="24"/>
      <c r="GHS13" s="24"/>
      <c r="GHT13" s="24"/>
      <c r="GHU13" s="24"/>
      <c r="GHV13" s="24"/>
      <c r="GHW13" s="24"/>
      <c r="GHX13" s="24"/>
      <c r="GHY13" s="24"/>
      <c r="GHZ13" s="24"/>
      <c r="GIA13" s="24"/>
      <c r="GIB13" s="24"/>
      <c r="GIC13" s="24"/>
      <c r="GID13" s="24"/>
      <c r="GIE13" s="24"/>
      <c r="GIF13" s="24"/>
      <c r="GIG13" s="24"/>
      <c r="GIH13" s="24"/>
      <c r="GII13" s="24"/>
      <c r="GIJ13" s="24"/>
      <c r="GIK13" s="24"/>
      <c r="GIL13" s="24"/>
      <c r="GIM13" s="24"/>
      <c r="GIN13" s="24"/>
      <c r="GIO13" s="24"/>
      <c r="GIP13" s="24"/>
      <c r="GIQ13" s="24"/>
      <c r="GIR13" s="24"/>
      <c r="GIS13" s="24"/>
      <c r="GIT13" s="24"/>
      <c r="GIU13" s="24"/>
      <c r="GIV13" s="24"/>
      <c r="GIW13" s="24"/>
      <c r="GIX13" s="24"/>
      <c r="GIY13" s="24"/>
      <c r="GIZ13" s="24"/>
      <c r="GJA13" s="24"/>
      <c r="GJB13" s="24"/>
      <c r="GJC13" s="24"/>
      <c r="GJD13" s="24"/>
      <c r="GJE13" s="24"/>
      <c r="GJF13" s="24"/>
      <c r="GJG13" s="24"/>
      <c r="GJH13" s="24"/>
      <c r="GJI13" s="24"/>
      <c r="GJJ13" s="24"/>
      <c r="GJK13" s="24"/>
      <c r="GJL13" s="24"/>
      <c r="GJM13" s="24"/>
      <c r="GJN13" s="24"/>
      <c r="GJO13" s="24"/>
      <c r="GJP13" s="24"/>
      <c r="GJQ13" s="24"/>
      <c r="GJR13" s="24"/>
      <c r="GJS13" s="24"/>
      <c r="GJT13" s="24"/>
      <c r="GJU13" s="24"/>
      <c r="GJV13" s="24"/>
      <c r="GJW13" s="24"/>
      <c r="GJX13" s="24"/>
      <c r="GJY13" s="24"/>
      <c r="GJZ13" s="24"/>
      <c r="GKA13" s="24"/>
      <c r="GKB13" s="24"/>
      <c r="GKC13" s="24"/>
      <c r="GKD13" s="24"/>
      <c r="GKE13" s="24"/>
      <c r="GKF13" s="24"/>
      <c r="GKG13" s="24"/>
      <c r="GKH13" s="24"/>
      <c r="GKI13" s="24"/>
      <c r="GKJ13" s="24"/>
      <c r="GKK13" s="24"/>
      <c r="GKL13" s="24"/>
      <c r="GKM13" s="24"/>
      <c r="GKN13" s="24"/>
      <c r="GKO13" s="24"/>
      <c r="GKP13" s="24"/>
      <c r="GKQ13" s="24"/>
      <c r="GKR13" s="24"/>
      <c r="GKS13" s="24"/>
      <c r="GKT13" s="24"/>
      <c r="GKU13" s="24"/>
      <c r="GKV13" s="24"/>
      <c r="GKW13" s="24"/>
      <c r="GKX13" s="24"/>
      <c r="GKY13" s="24"/>
      <c r="GKZ13" s="24"/>
      <c r="GLA13" s="24"/>
      <c r="GLB13" s="24"/>
      <c r="GLC13" s="24"/>
      <c r="GLD13" s="24"/>
      <c r="GLE13" s="24"/>
      <c r="GLF13" s="24"/>
      <c r="GLG13" s="24"/>
      <c r="GLH13" s="24"/>
      <c r="GLI13" s="24"/>
      <c r="GLJ13" s="24"/>
      <c r="GLK13" s="24"/>
      <c r="GLL13" s="24"/>
      <c r="GLM13" s="24"/>
      <c r="GLN13" s="24"/>
      <c r="GLO13" s="24"/>
      <c r="GLP13" s="24"/>
      <c r="GLQ13" s="24"/>
      <c r="GLR13" s="24"/>
      <c r="GLS13" s="24"/>
      <c r="GLT13" s="24"/>
      <c r="GLU13" s="24"/>
      <c r="GLV13" s="24"/>
      <c r="GLW13" s="24"/>
      <c r="GLX13" s="24"/>
      <c r="GLY13" s="24"/>
      <c r="GLZ13" s="24"/>
      <c r="GMA13" s="24"/>
      <c r="GMB13" s="24"/>
      <c r="GMC13" s="24"/>
      <c r="GMD13" s="24"/>
      <c r="GME13" s="24"/>
      <c r="GMF13" s="24"/>
      <c r="GMG13" s="24"/>
      <c r="GMH13" s="24"/>
      <c r="GMI13" s="24"/>
      <c r="GMJ13" s="24"/>
      <c r="GMK13" s="24"/>
      <c r="GML13" s="24"/>
      <c r="GMM13" s="24"/>
      <c r="GMN13" s="24"/>
      <c r="GMO13" s="24"/>
      <c r="GMP13" s="24"/>
      <c r="GMQ13" s="24"/>
      <c r="GMR13" s="24"/>
      <c r="GMS13" s="24"/>
      <c r="GMT13" s="24"/>
      <c r="GMU13" s="24"/>
      <c r="GMV13" s="24"/>
      <c r="GMW13" s="24"/>
      <c r="GMX13" s="24"/>
      <c r="GMY13" s="24"/>
      <c r="GMZ13" s="24"/>
      <c r="GNA13" s="24"/>
      <c r="GNB13" s="24"/>
      <c r="GNC13" s="24"/>
      <c r="GND13" s="24"/>
      <c r="GNE13" s="24"/>
      <c r="GNF13" s="24"/>
      <c r="GNG13" s="24"/>
      <c r="GNH13" s="24"/>
      <c r="GNI13" s="24"/>
      <c r="GNJ13" s="24"/>
      <c r="GNK13" s="24"/>
      <c r="GNL13" s="24"/>
      <c r="GNM13" s="24"/>
      <c r="GNN13" s="24"/>
      <c r="GNO13" s="24"/>
      <c r="GNP13" s="24"/>
      <c r="GNQ13" s="24"/>
      <c r="GNR13" s="24"/>
      <c r="GNS13" s="24"/>
      <c r="GNT13" s="24"/>
      <c r="GNU13" s="24"/>
      <c r="GNV13" s="24"/>
      <c r="GNW13" s="24"/>
      <c r="GNX13" s="24"/>
      <c r="GNY13" s="24"/>
      <c r="GNZ13" s="24"/>
      <c r="GOA13" s="24"/>
      <c r="GOB13" s="24"/>
      <c r="GOC13" s="24"/>
      <c r="GOD13" s="24"/>
      <c r="GOE13" s="24"/>
      <c r="GOF13" s="24"/>
      <c r="GOG13" s="24"/>
      <c r="GOH13" s="24"/>
      <c r="GOI13" s="24"/>
      <c r="GOJ13" s="24"/>
      <c r="GOK13" s="24"/>
      <c r="GOL13" s="24"/>
      <c r="GOM13" s="24"/>
      <c r="GON13" s="24"/>
      <c r="GOO13" s="24"/>
      <c r="GOP13" s="24"/>
      <c r="GOQ13" s="24"/>
      <c r="GOR13" s="24"/>
      <c r="GOS13" s="24"/>
      <c r="GOT13" s="24"/>
      <c r="GOU13" s="24"/>
      <c r="GOV13" s="24"/>
      <c r="GOW13" s="24"/>
      <c r="GOX13" s="24"/>
      <c r="GOY13" s="24"/>
      <c r="GOZ13" s="24"/>
      <c r="GPA13" s="24"/>
      <c r="GPB13" s="24"/>
      <c r="GPC13" s="24"/>
      <c r="GPD13" s="24"/>
      <c r="GPE13" s="24"/>
      <c r="GPF13" s="24"/>
      <c r="GPG13" s="24"/>
      <c r="GPH13" s="24"/>
      <c r="GPI13" s="24"/>
      <c r="GPJ13" s="24"/>
      <c r="GPK13" s="24"/>
      <c r="GPL13" s="24"/>
      <c r="GPM13" s="24"/>
      <c r="GPN13" s="24"/>
      <c r="GPO13" s="24"/>
      <c r="GPP13" s="24"/>
      <c r="GPQ13" s="24"/>
      <c r="GPR13" s="24"/>
      <c r="GPS13" s="24"/>
      <c r="GPT13" s="24"/>
      <c r="GPU13" s="24"/>
      <c r="GPV13" s="24"/>
      <c r="GPW13" s="24"/>
      <c r="GPX13" s="24"/>
      <c r="GPY13" s="24"/>
      <c r="GPZ13" s="24"/>
      <c r="GQA13" s="24"/>
      <c r="GQB13" s="24"/>
      <c r="GQC13" s="24"/>
      <c r="GQD13" s="24"/>
      <c r="GQE13" s="24"/>
      <c r="GQF13" s="24"/>
      <c r="GQG13" s="24"/>
      <c r="GQH13" s="24"/>
      <c r="GQI13" s="24"/>
      <c r="GQJ13" s="24"/>
      <c r="GQK13" s="24"/>
      <c r="GQL13" s="24"/>
      <c r="GQM13" s="24"/>
      <c r="GQN13" s="24"/>
      <c r="GQO13" s="24"/>
      <c r="GQP13" s="24"/>
      <c r="GQQ13" s="24"/>
      <c r="GQR13" s="24"/>
      <c r="GQS13" s="24"/>
      <c r="GQT13" s="24"/>
      <c r="GQU13" s="24"/>
      <c r="GQV13" s="24"/>
      <c r="GQW13" s="24"/>
      <c r="GQX13" s="24"/>
      <c r="GQY13" s="24"/>
      <c r="GQZ13" s="24"/>
      <c r="GRA13" s="24"/>
      <c r="GRB13" s="24"/>
      <c r="GRC13" s="24"/>
      <c r="GRD13" s="24"/>
      <c r="GRE13" s="24"/>
      <c r="GRF13" s="24"/>
      <c r="GRG13" s="24"/>
      <c r="GRH13" s="24"/>
      <c r="GRI13" s="24"/>
      <c r="GRJ13" s="24"/>
      <c r="GRK13" s="24"/>
      <c r="GRL13" s="24"/>
      <c r="GRM13" s="24"/>
      <c r="GRN13" s="24"/>
      <c r="GRO13" s="24"/>
      <c r="GRP13" s="24"/>
      <c r="GRQ13" s="24"/>
      <c r="GRR13" s="24"/>
      <c r="GRS13" s="24"/>
      <c r="GRT13" s="24"/>
      <c r="GRU13" s="24"/>
      <c r="GRV13" s="24"/>
      <c r="GRW13" s="24"/>
      <c r="GRX13" s="24"/>
      <c r="GRY13" s="24"/>
      <c r="GRZ13" s="24"/>
      <c r="GSA13" s="24"/>
      <c r="GSB13" s="24"/>
      <c r="GSC13" s="24"/>
      <c r="GSD13" s="24"/>
      <c r="GSE13" s="24"/>
      <c r="GSF13" s="24"/>
      <c r="GSG13" s="24"/>
      <c r="GSH13" s="24"/>
      <c r="GSI13" s="24"/>
      <c r="GSJ13" s="24"/>
      <c r="GSK13" s="24"/>
      <c r="GSL13" s="24"/>
      <c r="GSM13" s="24"/>
      <c r="GSN13" s="24"/>
      <c r="GSO13" s="24"/>
      <c r="GSP13" s="24"/>
      <c r="GSQ13" s="24"/>
      <c r="GSR13" s="24"/>
      <c r="GSS13" s="24"/>
      <c r="GST13" s="24"/>
      <c r="GSU13" s="24"/>
      <c r="GSV13" s="24"/>
      <c r="GSW13" s="24"/>
      <c r="GSX13" s="24"/>
      <c r="GSY13" s="24"/>
      <c r="GSZ13" s="24"/>
      <c r="GTA13" s="24"/>
      <c r="GTB13" s="24"/>
      <c r="GTC13" s="24"/>
      <c r="GTD13" s="24"/>
      <c r="GTE13" s="24"/>
      <c r="GTF13" s="24"/>
      <c r="GTG13" s="24"/>
      <c r="GTH13" s="24"/>
      <c r="GTI13" s="24"/>
      <c r="GTJ13" s="24"/>
      <c r="GTK13" s="24"/>
      <c r="GTL13" s="24"/>
      <c r="GTM13" s="24"/>
      <c r="GTN13" s="24"/>
      <c r="GTO13" s="24"/>
      <c r="GTP13" s="24"/>
      <c r="GTQ13" s="24"/>
      <c r="GTR13" s="24"/>
      <c r="GTS13" s="24"/>
      <c r="GTT13" s="24"/>
      <c r="GTU13" s="24"/>
      <c r="GTV13" s="24"/>
      <c r="GTW13" s="24"/>
      <c r="GTX13" s="24"/>
      <c r="GTY13" s="24"/>
      <c r="GTZ13" s="24"/>
      <c r="GUA13" s="24"/>
      <c r="GUB13" s="24"/>
      <c r="GUC13" s="24"/>
      <c r="GUD13" s="24"/>
      <c r="GUE13" s="24"/>
      <c r="GUF13" s="24"/>
      <c r="GUG13" s="24"/>
      <c r="GUH13" s="24"/>
      <c r="GUI13" s="24"/>
      <c r="GUJ13" s="24"/>
      <c r="GUK13" s="24"/>
      <c r="GUL13" s="24"/>
      <c r="GUM13" s="24"/>
      <c r="GUN13" s="24"/>
      <c r="GUO13" s="24"/>
      <c r="GUP13" s="24"/>
      <c r="GUQ13" s="24"/>
      <c r="GUR13" s="24"/>
      <c r="GUS13" s="24"/>
      <c r="GUT13" s="24"/>
      <c r="GUU13" s="24"/>
      <c r="GUV13" s="24"/>
      <c r="GUW13" s="24"/>
      <c r="GUX13" s="24"/>
      <c r="GUY13" s="24"/>
      <c r="GUZ13" s="24"/>
      <c r="GVA13" s="24"/>
      <c r="GVB13" s="24"/>
      <c r="GVC13" s="24"/>
      <c r="GVD13" s="24"/>
      <c r="GVE13" s="24"/>
      <c r="GVF13" s="24"/>
      <c r="GVG13" s="24"/>
      <c r="GVH13" s="24"/>
      <c r="GVI13" s="24"/>
      <c r="GVJ13" s="24"/>
      <c r="GVK13" s="24"/>
      <c r="GVL13" s="24"/>
      <c r="GVM13" s="24"/>
      <c r="GVN13" s="24"/>
      <c r="GVO13" s="24"/>
      <c r="GVP13" s="24"/>
      <c r="GVQ13" s="24"/>
      <c r="GVR13" s="24"/>
      <c r="GVS13" s="24"/>
      <c r="GVT13" s="24"/>
      <c r="GVU13" s="24"/>
      <c r="GVV13" s="24"/>
      <c r="GVW13" s="24"/>
      <c r="GVX13" s="24"/>
      <c r="GVY13" s="24"/>
      <c r="GVZ13" s="24"/>
      <c r="GWA13" s="24"/>
      <c r="GWB13" s="24"/>
      <c r="GWC13" s="24"/>
      <c r="GWD13" s="24"/>
      <c r="GWE13" s="24"/>
      <c r="GWF13" s="24"/>
      <c r="GWG13" s="24"/>
      <c r="GWH13" s="24"/>
      <c r="GWI13" s="24"/>
      <c r="GWJ13" s="24"/>
      <c r="GWK13" s="24"/>
      <c r="GWL13" s="24"/>
      <c r="GWM13" s="24"/>
      <c r="GWN13" s="24"/>
      <c r="GWO13" s="24"/>
      <c r="GWP13" s="24"/>
      <c r="GWQ13" s="24"/>
      <c r="GWR13" s="24"/>
      <c r="GWS13" s="24"/>
      <c r="GWT13" s="24"/>
      <c r="GWU13" s="24"/>
      <c r="GWV13" s="24"/>
      <c r="GWW13" s="24"/>
      <c r="GWX13" s="24"/>
      <c r="GWY13" s="24"/>
      <c r="GWZ13" s="24"/>
      <c r="GXA13" s="24"/>
      <c r="GXB13" s="24"/>
      <c r="GXC13" s="24"/>
      <c r="GXD13" s="24"/>
      <c r="GXE13" s="24"/>
      <c r="GXF13" s="24"/>
      <c r="GXG13" s="24"/>
      <c r="GXH13" s="24"/>
      <c r="GXI13" s="24"/>
      <c r="GXJ13" s="24"/>
      <c r="GXK13" s="24"/>
      <c r="GXL13" s="24"/>
      <c r="GXM13" s="24"/>
      <c r="GXN13" s="24"/>
      <c r="GXO13" s="24"/>
      <c r="GXP13" s="24"/>
      <c r="GXQ13" s="24"/>
      <c r="GXR13" s="24"/>
      <c r="GXS13" s="24"/>
      <c r="GXT13" s="24"/>
      <c r="GXU13" s="24"/>
      <c r="GXV13" s="24"/>
      <c r="GXW13" s="24"/>
      <c r="GXX13" s="24"/>
      <c r="GXY13" s="24"/>
      <c r="GXZ13" s="24"/>
      <c r="GYA13" s="24"/>
      <c r="GYB13" s="24"/>
      <c r="GYC13" s="24"/>
      <c r="GYD13" s="24"/>
      <c r="GYE13" s="24"/>
      <c r="GYF13" s="24"/>
      <c r="GYG13" s="24"/>
      <c r="GYH13" s="24"/>
      <c r="GYI13" s="24"/>
      <c r="GYJ13" s="24"/>
      <c r="GYK13" s="24"/>
      <c r="GYL13" s="24"/>
      <c r="GYM13" s="24"/>
      <c r="GYN13" s="24"/>
      <c r="GYO13" s="24"/>
      <c r="GYP13" s="24"/>
      <c r="GYQ13" s="24"/>
      <c r="GYR13" s="24"/>
      <c r="GYS13" s="24"/>
      <c r="GYT13" s="24"/>
      <c r="GYU13" s="24"/>
      <c r="GYV13" s="24"/>
      <c r="GYW13" s="24"/>
      <c r="GYX13" s="24"/>
      <c r="GYY13" s="24"/>
      <c r="GYZ13" s="24"/>
      <c r="GZA13" s="24"/>
      <c r="GZB13" s="24"/>
      <c r="GZC13" s="24"/>
      <c r="GZD13" s="24"/>
      <c r="GZE13" s="24"/>
      <c r="GZF13" s="24"/>
      <c r="GZG13" s="24"/>
      <c r="GZH13" s="24"/>
      <c r="GZI13" s="24"/>
      <c r="GZJ13" s="24"/>
      <c r="GZK13" s="24"/>
      <c r="GZL13" s="24"/>
      <c r="GZM13" s="24"/>
      <c r="GZN13" s="24"/>
      <c r="GZO13" s="24"/>
      <c r="GZP13" s="24"/>
      <c r="GZQ13" s="24"/>
      <c r="GZR13" s="24"/>
      <c r="GZS13" s="24"/>
      <c r="GZT13" s="24"/>
      <c r="GZU13" s="24"/>
      <c r="GZV13" s="24"/>
      <c r="GZW13" s="24"/>
      <c r="GZX13" s="24"/>
      <c r="GZY13" s="24"/>
      <c r="GZZ13" s="24"/>
      <c r="HAA13" s="24"/>
      <c r="HAB13" s="24"/>
      <c r="HAC13" s="24"/>
      <c r="HAD13" s="24"/>
      <c r="HAE13" s="24"/>
      <c r="HAF13" s="24"/>
      <c r="HAG13" s="24"/>
      <c r="HAH13" s="24"/>
      <c r="HAI13" s="24"/>
      <c r="HAJ13" s="24"/>
      <c r="HAK13" s="24"/>
      <c r="HAL13" s="24"/>
      <c r="HAM13" s="24"/>
      <c r="HAN13" s="24"/>
      <c r="HAO13" s="24"/>
      <c r="HAP13" s="24"/>
      <c r="HAQ13" s="24"/>
      <c r="HAR13" s="24"/>
      <c r="HAS13" s="24"/>
      <c r="HAT13" s="24"/>
      <c r="HAU13" s="24"/>
      <c r="HAV13" s="24"/>
      <c r="HAW13" s="24"/>
      <c r="HAX13" s="24"/>
      <c r="HAY13" s="24"/>
      <c r="HAZ13" s="24"/>
      <c r="HBA13" s="24"/>
      <c r="HBB13" s="24"/>
      <c r="HBC13" s="24"/>
      <c r="HBD13" s="24"/>
      <c r="HBE13" s="24"/>
      <c r="HBF13" s="24"/>
      <c r="HBG13" s="24"/>
      <c r="HBH13" s="24"/>
      <c r="HBI13" s="24"/>
      <c r="HBJ13" s="24"/>
      <c r="HBK13" s="24"/>
      <c r="HBL13" s="24"/>
      <c r="HBM13" s="24"/>
      <c r="HBN13" s="24"/>
      <c r="HBO13" s="24"/>
      <c r="HBP13" s="24"/>
      <c r="HBQ13" s="24"/>
      <c r="HBR13" s="24"/>
      <c r="HBS13" s="24"/>
      <c r="HBT13" s="24"/>
      <c r="HBU13" s="24"/>
      <c r="HBV13" s="24"/>
      <c r="HBW13" s="24"/>
      <c r="HBX13" s="24"/>
      <c r="HBY13" s="24"/>
      <c r="HBZ13" s="24"/>
      <c r="HCA13" s="24"/>
      <c r="HCB13" s="24"/>
      <c r="HCC13" s="24"/>
      <c r="HCD13" s="24"/>
      <c r="HCE13" s="24"/>
      <c r="HCF13" s="24"/>
      <c r="HCG13" s="24"/>
      <c r="HCH13" s="24"/>
      <c r="HCI13" s="24"/>
      <c r="HCJ13" s="24"/>
      <c r="HCK13" s="24"/>
      <c r="HCL13" s="24"/>
      <c r="HCM13" s="24"/>
      <c r="HCN13" s="24"/>
      <c r="HCO13" s="24"/>
      <c r="HCP13" s="24"/>
      <c r="HCQ13" s="24"/>
      <c r="HCR13" s="24"/>
      <c r="HCS13" s="24"/>
      <c r="HCT13" s="24"/>
      <c r="HCU13" s="24"/>
      <c r="HCV13" s="24"/>
      <c r="HCW13" s="24"/>
      <c r="HCX13" s="24"/>
      <c r="HCY13" s="24"/>
      <c r="HCZ13" s="24"/>
      <c r="HDA13" s="24"/>
      <c r="HDB13" s="24"/>
      <c r="HDC13" s="24"/>
      <c r="HDD13" s="24"/>
      <c r="HDE13" s="24"/>
      <c r="HDF13" s="24"/>
      <c r="HDG13" s="24"/>
      <c r="HDH13" s="24"/>
      <c r="HDI13" s="24"/>
      <c r="HDJ13" s="24"/>
      <c r="HDK13" s="24"/>
      <c r="HDL13" s="24"/>
      <c r="HDM13" s="24"/>
      <c r="HDN13" s="24"/>
      <c r="HDO13" s="24"/>
      <c r="HDP13" s="24"/>
      <c r="HDQ13" s="24"/>
      <c r="HDR13" s="24"/>
      <c r="HDS13" s="24"/>
      <c r="HDT13" s="24"/>
      <c r="HDU13" s="24"/>
      <c r="HDV13" s="24"/>
      <c r="HDW13" s="24"/>
      <c r="HDX13" s="24"/>
      <c r="HDY13" s="24"/>
      <c r="HDZ13" s="24"/>
      <c r="HEA13" s="24"/>
      <c r="HEB13" s="24"/>
      <c r="HEC13" s="24"/>
      <c r="HED13" s="24"/>
      <c r="HEE13" s="24"/>
      <c r="HEF13" s="24"/>
      <c r="HEG13" s="24"/>
      <c r="HEH13" s="24"/>
      <c r="HEI13" s="24"/>
      <c r="HEJ13" s="24"/>
      <c r="HEK13" s="24"/>
      <c r="HEL13" s="24"/>
      <c r="HEM13" s="24"/>
      <c r="HEN13" s="24"/>
      <c r="HEO13" s="24"/>
      <c r="HEP13" s="24"/>
      <c r="HEQ13" s="24"/>
      <c r="HER13" s="24"/>
      <c r="HES13" s="24"/>
      <c r="HET13" s="24"/>
      <c r="HEU13" s="24"/>
      <c r="HEV13" s="24"/>
      <c r="HEW13" s="24"/>
      <c r="HEX13" s="24"/>
      <c r="HEY13" s="24"/>
      <c r="HEZ13" s="24"/>
      <c r="HFA13" s="24"/>
      <c r="HFB13" s="24"/>
      <c r="HFC13" s="24"/>
      <c r="HFD13" s="24"/>
      <c r="HFE13" s="24"/>
      <c r="HFF13" s="24"/>
      <c r="HFG13" s="24"/>
      <c r="HFH13" s="24"/>
      <c r="HFI13" s="24"/>
      <c r="HFJ13" s="24"/>
      <c r="HFK13" s="24"/>
      <c r="HFL13" s="24"/>
      <c r="HFM13" s="24"/>
      <c r="HFN13" s="24"/>
      <c r="HFO13" s="24"/>
      <c r="HFP13" s="24"/>
      <c r="HFQ13" s="24"/>
      <c r="HFR13" s="24"/>
      <c r="HFS13" s="24"/>
      <c r="HFT13" s="24"/>
      <c r="HFU13" s="24"/>
      <c r="HFV13" s="24"/>
      <c r="HFW13" s="24"/>
      <c r="HFX13" s="24"/>
      <c r="HFY13" s="24"/>
      <c r="HFZ13" s="24"/>
      <c r="HGA13" s="24"/>
      <c r="HGB13" s="24"/>
      <c r="HGC13" s="24"/>
      <c r="HGD13" s="24"/>
      <c r="HGE13" s="24"/>
      <c r="HGF13" s="24"/>
      <c r="HGG13" s="24"/>
      <c r="HGH13" s="24"/>
      <c r="HGI13" s="24"/>
      <c r="HGJ13" s="24"/>
      <c r="HGK13" s="24"/>
      <c r="HGL13" s="24"/>
      <c r="HGM13" s="24"/>
      <c r="HGN13" s="24"/>
      <c r="HGO13" s="24"/>
      <c r="HGP13" s="24"/>
      <c r="HGQ13" s="24"/>
      <c r="HGR13" s="24"/>
      <c r="HGS13" s="24"/>
      <c r="HGT13" s="24"/>
      <c r="HGU13" s="24"/>
      <c r="HGV13" s="24"/>
      <c r="HGW13" s="24"/>
      <c r="HGX13" s="24"/>
      <c r="HGY13" s="24"/>
      <c r="HGZ13" s="24"/>
      <c r="HHA13" s="24"/>
      <c r="HHB13" s="24"/>
      <c r="HHC13" s="24"/>
      <c r="HHD13" s="24"/>
      <c r="HHE13" s="24"/>
      <c r="HHF13" s="24"/>
      <c r="HHG13" s="24"/>
      <c r="HHH13" s="24"/>
      <c r="HHI13" s="24"/>
      <c r="HHJ13" s="24"/>
      <c r="HHK13" s="24"/>
      <c r="HHL13" s="24"/>
      <c r="HHM13" s="24"/>
      <c r="HHN13" s="24"/>
      <c r="HHO13" s="24"/>
      <c r="HHP13" s="24"/>
      <c r="HHQ13" s="24"/>
      <c r="HHR13" s="24"/>
      <c r="HHS13" s="24"/>
      <c r="HHT13" s="24"/>
      <c r="HHU13" s="24"/>
      <c r="HHV13" s="24"/>
      <c r="HHW13" s="24"/>
      <c r="HHX13" s="24"/>
      <c r="HHY13" s="24"/>
      <c r="HHZ13" s="24"/>
      <c r="HIA13" s="24"/>
      <c r="HIB13" s="24"/>
      <c r="HIC13" s="24"/>
      <c r="HID13" s="24"/>
      <c r="HIE13" s="24"/>
      <c r="HIF13" s="24"/>
      <c r="HIG13" s="24"/>
      <c r="HIH13" s="24"/>
      <c r="HII13" s="24"/>
      <c r="HIJ13" s="24"/>
      <c r="HIK13" s="24"/>
      <c r="HIL13" s="24"/>
      <c r="HIM13" s="24"/>
      <c r="HIN13" s="24"/>
      <c r="HIO13" s="24"/>
      <c r="HIP13" s="24"/>
      <c r="HIQ13" s="24"/>
      <c r="HIR13" s="24"/>
      <c r="HIS13" s="24"/>
      <c r="HIT13" s="24"/>
      <c r="HIU13" s="24"/>
      <c r="HIV13" s="24"/>
      <c r="HIW13" s="24"/>
      <c r="HIX13" s="24"/>
      <c r="HIY13" s="24"/>
      <c r="HIZ13" s="24"/>
      <c r="HJA13" s="24"/>
      <c r="HJB13" s="24"/>
      <c r="HJC13" s="24"/>
      <c r="HJD13" s="24"/>
      <c r="HJE13" s="24"/>
      <c r="HJF13" s="24"/>
      <c r="HJG13" s="24"/>
      <c r="HJH13" s="24"/>
      <c r="HJI13" s="24"/>
      <c r="HJJ13" s="24"/>
      <c r="HJK13" s="24"/>
      <c r="HJL13" s="24"/>
      <c r="HJM13" s="24"/>
      <c r="HJN13" s="24"/>
      <c r="HJO13" s="24"/>
      <c r="HJP13" s="24"/>
      <c r="HJQ13" s="24"/>
      <c r="HJR13" s="24"/>
      <c r="HJS13" s="24"/>
      <c r="HJT13" s="24"/>
      <c r="HJU13" s="24"/>
      <c r="HJV13" s="24"/>
      <c r="HJW13" s="24"/>
      <c r="HJX13" s="24"/>
      <c r="HJY13" s="24"/>
      <c r="HJZ13" s="24"/>
      <c r="HKA13" s="24"/>
      <c r="HKB13" s="24"/>
      <c r="HKC13" s="24"/>
      <c r="HKD13" s="24"/>
      <c r="HKE13" s="24"/>
      <c r="HKF13" s="24"/>
      <c r="HKG13" s="24"/>
      <c r="HKH13" s="24"/>
      <c r="HKI13" s="24"/>
      <c r="HKJ13" s="24"/>
      <c r="HKK13" s="24"/>
      <c r="HKL13" s="24"/>
      <c r="HKM13" s="24"/>
      <c r="HKN13" s="24"/>
      <c r="HKO13" s="24"/>
      <c r="HKP13" s="24"/>
      <c r="HKQ13" s="24"/>
      <c r="HKR13" s="24"/>
      <c r="HKS13" s="24"/>
      <c r="HKT13" s="24"/>
      <c r="HKU13" s="24"/>
      <c r="HKV13" s="24"/>
      <c r="HKW13" s="24"/>
      <c r="HKX13" s="24"/>
      <c r="HKY13" s="24"/>
      <c r="HKZ13" s="24"/>
      <c r="HLA13" s="24"/>
      <c r="HLB13" s="24"/>
      <c r="HLC13" s="24"/>
      <c r="HLD13" s="24"/>
      <c r="HLE13" s="24"/>
      <c r="HLF13" s="24"/>
      <c r="HLG13" s="24"/>
      <c r="HLH13" s="24"/>
      <c r="HLI13" s="24"/>
      <c r="HLJ13" s="24"/>
      <c r="HLK13" s="24"/>
      <c r="HLL13" s="24"/>
      <c r="HLM13" s="24"/>
      <c r="HLN13" s="24"/>
      <c r="HLO13" s="24"/>
      <c r="HLP13" s="24"/>
      <c r="HLQ13" s="24"/>
      <c r="HLR13" s="24"/>
      <c r="HLS13" s="24"/>
      <c r="HLT13" s="24"/>
      <c r="HLU13" s="24"/>
      <c r="HLV13" s="24"/>
      <c r="HLW13" s="24"/>
      <c r="HLX13" s="24"/>
      <c r="HLY13" s="24"/>
      <c r="HLZ13" s="24"/>
      <c r="HMA13" s="24"/>
      <c r="HMB13" s="24"/>
      <c r="HMC13" s="24"/>
      <c r="HMD13" s="24"/>
      <c r="HME13" s="24"/>
      <c r="HMF13" s="24"/>
      <c r="HMG13" s="24"/>
      <c r="HMH13" s="24"/>
      <c r="HMI13" s="24"/>
      <c r="HMJ13" s="24"/>
      <c r="HMK13" s="24"/>
      <c r="HML13" s="24"/>
      <c r="HMM13" s="24"/>
      <c r="HMN13" s="24"/>
      <c r="HMO13" s="24"/>
      <c r="HMP13" s="24"/>
      <c r="HMQ13" s="24"/>
      <c r="HMR13" s="24"/>
      <c r="HMS13" s="24"/>
      <c r="HMT13" s="24"/>
      <c r="HMU13" s="24"/>
      <c r="HMV13" s="24"/>
      <c r="HMW13" s="24"/>
      <c r="HMX13" s="24"/>
      <c r="HMY13" s="24"/>
      <c r="HMZ13" s="24"/>
      <c r="HNA13" s="24"/>
      <c r="HNB13" s="24"/>
      <c r="HNC13" s="24"/>
      <c r="HND13" s="24"/>
      <c r="HNE13" s="24"/>
      <c r="HNF13" s="24"/>
      <c r="HNG13" s="24"/>
      <c r="HNH13" s="24"/>
      <c r="HNI13" s="24"/>
      <c r="HNJ13" s="24"/>
      <c r="HNK13" s="24"/>
      <c r="HNL13" s="24"/>
      <c r="HNM13" s="24"/>
      <c r="HNN13" s="24"/>
      <c r="HNO13" s="24"/>
      <c r="HNP13" s="24"/>
      <c r="HNQ13" s="24"/>
      <c r="HNR13" s="24"/>
      <c r="HNS13" s="24"/>
      <c r="HNT13" s="24"/>
      <c r="HNU13" s="24"/>
      <c r="HNV13" s="24"/>
      <c r="HNW13" s="24"/>
      <c r="HNX13" s="24"/>
      <c r="HNY13" s="24"/>
      <c r="HNZ13" s="24"/>
      <c r="HOA13" s="24"/>
      <c r="HOB13" s="24"/>
      <c r="HOC13" s="24"/>
      <c r="HOD13" s="24"/>
      <c r="HOE13" s="24"/>
      <c r="HOF13" s="24"/>
      <c r="HOG13" s="24"/>
      <c r="HOH13" s="24"/>
      <c r="HOI13" s="24"/>
      <c r="HOJ13" s="24"/>
      <c r="HOK13" s="24"/>
      <c r="HOL13" s="24"/>
      <c r="HOM13" s="24"/>
      <c r="HON13" s="24"/>
      <c r="HOO13" s="24"/>
      <c r="HOP13" s="24"/>
      <c r="HOQ13" s="24"/>
      <c r="HOR13" s="24"/>
      <c r="HOS13" s="24"/>
      <c r="HOT13" s="24"/>
      <c r="HOU13" s="24"/>
      <c r="HOV13" s="24"/>
      <c r="HOW13" s="24"/>
      <c r="HOX13" s="24"/>
      <c r="HOY13" s="24"/>
      <c r="HOZ13" s="24"/>
      <c r="HPA13" s="24"/>
      <c r="HPB13" s="24"/>
      <c r="HPC13" s="24"/>
      <c r="HPD13" s="24"/>
      <c r="HPE13" s="24"/>
      <c r="HPF13" s="24"/>
      <c r="HPG13" s="24"/>
      <c r="HPH13" s="24"/>
      <c r="HPI13" s="24"/>
      <c r="HPJ13" s="24"/>
      <c r="HPK13" s="24"/>
      <c r="HPL13" s="24"/>
      <c r="HPM13" s="24"/>
      <c r="HPN13" s="24"/>
      <c r="HPO13" s="24"/>
      <c r="HPP13" s="24"/>
      <c r="HPQ13" s="24"/>
      <c r="HPR13" s="24"/>
      <c r="HPS13" s="24"/>
      <c r="HPT13" s="24"/>
      <c r="HPU13" s="24"/>
      <c r="HPV13" s="24"/>
      <c r="HPW13" s="24"/>
      <c r="HPX13" s="24"/>
      <c r="HPY13" s="24"/>
      <c r="HPZ13" s="24"/>
      <c r="HQA13" s="24"/>
      <c r="HQB13" s="24"/>
      <c r="HQC13" s="24"/>
      <c r="HQD13" s="24"/>
      <c r="HQE13" s="24"/>
      <c r="HQF13" s="24"/>
      <c r="HQG13" s="24"/>
      <c r="HQH13" s="24"/>
      <c r="HQI13" s="24"/>
      <c r="HQJ13" s="24"/>
      <c r="HQK13" s="24"/>
      <c r="HQL13" s="24"/>
      <c r="HQM13" s="24"/>
      <c r="HQN13" s="24"/>
      <c r="HQO13" s="24"/>
      <c r="HQP13" s="24"/>
      <c r="HQQ13" s="24"/>
      <c r="HQR13" s="24"/>
      <c r="HQS13" s="24"/>
      <c r="HQT13" s="24"/>
      <c r="HQU13" s="24"/>
      <c r="HQV13" s="24"/>
      <c r="HQW13" s="24"/>
      <c r="HQX13" s="24"/>
      <c r="HQY13" s="24"/>
      <c r="HQZ13" s="24"/>
      <c r="HRA13" s="24"/>
      <c r="HRB13" s="24"/>
      <c r="HRC13" s="24"/>
      <c r="HRD13" s="24"/>
      <c r="HRE13" s="24"/>
      <c r="HRF13" s="24"/>
      <c r="HRG13" s="24"/>
      <c r="HRH13" s="24"/>
      <c r="HRI13" s="24"/>
      <c r="HRJ13" s="24"/>
      <c r="HRK13" s="24"/>
      <c r="HRL13" s="24"/>
      <c r="HRM13" s="24"/>
      <c r="HRN13" s="24"/>
      <c r="HRO13" s="24"/>
      <c r="HRP13" s="24"/>
      <c r="HRQ13" s="24"/>
      <c r="HRR13" s="24"/>
      <c r="HRS13" s="24"/>
      <c r="HRT13" s="24"/>
      <c r="HRU13" s="24"/>
      <c r="HRV13" s="24"/>
      <c r="HRW13" s="24"/>
      <c r="HRX13" s="24"/>
      <c r="HRY13" s="24"/>
      <c r="HRZ13" s="24"/>
      <c r="HSA13" s="24"/>
      <c r="HSB13" s="24"/>
      <c r="HSC13" s="24"/>
      <c r="HSD13" s="24"/>
      <c r="HSE13" s="24"/>
      <c r="HSF13" s="24"/>
      <c r="HSG13" s="24"/>
      <c r="HSH13" s="24"/>
      <c r="HSI13" s="24"/>
      <c r="HSJ13" s="24"/>
      <c r="HSK13" s="24"/>
      <c r="HSL13" s="24"/>
      <c r="HSM13" s="24"/>
      <c r="HSN13" s="24"/>
      <c r="HSO13" s="24"/>
      <c r="HSP13" s="24"/>
      <c r="HSQ13" s="24"/>
      <c r="HSR13" s="24"/>
      <c r="HSS13" s="24"/>
      <c r="HST13" s="24"/>
      <c r="HSU13" s="24"/>
      <c r="HSV13" s="24"/>
      <c r="HSW13" s="24"/>
      <c r="HSX13" s="24"/>
      <c r="HSY13" s="24"/>
      <c r="HSZ13" s="24"/>
      <c r="HTA13" s="24"/>
      <c r="HTB13" s="24"/>
      <c r="HTC13" s="24"/>
      <c r="HTD13" s="24"/>
      <c r="HTE13" s="24"/>
      <c r="HTF13" s="24"/>
      <c r="HTG13" s="24"/>
      <c r="HTH13" s="24"/>
      <c r="HTI13" s="24"/>
      <c r="HTJ13" s="24"/>
      <c r="HTK13" s="24"/>
      <c r="HTL13" s="24"/>
      <c r="HTM13" s="24"/>
      <c r="HTN13" s="24"/>
      <c r="HTO13" s="24"/>
      <c r="HTP13" s="24"/>
      <c r="HTQ13" s="24"/>
      <c r="HTR13" s="24"/>
      <c r="HTS13" s="24"/>
      <c r="HTT13" s="24"/>
      <c r="HTU13" s="24"/>
      <c r="HTV13" s="24"/>
      <c r="HTW13" s="24"/>
      <c r="HTX13" s="24"/>
      <c r="HTY13" s="24"/>
      <c r="HTZ13" s="24"/>
      <c r="HUA13" s="24"/>
      <c r="HUB13" s="24"/>
      <c r="HUC13" s="24"/>
      <c r="HUD13" s="24"/>
      <c r="HUE13" s="24"/>
      <c r="HUF13" s="24"/>
      <c r="HUG13" s="24"/>
      <c r="HUH13" s="24"/>
      <c r="HUI13" s="24"/>
      <c r="HUJ13" s="24"/>
      <c r="HUK13" s="24"/>
      <c r="HUL13" s="24"/>
      <c r="HUM13" s="24"/>
      <c r="HUN13" s="24"/>
      <c r="HUO13" s="24"/>
      <c r="HUP13" s="24"/>
      <c r="HUQ13" s="24"/>
      <c r="HUR13" s="24"/>
      <c r="HUS13" s="24"/>
      <c r="HUT13" s="24"/>
      <c r="HUU13" s="24"/>
      <c r="HUV13" s="24"/>
      <c r="HUW13" s="24"/>
      <c r="HUX13" s="24"/>
      <c r="HUY13" s="24"/>
      <c r="HUZ13" s="24"/>
      <c r="HVA13" s="24"/>
      <c r="HVB13" s="24"/>
      <c r="HVC13" s="24"/>
      <c r="HVD13" s="24"/>
      <c r="HVE13" s="24"/>
      <c r="HVF13" s="24"/>
      <c r="HVG13" s="24"/>
      <c r="HVH13" s="24"/>
      <c r="HVI13" s="24"/>
      <c r="HVJ13" s="24"/>
      <c r="HVK13" s="24"/>
      <c r="HVL13" s="24"/>
      <c r="HVM13" s="24"/>
      <c r="HVN13" s="24"/>
      <c r="HVO13" s="24"/>
      <c r="HVP13" s="24"/>
      <c r="HVQ13" s="24"/>
      <c r="HVR13" s="24"/>
      <c r="HVS13" s="24"/>
      <c r="HVT13" s="24"/>
      <c r="HVU13" s="24"/>
      <c r="HVV13" s="24"/>
      <c r="HVW13" s="24"/>
      <c r="HVX13" s="24"/>
      <c r="HVY13" s="24"/>
      <c r="HVZ13" s="24"/>
      <c r="HWA13" s="24"/>
      <c r="HWB13" s="24"/>
      <c r="HWC13" s="24"/>
      <c r="HWD13" s="24"/>
      <c r="HWE13" s="24"/>
      <c r="HWF13" s="24"/>
      <c r="HWG13" s="24"/>
      <c r="HWH13" s="24"/>
      <c r="HWI13" s="24"/>
      <c r="HWJ13" s="24"/>
      <c r="HWK13" s="24"/>
      <c r="HWL13" s="24"/>
      <c r="HWM13" s="24"/>
      <c r="HWN13" s="24"/>
      <c r="HWO13" s="24"/>
      <c r="HWP13" s="24"/>
      <c r="HWQ13" s="24"/>
      <c r="HWR13" s="24"/>
      <c r="HWS13" s="24"/>
      <c r="HWT13" s="24"/>
      <c r="HWU13" s="24"/>
      <c r="HWV13" s="24"/>
      <c r="HWW13" s="24"/>
      <c r="HWX13" s="24"/>
      <c r="HWY13" s="24"/>
      <c r="HWZ13" s="24"/>
      <c r="HXA13" s="24"/>
      <c r="HXB13" s="24"/>
      <c r="HXC13" s="24"/>
      <c r="HXD13" s="24"/>
      <c r="HXE13" s="24"/>
      <c r="HXF13" s="24"/>
      <c r="HXG13" s="24"/>
      <c r="HXH13" s="24"/>
      <c r="HXI13" s="24"/>
      <c r="HXJ13" s="24"/>
      <c r="HXK13" s="24"/>
      <c r="HXL13" s="24"/>
      <c r="HXM13" s="24"/>
      <c r="HXN13" s="24"/>
      <c r="HXO13" s="24"/>
      <c r="HXP13" s="24"/>
      <c r="HXQ13" s="24"/>
      <c r="HXR13" s="24"/>
      <c r="HXS13" s="24"/>
      <c r="HXT13" s="24"/>
      <c r="HXU13" s="24"/>
      <c r="HXV13" s="24"/>
      <c r="HXW13" s="24"/>
      <c r="HXX13" s="24"/>
      <c r="HXY13" s="24"/>
      <c r="HXZ13" s="24"/>
      <c r="HYA13" s="24"/>
      <c r="HYB13" s="24"/>
      <c r="HYC13" s="24"/>
      <c r="HYD13" s="24"/>
      <c r="HYE13" s="24"/>
      <c r="HYF13" s="24"/>
      <c r="HYG13" s="24"/>
      <c r="HYH13" s="24"/>
      <c r="HYI13" s="24"/>
      <c r="HYJ13" s="24"/>
      <c r="HYK13" s="24"/>
      <c r="HYL13" s="24"/>
      <c r="HYM13" s="24"/>
      <c r="HYN13" s="24"/>
      <c r="HYO13" s="24"/>
      <c r="HYP13" s="24"/>
      <c r="HYQ13" s="24"/>
      <c r="HYR13" s="24"/>
      <c r="HYS13" s="24"/>
      <c r="HYT13" s="24"/>
      <c r="HYU13" s="24"/>
      <c r="HYV13" s="24"/>
      <c r="HYW13" s="24"/>
      <c r="HYX13" s="24"/>
      <c r="HYY13" s="24"/>
      <c r="HYZ13" s="24"/>
      <c r="HZA13" s="24"/>
      <c r="HZB13" s="24"/>
      <c r="HZC13" s="24"/>
      <c r="HZD13" s="24"/>
      <c r="HZE13" s="24"/>
      <c r="HZF13" s="24"/>
      <c r="HZG13" s="24"/>
      <c r="HZH13" s="24"/>
      <c r="HZI13" s="24"/>
      <c r="HZJ13" s="24"/>
      <c r="HZK13" s="24"/>
      <c r="HZL13" s="24"/>
      <c r="HZM13" s="24"/>
      <c r="HZN13" s="24"/>
      <c r="HZO13" s="24"/>
      <c r="HZP13" s="24"/>
      <c r="HZQ13" s="24"/>
      <c r="HZR13" s="24"/>
      <c r="HZS13" s="24"/>
      <c r="HZT13" s="24"/>
      <c r="HZU13" s="24"/>
      <c r="HZV13" s="24"/>
      <c r="HZW13" s="24"/>
      <c r="HZX13" s="24"/>
      <c r="HZY13" s="24"/>
      <c r="HZZ13" s="24"/>
      <c r="IAA13" s="24"/>
      <c r="IAB13" s="24"/>
      <c r="IAC13" s="24"/>
      <c r="IAD13" s="24"/>
      <c r="IAE13" s="24"/>
      <c r="IAF13" s="24"/>
      <c r="IAG13" s="24"/>
      <c r="IAH13" s="24"/>
      <c r="IAI13" s="24"/>
      <c r="IAJ13" s="24"/>
      <c r="IAK13" s="24"/>
      <c r="IAL13" s="24"/>
      <c r="IAM13" s="24"/>
      <c r="IAN13" s="24"/>
      <c r="IAO13" s="24"/>
      <c r="IAP13" s="24"/>
      <c r="IAQ13" s="24"/>
      <c r="IAR13" s="24"/>
      <c r="IAS13" s="24"/>
      <c r="IAT13" s="24"/>
      <c r="IAU13" s="24"/>
      <c r="IAV13" s="24"/>
      <c r="IAW13" s="24"/>
      <c r="IAX13" s="24"/>
      <c r="IAY13" s="24"/>
      <c r="IAZ13" s="24"/>
      <c r="IBA13" s="24"/>
      <c r="IBB13" s="24"/>
      <c r="IBC13" s="24"/>
      <c r="IBD13" s="24"/>
      <c r="IBE13" s="24"/>
      <c r="IBF13" s="24"/>
      <c r="IBG13" s="24"/>
      <c r="IBH13" s="24"/>
      <c r="IBI13" s="24"/>
      <c r="IBJ13" s="24"/>
      <c r="IBK13" s="24"/>
      <c r="IBL13" s="24"/>
      <c r="IBM13" s="24"/>
      <c r="IBN13" s="24"/>
      <c r="IBO13" s="24"/>
      <c r="IBP13" s="24"/>
      <c r="IBQ13" s="24"/>
      <c r="IBR13" s="24"/>
      <c r="IBS13" s="24"/>
      <c r="IBT13" s="24"/>
      <c r="IBU13" s="24"/>
      <c r="IBV13" s="24"/>
      <c r="IBW13" s="24"/>
      <c r="IBX13" s="24"/>
      <c r="IBY13" s="24"/>
      <c r="IBZ13" s="24"/>
      <c r="ICA13" s="24"/>
      <c r="ICB13" s="24"/>
      <c r="ICC13" s="24"/>
      <c r="ICD13" s="24"/>
      <c r="ICE13" s="24"/>
      <c r="ICF13" s="24"/>
      <c r="ICG13" s="24"/>
      <c r="ICH13" s="24"/>
      <c r="ICI13" s="24"/>
      <c r="ICJ13" s="24"/>
      <c r="ICK13" s="24"/>
      <c r="ICL13" s="24"/>
      <c r="ICM13" s="24"/>
      <c r="ICN13" s="24"/>
      <c r="ICO13" s="24"/>
      <c r="ICP13" s="24"/>
      <c r="ICQ13" s="24"/>
      <c r="ICR13" s="24"/>
      <c r="ICS13" s="24"/>
      <c r="ICT13" s="24"/>
      <c r="ICU13" s="24"/>
      <c r="ICV13" s="24"/>
      <c r="ICW13" s="24"/>
      <c r="ICX13" s="24"/>
      <c r="ICY13" s="24"/>
      <c r="ICZ13" s="24"/>
      <c r="IDA13" s="24"/>
      <c r="IDB13" s="24"/>
      <c r="IDC13" s="24"/>
      <c r="IDD13" s="24"/>
      <c r="IDE13" s="24"/>
      <c r="IDF13" s="24"/>
      <c r="IDG13" s="24"/>
      <c r="IDH13" s="24"/>
      <c r="IDI13" s="24"/>
      <c r="IDJ13" s="24"/>
      <c r="IDK13" s="24"/>
      <c r="IDL13" s="24"/>
      <c r="IDM13" s="24"/>
      <c r="IDN13" s="24"/>
      <c r="IDO13" s="24"/>
      <c r="IDP13" s="24"/>
      <c r="IDQ13" s="24"/>
      <c r="IDR13" s="24"/>
      <c r="IDS13" s="24"/>
      <c r="IDT13" s="24"/>
      <c r="IDU13" s="24"/>
      <c r="IDV13" s="24"/>
      <c r="IDW13" s="24"/>
      <c r="IDX13" s="24"/>
      <c r="IDY13" s="24"/>
      <c r="IDZ13" s="24"/>
      <c r="IEA13" s="24"/>
      <c r="IEB13" s="24"/>
      <c r="IEC13" s="24"/>
      <c r="IED13" s="24"/>
      <c r="IEE13" s="24"/>
      <c r="IEF13" s="24"/>
      <c r="IEG13" s="24"/>
      <c r="IEH13" s="24"/>
      <c r="IEI13" s="24"/>
      <c r="IEJ13" s="24"/>
      <c r="IEK13" s="24"/>
      <c r="IEL13" s="24"/>
      <c r="IEM13" s="24"/>
      <c r="IEN13" s="24"/>
      <c r="IEO13" s="24"/>
      <c r="IEP13" s="24"/>
      <c r="IEQ13" s="24"/>
      <c r="IER13" s="24"/>
      <c r="IES13" s="24"/>
      <c r="IET13" s="24"/>
      <c r="IEU13" s="24"/>
      <c r="IEV13" s="24"/>
      <c r="IEW13" s="24"/>
      <c r="IEX13" s="24"/>
      <c r="IEY13" s="24"/>
      <c r="IEZ13" s="24"/>
      <c r="IFA13" s="24"/>
      <c r="IFB13" s="24"/>
      <c r="IFC13" s="24"/>
      <c r="IFD13" s="24"/>
      <c r="IFE13" s="24"/>
      <c r="IFF13" s="24"/>
      <c r="IFG13" s="24"/>
      <c r="IFH13" s="24"/>
      <c r="IFI13" s="24"/>
      <c r="IFJ13" s="24"/>
      <c r="IFK13" s="24"/>
      <c r="IFL13" s="24"/>
      <c r="IFM13" s="24"/>
      <c r="IFN13" s="24"/>
      <c r="IFO13" s="24"/>
      <c r="IFP13" s="24"/>
      <c r="IFQ13" s="24"/>
      <c r="IFR13" s="24"/>
      <c r="IFS13" s="24"/>
      <c r="IFT13" s="24"/>
      <c r="IFU13" s="24"/>
      <c r="IFV13" s="24"/>
      <c r="IFW13" s="24"/>
      <c r="IFX13" s="24"/>
      <c r="IFY13" s="24"/>
      <c r="IFZ13" s="24"/>
      <c r="IGA13" s="24"/>
      <c r="IGB13" s="24"/>
      <c r="IGC13" s="24"/>
      <c r="IGD13" s="24"/>
      <c r="IGE13" s="24"/>
      <c r="IGF13" s="24"/>
      <c r="IGG13" s="24"/>
      <c r="IGH13" s="24"/>
      <c r="IGI13" s="24"/>
      <c r="IGJ13" s="24"/>
      <c r="IGK13" s="24"/>
      <c r="IGL13" s="24"/>
      <c r="IGM13" s="24"/>
      <c r="IGN13" s="24"/>
      <c r="IGO13" s="24"/>
      <c r="IGP13" s="24"/>
      <c r="IGQ13" s="24"/>
      <c r="IGR13" s="24"/>
      <c r="IGS13" s="24"/>
      <c r="IGT13" s="24"/>
      <c r="IGU13" s="24"/>
      <c r="IGV13" s="24"/>
      <c r="IGW13" s="24"/>
      <c r="IGX13" s="24"/>
      <c r="IGY13" s="24"/>
      <c r="IGZ13" s="24"/>
      <c r="IHA13" s="24"/>
      <c r="IHB13" s="24"/>
      <c r="IHC13" s="24"/>
      <c r="IHD13" s="24"/>
      <c r="IHE13" s="24"/>
      <c r="IHF13" s="24"/>
      <c r="IHG13" s="24"/>
      <c r="IHH13" s="24"/>
      <c r="IHI13" s="24"/>
      <c r="IHJ13" s="24"/>
      <c r="IHK13" s="24"/>
      <c r="IHL13" s="24"/>
      <c r="IHM13" s="24"/>
      <c r="IHN13" s="24"/>
      <c r="IHO13" s="24"/>
      <c r="IHP13" s="24"/>
      <c r="IHQ13" s="24"/>
      <c r="IHR13" s="24"/>
      <c r="IHS13" s="24"/>
      <c r="IHT13" s="24"/>
      <c r="IHU13" s="24"/>
      <c r="IHV13" s="24"/>
      <c r="IHW13" s="24"/>
      <c r="IHX13" s="24"/>
      <c r="IHY13" s="24"/>
      <c r="IHZ13" s="24"/>
      <c r="IIA13" s="24"/>
      <c r="IIB13" s="24"/>
      <c r="IIC13" s="24"/>
      <c r="IID13" s="24"/>
      <c r="IIE13" s="24"/>
      <c r="IIF13" s="24"/>
      <c r="IIG13" s="24"/>
      <c r="IIH13" s="24"/>
      <c r="III13" s="24"/>
      <c r="IIJ13" s="24"/>
      <c r="IIK13" s="24"/>
      <c r="IIL13" s="24"/>
      <c r="IIM13" s="24"/>
      <c r="IIN13" s="24"/>
      <c r="IIO13" s="24"/>
      <c r="IIP13" s="24"/>
      <c r="IIQ13" s="24"/>
      <c r="IIR13" s="24"/>
      <c r="IIS13" s="24"/>
      <c r="IIT13" s="24"/>
      <c r="IIU13" s="24"/>
      <c r="IIV13" s="24"/>
      <c r="IIW13" s="24"/>
      <c r="IIX13" s="24"/>
      <c r="IIY13" s="24"/>
      <c r="IIZ13" s="24"/>
      <c r="IJA13" s="24"/>
      <c r="IJB13" s="24"/>
      <c r="IJC13" s="24"/>
      <c r="IJD13" s="24"/>
      <c r="IJE13" s="24"/>
      <c r="IJF13" s="24"/>
      <c r="IJG13" s="24"/>
      <c r="IJH13" s="24"/>
      <c r="IJI13" s="24"/>
      <c r="IJJ13" s="24"/>
      <c r="IJK13" s="24"/>
      <c r="IJL13" s="24"/>
      <c r="IJM13" s="24"/>
      <c r="IJN13" s="24"/>
      <c r="IJO13" s="24"/>
      <c r="IJP13" s="24"/>
      <c r="IJQ13" s="24"/>
      <c r="IJR13" s="24"/>
      <c r="IJS13" s="24"/>
      <c r="IJT13" s="24"/>
      <c r="IJU13" s="24"/>
      <c r="IJV13" s="24"/>
      <c r="IJW13" s="24"/>
      <c r="IJX13" s="24"/>
      <c r="IJY13" s="24"/>
      <c r="IJZ13" s="24"/>
      <c r="IKA13" s="24"/>
      <c r="IKB13" s="24"/>
      <c r="IKC13" s="24"/>
      <c r="IKD13" s="24"/>
      <c r="IKE13" s="24"/>
      <c r="IKF13" s="24"/>
      <c r="IKG13" s="24"/>
      <c r="IKH13" s="24"/>
      <c r="IKI13" s="24"/>
      <c r="IKJ13" s="24"/>
      <c r="IKK13" s="24"/>
      <c r="IKL13" s="24"/>
      <c r="IKM13" s="24"/>
      <c r="IKN13" s="24"/>
      <c r="IKO13" s="24"/>
      <c r="IKP13" s="24"/>
      <c r="IKQ13" s="24"/>
      <c r="IKR13" s="24"/>
      <c r="IKS13" s="24"/>
      <c r="IKT13" s="24"/>
      <c r="IKU13" s="24"/>
      <c r="IKV13" s="24"/>
      <c r="IKW13" s="24"/>
      <c r="IKX13" s="24"/>
      <c r="IKY13" s="24"/>
      <c r="IKZ13" s="24"/>
      <c r="ILA13" s="24"/>
      <c r="ILB13" s="24"/>
      <c r="ILC13" s="24"/>
      <c r="ILD13" s="24"/>
      <c r="ILE13" s="24"/>
      <c r="ILF13" s="24"/>
      <c r="ILG13" s="24"/>
      <c r="ILH13" s="24"/>
      <c r="ILI13" s="24"/>
      <c r="ILJ13" s="24"/>
      <c r="ILK13" s="24"/>
      <c r="ILL13" s="24"/>
      <c r="ILM13" s="24"/>
      <c r="ILN13" s="24"/>
      <c r="ILO13" s="24"/>
      <c r="ILP13" s="24"/>
      <c r="ILQ13" s="24"/>
      <c r="ILR13" s="24"/>
      <c r="ILS13" s="24"/>
      <c r="ILT13" s="24"/>
      <c r="ILU13" s="24"/>
      <c r="ILV13" s="24"/>
      <c r="ILW13" s="24"/>
      <c r="ILX13" s="24"/>
      <c r="ILY13" s="24"/>
      <c r="ILZ13" s="24"/>
      <c r="IMA13" s="24"/>
      <c r="IMB13" s="24"/>
      <c r="IMC13" s="24"/>
      <c r="IMD13" s="24"/>
      <c r="IME13" s="24"/>
      <c r="IMF13" s="24"/>
      <c r="IMG13" s="24"/>
      <c r="IMH13" s="24"/>
      <c r="IMI13" s="24"/>
      <c r="IMJ13" s="24"/>
      <c r="IMK13" s="24"/>
      <c r="IML13" s="24"/>
      <c r="IMM13" s="24"/>
      <c r="IMN13" s="24"/>
      <c r="IMO13" s="24"/>
      <c r="IMP13" s="24"/>
      <c r="IMQ13" s="24"/>
      <c r="IMR13" s="24"/>
      <c r="IMS13" s="24"/>
      <c r="IMT13" s="24"/>
      <c r="IMU13" s="24"/>
      <c r="IMV13" s="24"/>
      <c r="IMW13" s="24"/>
      <c r="IMX13" s="24"/>
      <c r="IMY13" s="24"/>
      <c r="IMZ13" s="24"/>
      <c r="INA13" s="24"/>
      <c r="INB13" s="24"/>
      <c r="INC13" s="24"/>
      <c r="IND13" s="24"/>
      <c r="INE13" s="24"/>
      <c r="INF13" s="24"/>
      <c r="ING13" s="24"/>
      <c r="INH13" s="24"/>
      <c r="INI13" s="24"/>
      <c r="INJ13" s="24"/>
      <c r="INK13" s="24"/>
      <c r="INL13" s="24"/>
      <c r="INM13" s="24"/>
      <c r="INN13" s="24"/>
      <c r="INO13" s="24"/>
      <c r="INP13" s="24"/>
      <c r="INQ13" s="24"/>
      <c r="INR13" s="24"/>
      <c r="INS13" s="24"/>
      <c r="INT13" s="24"/>
      <c r="INU13" s="24"/>
      <c r="INV13" s="24"/>
      <c r="INW13" s="24"/>
      <c r="INX13" s="24"/>
      <c r="INY13" s="24"/>
      <c r="INZ13" s="24"/>
      <c r="IOA13" s="24"/>
      <c r="IOB13" s="24"/>
      <c r="IOC13" s="24"/>
      <c r="IOD13" s="24"/>
      <c r="IOE13" s="24"/>
      <c r="IOF13" s="24"/>
      <c r="IOG13" s="24"/>
      <c r="IOH13" s="24"/>
      <c r="IOI13" s="24"/>
      <c r="IOJ13" s="24"/>
      <c r="IOK13" s="24"/>
      <c r="IOL13" s="24"/>
      <c r="IOM13" s="24"/>
      <c r="ION13" s="24"/>
      <c r="IOO13" s="24"/>
      <c r="IOP13" s="24"/>
      <c r="IOQ13" s="24"/>
      <c r="IOR13" s="24"/>
      <c r="IOS13" s="24"/>
      <c r="IOT13" s="24"/>
      <c r="IOU13" s="24"/>
      <c r="IOV13" s="24"/>
      <c r="IOW13" s="24"/>
      <c r="IOX13" s="24"/>
      <c r="IOY13" s="24"/>
      <c r="IOZ13" s="24"/>
      <c r="IPA13" s="24"/>
      <c r="IPB13" s="24"/>
      <c r="IPC13" s="24"/>
      <c r="IPD13" s="24"/>
      <c r="IPE13" s="24"/>
      <c r="IPF13" s="24"/>
      <c r="IPG13" s="24"/>
      <c r="IPH13" s="24"/>
      <c r="IPI13" s="24"/>
      <c r="IPJ13" s="24"/>
      <c r="IPK13" s="24"/>
      <c r="IPL13" s="24"/>
      <c r="IPM13" s="24"/>
      <c r="IPN13" s="24"/>
      <c r="IPO13" s="24"/>
      <c r="IPP13" s="24"/>
      <c r="IPQ13" s="24"/>
      <c r="IPR13" s="24"/>
      <c r="IPS13" s="24"/>
      <c r="IPT13" s="24"/>
      <c r="IPU13" s="24"/>
      <c r="IPV13" s="24"/>
      <c r="IPW13" s="24"/>
      <c r="IPX13" s="24"/>
      <c r="IPY13" s="24"/>
      <c r="IPZ13" s="24"/>
      <c r="IQA13" s="24"/>
      <c r="IQB13" s="24"/>
      <c r="IQC13" s="24"/>
      <c r="IQD13" s="24"/>
      <c r="IQE13" s="24"/>
      <c r="IQF13" s="24"/>
      <c r="IQG13" s="24"/>
      <c r="IQH13" s="24"/>
      <c r="IQI13" s="24"/>
      <c r="IQJ13" s="24"/>
      <c r="IQK13" s="24"/>
      <c r="IQL13" s="24"/>
      <c r="IQM13" s="24"/>
      <c r="IQN13" s="24"/>
      <c r="IQO13" s="24"/>
      <c r="IQP13" s="24"/>
      <c r="IQQ13" s="24"/>
      <c r="IQR13" s="24"/>
      <c r="IQS13" s="24"/>
      <c r="IQT13" s="24"/>
      <c r="IQU13" s="24"/>
      <c r="IQV13" s="24"/>
      <c r="IQW13" s="24"/>
      <c r="IQX13" s="24"/>
      <c r="IQY13" s="24"/>
      <c r="IQZ13" s="24"/>
      <c r="IRA13" s="24"/>
      <c r="IRB13" s="24"/>
      <c r="IRC13" s="24"/>
      <c r="IRD13" s="24"/>
      <c r="IRE13" s="24"/>
      <c r="IRF13" s="24"/>
      <c r="IRG13" s="24"/>
      <c r="IRH13" s="24"/>
      <c r="IRI13" s="24"/>
      <c r="IRJ13" s="24"/>
      <c r="IRK13" s="24"/>
      <c r="IRL13" s="24"/>
      <c r="IRM13" s="24"/>
      <c r="IRN13" s="24"/>
      <c r="IRO13" s="24"/>
      <c r="IRP13" s="24"/>
      <c r="IRQ13" s="24"/>
      <c r="IRR13" s="24"/>
      <c r="IRS13" s="24"/>
      <c r="IRT13" s="24"/>
      <c r="IRU13" s="24"/>
      <c r="IRV13" s="24"/>
      <c r="IRW13" s="24"/>
      <c r="IRX13" s="24"/>
      <c r="IRY13" s="24"/>
      <c r="IRZ13" s="24"/>
      <c r="ISA13" s="24"/>
      <c r="ISB13" s="24"/>
      <c r="ISC13" s="24"/>
      <c r="ISD13" s="24"/>
      <c r="ISE13" s="24"/>
      <c r="ISF13" s="24"/>
      <c r="ISG13" s="24"/>
      <c r="ISH13" s="24"/>
      <c r="ISI13" s="24"/>
      <c r="ISJ13" s="24"/>
      <c r="ISK13" s="24"/>
      <c r="ISL13" s="24"/>
      <c r="ISM13" s="24"/>
      <c r="ISN13" s="24"/>
      <c r="ISO13" s="24"/>
      <c r="ISP13" s="24"/>
      <c r="ISQ13" s="24"/>
      <c r="ISR13" s="24"/>
      <c r="ISS13" s="24"/>
      <c r="IST13" s="24"/>
      <c r="ISU13" s="24"/>
      <c r="ISV13" s="24"/>
      <c r="ISW13" s="24"/>
      <c r="ISX13" s="24"/>
      <c r="ISY13" s="24"/>
      <c r="ISZ13" s="24"/>
      <c r="ITA13" s="24"/>
      <c r="ITB13" s="24"/>
      <c r="ITC13" s="24"/>
      <c r="ITD13" s="24"/>
      <c r="ITE13" s="24"/>
      <c r="ITF13" s="24"/>
      <c r="ITG13" s="24"/>
      <c r="ITH13" s="24"/>
      <c r="ITI13" s="24"/>
      <c r="ITJ13" s="24"/>
      <c r="ITK13" s="24"/>
      <c r="ITL13" s="24"/>
      <c r="ITM13" s="24"/>
      <c r="ITN13" s="24"/>
      <c r="ITO13" s="24"/>
      <c r="ITP13" s="24"/>
      <c r="ITQ13" s="24"/>
      <c r="ITR13" s="24"/>
      <c r="ITS13" s="24"/>
      <c r="ITT13" s="24"/>
      <c r="ITU13" s="24"/>
      <c r="ITV13" s="24"/>
      <c r="ITW13" s="24"/>
      <c r="ITX13" s="24"/>
      <c r="ITY13" s="24"/>
      <c r="ITZ13" s="24"/>
      <c r="IUA13" s="24"/>
      <c r="IUB13" s="24"/>
      <c r="IUC13" s="24"/>
      <c r="IUD13" s="24"/>
      <c r="IUE13" s="24"/>
      <c r="IUF13" s="24"/>
      <c r="IUG13" s="24"/>
      <c r="IUH13" s="24"/>
      <c r="IUI13" s="24"/>
      <c r="IUJ13" s="24"/>
      <c r="IUK13" s="24"/>
      <c r="IUL13" s="24"/>
      <c r="IUM13" s="24"/>
      <c r="IUN13" s="24"/>
      <c r="IUO13" s="24"/>
      <c r="IUP13" s="24"/>
      <c r="IUQ13" s="24"/>
      <c r="IUR13" s="24"/>
      <c r="IUS13" s="24"/>
      <c r="IUT13" s="24"/>
      <c r="IUU13" s="24"/>
      <c r="IUV13" s="24"/>
      <c r="IUW13" s="24"/>
      <c r="IUX13" s="24"/>
      <c r="IUY13" s="24"/>
      <c r="IUZ13" s="24"/>
      <c r="IVA13" s="24"/>
      <c r="IVB13" s="24"/>
      <c r="IVC13" s="24"/>
      <c r="IVD13" s="24"/>
      <c r="IVE13" s="24"/>
      <c r="IVF13" s="24"/>
      <c r="IVG13" s="24"/>
      <c r="IVH13" s="24"/>
      <c r="IVI13" s="24"/>
      <c r="IVJ13" s="24"/>
      <c r="IVK13" s="24"/>
      <c r="IVL13" s="24"/>
      <c r="IVM13" s="24"/>
      <c r="IVN13" s="24"/>
      <c r="IVO13" s="24"/>
      <c r="IVP13" s="24"/>
      <c r="IVQ13" s="24"/>
      <c r="IVR13" s="24"/>
      <c r="IVS13" s="24"/>
      <c r="IVT13" s="24"/>
      <c r="IVU13" s="24"/>
      <c r="IVV13" s="24"/>
      <c r="IVW13" s="24"/>
      <c r="IVX13" s="24"/>
      <c r="IVY13" s="24"/>
      <c r="IVZ13" s="24"/>
      <c r="IWA13" s="24"/>
      <c r="IWB13" s="24"/>
      <c r="IWC13" s="24"/>
      <c r="IWD13" s="24"/>
      <c r="IWE13" s="24"/>
      <c r="IWF13" s="24"/>
      <c r="IWG13" s="24"/>
      <c r="IWH13" s="24"/>
      <c r="IWI13" s="24"/>
      <c r="IWJ13" s="24"/>
      <c r="IWK13" s="24"/>
      <c r="IWL13" s="24"/>
      <c r="IWM13" s="24"/>
      <c r="IWN13" s="24"/>
      <c r="IWO13" s="24"/>
      <c r="IWP13" s="24"/>
      <c r="IWQ13" s="24"/>
      <c r="IWR13" s="24"/>
      <c r="IWS13" s="24"/>
      <c r="IWT13" s="24"/>
      <c r="IWU13" s="24"/>
      <c r="IWV13" s="24"/>
      <c r="IWW13" s="24"/>
      <c r="IWX13" s="24"/>
      <c r="IWY13" s="24"/>
      <c r="IWZ13" s="24"/>
      <c r="IXA13" s="24"/>
      <c r="IXB13" s="24"/>
      <c r="IXC13" s="24"/>
      <c r="IXD13" s="24"/>
      <c r="IXE13" s="24"/>
      <c r="IXF13" s="24"/>
      <c r="IXG13" s="24"/>
      <c r="IXH13" s="24"/>
      <c r="IXI13" s="24"/>
      <c r="IXJ13" s="24"/>
      <c r="IXK13" s="24"/>
      <c r="IXL13" s="24"/>
      <c r="IXM13" s="24"/>
      <c r="IXN13" s="24"/>
      <c r="IXO13" s="24"/>
      <c r="IXP13" s="24"/>
      <c r="IXQ13" s="24"/>
      <c r="IXR13" s="24"/>
      <c r="IXS13" s="24"/>
      <c r="IXT13" s="24"/>
      <c r="IXU13" s="24"/>
      <c r="IXV13" s="24"/>
      <c r="IXW13" s="24"/>
      <c r="IXX13" s="24"/>
      <c r="IXY13" s="24"/>
      <c r="IXZ13" s="24"/>
      <c r="IYA13" s="24"/>
      <c r="IYB13" s="24"/>
      <c r="IYC13" s="24"/>
      <c r="IYD13" s="24"/>
      <c r="IYE13" s="24"/>
      <c r="IYF13" s="24"/>
      <c r="IYG13" s="24"/>
      <c r="IYH13" s="24"/>
      <c r="IYI13" s="24"/>
      <c r="IYJ13" s="24"/>
      <c r="IYK13" s="24"/>
      <c r="IYL13" s="24"/>
      <c r="IYM13" s="24"/>
      <c r="IYN13" s="24"/>
      <c r="IYO13" s="24"/>
      <c r="IYP13" s="24"/>
      <c r="IYQ13" s="24"/>
      <c r="IYR13" s="24"/>
      <c r="IYS13" s="24"/>
      <c r="IYT13" s="24"/>
      <c r="IYU13" s="24"/>
      <c r="IYV13" s="24"/>
      <c r="IYW13" s="24"/>
      <c r="IYX13" s="24"/>
      <c r="IYY13" s="24"/>
      <c r="IYZ13" s="24"/>
      <c r="IZA13" s="24"/>
      <c r="IZB13" s="24"/>
      <c r="IZC13" s="24"/>
      <c r="IZD13" s="24"/>
      <c r="IZE13" s="24"/>
      <c r="IZF13" s="24"/>
      <c r="IZG13" s="24"/>
      <c r="IZH13" s="24"/>
      <c r="IZI13" s="24"/>
      <c r="IZJ13" s="24"/>
      <c r="IZK13" s="24"/>
      <c r="IZL13" s="24"/>
      <c r="IZM13" s="24"/>
      <c r="IZN13" s="24"/>
      <c r="IZO13" s="24"/>
      <c r="IZP13" s="24"/>
      <c r="IZQ13" s="24"/>
      <c r="IZR13" s="24"/>
      <c r="IZS13" s="24"/>
      <c r="IZT13" s="24"/>
      <c r="IZU13" s="24"/>
      <c r="IZV13" s="24"/>
      <c r="IZW13" s="24"/>
      <c r="IZX13" s="24"/>
      <c r="IZY13" s="24"/>
      <c r="IZZ13" s="24"/>
      <c r="JAA13" s="24"/>
      <c r="JAB13" s="24"/>
      <c r="JAC13" s="24"/>
      <c r="JAD13" s="24"/>
      <c r="JAE13" s="24"/>
      <c r="JAF13" s="24"/>
      <c r="JAG13" s="24"/>
      <c r="JAH13" s="24"/>
      <c r="JAI13" s="24"/>
      <c r="JAJ13" s="24"/>
      <c r="JAK13" s="24"/>
      <c r="JAL13" s="24"/>
      <c r="JAM13" s="24"/>
      <c r="JAN13" s="24"/>
      <c r="JAO13" s="24"/>
      <c r="JAP13" s="24"/>
      <c r="JAQ13" s="24"/>
      <c r="JAR13" s="24"/>
      <c r="JAS13" s="24"/>
      <c r="JAT13" s="24"/>
      <c r="JAU13" s="24"/>
      <c r="JAV13" s="24"/>
      <c r="JAW13" s="24"/>
      <c r="JAX13" s="24"/>
      <c r="JAY13" s="24"/>
      <c r="JAZ13" s="24"/>
      <c r="JBA13" s="24"/>
      <c r="JBB13" s="24"/>
      <c r="JBC13" s="24"/>
      <c r="JBD13" s="24"/>
      <c r="JBE13" s="24"/>
      <c r="JBF13" s="24"/>
      <c r="JBG13" s="24"/>
      <c r="JBH13" s="24"/>
      <c r="JBI13" s="24"/>
      <c r="JBJ13" s="24"/>
      <c r="JBK13" s="24"/>
      <c r="JBL13" s="24"/>
      <c r="JBM13" s="24"/>
      <c r="JBN13" s="24"/>
      <c r="JBO13" s="24"/>
      <c r="JBP13" s="24"/>
      <c r="JBQ13" s="24"/>
      <c r="JBR13" s="24"/>
      <c r="JBS13" s="24"/>
      <c r="JBT13" s="24"/>
      <c r="JBU13" s="24"/>
      <c r="JBV13" s="24"/>
      <c r="JBW13" s="24"/>
      <c r="JBX13" s="24"/>
      <c r="JBY13" s="24"/>
      <c r="JBZ13" s="24"/>
      <c r="JCA13" s="24"/>
      <c r="JCB13" s="24"/>
      <c r="JCC13" s="24"/>
      <c r="JCD13" s="24"/>
      <c r="JCE13" s="24"/>
      <c r="JCF13" s="24"/>
      <c r="JCG13" s="24"/>
      <c r="JCH13" s="24"/>
      <c r="JCI13" s="24"/>
      <c r="JCJ13" s="24"/>
      <c r="JCK13" s="24"/>
      <c r="JCL13" s="24"/>
      <c r="JCM13" s="24"/>
      <c r="JCN13" s="24"/>
      <c r="JCO13" s="24"/>
      <c r="JCP13" s="24"/>
      <c r="JCQ13" s="24"/>
      <c r="JCR13" s="24"/>
      <c r="JCS13" s="24"/>
      <c r="JCT13" s="24"/>
      <c r="JCU13" s="24"/>
      <c r="JCV13" s="24"/>
      <c r="JCW13" s="24"/>
      <c r="JCX13" s="24"/>
      <c r="JCY13" s="24"/>
      <c r="JCZ13" s="24"/>
      <c r="JDA13" s="24"/>
      <c r="JDB13" s="24"/>
      <c r="JDC13" s="24"/>
      <c r="JDD13" s="24"/>
      <c r="JDE13" s="24"/>
      <c r="JDF13" s="24"/>
      <c r="JDG13" s="24"/>
      <c r="JDH13" s="24"/>
      <c r="JDI13" s="24"/>
      <c r="JDJ13" s="24"/>
      <c r="JDK13" s="24"/>
      <c r="JDL13" s="24"/>
      <c r="JDM13" s="24"/>
      <c r="JDN13" s="24"/>
      <c r="JDO13" s="24"/>
      <c r="JDP13" s="24"/>
      <c r="JDQ13" s="24"/>
      <c r="JDR13" s="24"/>
      <c r="JDS13" s="24"/>
      <c r="JDT13" s="24"/>
      <c r="JDU13" s="24"/>
      <c r="JDV13" s="24"/>
      <c r="JDW13" s="24"/>
      <c r="JDX13" s="24"/>
      <c r="JDY13" s="24"/>
      <c r="JDZ13" s="24"/>
      <c r="JEA13" s="24"/>
      <c r="JEB13" s="24"/>
      <c r="JEC13" s="24"/>
      <c r="JED13" s="24"/>
      <c r="JEE13" s="24"/>
      <c r="JEF13" s="24"/>
      <c r="JEG13" s="24"/>
      <c r="JEH13" s="24"/>
      <c r="JEI13" s="24"/>
      <c r="JEJ13" s="24"/>
      <c r="JEK13" s="24"/>
      <c r="JEL13" s="24"/>
      <c r="JEM13" s="24"/>
      <c r="JEN13" s="24"/>
      <c r="JEO13" s="24"/>
      <c r="JEP13" s="24"/>
      <c r="JEQ13" s="24"/>
      <c r="JER13" s="24"/>
      <c r="JES13" s="24"/>
      <c r="JET13" s="24"/>
      <c r="JEU13" s="24"/>
      <c r="JEV13" s="24"/>
      <c r="JEW13" s="24"/>
      <c r="JEX13" s="24"/>
      <c r="JEY13" s="24"/>
      <c r="JEZ13" s="24"/>
      <c r="JFA13" s="24"/>
      <c r="JFB13" s="24"/>
      <c r="JFC13" s="24"/>
      <c r="JFD13" s="24"/>
      <c r="JFE13" s="24"/>
      <c r="JFF13" s="24"/>
      <c r="JFG13" s="24"/>
      <c r="JFH13" s="24"/>
      <c r="JFI13" s="24"/>
      <c r="JFJ13" s="24"/>
      <c r="JFK13" s="24"/>
      <c r="JFL13" s="24"/>
      <c r="JFM13" s="24"/>
      <c r="JFN13" s="24"/>
      <c r="JFO13" s="24"/>
      <c r="JFP13" s="24"/>
      <c r="JFQ13" s="24"/>
      <c r="JFR13" s="24"/>
      <c r="JFS13" s="24"/>
      <c r="JFT13" s="24"/>
      <c r="JFU13" s="24"/>
      <c r="JFV13" s="24"/>
      <c r="JFW13" s="24"/>
      <c r="JFX13" s="24"/>
      <c r="JFY13" s="24"/>
      <c r="JFZ13" s="24"/>
      <c r="JGA13" s="24"/>
      <c r="JGB13" s="24"/>
      <c r="JGC13" s="24"/>
      <c r="JGD13" s="24"/>
      <c r="JGE13" s="24"/>
      <c r="JGF13" s="24"/>
      <c r="JGG13" s="24"/>
      <c r="JGH13" s="24"/>
      <c r="JGI13" s="24"/>
      <c r="JGJ13" s="24"/>
      <c r="JGK13" s="24"/>
      <c r="JGL13" s="24"/>
      <c r="JGM13" s="24"/>
      <c r="JGN13" s="24"/>
      <c r="JGO13" s="24"/>
      <c r="JGP13" s="24"/>
      <c r="JGQ13" s="24"/>
      <c r="JGR13" s="24"/>
      <c r="JGS13" s="24"/>
      <c r="JGT13" s="24"/>
      <c r="JGU13" s="24"/>
      <c r="JGV13" s="24"/>
      <c r="JGW13" s="24"/>
      <c r="JGX13" s="24"/>
      <c r="JGY13" s="24"/>
      <c r="JGZ13" s="24"/>
      <c r="JHA13" s="24"/>
      <c r="JHB13" s="24"/>
      <c r="JHC13" s="24"/>
      <c r="JHD13" s="24"/>
      <c r="JHE13" s="24"/>
      <c r="JHF13" s="24"/>
      <c r="JHG13" s="24"/>
      <c r="JHH13" s="24"/>
      <c r="JHI13" s="24"/>
      <c r="JHJ13" s="24"/>
      <c r="JHK13" s="24"/>
      <c r="JHL13" s="24"/>
      <c r="JHM13" s="24"/>
      <c r="JHN13" s="24"/>
      <c r="JHO13" s="24"/>
      <c r="JHP13" s="24"/>
      <c r="JHQ13" s="24"/>
      <c r="JHR13" s="24"/>
      <c r="JHS13" s="24"/>
      <c r="JHT13" s="24"/>
      <c r="JHU13" s="24"/>
      <c r="JHV13" s="24"/>
      <c r="JHW13" s="24"/>
      <c r="JHX13" s="24"/>
      <c r="JHY13" s="24"/>
      <c r="JHZ13" s="24"/>
      <c r="JIA13" s="24"/>
      <c r="JIB13" s="24"/>
      <c r="JIC13" s="24"/>
      <c r="JID13" s="24"/>
      <c r="JIE13" s="24"/>
      <c r="JIF13" s="24"/>
      <c r="JIG13" s="24"/>
      <c r="JIH13" s="24"/>
      <c r="JII13" s="24"/>
      <c r="JIJ13" s="24"/>
      <c r="JIK13" s="24"/>
      <c r="JIL13" s="24"/>
      <c r="JIM13" s="24"/>
      <c r="JIN13" s="24"/>
      <c r="JIO13" s="24"/>
      <c r="JIP13" s="24"/>
      <c r="JIQ13" s="24"/>
      <c r="JIR13" s="24"/>
      <c r="JIS13" s="24"/>
      <c r="JIT13" s="24"/>
      <c r="JIU13" s="24"/>
      <c r="JIV13" s="24"/>
      <c r="JIW13" s="24"/>
      <c r="JIX13" s="24"/>
      <c r="JIY13" s="24"/>
      <c r="JIZ13" s="24"/>
      <c r="JJA13" s="24"/>
      <c r="JJB13" s="24"/>
      <c r="JJC13" s="24"/>
      <c r="JJD13" s="24"/>
      <c r="JJE13" s="24"/>
      <c r="JJF13" s="24"/>
      <c r="JJG13" s="24"/>
      <c r="JJH13" s="24"/>
      <c r="JJI13" s="24"/>
      <c r="JJJ13" s="24"/>
      <c r="JJK13" s="24"/>
      <c r="JJL13" s="24"/>
      <c r="JJM13" s="24"/>
      <c r="JJN13" s="24"/>
      <c r="JJO13" s="24"/>
      <c r="JJP13" s="24"/>
      <c r="JJQ13" s="24"/>
      <c r="JJR13" s="24"/>
      <c r="JJS13" s="24"/>
      <c r="JJT13" s="24"/>
      <c r="JJU13" s="24"/>
      <c r="JJV13" s="24"/>
      <c r="JJW13" s="24"/>
      <c r="JJX13" s="24"/>
      <c r="JJY13" s="24"/>
      <c r="JJZ13" s="24"/>
      <c r="JKA13" s="24"/>
      <c r="JKB13" s="24"/>
      <c r="JKC13" s="24"/>
      <c r="JKD13" s="24"/>
      <c r="JKE13" s="24"/>
      <c r="JKF13" s="24"/>
      <c r="JKG13" s="24"/>
      <c r="JKH13" s="24"/>
      <c r="JKI13" s="24"/>
      <c r="JKJ13" s="24"/>
      <c r="JKK13" s="24"/>
      <c r="JKL13" s="24"/>
      <c r="JKM13" s="24"/>
      <c r="JKN13" s="24"/>
      <c r="JKO13" s="24"/>
      <c r="JKP13" s="24"/>
      <c r="JKQ13" s="24"/>
      <c r="JKR13" s="24"/>
      <c r="JKS13" s="24"/>
      <c r="JKT13" s="24"/>
      <c r="JKU13" s="24"/>
      <c r="JKV13" s="24"/>
      <c r="JKW13" s="24"/>
      <c r="JKX13" s="24"/>
      <c r="JKY13" s="24"/>
      <c r="JKZ13" s="24"/>
      <c r="JLA13" s="24"/>
      <c r="JLB13" s="24"/>
      <c r="JLC13" s="24"/>
      <c r="JLD13" s="24"/>
      <c r="JLE13" s="24"/>
      <c r="JLF13" s="24"/>
      <c r="JLG13" s="24"/>
      <c r="JLH13" s="24"/>
      <c r="JLI13" s="24"/>
      <c r="JLJ13" s="24"/>
      <c r="JLK13" s="24"/>
      <c r="JLL13" s="24"/>
      <c r="JLM13" s="24"/>
      <c r="JLN13" s="24"/>
      <c r="JLO13" s="24"/>
      <c r="JLP13" s="24"/>
      <c r="JLQ13" s="24"/>
      <c r="JLR13" s="24"/>
      <c r="JLS13" s="24"/>
      <c r="JLT13" s="24"/>
      <c r="JLU13" s="24"/>
      <c r="JLV13" s="24"/>
      <c r="JLW13" s="24"/>
      <c r="JLX13" s="24"/>
      <c r="JLY13" s="24"/>
      <c r="JLZ13" s="24"/>
      <c r="JMA13" s="24"/>
      <c r="JMB13" s="24"/>
      <c r="JMC13" s="24"/>
      <c r="JMD13" s="24"/>
      <c r="JME13" s="24"/>
      <c r="JMF13" s="24"/>
      <c r="JMG13" s="24"/>
      <c r="JMH13" s="24"/>
      <c r="JMI13" s="24"/>
      <c r="JMJ13" s="24"/>
      <c r="JMK13" s="24"/>
      <c r="JML13" s="24"/>
      <c r="JMM13" s="24"/>
      <c r="JMN13" s="24"/>
      <c r="JMO13" s="24"/>
      <c r="JMP13" s="24"/>
      <c r="JMQ13" s="24"/>
      <c r="JMR13" s="24"/>
      <c r="JMS13" s="24"/>
      <c r="JMT13" s="24"/>
      <c r="JMU13" s="24"/>
      <c r="JMV13" s="24"/>
      <c r="JMW13" s="24"/>
      <c r="JMX13" s="24"/>
      <c r="JMY13" s="24"/>
      <c r="JMZ13" s="24"/>
      <c r="JNA13" s="24"/>
      <c r="JNB13" s="24"/>
      <c r="JNC13" s="24"/>
      <c r="JND13" s="24"/>
      <c r="JNE13" s="24"/>
      <c r="JNF13" s="24"/>
      <c r="JNG13" s="24"/>
      <c r="JNH13" s="24"/>
      <c r="JNI13" s="24"/>
      <c r="JNJ13" s="24"/>
      <c r="JNK13" s="24"/>
      <c r="JNL13" s="24"/>
      <c r="JNM13" s="24"/>
      <c r="JNN13" s="24"/>
      <c r="JNO13" s="24"/>
      <c r="JNP13" s="24"/>
      <c r="JNQ13" s="24"/>
      <c r="JNR13" s="24"/>
      <c r="JNS13" s="24"/>
      <c r="JNT13" s="24"/>
      <c r="JNU13" s="24"/>
      <c r="JNV13" s="24"/>
      <c r="JNW13" s="24"/>
      <c r="JNX13" s="24"/>
      <c r="JNY13" s="24"/>
      <c r="JNZ13" s="24"/>
      <c r="JOA13" s="24"/>
      <c r="JOB13" s="24"/>
      <c r="JOC13" s="24"/>
      <c r="JOD13" s="24"/>
      <c r="JOE13" s="24"/>
      <c r="JOF13" s="24"/>
      <c r="JOG13" s="24"/>
      <c r="JOH13" s="24"/>
      <c r="JOI13" s="24"/>
      <c r="JOJ13" s="24"/>
      <c r="JOK13" s="24"/>
      <c r="JOL13" s="24"/>
      <c r="JOM13" s="24"/>
      <c r="JON13" s="24"/>
      <c r="JOO13" s="24"/>
      <c r="JOP13" s="24"/>
      <c r="JOQ13" s="24"/>
      <c r="JOR13" s="24"/>
      <c r="JOS13" s="24"/>
      <c r="JOT13" s="24"/>
      <c r="JOU13" s="24"/>
      <c r="JOV13" s="24"/>
      <c r="JOW13" s="24"/>
      <c r="JOX13" s="24"/>
      <c r="JOY13" s="24"/>
      <c r="JOZ13" s="24"/>
      <c r="JPA13" s="24"/>
      <c r="JPB13" s="24"/>
      <c r="JPC13" s="24"/>
      <c r="JPD13" s="24"/>
      <c r="JPE13" s="24"/>
      <c r="JPF13" s="24"/>
      <c r="JPG13" s="24"/>
      <c r="JPH13" s="24"/>
      <c r="JPI13" s="24"/>
      <c r="JPJ13" s="24"/>
      <c r="JPK13" s="24"/>
      <c r="JPL13" s="24"/>
      <c r="JPM13" s="24"/>
      <c r="JPN13" s="24"/>
      <c r="JPO13" s="24"/>
      <c r="JPP13" s="24"/>
      <c r="JPQ13" s="24"/>
      <c r="JPR13" s="24"/>
      <c r="JPS13" s="24"/>
      <c r="JPT13" s="24"/>
      <c r="JPU13" s="24"/>
      <c r="JPV13" s="24"/>
      <c r="JPW13" s="24"/>
      <c r="JPX13" s="24"/>
      <c r="JPY13" s="24"/>
      <c r="JPZ13" s="24"/>
      <c r="JQA13" s="24"/>
      <c r="JQB13" s="24"/>
      <c r="JQC13" s="24"/>
      <c r="JQD13" s="24"/>
      <c r="JQE13" s="24"/>
      <c r="JQF13" s="24"/>
      <c r="JQG13" s="24"/>
      <c r="JQH13" s="24"/>
      <c r="JQI13" s="24"/>
      <c r="JQJ13" s="24"/>
      <c r="JQK13" s="24"/>
      <c r="JQL13" s="24"/>
      <c r="JQM13" s="24"/>
      <c r="JQN13" s="24"/>
      <c r="JQO13" s="24"/>
      <c r="JQP13" s="24"/>
      <c r="JQQ13" s="24"/>
      <c r="JQR13" s="24"/>
      <c r="JQS13" s="24"/>
      <c r="JQT13" s="24"/>
      <c r="JQU13" s="24"/>
      <c r="JQV13" s="24"/>
      <c r="JQW13" s="24"/>
      <c r="JQX13" s="24"/>
      <c r="JQY13" s="24"/>
      <c r="JQZ13" s="24"/>
      <c r="JRA13" s="24"/>
      <c r="JRB13" s="24"/>
      <c r="JRC13" s="24"/>
      <c r="JRD13" s="24"/>
      <c r="JRE13" s="24"/>
      <c r="JRF13" s="24"/>
      <c r="JRG13" s="24"/>
      <c r="JRH13" s="24"/>
      <c r="JRI13" s="24"/>
      <c r="JRJ13" s="24"/>
      <c r="JRK13" s="24"/>
      <c r="JRL13" s="24"/>
      <c r="JRM13" s="24"/>
      <c r="JRN13" s="24"/>
      <c r="JRO13" s="24"/>
      <c r="JRP13" s="24"/>
      <c r="JRQ13" s="24"/>
      <c r="JRR13" s="24"/>
      <c r="JRS13" s="24"/>
      <c r="JRT13" s="24"/>
      <c r="JRU13" s="24"/>
      <c r="JRV13" s="24"/>
      <c r="JRW13" s="24"/>
      <c r="JRX13" s="24"/>
      <c r="JRY13" s="24"/>
      <c r="JRZ13" s="24"/>
      <c r="JSA13" s="24"/>
      <c r="JSB13" s="24"/>
      <c r="JSC13" s="24"/>
      <c r="JSD13" s="24"/>
      <c r="JSE13" s="24"/>
      <c r="JSF13" s="24"/>
      <c r="JSG13" s="24"/>
      <c r="JSH13" s="24"/>
      <c r="JSI13" s="24"/>
      <c r="JSJ13" s="24"/>
      <c r="JSK13" s="24"/>
      <c r="JSL13" s="24"/>
      <c r="JSM13" s="24"/>
      <c r="JSN13" s="24"/>
      <c r="JSO13" s="24"/>
      <c r="JSP13" s="24"/>
      <c r="JSQ13" s="24"/>
      <c r="JSR13" s="24"/>
      <c r="JSS13" s="24"/>
      <c r="JST13" s="24"/>
      <c r="JSU13" s="24"/>
      <c r="JSV13" s="24"/>
      <c r="JSW13" s="24"/>
      <c r="JSX13" s="24"/>
      <c r="JSY13" s="24"/>
      <c r="JSZ13" s="24"/>
      <c r="JTA13" s="24"/>
      <c r="JTB13" s="24"/>
      <c r="JTC13" s="24"/>
      <c r="JTD13" s="24"/>
      <c r="JTE13" s="24"/>
      <c r="JTF13" s="24"/>
      <c r="JTG13" s="24"/>
      <c r="JTH13" s="24"/>
      <c r="JTI13" s="24"/>
      <c r="JTJ13" s="24"/>
      <c r="JTK13" s="24"/>
      <c r="JTL13" s="24"/>
      <c r="JTM13" s="24"/>
      <c r="JTN13" s="24"/>
      <c r="JTO13" s="24"/>
      <c r="JTP13" s="24"/>
      <c r="JTQ13" s="24"/>
      <c r="JTR13" s="24"/>
      <c r="JTS13" s="24"/>
      <c r="JTT13" s="24"/>
      <c r="JTU13" s="24"/>
      <c r="JTV13" s="24"/>
      <c r="JTW13" s="24"/>
      <c r="JTX13" s="24"/>
      <c r="JTY13" s="24"/>
      <c r="JTZ13" s="24"/>
      <c r="JUA13" s="24"/>
      <c r="JUB13" s="24"/>
      <c r="JUC13" s="24"/>
      <c r="JUD13" s="24"/>
      <c r="JUE13" s="24"/>
      <c r="JUF13" s="24"/>
      <c r="JUG13" s="24"/>
      <c r="JUH13" s="24"/>
      <c r="JUI13" s="24"/>
      <c r="JUJ13" s="24"/>
      <c r="JUK13" s="24"/>
      <c r="JUL13" s="24"/>
      <c r="JUM13" s="24"/>
      <c r="JUN13" s="24"/>
      <c r="JUO13" s="24"/>
      <c r="JUP13" s="24"/>
      <c r="JUQ13" s="24"/>
      <c r="JUR13" s="24"/>
      <c r="JUS13" s="24"/>
      <c r="JUT13" s="24"/>
      <c r="JUU13" s="24"/>
      <c r="JUV13" s="24"/>
      <c r="JUW13" s="24"/>
      <c r="JUX13" s="24"/>
      <c r="JUY13" s="24"/>
      <c r="JUZ13" s="24"/>
      <c r="JVA13" s="24"/>
      <c r="JVB13" s="24"/>
      <c r="JVC13" s="24"/>
      <c r="JVD13" s="24"/>
      <c r="JVE13" s="24"/>
      <c r="JVF13" s="24"/>
      <c r="JVG13" s="24"/>
      <c r="JVH13" s="24"/>
      <c r="JVI13" s="24"/>
      <c r="JVJ13" s="24"/>
      <c r="JVK13" s="24"/>
      <c r="JVL13" s="24"/>
      <c r="JVM13" s="24"/>
      <c r="JVN13" s="24"/>
      <c r="JVO13" s="24"/>
      <c r="JVP13" s="24"/>
      <c r="JVQ13" s="24"/>
      <c r="JVR13" s="24"/>
      <c r="JVS13" s="24"/>
      <c r="JVT13" s="24"/>
      <c r="JVU13" s="24"/>
      <c r="JVV13" s="24"/>
      <c r="JVW13" s="24"/>
      <c r="JVX13" s="24"/>
      <c r="JVY13" s="24"/>
      <c r="JVZ13" s="24"/>
      <c r="JWA13" s="24"/>
      <c r="JWB13" s="24"/>
      <c r="JWC13" s="24"/>
      <c r="JWD13" s="24"/>
      <c r="JWE13" s="24"/>
      <c r="JWF13" s="24"/>
      <c r="JWG13" s="24"/>
      <c r="JWH13" s="24"/>
      <c r="JWI13" s="24"/>
      <c r="JWJ13" s="24"/>
      <c r="JWK13" s="24"/>
      <c r="JWL13" s="24"/>
      <c r="JWM13" s="24"/>
      <c r="JWN13" s="24"/>
      <c r="JWO13" s="24"/>
      <c r="JWP13" s="24"/>
      <c r="JWQ13" s="24"/>
      <c r="JWR13" s="24"/>
      <c r="JWS13" s="24"/>
      <c r="JWT13" s="24"/>
      <c r="JWU13" s="24"/>
      <c r="JWV13" s="24"/>
      <c r="JWW13" s="24"/>
      <c r="JWX13" s="24"/>
      <c r="JWY13" s="24"/>
      <c r="JWZ13" s="24"/>
      <c r="JXA13" s="24"/>
      <c r="JXB13" s="24"/>
      <c r="JXC13" s="24"/>
      <c r="JXD13" s="24"/>
      <c r="JXE13" s="24"/>
      <c r="JXF13" s="24"/>
      <c r="JXG13" s="24"/>
      <c r="JXH13" s="24"/>
      <c r="JXI13" s="24"/>
      <c r="JXJ13" s="24"/>
      <c r="JXK13" s="24"/>
      <c r="JXL13" s="24"/>
      <c r="JXM13" s="24"/>
      <c r="JXN13" s="24"/>
      <c r="JXO13" s="24"/>
      <c r="JXP13" s="24"/>
      <c r="JXQ13" s="24"/>
      <c r="JXR13" s="24"/>
      <c r="JXS13" s="24"/>
      <c r="JXT13" s="24"/>
      <c r="JXU13" s="24"/>
      <c r="JXV13" s="24"/>
      <c r="JXW13" s="24"/>
      <c r="JXX13" s="24"/>
      <c r="JXY13" s="24"/>
      <c r="JXZ13" s="24"/>
      <c r="JYA13" s="24"/>
      <c r="JYB13" s="24"/>
      <c r="JYC13" s="24"/>
      <c r="JYD13" s="24"/>
      <c r="JYE13" s="24"/>
      <c r="JYF13" s="24"/>
      <c r="JYG13" s="24"/>
      <c r="JYH13" s="24"/>
      <c r="JYI13" s="24"/>
      <c r="JYJ13" s="24"/>
      <c r="JYK13" s="24"/>
      <c r="JYL13" s="24"/>
      <c r="JYM13" s="24"/>
      <c r="JYN13" s="24"/>
      <c r="JYO13" s="24"/>
      <c r="JYP13" s="24"/>
      <c r="JYQ13" s="24"/>
      <c r="JYR13" s="24"/>
      <c r="JYS13" s="24"/>
      <c r="JYT13" s="24"/>
      <c r="JYU13" s="24"/>
      <c r="JYV13" s="24"/>
      <c r="JYW13" s="24"/>
      <c r="JYX13" s="24"/>
      <c r="JYY13" s="24"/>
      <c r="JYZ13" s="24"/>
      <c r="JZA13" s="24"/>
      <c r="JZB13" s="24"/>
      <c r="JZC13" s="24"/>
      <c r="JZD13" s="24"/>
      <c r="JZE13" s="24"/>
      <c r="JZF13" s="24"/>
      <c r="JZG13" s="24"/>
      <c r="JZH13" s="24"/>
      <c r="JZI13" s="24"/>
      <c r="JZJ13" s="24"/>
      <c r="JZK13" s="24"/>
      <c r="JZL13" s="24"/>
      <c r="JZM13" s="24"/>
      <c r="JZN13" s="24"/>
      <c r="JZO13" s="24"/>
      <c r="JZP13" s="24"/>
      <c r="JZQ13" s="24"/>
      <c r="JZR13" s="24"/>
      <c r="JZS13" s="24"/>
      <c r="JZT13" s="24"/>
      <c r="JZU13" s="24"/>
      <c r="JZV13" s="24"/>
      <c r="JZW13" s="24"/>
      <c r="JZX13" s="24"/>
      <c r="JZY13" s="24"/>
      <c r="JZZ13" s="24"/>
      <c r="KAA13" s="24"/>
      <c r="KAB13" s="24"/>
      <c r="KAC13" s="24"/>
      <c r="KAD13" s="24"/>
      <c r="KAE13" s="24"/>
      <c r="KAF13" s="24"/>
      <c r="KAG13" s="24"/>
      <c r="KAH13" s="24"/>
      <c r="KAI13" s="24"/>
      <c r="KAJ13" s="24"/>
      <c r="KAK13" s="24"/>
      <c r="KAL13" s="24"/>
      <c r="KAM13" s="24"/>
      <c r="KAN13" s="24"/>
      <c r="KAO13" s="24"/>
      <c r="KAP13" s="24"/>
      <c r="KAQ13" s="24"/>
      <c r="KAR13" s="24"/>
      <c r="KAS13" s="24"/>
      <c r="KAT13" s="24"/>
      <c r="KAU13" s="24"/>
      <c r="KAV13" s="24"/>
      <c r="KAW13" s="24"/>
      <c r="KAX13" s="24"/>
      <c r="KAY13" s="24"/>
      <c r="KAZ13" s="24"/>
      <c r="KBA13" s="24"/>
      <c r="KBB13" s="24"/>
      <c r="KBC13" s="24"/>
      <c r="KBD13" s="24"/>
      <c r="KBE13" s="24"/>
      <c r="KBF13" s="24"/>
      <c r="KBG13" s="24"/>
      <c r="KBH13" s="24"/>
      <c r="KBI13" s="24"/>
      <c r="KBJ13" s="24"/>
      <c r="KBK13" s="24"/>
      <c r="KBL13" s="24"/>
      <c r="KBM13" s="24"/>
      <c r="KBN13" s="24"/>
      <c r="KBO13" s="24"/>
      <c r="KBP13" s="24"/>
      <c r="KBQ13" s="24"/>
      <c r="KBR13" s="24"/>
      <c r="KBS13" s="24"/>
      <c r="KBT13" s="24"/>
      <c r="KBU13" s="24"/>
      <c r="KBV13" s="24"/>
      <c r="KBW13" s="24"/>
      <c r="KBX13" s="24"/>
      <c r="KBY13" s="24"/>
      <c r="KBZ13" s="24"/>
      <c r="KCA13" s="24"/>
      <c r="KCB13" s="24"/>
      <c r="KCC13" s="24"/>
      <c r="KCD13" s="24"/>
      <c r="KCE13" s="24"/>
      <c r="KCF13" s="24"/>
      <c r="KCG13" s="24"/>
      <c r="KCH13" s="24"/>
      <c r="KCI13" s="24"/>
      <c r="KCJ13" s="24"/>
      <c r="KCK13" s="24"/>
      <c r="KCL13" s="24"/>
      <c r="KCM13" s="24"/>
      <c r="KCN13" s="24"/>
      <c r="KCO13" s="24"/>
      <c r="KCP13" s="24"/>
      <c r="KCQ13" s="24"/>
      <c r="KCR13" s="24"/>
      <c r="KCS13" s="24"/>
      <c r="KCT13" s="24"/>
      <c r="KCU13" s="24"/>
      <c r="KCV13" s="24"/>
      <c r="KCW13" s="24"/>
      <c r="KCX13" s="24"/>
      <c r="KCY13" s="24"/>
      <c r="KCZ13" s="24"/>
      <c r="KDA13" s="24"/>
      <c r="KDB13" s="24"/>
      <c r="KDC13" s="24"/>
      <c r="KDD13" s="24"/>
      <c r="KDE13" s="24"/>
      <c r="KDF13" s="24"/>
      <c r="KDG13" s="24"/>
      <c r="KDH13" s="24"/>
      <c r="KDI13" s="24"/>
      <c r="KDJ13" s="24"/>
      <c r="KDK13" s="24"/>
      <c r="KDL13" s="24"/>
      <c r="KDM13" s="24"/>
      <c r="KDN13" s="24"/>
      <c r="KDO13" s="24"/>
      <c r="KDP13" s="24"/>
      <c r="KDQ13" s="24"/>
      <c r="KDR13" s="24"/>
      <c r="KDS13" s="24"/>
      <c r="KDT13" s="24"/>
      <c r="KDU13" s="24"/>
      <c r="KDV13" s="24"/>
      <c r="KDW13" s="24"/>
      <c r="KDX13" s="24"/>
      <c r="KDY13" s="24"/>
      <c r="KDZ13" s="24"/>
      <c r="KEA13" s="24"/>
      <c r="KEB13" s="24"/>
      <c r="KEC13" s="24"/>
      <c r="KED13" s="24"/>
      <c r="KEE13" s="24"/>
      <c r="KEF13" s="24"/>
      <c r="KEG13" s="24"/>
      <c r="KEH13" s="24"/>
      <c r="KEI13" s="24"/>
      <c r="KEJ13" s="24"/>
      <c r="KEK13" s="24"/>
      <c r="KEL13" s="24"/>
      <c r="KEM13" s="24"/>
      <c r="KEN13" s="24"/>
      <c r="KEO13" s="24"/>
      <c r="KEP13" s="24"/>
      <c r="KEQ13" s="24"/>
      <c r="KER13" s="24"/>
      <c r="KES13" s="24"/>
      <c r="KET13" s="24"/>
      <c r="KEU13" s="24"/>
      <c r="KEV13" s="24"/>
      <c r="KEW13" s="24"/>
      <c r="KEX13" s="24"/>
      <c r="KEY13" s="24"/>
      <c r="KEZ13" s="24"/>
      <c r="KFA13" s="24"/>
      <c r="KFB13" s="24"/>
      <c r="KFC13" s="24"/>
      <c r="KFD13" s="24"/>
      <c r="KFE13" s="24"/>
      <c r="KFF13" s="24"/>
      <c r="KFG13" s="24"/>
      <c r="KFH13" s="24"/>
      <c r="KFI13" s="24"/>
      <c r="KFJ13" s="24"/>
      <c r="KFK13" s="24"/>
      <c r="KFL13" s="24"/>
      <c r="KFM13" s="24"/>
      <c r="KFN13" s="24"/>
      <c r="KFO13" s="24"/>
      <c r="KFP13" s="24"/>
      <c r="KFQ13" s="24"/>
      <c r="KFR13" s="24"/>
      <c r="KFS13" s="24"/>
      <c r="KFT13" s="24"/>
      <c r="KFU13" s="24"/>
      <c r="KFV13" s="24"/>
      <c r="KFW13" s="24"/>
      <c r="KFX13" s="24"/>
      <c r="KFY13" s="24"/>
      <c r="KFZ13" s="24"/>
      <c r="KGA13" s="24"/>
      <c r="KGB13" s="24"/>
      <c r="KGC13" s="24"/>
      <c r="KGD13" s="24"/>
      <c r="KGE13" s="24"/>
      <c r="KGF13" s="24"/>
      <c r="KGG13" s="24"/>
      <c r="KGH13" s="24"/>
      <c r="KGI13" s="24"/>
      <c r="KGJ13" s="24"/>
      <c r="KGK13" s="24"/>
      <c r="KGL13" s="24"/>
      <c r="KGM13" s="24"/>
      <c r="KGN13" s="24"/>
      <c r="KGO13" s="24"/>
      <c r="KGP13" s="24"/>
      <c r="KGQ13" s="24"/>
      <c r="KGR13" s="24"/>
      <c r="KGS13" s="24"/>
      <c r="KGT13" s="24"/>
      <c r="KGU13" s="24"/>
      <c r="KGV13" s="24"/>
      <c r="KGW13" s="24"/>
      <c r="KGX13" s="24"/>
      <c r="KGY13" s="24"/>
      <c r="KGZ13" s="24"/>
      <c r="KHA13" s="24"/>
      <c r="KHB13" s="24"/>
      <c r="KHC13" s="24"/>
      <c r="KHD13" s="24"/>
      <c r="KHE13" s="24"/>
      <c r="KHF13" s="24"/>
      <c r="KHG13" s="24"/>
      <c r="KHH13" s="24"/>
      <c r="KHI13" s="24"/>
      <c r="KHJ13" s="24"/>
      <c r="KHK13" s="24"/>
      <c r="KHL13" s="24"/>
      <c r="KHM13" s="24"/>
      <c r="KHN13" s="24"/>
      <c r="KHO13" s="24"/>
      <c r="KHP13" s="24"/>
      <c r="KHQ13" s="24"/>
      <c r="KHR13" s="24"/>
      <c r="KHS13" s="24"/>
      <c r="KHT13" s="24"/>
      <c r="KHU13" s="24"/>
      <c r="KHV13" s="24"/>
      <c r="KHW13" s="24"/>
      <c r="KHX13" s="24"/>
      <c r="KHY13" s="24"/>
      <c r="KHZ13" s="24"/>
      <c r="KIA13" s="24"/>
      <c r="KIB13" s="24"/>
      <c r="KIC13" s="24"/>
      <c r="KID13" s="24"/>
      <c r="KIE13" s="24"/>
      <c r="KIF13" s="24"/>
      <c r="KIG13" s="24"/>
      <c r="KIH13" s="24"/>
      <c r="KII13" s="24"/>
      <c r="KIJ13" s="24"/>
      <c r="KIK13" s="24"/>
      <c r="KIL13" s="24"/>
      <c r="KIM13" s="24"/>
      <c r="KIN13" s="24"/>
      <c r="KIO13" s="24"/>
      <c r="KIP13" s="24"/>
      <c r="KIQ13" s="24"/>
      <c r="KIR13" s="24"/>
      <c r="KIS13" s="24"/>
      <c r="KIT13" s="24"/>
      <c r="KIU13" s="24"/>
      <c r="KIV13" s="24"/>
      <c r="KIW13" s="24"/>
      <c r="KIX13" s="24"/>
      <c r="KIY13" s="24"/>
      <c r="KIZ13" s="24"/>
      <c r="KJA13" s="24"/>
      <c r="KJB13" s="24"/>
      <c r="KJC13" s="24"/>
      <c r="KJD13" s="24"/>
      <c r="KJE13" s="24"/>
      <c r="KJF13" s="24"/>
      <c r="KJG13" s="24"/>
      <c r="KJH13" s="24"/>
      <c r="KJI13" s="24"/>
      <c r="KJJ13" s="24"/>
      <c r="KJK13" s="24"/>
      <c r="KJL13" s="24"/>
      <c r="KJM13" s="24"/>
      <c r="KJN13" s="24"/>
      <c r="KJO13" s="24"/>
      <c r="KJP13" s="24"/>
      <c r="KJQ13" s="24"/>
      <c r="KJR13" s="24"/>
      <c r="KJS13" s="24"/>
      <c r="KJT13" s="24"/>
      <c r="KJU13" s="24"/>
      <c r="KJV13" s="24"/>
      <c r="KJW13" s="24"/>
      <c r="KJX13" s="24"/>
      <c r="KJY13" s="24"/>
      <c r="KJZ13" s="24"/>
      <c r="KKA13" s="24"/>
      <c r="KKB13" s="24"/>
      <c r="KKC13" s="24"/>
      <c r="KKD13" s="24"/>
      <c r="KKE13" s="24"/>
      <c r="KKF13" s="24"/>
      <c r="KKG13" s="24"/>
      <c r="KKH13" s="24"/>
      <c r="KKI13" s="24"/>
      <c r="KKJ13" s="24"/>
      <c r="KKK13" s="24"/>
      <c r="KKL13" s="24"/>
      <c r="KKM13" s="24"/>
      <c r="KKN13" s="24"/>
      <c r="KKO13" s="24"/>
      <c r="KKP13" s="24"/>
      <c r="KKQ13" s="24"/>
      <c r="KKR13" s="24"/>
      <c r="KKS13" s="24"/>
      <c r="KKT13" s="24"/>
      <c r="KKU13" s="24"/>
      <c r="KKV13" s="24"/>
      <c r="KKW13" s="24"/>
      <c r="KKX13" s="24"/>
      <c r="KKY13" s="24"/>
      <c r="KKZ13" s="24"/>
      <c r="KLA13" s="24"/>
      <c r="KLB13" s="24"/>
      <c r="KLC13" s="24"/>
      <c r="KLD13" s="24"/>
      <c r="KLE13" s="24"/>
      <c r="KLF13" s="24"/>
      <c r="KLG13" s="24"/>
      <c r="KLH13" s="24"/>
      <c r="KLI13" s="24"/>
      <c r="KLJ13" s="24"/>
      <c r="KLK13" s="24"/>
      <c r="KLL13" s="24"/>
      <c r="KLM13" s="24"/>
      <c r="KLN13" s="24"/>
      <c r="KLO13" s="24"/>
      <c r="KLP13" s="24"/>
      <c r="KLQ13" s="24"/>
      <c r="KLR13" s="24"/>
      <c r="KLS13" s="24"/>
      <c r="KLT13" s="24"/>
      <c r="KLU13" s="24"/>
      <c r="KLV13" s="24"/>
      <c r="KLW13" s="24"/>
      <c r="KLX13" s="24"/>
      <c r="KLY13" s="24"/>
      <c r="KLZ13" s="24"/>
      <c r="KMA13" s="24"/>
      <c r="KMB13" s="24"/>
      <c r="KMC13" s="24"/>
      <c r="KMD13" s="24"/>
      <c r="KME13" s="24"/>
      <c r="KMF13" s="24"/>
      <c r="KMG13" s="24"/>
      <c r="KMH13" s="24"/>
      <c r="KMI13" s="24"/>
      <c r="KMJ13" s="24"/>
      <c r="KMK13" s="24"/>
      <c r="KML13" s="24"/>
      <c r="KMM13" s="24"/>
      <c r="KMN13" s="24"/>
      <c r="KMO13" s="24"/>
      <c r="KMP13" s="24"/>
      <c r="KMQ13" s="24"/>
      <c r="KMR13" s="24"/>
      <c r="KMS13" s="24"/>
      <c r="KMT13" s="24"/>
      <c r="KMU13" s="24"/>
      <c r="KMV13" s="24"/>
      <c r="KMW13" s="24"/>
      <c r="KMX13" s="24"/>
      <c r="KMY13" s="24"/>
      <c r="KMZ13" s="24"/>
      <c r="KNA13" s="24"/>
      <c r="KNB13" s="24"/>
      <c r="KNC13" s="24"/>
      <c r="KND13" s="24"/>
      <c r="KNE13" s="24"/>
      <c r="KNF13" s="24"/>
      <c r="KNG13" s="24"/>
      <c r="KNH13" s="24"/>
      <c r="KNI13" s="24"/>
      <c r="KNJ13" s="24"/>
      <c r="KNK13" s="24"/>
      <c r="KNL13" s="24"/>
      <c r="KNM13" s="24"/>
      <c r="KNN13" s="24"/>
      <c r="KNO13" s="24"/>
      <c r="KNP13" s="24"/>
      <c r="KNQ13" s="24"/>
      <c r="KNR13" s="24"/>
      <c r="KNS13" s="24"/>
      <c r="KNT13" s="24"/>
      <c r="KNU13" s="24"/>
      <c r="KNV13" s="24"/>
      <c r="KNW13" s="24"/>
      <c r="KNX13" s="24"/>
      <c r="KNY13" s="24"/>
      <c r="KNZ13" s="24"/>
      <c r="KOA13" s="24"/>
      <c r="KOB13" s="24"/>
      <c r="KOC13" s="24"/>
      <c r="KOD13" s="24"/>
      <c r="KOE13" s="24"/>
      <c r="KOF13" s="24"/>
      <c r="KOG13" s="24"/>
      <c r="KOH13" s="24"/>
      <c r="KOI13" s="24"/>
      <c r="KOJ13" s="24"/>
      <c r="KOK13" s="24"/>
      <c r="KOL13" s="24"/>
      <c r="KOM13" s="24"/>
      <c r="KON13" s="24"/>
      <c r="KOO13" s="24"/>
      <c r="KOP13" s="24"/>
      <c r="KOQ13" s="24"/>
      <c r="KOR13" s="24"/>
      <c r="KOS13" s="24"/>
      <c r="KOT13" s="24"/>
      <c r="KOU13" s="24"/>
      <c r="KOV13" s="24"/>
      <c r="KOW13" s="24"/>
      <c r="KOX13" s="24"/>
      <c r="KOY13" s="24"/>
      <c r="KOZ13" s="24"/>
      <c r="KPA13" s="24"/>
      <c r="KPB13" s="24"/>
      <c r="KPC13" s="24"/>
      <c r="KPD13" s="24"/>
      <c r="KPE13" s="24"/>
      <c r="KPF13" s="24"/>
      <c r="KPG13" s="24"/>
      <c r="KPH13" s="24"/>
      <c r="KPI13" s="24"/>
      <c r="KPJ13" s="24"/>
      <c r="KPK13" s="24"/>
      <c r="KPL13" s="24"/>
      <c r="KPM13" s="24"/>
      <c r="KPN13" s="24"/>
      <c r="KPO13" s="24"/>
      <c r="KPP13" s="24"/>
      <c r="KPQ13" s="24"/>
      <c r="KPR13" s="24"/>
      <c r="KPS13" s="24"/>
      <c r="KPT13" s="24"/>
      <c r="KPU13" s="24"/>
      <c r="KPV13" s="24"/>
      <c r="KPW13" s="24"/>
      <c r="KPX13" s="24"/>
      <c r="KPY13" s="24"/>
      <c r="KPZ13" s="24"/>
      <c r="KQA13" s="24"/>
      <c r="KQB13" s="24"/>
      <c r="KQC13" s="24"/>
      <c r="KQD13" s="24"/>
      <c r="KQE13" s="24"/>
      <c r="KQF13" s="24"/>
      <c r="KQG13" s="24"/>
      <c r="KQH13" s="24"/>
      <c r="KQI13" s="24"/>
      <c r="KQJ13" s="24"/>
      <c r="KQK13" s="24"/>
      <c r="KQL13" s="24"/>
      <c r="KQM13" s="24"/>
      <c r="KQN13" s="24"/>
      <c r="KQO13" s="24"/>
      <c r="KQP13" s="24"/>
      <c r="KQQ13" s="24"/>
      <c r="KQR13" s="24"/>
      <c r="KQS13" s="24"/>
      <c r="KQT13" s="24"/>
      <c r="KQU13" s="24"/>
      <c r="KQV13" s="24"/>
      <c r="KQW13" s="24"/>
      <c r="KQX13" s="24"/>
      <c r="KQY13" s="24"/>
      <c r="KQZ13" s="24"/>
      <c r="KRA13" s="24"/>
      <c r="KRB13" s="24"/>
      <c r="KRC13" s="24"/>
      <c r="KRD13" s="24"/>
      <c r="KRE13" s="24"/>
      <c r="KRF13" s="24"/>
      <c r="KRG13" s="24"/>
      <c r="KRH13" s="24"/>
      <c r="KRI13" s="24"/>
      <c r="KRJ13" s="24"/>
      <c r="KRK13" s="24"/>
      <c r="KRL13" s="24"/>
      <c r="KRM13" s="24"/>
      <c r="KRN13" s="24"/>
      <c r="KRO13" s="24"/>
      <c r="KRP13" s="24"/>
      <c r="KRQ13" s="24"/>
      <c r="KRR13" s="24"/>
      <c r="KRS13" s="24"/>
      <c r="KRT13" s="24"/>
      <c r="KRU13" s="24"/>
      <c r="KRV13" s="24"/>
      <c r="KRW13" s="24"/>
      <c r="KRX13" s="24"/>
      <c r="KRY13" s="24"/>
      <c r="KRZ13" s="24"/>
      <c r="KSA13" s="24"/>
      <c r="KSB13" s="24"/>
      <c r="KSC13" s="24"/>
      <c r="KSD13" s="24"/>
      <c r="KSE13" s="24"/>
      <c r="KSF13" s="24"/>
      <c r="KSG13" s="24"/>
      <c r="KSH13" s="24"/>
      <c r="KSI13" s="24"/>
      <c r="KSJ13" s="24"/>
      <c r="KSK13" s="24"/>
      <c r="KSL13" s="24"/>
      <c r="KSM13" s="24"/>
      <c r="KSN13" s="24"/>
      <c r="KSO13" s="24"/>
      <c r="KSP13" s="24"/>
      <c r="KSQ13" s="24"/>
      <c r="KSR13" s="24"/>
      <c r="KSS13" s="24"/>
      <c r="KST13" s="24"/>
      <c r="KSU13" s="24"/>
      <c r="KSV13" s="24"/>
      <c r="KSW13" s="24"/>
      <c r="KSX13" s="24"/>
      <c r="KSY13" s="24"/>
      <c r="KSZ13" s="24"/>
      <c r="KTA13" s="24"/>
      <c r="KTB13" s="24"/>
      <c r="KTC13" s="24"/>
      <c r="KTD13" s="24"/>
      <c r="KTE13" s="24"/>
      <c r="KTF13" s="24"/>
      <c r="KTG13" s="24"/>
      <c r="KTH13" s="24"/>
      <c r="KTI13" s="24"/>
      <c r="KTJ13" s="24"/>
      <c r="KTK13" s="24"/>
      <c r="KTL13" s="24"/>
      <c r="KTM13" s="24"/>
      <c r="KTN13" s="24"/>
      <c r="KTO13" s="24"/>
      <c r="KTP13" s="24"/>
      <c r="KTQ13" s="24"/>
      <c r="KTR13" s="24"/>
      <c r="KTS13" s="24"/>
      <c r="KTT13" s="24"/>
      <c r="KTU13" s="24"/>
      <c r="KTV13" s="24"/>
      <c r="KTW13" s="24"/>
      <c r="KTX13" s="24"/>
      <c r="KTY13" s="24"/>
      <c r="KTZ13" s="24"/>
      <c r="KUA13" s="24"/>
      <c r="KUB13" s="24"/>
      <c r="KUC13" s="24"/>
      <c r="KUD13" s="24"/>
      <c r="KUE13" s="24"/>
      <c r="KUF13" s="24"/>
      <c r="KUG13" s="24"/>
      <c r="KUH13" s="24"/>
      <c r="KUI13" s="24"/>
      <c r="KUJ13" s="24"/>
      <c r="KUK13" s="24"/>
      <c r="KUL13" s="24"/>
      <c r="KUM13" s="24"/>
      <c r="KUN13" s="24"/>
      <c r="KUO13" s="24"/>
      <c r="KUP13" s="24"/>
      <c r="KUQ13" s="24"/>
      <c r="KUR13" s="24"/>
      <c r="KUS13" s="24"/>
      <c r="KUT13" s="24"/>
      <c r="KUU13" s="24"/>
      <c r="KUV13" s="24"/>
      <c r="KUW13" s="24"/>
      <c r="KUX13" s="24"/>
      <c r="KUY13" s="24"/>
      <c r="KUZ13" s="24"/>
      <c r="KVA13" s="24"/>
      <c r="KVB13" s="24"/>
      <c r="KVC13" s="24"/>
      <c r="KVD13" s="24"/>
      <c r="KVE13" s="24"/>
      <c r="KVF13" s="24"/>
      <c r="KVG13" s="24"/>
      <c r="KVH13" s="24"/>
      <c r="KVI13" s="24"/>
      <c r="KVJ13" s="24"/>
      <c r="KVK13" s="24"/>
      <c r="KVL13" s="24"/>
      <c r="KVM13" s="24"/>
      <c r="KVN13" s="24"/>
      <c r="KVO13" s="24"/>
      <c r="KVP13" s="24"/>
      <c r="KVQ13" s="24"/>
      <c r="KVR13" s="24"/>
      <c r="KVS13" s="24"/>
      <c r="KVT13" s="24"/>
      <c r="KVU13" s="24"/>
      <c r="KVV13" s="24"/>
      <c r="KVW13" s="24"/>
      <c r="KVX13" s="24"/>
      <c r="KVY13" s="24"/>
      <c r="KVZ13" s="24"/>
      <c r="KWA13" s="24"/>
      <c r="KWB13" s="24"/>
      <c r="KWC13" s="24"/>
      <c r="KWD13" s="24"/>
      <c r="KWE13" s="24"/>
      <c r="KWF13" s="24"/>
      <c r="KWG13" s="24"/>
      <c r="KWH13" s="24"/>
      <c r="KWI13" s="24"/>
      <c r="KWJ13" s="24"/>
      <c r="KWK13" s="24"/>
      <c r="KWL13" s="24"/>
      <c r="KWM13" s="24"/>
      <c r="KWN13" s="24"/>
      <c r="KWO13" s="24"/>
      <c r="KWP13" s="24"/>
      <c r="KWQ13" s="24"/>
      <c r="KWR13" s="24"/>
      <c r="KWS13" s="24"/>
      <c r="KWT13" s="24"/>
      <c r="KWU13" s="24"/>
      <c r="KWV13" s="24"/>
      <c r="KWW13" s="24"/>
      <c r="KWX13" s="24"/>
      <c r="KWY13" s="24"/>
      <c r="KWZ13" s="24"/>
      <c r="KXA13" s="24"/>
      <c r="KXB13" s="24"/>
      <c r="KXC13" s="24"/>
      <c r="KXD13" s="24"/>
      <c r="KXE13" s="24"/>
      <c r="KXF13" s="24"/>
      <c r="KXG13" s="24"/>
      <c r="KXH13" s="24"/>
      <c r="KXI13" s="24"/>
      <c r="KXJ13" s="24"/>
      <c r="KXK13" s="24"/>
      <c r="KXL13" s="24"/>
      <c r="KXM13" s="24"/>
      <c r="KXN13" s="24"/>
      <c r="KXO13" s="24"/>
      <c r="KXP13" s="24"/>
      <c r="KXQ13" s="24"/>
      <c r="KXR13" s="24"/>
      <c r="KXS13" s="24"/>
      <c r="KXT13" s="24"/>
      <c r="KXU13" s="24"/>
      <c r="KXV13" s="24"/>
      <c r="KXW13" s="24"/>
      <c r="KXX13" s="24"/>
      <c r="KXY13" s="24"/>
      <c r="KXZ13" s="24"/>
      <c r="KYA13" s="24"/>
      <c r="KYB13" s="24"/>
      <c r="KYC13" s="24"/>
      <c r="KYD13" s="24"/>
      <c r="KYE13" s="24"/>
      <c r="KYF13" s="24"/>
      <c r="KYG13" s="24"/>
      <c r="KYH13" s="24"/>
      <c r="KYI13" s="24"/>
      <c r="KYJ13" s="24"/>
      <c r="KYK13" s="24"/>
      <c r="KYL13" s="24"/>
      <c r="KYM13" s="24"/>
      <c r="KYN13" s="24"/>
      <c r="KYO13" s="24"/>
      <c r="KYP13" s="24"/>
      <c r="KYQ13" s="24"/>
      <c r="KYR13" s="24"/>
      <c r="KYS13" s="24"/>
      <c r="KYT13" s="24"/>
      <c r="KYU13" s="24"/>
      <c r="KYV13" s="24"/>
      <c r="KYW13" s="24"/>
      <c r="KYX13" s="24"/>
      <c r="KYY13" s="24"/>
      <c r="KYZ13" s="24"/>
      <c r="KZA13" s="24"/>
      <c r="KZB13" s="24"/>
      <c r="KZC13" s="24"/>
      <c r="KZD13" s="24"/>
      <c r="KZE13" s="24"/>
      <c r="KZF13" s="24"/>
      <c r="KZG13" s="24"/>
      <c r="KZH13" s="24"/>
      <c r="KZI13" s="24"/>
      <c r="KZJ13" s="24"/>
      <c r="KZK13" s="24"/>
      <c r="KZL13" s="24"/>
      <c r="KZM13" s="24"/>
      <c r="KZN13" s="24"/>
      <c r="KZO13" s="24"/>
      <c r="KZP13" s="24"/>
      <c r="KZQ13" s="24"/>
      <c r="KZR13" s="24"/>
      <c r="KZS13" s="24"/>
      <c r="KZT13" s="24"/>
      <c r="KZU13" s="24"/>
      <c r="KZV13" s="24"/>
      <c r="KZW13" s="24"/>
      <c r="KZX13" s="24"/>
      <c r="KZY13" s="24"/>
      <c r="KZZ13" s="24"/>
      <c r="LAA13" s="24"/>
      <c r="LAB13" s="24"/>
      <c r="LAC13" s="24"/>
      <c r="LAD13" s="24"/>
      <c r="LAE13" s="24"/>
      <c r="LAF13" s="24"/>
      <c r="LAG13" s="24"/>
      <c r="LAH13" s="24"/>
      <c r="LAI13" s="24"/>
      <c r="LAJ13" s="24"/>
      <c r="LAK13" s="24"/>
      <c r="LAL13" s="24"/>
      <c r="LAM13" s="24"/>
      <c r="LAN13" s="24"/>
      <c r="LAO13" s="24"/>
      <c r="LAP13" s="24"/>
      <c r="LAQ13" s="24"/>
      <c r="LAR13" s="24"/>
      <c r="LAS13" s="24"/>
      <c r="LAT13" s="24"/>
      <c r="LAU13" s="24"/>
      <c r="LAV13" s="24"/>
      <c r="LAW13" s="24"/>
      <c r="LAX13" s="24"/>
      <c r="LAY13" s="24"/>
      <c r="LAZ13" s="24"/>
      <c r="LBA13" s="24"/>
      <c r="LBB13" s="24"/>
      <c r="LBC13" s="24"/>
      <c r="LBD13" s="24"/>
      <c r="LBE13" s="24"/>
      <c r="LBF13" s="24"/>
      <c r="LBG13" s="24"/>
      <c r="LBH13" s="24"/>
      <c r="LBI13" s="24"/>
      <c r="LBJ13" s="24"/>
      <c r="LBK13" s="24"/>
      <c r="LBL13" s="24"/>
      <c r="LBM13" s="24"/>
      <c r="LBN13" s="24"/>
      <c r="LBO13" s="24"/>
      <c r="LBP13" s="24"/>
      <c r="LBQ13" s="24"/>
      <c r="LBR13" s="24"/>
      <c r="LBS13" s="24"/>
      <c r="LBT13" s="24"/>
      <c r="LBU13" s="24"/>
      <c r="LBV13" s="24"/>
      <c r="LBW13" s="24"/>
      <c r="LBX13" s="24"/>
      <c r="LBY13" s="24"/>
      <c r="LBZ13" s="24"/>
      <c r="LCA13" s="24"/>
      <c r="LCB13" s="24"/>
      <c r="LCC13" s="24"/>
      <c r="LCD13" s="24"/>
      <c r="LCE13" s="24"/>
      <c r="LCF13" s="24"/>
      <c r="LCG13" s="24"/>
      <c r="LCH13" s="24"/>
      <c r="LCI13" s="24"/>
      <c r="LCJ13" s="24"/>
      <c r="LCK13" s="24"/>
      <c r="LCL13" s="24"/>
      <c r="LCM13" s="24"/>
      <c r="LCN13" s="24"/>
      <c r="LCO13" s="24"/>
      <c r="LCP13" s="24"/>
      <c r="LCQ13" s="24"/>
      <c r="LCR13" s="24"/>
      <c r="LCS13" s="24"/>
      <c r="LCT13" s="24"/>
      <c r="LCU13" s="24"/>
      <c r="LCV13" s="24"/>
      <c r="LCW13" s="24"/>
      <c r="LCX13" s="24"/>
      <c r="LCY13" s="24"/>
      <c r="LCZ13" s="24"/>
      <c r="LDA13" s="24"/>
      <c r="LDB13" s="24"/>
      <c r="LDC13" s="24"/>
      <c r="LDD13" s="24"/>
      <c r="LDE13" s="24"/>
      <c r="LDF13" s="24"/>
      <c r="LDG13" s="24"/>
      <c r="LDH13" s="24"/>
      <c r="LDI13" s="24"/>
      <c r="LDJ13" s="24"/>
      <c r="LDK13" s="24"/>
      <c r="LDL13" s="24"/>
      <c r="LDM13" s="24"/>
      <c r="LDN13" s="24"/>
      <c r="LDO13" s="24"/>
      <c r="LDP13" s="24"/>
      <c r="LDQ13" s="24"/>
      <c r="LDR13" s="24"/>
      <c r="LDS13" s="24"/>
      <c r="LDT13" s="24"/>
      <c r="LDU13" s="24"/>
      <c r="LDV13" s="24"/>
      <c r="LDW13" s="24"/>
      <c r="LDX13" s="24"/>
      <c r="LDY13" s="24"/>
      <c r="LDZ13" s="24"/>
      <c r="LEA13" s="24"/>
      <c r="LEB13" s="24"/>
      <c r="LEC13" s="24"/>
      <c r="LED13" s="24"/>
      <c r="LEE13" s="24"/>
      <c r="LEF13" s="24"/>
      <c r="LEG13" s="24"/>
      <c r="LEH13" s="24"/>
      <c r="LEI13" s="24"/>
      <c r="LEJ13" s="24"/>
      <c r="LEK13" s="24"/>
      <c r="LEL13" s="24"/>
      <c r="LEM13" s="24"/>
      <c r="LEN13" s="24"/>
      <c r="LEO13" s="24"/>
      <c r="LEP13" s="24"/>
      <c r="LEQ13" s="24"/>
      <c r="LER13" s="24"/>
      <c r="LES13" s="24"/>
      <c r="LET13" s="24"/>
      <c r="LEU13" s="24"/>
      <c r="LEV13" s="24"/>
      <c r="LEW13" s="24"/>
      <c r="LEX13" s="24"/>
      <c r="LEY13" s="24"/>
      <c r="LEZ13" s="24"/>
      <c r="LFA13" s="24"/>
      <c r="LFB13" s="24"/>
      <c r="LFC13" s="24"/>
      <c r="LFD13" s="24"/>
      <c r="LFE13" s="24"/>
      <c r="LFF13" s="24"/>
      <c r="LFG13" s="24"/>
      <c r="LFH13" s="24"/>
      <c r="LFI13" s="24"/>
      <c r="LFJ13" s="24"/>
      <c r="LFK13" s="24"/>
      <c r="LFL13" s="24"/>
      <c r="LFM13" s="24"/>
      <c r="LFN13" s="24"/>
      <c r="LFO13" s="24"/>
      <c r="LFP13" s="24"/>
      <c r="LFQ13" s="24"/>
      <c r="LFR13" s="24"/>
      <c r="LFS13" s="24"/>
      <c r="LFT13" s="24"/>
      <c r="LFU13" s="24"/>
      <c r="LFV13" s="24"/>
      <c r="LFW13" s="24"/>
      <c r="LFX13" s="24"/>
      <c r="LFY13" s="24"/>
      <c r="LFZ13" s="24"/>
      <c r="LGA13" s="24"/>
      <c r="LGB13" s="24"/>
      <c r="LGC13" s="24"/>
      <c r="LGD13" s="24"/>
      <c r="LGE13" s="24"/>
      <c r="LGF13" s="24"/>
      <c r="LGG13" s="24"/>
      <c r="LGH13" s="24"/>
      <c r="LGI13" s="24"/>
      <c r="LGJ13" s="24"/>
      <c r="LGK13" s="24"/>
      <c r="LGL13" s="24"/>
      <c r="LGM13" s="24"/>
      <c r="LGN13" s="24"/>
      <c r="LGO13" s="24"/>
      <c r="LGP13" s="24"/>
      <c r="LGQ13" s="24"/>
      <c r="LGR13" s="24"/>
      <c r="LGS13" s="24"/>
      <c r="LGT13" s="24"/>
      <c r="LGU13" s="24"/>
      <c r="LGV13" s="24"/>
      <c r="LGW13" s="24"/>
      <c r="LGX13" s="24"/>
      <c r="LGY13" s="24"/>
      <c r="LGZ13" s="24"/>
      <c r="LHA13" s="24"/>
      <c r="LHB13" s="24"/>
      <c r="LHC13" s="24"/>
      <c r="LHD13" s="24"/>
      <c r="LHE13" s="24"/>
      <c r="LHF13" s="24"/>
      <c r="LHG13" s="24"/>
      <c r="LHH13" s="24"/>
      <c r="LHI13" s="24"/>
      <c r="LHJ13" s="24"/>
      <c r="LHK13" s="24"/>
      <c r="LHL13" s="24"/>
      <c r="LHM13" s="24"/>
      <c r="LHN13" s="24"/>
      <c r="LHO13" s="24"/>
      <c r="LHP13" s="24"/>
      <c r="LHQ13" s="24"/>
      <c r="LHR13" s="24"/>
      <c r="LHS13" s="24"/>
      <c r="LHT13" s="24"/>
      <c r="LHU13" s="24"/>
      <c r="LHV13" s="24"/>
      <c r="LHW13" s="24"/>
      <c r="LHX13" s="24"/>
      <c r="LHY13" s="24"/>
      <c r="LHZ13" s="24"/>
      <c r="LIA13" s="24"/>
      <c r="LIB13" s="24"/>
      <c r="LIC13" s="24"/>
      <c r="LID13" s="24"/>
      <c r="LIE13" s="24"/>
      <c r="LIF13" s="24"/>
      <c r="LIG13" s="24"/>
      <c r="LIH13" s="24"/>
      <c r="LII13" s="24"/>
      <c r="LIJ13" s="24"/>
      <c r="LIK13" s="24"/>
      <c r="LIL13" s="24"/>
      <c r="LIM13" s="24"/>
      <c r="LIN13" s="24"/>
      <c r="LIO13" s="24"/>
      <c r="LIP13" s="24"/>
      <c r="LIQ13" s="24"/>
      <c r="LIR13" s="24"/>
      <c r="LIS13" s="24"/>
      <c r="LIT13" s="24"/>
      <c r="LIU13" s="24"/>
      <c r="LIV13" s="24"/>
      <c r="LIW13" s="24"/>
      <c r="LIX13" s="24"/>
      <c r="LIY13" s="24"/>
      <c r="LIZ13" s="24"/>
      <c r="LJA13" s="24"/>
      <c r="LJB13" s="24"/>
      <c r="LJC13" s="24"/>
      <c r="LJD13" s="24"/>
      <c r="LJE13" s="24"/>
      <c r="LJF13" s="24"/>
      <c r="LJG13" s="24"/>
      <c r="LJH13" s="24"/>
      <c r="LJI13" s="24"/>
      <c r="LJJ13" s="24"/>
      <c r="LJK13" s="24"/>
      <c r="LJL13" s="24"/>
      <c r="LJM13" s="24"/>
      <c r="LJN13" s="24"/>
      <c r="LJO13" s="24"/>
      <c r="LJP13" s="24"/>
      <c r="LJQ13" s="24"/>
      <c r="LJR13" s="24"/>
      <c r="LJS13" s="24"/>
      <c r="LJT13" s="24"/>
      <c r="LJU13" s="24"/>
      <c r="LJV13" s="24"/>
      <c r="LJW13" s="24"/>
      <c r="LJX13" s="24"/>
      <c r="LJY13" s="24"/>
      <c r="LJZ13" s="24"/>
      <c r="LKA13" s="24"/>
      <c r="LKB13" s="24"/>
      <c r="LKC13" s="24"/>
      <c r="LKD13" s="24"/>
      <c r="LKE13" s="24"/>
      <c r="LKF13" s="24"/>
      <c r="LKG13" s="24"/>
      <c r="LKH13" s="24"/>
      <c r="LKI13" s="24"/>
      <c r="LKJ13" s="24"/>
      <c r="LKK13" s="24"/>
      <c r="LKL13" s="24"/>
      <c r="LKM13" s="24"/>
      <c r="LKN13" s="24"/>
      <c r="LKO13" s="24"/>
      <c r="LKP13" s="24"/>
      <c r="LKQ13" s="24"/>
      <c r="LKR13" s="24"/>
      <c r="LKS13" s="24"/>
      <c r="LKT13" s="24"/>
      <c r="LKU13" s="24"/>
      <c r="LKV13" s="24"/>
      <c r="LKW13" s="24"/>
      <c r="LKX13" s="24"/>
      <c r="LKY13" s="24"/>
      <c r="LKZ13" s="24"/>
      <c r="LLA13" s="24"/>
      <c r="LLB13" s="24"/>
      <c r="LLC13" s="24"/>
      <c r="LLD13" s="24"/>
      <c r="LLE13" s="24"/>
      <c r="LLF13" s="24"/>
      <c r="LLG13" s="24"/>
      <c r="LLH13" s="24"/>
      <c r="LLI13" s="24"/>
      <c r="LLJ13" s="24"/>
      <c r="LLK13" s="24"/>
      <c r="LLL13" s="24"/>
      <c r="LLM13" s="24"/>
      <c r="LLN13" s="24"/>
      <c r="LLO13" s="24"/>
      <c r="LLP13" s="24"/>
      <c r="LLQ13" s="24"/>
      <c r="LLR13" s="24"/>
      <c r="LLS13" s="24"/>
      <c r="LLT13" s="24"/>
      <c r="LLU13" s="24"/>
      <c r="LLV13" s="24"/>
      <c r="LLW13" s="24"/>
      <c r="LLX13" s="24"/>
      <c r="LLY13" s="24"/>
      <c r="LLZ13" s="24"/>
      <c r="LMA13" s="24"/>
      <c r="LMB13" s="24"/>
      <c r="LMC13" s="24"/>
      <c r="LMD13" s="24"/>
      <c r="LME13" s="24"/>
      <c r="LMF13" s="24"/>
      <c r="LMG13" s="24"/>
      <c r="LMH13" s="24"/>
      <c r="LMI13" s="24"/>
      <c r="LMJ13" s="24"/>
      <c r="LMK13" s="24"/>
      <c r="LML13" s="24"/>
      <c r="LMM13" s="24"/>
      <c r="LMN13" s="24"/>
      <c r="LMO13" s="24"/>
      <c r="LMP13" s="24"/>
      <c r="LMQ13" s="24"/>
      <c r="LMR13" s="24"/>
      <c r="LMS13" s="24"/>
      <c r="LMT13" s="24"/>
      <c r="LMU13" s="24"/>
      <c r="LMV13" s="24"/>
      <c r="LMW13" s="24"/>
      <c r="LMX13" s="24"/>
      <c r="LMY13" s="24"/>
      <c r="LMZ13" s="24"/>
      <c r="LNA13" s="24"/>
      <c r="LNB13" s="24"/>
      <c r="LNC13" s="24"/>
      <c r="LND13" s="24"/>
      <c r="LNE13" s="24"/>
      <c r="LNF13" s="24"/>
      <c r="LNG13" s="24"/>
      <c r="LNH13" s="24"/>
      <c r="LNI13" s="24"/>
      <c r="LNJ13" s="24"/>
      <c r="LNK13" s="24"/>
      <c r="LNL13" s="24"/>
      <c r="LNM13" s="24"/>
      <c r="LNN13" s="24"/>
      <c r="LNO13" s="24"/>
      <c r="LNP13" s="24"/>
      <c r="LNQ13" s="24"/>
      <c r="LNR13" s="24"/>
      <c r="LNS13" s="24"/>
      <c r="LNT13" s="24"/>
      <c r="LNU13" s="24"/>
      <c r="LNV13" s="24"/>
      <c r="LNW13" s="24"/>
      <c r="LNX13" s="24"/>
      <c r="LNY13" s="24"/>
      <c r="LNZ13" s="24"/>
      <c r="LOA13" s="24"/>
      <c r="LOB13" s="24"/>
      <c r="LOC13" s="24"/>
      <c r="LOD13" s="24"/>
      <c r="LOE13" s="24"/>
      <c r="LOF13" s="24"/>
      <c r="LOG13" s="24"/>
      <c r="LOH13" s="24"/>
      <c r="LOI13" s="24"/>
      <c r="LOJ13" s="24"/>
      <c r="LOK13" s="24"/>
      <c r="LOL13" s="24"/>
      <c r="LOM13" s="24"/>
      <c r="LON13" s="24"/>
      <c r="LOO13" s="24"/>
      <c r="LOP13" s="24"/>
      <c r="LOQ13" s="24"/>
      <c r="LOR13" s="24"/>
      <c r="LOS13" s="24"/>
      <c r="LOT13" s="24"/>
      <c r="LOU13" s="24"/>
      <c r="LOV13" s="24"/>
      <c r="LOW13" s="24"/>
      <c r="LOX13" s="24"/>
      <c r="LOY13" s="24"/>
      <c r="LOZ13" s="24"/>
      <c r="LPA13" s="24"/>
      <c r="LPB13" s="24"/>
      <c r="LPC13" s="24"/>
      <c r="LPD13" s="24"/>
      <c r="LPE13" s="24"/>
      <c r="LPF13" s="24"/>
      <c r="LPG13" s="24"/>
      <c r="LPH13" s="24"/>
      <c r="LPI13" s="24"/>
      <c r="LPJ13" s="24"/>
      <c r="LPK13" s="24"/>
      <c r="LPL13" s="24"/>
      <c r="LPM13" s="24"/>
      <c r="LPN13" s="24"/>
      <c r="LPO13" s="24"/>
      <c r="LPP13" s="24"/>
      <c r="LPQ13" s="24"/>
      <c r="LPR13" s="24"/>
      <c r="LPS13" s="24"/>
      <c r="LPT13" s="24"/>
      <c r="LPU13" s="24"/>
      <c r="LPV13" s="24"/>
      <c r="LPW13" s="24"/>
      <c r="LPX13" s="24"/>
      <c r="LPY13" s="24"/>
      <c r="LPZ13" s="24"/>
      <c r="LQA13" s="24"/>
      <c r="LQB13" s="24"/>
      <c r="LQC13" s="24"/>
      <c r="LQD13" s="24"/>
      <c r="LQE13" s="24"/>
      <c r="LQF13" s="24"/>
      <c r="LQG13" s="24"/>
      <c r="LQH13" s="24"/>
      <c r="LQI13" s="24"/>
      <c r="LQJ13" s="24"/>
      <c r="LQK13" s="24"/>
      <c r="LQL13" s="24"/>
      <c r="LQM13" s="24"/>
      <c r="LQN13" s="24"/>
      <c r="LQO13" s="24"/>
      <c r="LQP13" s="24"/>
      <c r="LQQ13" s="24"/>
      <c r="LQR13" s="24"/>
      <c r="LQS13" s="24"/>
      <c r="LQT13" s="24"/>
      <c r="LQU13" s="24"/>
      <c r="LQV13" s="24"/>
      <c r="LQW13" s="24"/>
      <c r="LQX13" s="24"/>
      <c r="LQY13" s="24"/>
      <c r="LQZ13" s="24"/>
      <c r="LRA13" s="24"/>
      <c r="LRB13" s="24"/>
      <c r="LRC13" s="24"/>
      <c r="LRD13" s="24"/>
      <c r="LRE13" s="24"/>
      <c r="LRF13" s="24"/>
      <c r="LRG13" s="24"/>
      <c r="LRH13" s="24"/>
      <c r="LRI13" s="24"/>
      <c r="LRJ13" s="24"/>
      <c r="LRK13" s="24"/>
      <c r="LRL13" s="24"/>
      <c r="LRM13" s="24"/>
      <c r="LRN13" s="24"/>
      <c r="LRO13" s="24"/>
      <c r="LRP13" s="24"/>
      <c r="LRQ13" s="24"/>
      <c r="LRR13" s="24"/>
      <c r="LRS13" s="24"/>
      <c r="LRT13" s="24"/>
      <c r="LRU13" s="24"/>
      <c r="LRV13" s="24"/>
      <c r="LRW13" s="24"/>
      <c r="LRX13" s="24"/>
      <c r="LRY13" s="24"/>
      <c r="LRZ13" s="24"/>
      <c r="LSA13" s="24"/>
      <c r="LSB13" s="24"/>
      <c r="LSC13" s="24"/>
      <c r="LSD13" s="24"/>
      <c r="LSE13" s="24"/>
      <c r="LSF13" s="24"/>
      <c r="LSG13" s="24"/>
      <c r="LSH13" s="24"/>
      <c r="LSI13" s="24"/>
      <c r="LSJ13" s="24"/>
      <c r="LSK13" s="24"/>
      <c r="LSL13" s="24"/>
      <c r="LSM13" s="24"/>
      <c r="LSN13" s="24"/>
      <c r="LSO13" s="24"/>
      <c r="LSP13" s="24"/>
      <c r="LSQ13" s="24"/>
      <c r="LSR13" s="24"/>
      <c r="LSS13" s="24"/>
      <c r="LST13" s="24"/>
      <c r="LSU13" s="24"/>
      <c r="LSV13" s="24"/>
      <c r="LSW13" s="24"/>
      <c r="LSX13" s="24"/>
      <c r="LSY13" s="24"/>
      <c r="LSZ13" s="24"/>
      <c r="LTA13" s="24"/>
      <c r="LTB13" s="24"/>
      <c r="LTC13" s="24"/>
      <c r="LTD13" s="24"/>
      <c r="LTE13" s="24"/>
      <c r="LTF13" s="24"/>
      <c r="LTG13" s="24"/>
      <c r="LTH13" s="24"/>
      <c r="LTI13" s="24"/>
      <c r="LTJ13" s="24"/>
      <c r="LTK13" s="24"/>
      <c r="LTL13" s="24"/>
      <c r="LTM13" s="24"/>
      <c r="LTN13" s="24"/>
      <c r="LTO13" s="24"/>
      <c r="LTP13" s="24"/>
      <c r="LTQ13" s="24"/>
      <c r="LTR13" s="24"/>
      <c r="LTS13" s="24"/>
      <c r="LTT13" s="24"/>
      <c r="LTU13" s="24"/>
      <c r="LTV13" s="24"/>
      <c r="LTW13" s="24"/>
      <c r="LTX13" s="24"/>
      <c r="LTY13" s="24"/>
      <c r="LTZ13" s="24"/>
      <c r="LUA13" s="24"/>
      <c r="LUB13" s="24"/>
      <c r="LUC13" s="24"/>
      <c r="LUD13" s="24"/>
      <c r="LUE13" s="24"/>
      <c r="LUF13" s="24"/>
      <c r="LUG13" s="24"/>
      <c r="LUH13" s="24"/>
      <c r="LUI13" s="24"/>
      <c r="LUJ13" s="24"/>
      <c r="LUK13" s="24"/>
      <c r="LUL13" s="24"/>
      <c r="LUM13" s="24"/>
      <c r="LUN13" s="24"/>
      <c r="LUO13" s="24"/>
      <c r="LUP13" s="24"/>
      <c r="LUQ13" s="24"/>
      <c r="LUR13" s="24"/>
      <c r="LUS13" s="24"/>
      <c r="LUT13" s="24"/>
      <c r="LUU13" s="24"/>
      <c r="LUV13" s="24"/>
      <c r="LUW13" s="24"/>
      <c r="LUX13" s="24"/>
      <c r="LUY13" s="24"/>
      <c r="LUZ13" s="24"/>
      <c r="LVA13" s="24"/>
      <c r="LVB13" s="24"/>
      <c r="LVC13" s="24"/>
      <c r="LVD13" s="24"/>
      <c r="LVE13" s="24"/>
      <c r="LVF13" s="24"/>
      <c r="LVG13" s="24"/>
      <c r="LVH13" s="24"/>
      <c r="LVI13" s="24"/>
      <c r="LVJ13" s="24"/>
      <c r="LVK13" s="24"/>
      <c r="LVL13" s="24"/>
      <c r="LVM13" s="24"/>
      <c r="LVN13" s="24"/>
      <c r="LVO13" s="24"/>
      <c r="LVP13" s="24"/>
      <c r="LVQ13" s="24"/>
      <c r="LVR13" s="24"/>
      <c r="LVS13" s="24"/>
      <c r="LVT13" s="24"/>
      <c r="LVU13" s="24"/>
      <c r="LVV13" s="24"/>
      <c r="LVW13" s="24"/>
      <c r="LVX13" s="24"/>
      <c r="LVY13" s="24"/>
      <c r="LVZ13" s="24"/>
      <c r="LWA13" s="24"/>
      <c r="LWB13" s="24"/>
      <c r="LWC13" s="24"/>
      <c r="LWD13" s="24"/>
      <c r="LWE13" s="24"/>
      <c r="LWF13" s="24"/>
      <c r="LWG13" s="24"/>
      <c r="LWH13" s="24"/>
      <c r="LWI13" s="24"/>
      <c r="LWJ13" s="24"/>
      <c r="LWK13" s="24"/>
      <c r="LWL13" s="24"/>
      <c r="LWM13" s="24"/>
      <c r="LWN13" s="24"/>
      <c r="LWO13" s="24"/>
      <c r="LWP13" s="24"/>
      <c r="LWQ13" s="24"/>
      <c r="LWR13" s="24"/>
      <c r="LWS13" s="24"/>
      <c r="LWT13" s="24"/>
      <c r="LWU13" s="24"/>
      <c r="LWV13" s="24"/>
      <c r="LWW13" s="24"/>
      <c r="LWX13" s="24"/>
      <c r="LWY13" s="24"/>
      <c r="LWZ13" s="24"/>
      <c r="LXA13" s="24"/>
      <c r="LXB13" s="24"/>
      <c r="LXC13" s="24"/>
      <c r="LXD13" s="24"/>
      <c r="LXE13" s="24"/>
      <c r="LXF13" s="24"/>
      <c r="LXG13" s="24"/>
      <c r="LXH13" s="24"/>
      <c r="LXI13" s="24"/>
      <c r="LXJ13" s="24"/>
      <c r="LXK13" s="24"/>
      <c r="LXL13" s="24"/>
      <c r="LXM13" s="24"/>
      <c r="LXN13" s="24"/>
      <c r="LXO13" s="24"/>
      <c r="LXP13" s="24"/>
      <c r="LXQ13" s="24"/>
      <c r="LXR13" s="24"/>
      <c r="LXS13" s="24"/>
      <c r="LXT13" s="24"/>
      <c r="LXU13" s="24"/>
      <c r="LXV13" s="24"/>
      <c r="LXW13" s="24"/>
      <c r="LXX13" s="24"/>
      <c r="LXY13" s="24"/>
      <c r="LXZ13" s="24"/>
      <c r="LYA13" s="24"/>
      <c r="LYB13" s="24"/>
      <c r="LYC13" s="24"/>
      <c r="LYD13" s="24"/>
      <c r="LYE13" s="24"/>
      <c r="LYF13" s="24"/>
      <c r="LYG13" s="24"/>
      <c r="LYH13" s="24"/>
      <c r="LYI13" s="24"/>
      <c r="LYJ13" s="24"/>
      <c r="LYK13" s="24"/>
      <c r="LYL13" s="24"/>
      <c r="LYM13" s="24"/>
      <c r="LYN13" s="24"/>
      <c r="LYO13" s="24"/>
      <c r="LYP13" s="24"/>
      <c r="LYQ13" s="24"/>
      <c r="LYR13" s="24"/>
      <c r="LYS13" s="24"/>
      <c r="LYT13" s="24"/>
      <c r="LYU13" s="24"/>
      <c r="LYV13" s="24"/>
      <c r="LYW13" s="24"/>
      <c r="LYX13" s="24"/>
      <c r="LYY13" s="24"/>
      <c r="LYZ13" s="24"/>
      <c r="LZA13" s="24"/>
      <c r="LZB13" s="24"/>
      <c r="LZC13" s="24"/>
      <c r="LZD13" s="24"/>
      <c r="LZE13" s="24"/>
      <c r="LZF13" s="24"/>
      <c r="LZG13" s="24"/>
      <c r="LZH13" s="24"/>
      <c r="LZI13" s="24"/>
      <c r="LZJ13" s="24"/>
      <c r="LZK13" s="24"/>
      <c r="LZL13" s="24"/>
      <c r="LZM13" s="24"/>
      <c r="LZN13" s="24"/>
      <c r="LZO13" s="24"/>
      <c r="LZP13" s="24"/>
      <c r="LZQ13" s="24"/>
      <c r="LZR13" s="24"/>
      <c r="LZS13" s="24"/>
      <c r="LZT13" s="24"/>
      <c r="LZU13" s="24"/>
      <c r="LZV13" s="24"/>
      <c r="LZW13" s="24"/>
      <c r="LZX13" s="24"/>
      <c r="LZY13" s="24"/>
      <c r="LZZ13" s="24"/>
      <c r="MAA13" s="24"/>
      <c r="MAB13" s="24"/>
      <c r="MAC13" s="24"/>
      <c r="MAD13" s="24"/>
      <c r="MAE13" s="24"/>
      <c r="MAF13" s="24"/>
      <c r="MAG13" s="24"/>
      <c r="MAH13" s="24"/>
      <c r="MAI13" s="24"/>
      <c r="MAJ13" s="24"/>
      <c r="MAK13" s="24"/>
      <c r="MAL13" s="24"/>
      <c r="MAM13" s="24"/>
      <c r="MAN13" s="24"/>
      <c r="MAO13" s="24"/>
      <c r="MAP13" s="24"/>
      <c r="MAQ13" s="24"/>
      <c r="MAR13" s="24"/>
      <c r="MAS13" s="24"/>
      <c r="MAT13" s="24"/>
      <c r="MAU13" s="24"/>
      <c r="MAV13" s="24"/>
      <c r="MAW13" s="24"/>
      <c r="MAX13" s="24"/>
      <c r="MAY13" s="24"/>
      <c r="MAZ13" s="24"/>
      <c r="MBA13" s="24"/>
      <c r="MBB13" s="24"/>
      <c r="MBC13" s="24"/>
      <c r="MBD13" s="24"/>
      <c r="MBE13" s="24"/>
      <c r="MBF13" s="24"/>
      <c r="MBG13" s="24"/>
      <c r="MBH13" s="24"/>
      <c r="MBI13" s="24"/>
      <c r="MBJ13" s="24"/>
      <c r="MBK13" s="24"/>
      <c r="MBL13" s="24"/>
      <c r="MBM13" s="24"/>
      <c r="MBN13" s="24"/>
      <c r="MBO13" s="24"/>
      <c r="MBP13" s="24"/>
      <c r="MBQ13" s="24"/>
      <c r="MBR13" s="24"/>
      <c r="MBS13" s="24"/>
      <c r="MBT13" s="24"/>
      <c r="MBU13" s="24"/>
      <c r="MBV13" s="24"/>
      <c r="MBW13" s="24"/>
      <c r="MBX13" s="24"/>
      <c r="MBY13" s="24"/>
      <c r="MBZ13" s="24"/>
      <c r="MCA13" s="24"/>
      <c r="MCB13" s="24"/>
      <c r="MCC13" s="24"/>
      <c r="MCD13" s="24"/>
      <c r="MCE13" s="24"/>
      <c r="MCF13" s="24"/>
      <c r="MCG13" s="24"/>
      <c r="MCH13" s="24"/>
      <c r="MCI13" s="24"/>
      <c r="MCJ13" s="24"/>
      <c r="MCK13" s="24"/>
      <c r="MCL13" s="24"/>
      <c r="MCM13" s="24"/>
      <c r="MCN13" s="24"/>
      <c r="MCO13" s="24"/>
      <c r="MCP13" s="24"/>
      <c r="MCQ13" s="24"/>
      <c r="MCR13" s="24"/>
      <c r="MCS13" s="24"/>
      <c r="MCT13" s="24"/>
      <c r="MCU13" s="24"/>
      <c r="MCV13" s="24"/>
      <c r="MCW13" s="24"/>
      <c r="MCX13" s="24"/>
      <c r="MCY13" s="24"/>
      <c r="MCZ13" s="24"/>
      <c r="MDA13" s="24"/>
      <c r="MDB13" s="24"/>
      <c r="MDC13" s="24"/>
      <c r="MDD13" s="24"/>
      <c r="MDE13" s="24"/>
      <c r="MDF13" s="24"/>
      <c r="MDG13" s="24"/>
      <c r="MDH13" s="24"/>
      <c r="MDI13" s="24"/>
      <c r="MDJ13" s="24"/>
      <c r="MDK13" s="24"/>
      <c r="MDL13" s="24"/>
      <c r="MDM13" s="24"/>
      <c r="MDN13" s="24"/>
      <c r="MDO13" s="24"/>
      <c r="MDP13" s="24"/>
      <c r="MDQ13" s="24"/>
      <c r="MDR13" s="24"/>
      <c r="MDS13" s="24"/>
      <c r="MDT13" s="24"/>
      <c r="MDU13" s="24"/>
      <c r="MDV13" s="24"/>
      <c r="MDW13" s="24"/>
      <c r="MDX13" s="24"/>
      <c r="MDY13" s="24"/>
      <c r="MDZ13" s="24"/>
      <c r="MEA13" s="24"/>
      <c r="MEB13" s="24"/>
      <c r="MEC13" s="24"/>
      <c r="MED13" s="24"/>
      <c r="MEE13" s="24"/>
      <c r="MEF13" s="24"/>
      <c r="MEG13" s="24"/>
      <c r="MEH13" s="24"/>
      <c r="MEI13" s="24"/>
      <c r="MEJ13" s="24"/>
      <c r="MEK13" s="24"/>
      <c r="MEL13" s="24"/>
      <c r="MEM13" s="24"/>
      <c r="MEN13" s="24"/>
      <c r="MEO13" s="24"/>
      <c r="MEP13" s="24"/>
      <c r="MEQ13" s="24"/>
      <c r="MER13" s="24"/>
      <c r="MES13" s="24"/>
      <c r="MET13" s="24"/>
      <c r="MEU13" s="24"/>
      <c r="MEV13" s="24"/>
      <c r="MEW13" s="24"/>
      <c r="MEX13" s="24"/>
      <c r="MEY13" s="24"/>
      <c r="MEZ13" s="24"/>
      <c r="MFA13" s="24"/>
      <c r="MFB13" s="24"/>
      <c r="MFC13" s="24"/>
      <c r="MFD13" s="24"/>
      <c r="MFE13" s="24"/>
      <c r="MFF13" s="24"/>
      <c r="MFG13" s="24"/>
      <c r="MFH13" s="24"/>
      <c r="MFI13" s="24"/>
      <c r="MFJ13" s="24"/>
      <c r="MFK13" s="24"/>
      <c r="MFL13" s="24"/>
      <c r="MFM13" s="24"/>
      <c r="MFN13" s="24"/>
      <c r="MFO13" s="24"/>
      <c r="MFP13" s="24"/>
      <c r="MFQ13" s="24"/>
      <c r="MFR13" s="24"/>
      <c r="MFS13" s="24"/>
      <c r="MFT13" s="24"/>
      <c r="MFU13" s="24"/>
      <c r="MFV13" s="24"/>
      <c r="MFW13" s="24"/>
      <c r="MFX13" s="24"/>
      <c r="MFY13" s="24"/>
      <c r="MFZ13" s="24"/>
      <c r="MGA13" s="24"/>
      <c r="MGB13" s="24"/>
      <c r="MGC13" s="24"/>
      <c r="MGD13" s="24"/>
      <c r="MGE13" s="24"/>
      <c r="MGF13" s="24"/>
      <c r="MGG13" s="24"/>
      <c r="MGH13" s="24"/>
      <c r="MGI13" s="24"/>
      <c r="MGJ13" s="24"/>
      <c r="MGK13" s="24"/>
      <c r="MGL13" s="24"/>
      <c r="MGM13" s="24"/>
      <c r="MGN13" s="24"/>
      <c r="MGO13" s="24"/>
      <c r="MGP13" s="24"/>
      <c r="MGQ13" s="24"/>
      <c r="MGR13" s="24"/>
      <c r="MGS13" s="24"/>
      <c r="MGT13" s="24"/>
      <c r="MGU13" s="24"/>
      <c r="MGV13" s="24"/>
      <c r="MGW13" s="24"/>
      <c r="MGX13" s="24"/>
      <c r="MGY13" s="24"/>
      <c r="MGZ13" s="24"/>
      <c r="MHA13" s="24"/>
      <c r="MHB13" s="24"/>
      <c r="MHC13" s="24"/>
      <c r="MHD13" s="24"/>
      <c r="MHE13" s="24"/>
      <c r="MHF13" s="24"/>
      <c r="MHG13" s="24"/>
      <c r="MHH13" s="24"/>
      <c r="MHI13" s="24"/>
      <c r="MHJ13" s="24"/>
      <c r="MHK13" s="24"/>
      <c r="MHL13" s="24"/>
      <c r="MHM13" s="24"/>
      <c r="MHN13" s="24"/>
      <c r="MHO13" s="24"/>
      <c r="MHP13" s="24"/>
      <c r="MHQ13" s="24"/>
      <c r="MHR13" s="24"/>
      <c r="MHS13" s="24"/>
      <c r="MHT13" s="24"/>
      <c r="MHU13" s="24"/>
      <c r="MHV13" s="24"/>
      <c r="MHW13" s="24"/>
      <c r="MHX13" s="24"/>
      <c r="MHY13" s="24"/>
      <c r="MHZ13" s="24"/>
      <c r="MIA13" s="24"/>
      <c r="MIB13" s="24"/>
      <c r="MIC13" s="24"/>
      <c r="MID13" s="24"/>
      <c r="MIE13" s="24"/>
      <c r="MIF13" s="24"/>
      <c r="MIG13" s="24"/>
      <c r="MIH13" s="24"/>
      <c r="MII13" s="24"/>
      <c r="MIJ13" s="24"/>
      <c r="MIK13" s="24"/>
      <c r="MIL13" s="24"/>
      <c r="MIM13" s="24"/>
      <c r="MIN13" s="24"/>
      <c r="MIO13" s="24"/>
      <c r="MIP13" s="24"/>
      <c r="MIQ13" s="24"/>
      <c r="MIR13" s="24"/>
      <c r="MIS13" s="24"/>
      <c r="MIT13" s="24"/>
      <c r="MIU13" s="24"/>
      <c r="MIV13" s="24"/>
      <c r="MIW13" s="24"/>
      <c r="MIX13" s="24"/>
      <c r="MIY13" s="24"/>
      <c r="MIZ13" s="24"/>
      <c r="MJA13" s="24"/>
      <c r="MJB13" s="24"/>
      <c r="MJC13" s="24"/>
      <c r="MJD13" s="24"/>
      <c r="MJE13" s="24"/>
      <c r="MJF13" s="24"/>
      <c r="MJG13" s="24"/>
      <c r="MJH13" s="24"/>
      <c r="MJI13" s="24"/>
      <c r="MJJ13" s="24"/>
      <c r="MJK13" s="24"/>
      <c r="MJL13" s="24"/>
      <c r="MJM13" s="24"/>
      <c r="MJN13" s="24"/>
      <c r="MJO13" s="24"/>
      <c r="MJP13" s="24"/>
      <c r="MJQ13" s="24"/>
      <c r="MJR13" s="24"/>
      <c r="MJS13" s="24"/>
      <c r="MJT13" s="24"/>
      <c r="MJU13" s="24"/>
      <c r="MJV13" s="24"/>
      <c r="MJW13" s="24"/>
      <c r="MJX13" s="24"/>
      <c r="MJY13" s="24"/>
      <c r="MJZ13" s="24"/>
      <c r="MKA13" s="24"/>
      <c r="MKB13" s="24"/>
      <c r="MKC13" s="24"/>
      <c r="MKD13" s="24"/>
      <c r="MKE13" s="24"/>
      <c r="MKF13" s="24"/>
      <c r="MKG13" s="24"/>
      <c r="MKH13" s="24"/>
      <c r="MKI13" s="24"/>
      <c r="MKJ13" s="24"/>
      <c r="MKK13" s="24"/>
      <c r="MKL13" s="24"/>
      <c r="MKM13" s="24"/>
      <c r="MKN13" s="24"/>
      <c r="MKO13" s="24"/>
      <c r="MKP13" s="24"/>
      <c r="MKQ13" s="24"/>
      <c r="MKR13" s="24"/>
      <c r="MKS13" s="24"/>
      <c r="MKT13" s="24"/>
      <c r="MKU13" s="24"/>
      <c r="MKV13" s="24"/>
      <c r="MKW13" s="24"/>
      <c r="MKX13" s="24"/>
      <c r="MKY13" s="24"/>
      <c r="MKZ13" s="24"/>
      <c r="MLA13" s="24"/>
      <c r="MLB13" s="24"/>
      <c r="MLC13" s="24"/>
      <c r="MLD13" s="24"/>
      <c r="MLE13" s="24"/>
      <c r="MLF13" s="24"/>
      <c r="MLG13" s="24"/>
      <c r="MLH13" s="24"/>
      <c r="MLI13" s="24"/>
      <c r="MLJ13" s="24"/>
      <c r="MLK13" s="24"/>
      <c r="MLL13" s="24"/>
      <c r="MLM13" s="24"/>
      <c r="MLN13" s="24"/>
      <c r="MLO13" s="24"/>
      <c r="MLP13" s="24"/>
      <c r="MLQ13" s="24"/>
      <c r="MLR13" s="24"/>
      <c r="MLS13" s="24"/>
      <c r="MLT13" s="24"/>
      <c r="MLU13" s="24"/>
      <c r="MLV13" s="24"/>
      <c r="MLW13" s="24"/>
      <c r="MLX13" s="24"/>
      <c r="MLY13" s="24"/>
      <c r="MLZ13" s="24"/>
      <c r="MMA13" s="24"/>
      <c r="MMB13" s="24"/>
      <c r="MMC13" s="24"/>
      <c r="MMD13" s="24"/>
      <c r="MME13" s="24"/>
      <c r="MMF13" s="24"/>
      <c r="MMG13" s="24"/>
      <c r="MMH13" s="24"/>
      <c r="MMI13" s="24"/>
      <c r="MMJ13" s="24"/>
      <c r="MMK13" s="24"/>
      <c r="MML13" s="24"/>
      <c r="MMM13" s="24"/>
      <c r="MMN13" s="24"/>
      <c r="MMO13" s="24"/>
      <c r="MMP13" s="24"/>
      <c r="MMQ13" s="24"/>
      <c r="MMR13" s="24"/>
      <c r="MMS13" s="24"/>
      <c r="MMT13" s="24"/>
      <c r="MMU13" s="24"/>
      <c r="MMV13" s="24"/>
      <c r="MMW13" s="24"/>
      <c r="MMX13" s="24"/>
      <c r="MMY13" s="24"/>
      <c r="MMZ13" s="24"/>
      <c r="MNA13" s="24"/>
      <c r="MNB13" s="24"/>
      <c r="MNC13" s="24"/>
      <c r="MND13" s="24"/>
      <c r="MNE13" s="24"/>
      <c r="MNF13" s="24"/>
      <c r="MNG13" s="24"/>
      <c r="MNH13" s="24"/>
      <c r="MNI13" s="24"/>
      <c r="MNJ13" s="24"/>
      <c r="MNK13" s="24"/>
      <c r="MNL13" s="24"/>
      <c r="MNM13" s="24"/>
      <c r="MNN13" s="24"/>
      <c r="MNO13" s="24"/>
      <c r="MNP13" s="24"/>
      <c r="MNQ13" s="24"/>
      <c r="MNR13" s="24"/>
      <c r="MNS13" s="24"/>
      <c r="MNT13" s="24"/>
      <c r="MNU13" s="24"/>
      <c r="MNV13" s="24"/>
      <c r="MNW13" s="24"/>
      <c r="MNX13" s="24"/>
      <c r="MNY13" s="24"/>
      <c r="MNZ13" s="24"/>
      <c r="MOA13" s="24"/>
      <c r="MOB13" s="24"/>
      <c r="MOC13" s="24"/>
      <c r="MOD13" s="24"/>
      <c r="MOE13" s="24"/>
      <c r="MOF13" s="24"/>
      <c r="MOG13" s="24"/>
      <c r="MOH13" s="24"/>
      <c r="MOI13" s="24"/>
      <c r="MOJ13" s="24"/>
      <c r="MOK13" s="24"/>
      <c r="MOL13" s="24"/>
      <c r="MOM13" s="24"/>
      <c r="MON13" s="24"/>
      <c r="MOO13" s="24"/>
      <c r="MOP13" s="24"/>
      <c r="MOQ13" s="24"/>
      <c r="MOR13" s="24"/>
      <c r="MOS13" s="24"/>
      <c r="MOT13" s="24"/>
      <c r="MOU13" s="24"/>
      <c r="MOV13" s="24"/>
      <c r="MOW13" s="24"/>
      <c r="MOX13" s="24"/>
      <c r="MOY13" s="24"/>
      <c r="MOZ13" s="24"/>
      <c r="MPA13" s="24"/>
      <c r="MPB13" s="24"/>
      <c r="MPC13" s="24"/>
      <c r="MPD13" s="24"/>
      <c r="MPE13" s="24"/>
      <c r="MPF13" s="24"/>
      <c r="MPG13" s="24"/>
      <c r="MPH13" s="24"/>
      <c r="MPI13" s="24"/>
      <c r="MPJ13" s="24"/>
      <c r="MPK13" s="24"/>
      <c r="MPL13" s="24"/>
      <c r="MPM13" s="24"/>
      <c r="MPN13" s="24"/>
      <c r="MPO13" s="24"/>
      <c r="MPP13" s="24"/>
      <c r="MPQ13" s="24"/>
      <c r="MPR13" s="24"/>
      <c r="MPS13" s="24"/>
      <c r="MPT13" s="24"/>
      <c r="MPU13" s="24"/>
      <c r="MPV13" s="24"/>
      <c r="MPW13" s="24"/>
      <c r="MPX13" s="24"/>
      <c r="MPY13" s="24"/>
      <c r="MPZ13" s="24"/>
      <c r="MQA13" s="24"/>
      <c r="MQB13" s="24"/>
      <c r="MQC13" s="24"/>
      <c r="MQD13" s="24"/>
      <c r="MQE13" s="24"/>
      <c r="MQF13" s="24"/>
      <c r="MQG13" s="24"/>
      <c r="MQH13" s="24"/>
      <c r="MQI13" s="24"/>
      <c r="MQJ13" s="24"/>
      <c r="MQK13" s="24"/>
      <c r="MQL13" s="24"/>
      <c r="MQM13" s="24"/>
      <c r="MQN13" s="24"/>
      <c r="MQO13" s="24"/>
      <c r="MQP13" s="24"/>
      <c r="MQQ13" s="24"/>
      <c r="MQR13" s="24"/>
      <c r="MQS13" s="24"/>
      <c r="MQT13" s="24"/>
      <c r="MQU13" s="24"/>
      <c r="MQV13" s="24"/>
      <c r="MQW13" s="24"/>
      <c r="MQX13" s="24"/>
      <c r="MQY13" s="24"/>
      <c r="MQZ13" s="24"/>
      <c r="MRA13" s="24"/>
      <c r="MRB13" s="24"/>
      <c r="MRC13" s="24"/>
      <c r="MRD13" s="24"/>
      <c r="MRE13" s="24"/>
      <c r="MRF13" s="24"/>
      <c r="MRG13" s="24"/>
      <c r="MRH13" s="24"/>
      <c r="MRI13" s="24"/>
      <c r="MRJ13" s="24"/>
      <c r="MRK13" s="24"/>
      <c r="MRL13" s="24"/>
      <c r="MRM13" s="24"/>
      <c r="MRN13" s="24"/>
      <c r="MRO13" s="24"/>
      <c r="MRP13" s="24"/>
      <c r="MRQ13" s="24"/>
      <c r="MRR13" s="24"/>
      <c r="MRS13" s="24"/>
      <c r="MRT13" s="24"/>
      <c r="MRU13" s="24"/>
      <c r="MRV13" s="24"/>
      <c r="MRW13" s="24"/>
      <c r="MRX13" s="24"/>
      <c r="MRY13" s="24"/>
      <c r="MRZ13" s="24"/>
      <c r="MSA13" s="24"/>
      <c r="MSB13" s="24"/>
      <c r="MSC13" s="24"/>
      <c r="MSD13" s="24"/>
      <c r="MSE13" s="24"/>
      <c r="MSF13" s="24"/>
      <c r="MSG13" s="24"/>
      <c r="MSH13" s="24"/>
      <c r="MSI13" s="24"/>
      <c r="MSJ13" s="24"/>
      <c r="MSK13" s="24"/>
      <c r="MSL13" s="24"/>
      <c r="MSM13" s="24"/>
      <c r="MSN13" s="24"/>
      <c r="MSO13" s="24"/>
      <c r="MSP13" s="24"/>
      <c r="MSQ13" s="24"/>
      <c r="MSR13" s="24"/>
      <c r="MSS13" s="24"/>
      <c r="MST13" s="24"/>
      <c r="MSU13" s="24"/>
      <c r="MSV13" s="24"/>
      <c r="MSW13" s="24"/>
      <c r="MSX13" s="24"/>
      <c r="MSY13" s="24"/>
      <c r="MSZ13" s="24"/>
      <c r="MTA13" s="24"/>
      <c r="MTB13" s="24"/>
      <c r="MTC13" s="24"/>
      <c r="MTD13" s="24"/>
      <c r="MTE13" s="24"/>
      <c r="MTF13" s="24"/>
      <c r="MTG13" s="24"/>
      <c r="MTH13" s="24"/>
      <c r="MTI13" s="24"/>
      <c r="MTJ13" s="24"/>
      <c r="MTK13" s="24"/>
      <c r="MTL13" s="24"/>
      <c r="MTM13" s="24"/>
      <c r="MTN13" s="24"/>
      <c r="MTO13" s="24"/>
      <c r="MTP13" s="24"/>
      <c r="MTQ13" s="24"/>
      <c r="MTR13" s="24"/>
      <c r="MTS13" s="24"/>
      <c r="MTT13" s="24"/>
      <c r="MTU13" s="24"/>
      <c r="MTV13" s="24"/>
      <c r="MTW13" s="24"/>
      <c r="MTX13" s="24"/>
      <c r="MTY13" s="24"/>
      <c r="MTZ13" s="24"/>
      <c r="MUA13" s="24"/>
      <c r="MUB13" s="24"/>
      <c r="MUC13" s="24"/>
      <c r="MUD13" s="24"/>
      <c r="MUE13" s="24"/>
      <c r="MUF13" s="24"/>
      <c r="MUG13" s="24"/>
      <c r="MUH13" s="24"/>
      <c r="MUI13" s="24"/>
      <c r="MUJ13" s="24"/>
      <c r="MUK13" s="24"/>
      <c r="MUL13" s="24"/>
      <c r="MUM13" s="24"/>
      <c r="MUN13" s="24"/>
      <c r="MUO13" s="24"/>
      <c r="MUP13" s="24"/>
      <c r="MUQ13" s="24"/>
      <c r="MUR13" s="24"/>
      <c r="MUS13" s="24"/>
      <c r="MUT13" s="24"/>
      <c r="MUU13" s="24"/>
      <c r="MUV13" s="24"/>
      <c r="MUW13" s="24"/>
      <c r="MUX13" s="24"/>
      <c r="MUY13" s="24"/>
      <c r="MUZ13" s="24"/>
      <c r="MVA13" s="24"/>
      <c r="MVB13" s="24"/>
      <c r="MVC13" s="24"/>
      <c r="MVD13" s="24"/>
      <c r="MVE13" s="24"/>
      <c r="MVF13" s="24"/>
      <c r="MVG13" s="24"/>
      <c r="MVH13" s="24"/>
      <c r="MVI13" s="24"/>
      <c r="MVJ13" s="24"/>
      <c r="MVK13" s="24"/>
      <c r="MVL13" s="24"/>
      <c r="MVM13" s="24"/>
      <c r="MVN13" s="24"/>
      <c r="MVO13" s="24"/>
      <c r="MVP13" s="24"/>
      <c r="MVQ13" s="24"/>
      <c r="MVR13" s="24"/>
      <c r="MVS13" s="24"/>
      <c r="MVT13" s="24"/>
      <c r="MVU13" s="24"/>
      <c r="MVV13" s="24"/>
      <c r="MVW13" s="24"/>
      <c r="MVX13" s="24"/>
      <c r="MVY13" s="24"/>
      <c r="MVZ13" s="24"/>
      <c r="MWA13" s="24"/>
      <c r="MWB13" s="24"/>
      <c r="MWC13" s="24"/>
      <c r="MWD13" s="24"/>
      <c r="MWE13" s="24"/>
      <c r="MWF13" s="24"/>
      <c r="MWG13" s="24"/>
      <c r="MWH13" s="24"/>
      <c r="MWI13" s="24"/>
      <c r="MWJ13" s="24"/>
      <c r="MWK13" s="24"/>
      <c r="MWL13" s="24"/>
      <c r="MWM13" s="24"/>
      <c r="MWN13" s="24"/>
      <c r="MWO13" s="24"/>
      <c r="MWP13" s="24"/>
      <c r="MWQ13" s="24"/>
      <c r="MWR13" s="24"/>
      <c r="MWS13" s="24"/>
      <c r="MWT13" s="24"/>
      <c r="MWU13" s="24"/>
      <c r="MWV13" s="24"/>
      <c r="MWW13" s="24"/>
      <c r="MWX13" s="24"/>
      <c r="MWY13" s="24"/>
      <c r="MWZ13" s="24"/>
      <c r="MXA13" s="24"/>
      <c r="MXB13" s="24"/>
      <c r="MXC13" s="24"/>
      <c r="MXD13" s="24"/>
      <c r="MXE13" s="24"/>
      <c r="MXF13" s="24"/>
      <c r="MXG13" s="24"/>
      <c r="MXH13" s="24"/>
      <c r="MXI13" s="24"/>
      <c r="MXJ13" s="24"/>
      <c r="MXK13" s="24"/>
      <c r="MXL13" s="24"/>
      <c r="MXM13" s="24"/>
      <c r="MXN13" s="24"/>
      <c r="MXO13" s="24"/>
      <c r="MXP13" s="24"/>
      <c r="MXQ13" s="24"/>
      <c r="MXR13" s="24"/>
      <c r="MXS13" s="24"/>
      <c r="MXT13" s="24"/>
      <c r="MXU13" s="24"/>
      <c r="MXV13" s="24"/>
      <c r="MXW13" s="24"/>
      <c r="MXX13" s="24"/>
      <c r="MXY13" s="24"/>
      <c r="MXZ13" s="24"/>
      <c r="MYA13" s="24"/>
      <c r="MYB13" s="24"/>
      <c r="MYC13" s="24"/>
      <c r="MYD13" s="24"/>
      <c r="MYE13" s="24"/>
      <c r="MYF13" s="24"/>
      <c r="MYG13" s="24"/>
      <c r="MYH13" s="24"/>
      <c r="MYI13" s="24"/>
      <c r="MYJ13" s="24"/>
      <c r="MYK13" s="24"/>
      <c r="MYL13" s="24"/>
      <c r="MYM13" s="24"/>
      <c r="MYN13" s="24"/>
      <c r="MYO13" s="24"/>
      <c r="MYP13" s="24"/>
      <c r="MYQ13" s="24"/>
      <c r="MYR13" s="24"/>
      <c r="MYS13" s="24"/>
      <c r="MYT13" s="24"/>
      <c r="MYU13" s="24"/>
      <c r="MYV13" s="24"/>
      <c r="MYW13" s="24"/>
      <c r="MYX13" s="24"/>
      <c r="MYY13" s="24"/>
      <c r="MYZ13" s="24"/>
      <c r="MZA13" s="24"/>
      <c r="MZB13" s="24"/>
      <c r="MZC13" s="24"/>
      <c r="MZD13" s="24"/>
      <c r="MZE13" s="24"/>
      <c r="MZF13" s="24"/>
      <c r="MZG13" s="24"/>
      <c r="MZH13" s="24"/>
      <c r="MZI13" s="24"/>
      <c r="MZJ13" s="24"/>
      <c r="MZK13" s="24"/>
      <c r="MZL13" s="24"/>
      <c r="MZM13" s="24"/>
      <c r="MZN13" s="24"/>
      <c r="MZO13" s="24"/>
      <c r="MZP13" s="24"/>
      <c r="MZQ13" s="24"/>
      <c r="MZR13" s="24"/>
      <c r="MZS13" s="24"/>
      <c r="MZT13" s="24"/>
      <c r="MZU13" s="24"/>
      <c r="MZV13" s="24"/>
      <c r="MZW13" s="24"/>
      <c r="MZX13" s="24"/>
      <c r="MZY13" s="24"/>
      <c r="MZZ13" s="24"/>
      <c r="NAA13" s="24"/>
      <c r="NAB13" s="24"/>
      <c r="NAC13" s="24"/>
      <c r="NAD13" s="24"/>
      <c r="NAE13" s="24"/>
      <c r="NAF13" s="24"/>
      <c r="NAG13" s="24"/>
      <c r="NAH13" s="24"/>
      <c r="NAI13" s="24"/>
      <c r="NAJ13" s="24"/>
      <c r="NAK13" s="24"/>
      <c r="NAL13" s="24"/>
      <c r="NAM13" s="24"/>
      <c r="NAN13" s="24"/>
      <c r="NAO13" s="24"/>
      <c r="NAP13" s="24"/>
      <c r="NAQ13" s="24"/>
      <c r="NAR13" s="24"/>
      <c r="NAS13" s="24"/>
      <c r="NAT13" s="24"/>
      <c r="NAU13" s="24"/>
      <c r="NAV13" s="24"/>
      <c r="NAW13" s="24"/>
      <c r="NAX13" s="24"/>
      <c r="NAY13" s="24"/>
      <c r="NAZ13" s="24"/>
      <c r="NBA13" s="24"/>
      <c r="NBB13" s="24"/>
      <c r="NBC13" s="24"/>
      <c r="NBD13" s="24"/>
      <c r="NBE13" s="24"/>
      <c r="NBF13" s="24"/>
      <c r="NBG13" s="24"/>
      <c r="NBH13" s="24"/>
      <c r="NBI13" s="24"/>
      <c r="NBJ13" s="24"/>
      <c r="NBK13" s="24"/>
      <c r="NBL13" s="24"/>
      <c r="NBM13" s="24"/>
      <c r="NBN13" s="24"/>
      <c r="NBO13" s="24"/>
      <c r="NBP13" s="24"/>
      <c r="NBQ13" s="24"/>
      <c r="NBR13" s="24"/>
      <c r="NBS13" s="24"/>
      <c r="NBT13" s="24"/>
      <c r="NBU13" s="24"/>
      <c r="NBV13" s="24"/>
      <c r="NBW13" s="24"/>
      <c r="NBX13" s="24"/>
      <c r="NBY13" s="24"/>
      <c r="NBZ13" s="24"/>
      <c r="NCA13" s="24"/>
      <c r="NCB13" s="24"/>
      <c r="NCC13" s="24"/>
      <c r="NCD13" s="24"/>
      <c r="NCE13" s="24"/>
      <c r="NCF13" s="24"/>
      <c r="NCG13" s="24"/>
      <c r="NCH13" s="24"/>
      <c r="NCI13" s="24"/>
      <c r="NCJ13" s="24"/>
      <c r="NCK13" s="24"/>
      <c r="NCL13" s="24"/>
      <c r="NCM13" s="24"/>
      <c r="NCN13" s="24"/>
      <c r="NCO13" s="24"/>
      <c r="NCP13" s="24"/>
      <c r="NCQ13" s="24"/>
      <c r="NCR13" s="24"/>
      <c r="NCS13" s="24"/>
      <c r="NCT13" s="24"/>
      <c r="NCU13" s="24"/>
      <c r="NCV13" s="24"/>
      <c r="NCW13" s="24"/>
      <c r="NCX13" s="24"/>
      <c r="NCY13" s="24"/>
      <c r="NCZ13" s="24"/>
      <c r="NDA13" s="24"/>
      <c r="NDB13" s="24"/>
      <c r="NDC13" s="24"/>
      <c r="NDD13" s="24"/>
      <c r="NDE13" s="24"/>
      <c r="NDF13" s="24"/>
      <c r="NDG13" s="24"/>
      <c r="NDH13" s="24"/>
      <c r="NDI13" s="24"/>
      <c r="NDJ13" s="24"/>
      <c r="NDK13" s="24"/>
      <c r="NDL13" s="24"/>
      <c r="NDM13" s="24"/>
      <c r="NDN13" s="24"/>
      <c r="NDO13" s="24"/>
      <c r="NDP13" s="24"/>
      <c r="NDQ13" s="24"/>
      <c r="NDR13" s="24"/>
      <c r="NDS13" s="24"/>
      <c r="NDT13" s="24"/>
      <c r="NDU13" s="24"/>
      <c r="NDV13" s="24"/>
      <c r="NDW13" s="24"/>
      <c r="NDX13" s="24"/>
      <c r="NDY13" s="24"/>
      <c r="NDZ13" s="24"/>
      <c r="NEA13" s="24"/>
      <c r="NEB13" s="24"/>
      <c r="NEC13" s="24"/>
      <c r="NED13" s="24"/>
      <c r="NEE13" s="24"/>
      <c r="NEF13" s="24"/>
      <c r="NEG13" s="24"/>
      <c r="NEH13" s="24"/>
      <c r="NEI13" s="24"/>
      <c r="NEJ13" s="24"/>
      <c r="NEK13" s="24"/>
      <c r="NEL13" s="24"/>
      <c r="NEM13" s="24"/>
      <c r="NEN13" s="24"/>
      <c r="NEO13" s="24"/>
      <c r="NEP13" s="24"/>
      <c r="NEQ13" s="24"/>
      <c r="NER13" s="24"/>
      <c r="NES13" s="24"/>
      <c r="NET13" s="24"/>
      <c r="NEU13" s="24"/>
      <c r="NEV13" s="24"/>
      <c r="NEW13" s="24"/>
      <c r="NEX13" s="24"/>
      <c r="NEY13" s="24"/>
      <c r="NEZ13" s="24"/>
      <c r="NFA13" s="24"/>
      <c r="NFB13" s="24"/>
      <c r="NFC13" s="24"/>
      <c r="NFD13" s="24"/>
      <c r="NFE13" s="24"/>
      <c r="NFF13" s="24"/>
      <c r="NFG13" s="24"/>
      <c r="NFH13" s="24"/>
      <c r="NFI13" s="24"/>
      <c r="NFJ13" s="24"/>
      <c r="NFK13" s="24"/>
      <c r="NFL13" s="24"/>
      <c r="NFM13" s="24"/>
      <c r="NFN13" s="24"/>
      <c r="NFO13" s="24"/>
      <c r="NFP13" s="24"/>
      <c r="NFQ13" s="24"/>
      <c r="NFR13" s="24"/>
      <c r="NFS13" s="24"/>
      <c r="NFT13" s="24"/>
      <c r="NFU13" s="24"/>
      <c r="NFV13" s="24"/>
      <c r="NFW13" s="24"/>
      <c r="NFX13" s="24"/>
      <c r="NFY13" s="24"/>
      <c r="NFZ13" s="24"/>
      <c r="NGA13" s="24"/>
      <c r="NGB13" s="24"/>
      <c r="NGC13" s="24"/>
      <c r="NGD13" s="24"/>
      <c r="NGE13" s="24"/>
      <c r="NGF13" s="24"/>
      <c r="NGG13" s="24"/>
      <c r="NGH13" s="24"/>
      <c r="NGI13" s="24"/>
      <c r="NGJ13" s="24"/>
      <c r="NGK13" s="24"/>
      <c r="NGL13" s="24"/>
      <c r="NGM13" s="24"/>
      <c r="NGN13" s="24"/>
      <c r="NGO13" s="24"/>
      <c r="NGP13" s="24"/>
      <c r="NGQ13" s="24"/>
      <c r="NGR13" s="24"/>
      <c r="NGS13" s="24"/>
      <c r="NGT13" s="24"/>
      <c r="NGU13" s="24"/>
      <c r="NGV13" s="24"/>
      <c r="NGW13" s="24"/>
      <c r="NGX13" s="24"/>
      <c r="NGY13" s="24"/>
      <c r="NGZ13" s="24"/>
      <c r="NHA13" s="24"/>
      <c r="NHB13" s="24"/>
      <c r="NHC13" s="24"/>
      <c r="NHD13" s="24"/>
      <c r="NHE13" s="24"/>
      <c r="NHF13" s="24"/>
      <c r="NHG13" s="24"/>
      <c r="NHH13" s="24"/>
      <c r="NHI13" s="24"/>
      <c r="NHJ13" s="24"/>
      <c r="NHK13" s="24"/>
      <c r="NHL13" s="24"/>
      <c r="NHM13" s="24"/>
      <c r="NHN13" s="24"/>
      <c r="NHO13" s="24"/>
      <c r="NHP13" s="24"/>
      <c r="NHQ13" s="24"/>
      <c r="NHR13" s="24"/>
      <c r="NHS13" s="24"/>
      <c r="NHT13" s="24"/>
      <c r="NHU13" s="24"/>
      <c r="NHV13" s="24"/>
      <c r="NHW13" s="24"/>
      <c r="NHX13" s="24"/>
      <c r="NHY13" s="24"/>
      <c r="NHZ13" s="24"/>
      <c r="NIA13" s="24"/>
      <c r="NIB13" s="24"/>
      <c r="NIC13" s="24"/>
      <c r="NID13" s="24"/>
      <c r="NIE13" s="24"/>
      <c r="NIF13" s="24"/>
      <c r="NIG13" s="24"/>
      <c r="NIH13" s="24"/>
      <c r="NII13" s="24"/>
      <c r="NIJ13" s="24"/>
      <c r="NIK13" s="24"/>
      <c r="NIL13" s="24"/>
      <c r="NIM13" s="24"/>
      <c r="NIN13" s="24"/>
      <c r="NIO13" s="24"/>
      <c r="NIP13" s="24"/>
      <c r="NIQ13" s="24"/>
      <c r="NIR13" s="24"/>
      <c r="NIS13" s="24"/>
      <c r="NIT13" s="24"/>
      <c r="NIU13" s="24"/>
      <c r="NIV13" s="24"/>
      <c r="NIW13" s="24"/>
      <c r="NIX13" s="24"/>
      <c r="NIY13" s="24"/>
      <c r="NIZ13" s="24"/>
      <c r="NJA13" s="24"/>
      <c r="NJB13" s="24"/>
      <c r="NJC13" s="24"/>
      <c r="NJD13" s="24"/>
      <c r="NJE13" s="24"/>
      <c r="NJF13" s="24"/>
      <c r="NJG13" s="24"/>
      <c r="NJH13" s="24"/>
      <c r="NJI13" s="24"/>
      <c r="NJJ13" s="24"/>
      <c r="NJK13" s="24"/>
      <c r="NJL13" s="24"/>
      <c r="NJM13" s="24"/>
      <c r="NJN13" s="24"/>
      <c r="NJO13" s="24"/>
      <c r="NJP13" s="24"/>
      <c r="NJQ13" s="24"/>
      <c r="NJR13" s="24"/>
      <c r="NJS13" s="24"/>
      <c r="NJT13" s="24"/>
      <c r="NJU13" s="24"/>
      <c r="NJV13" s="24"/>
      <c r="NJW13" s="24"/>
      <c r="NJX13" s="24"/>
      <c r="NJY13" s="24"/>
      <c r="NJZ13" s="24"/>
      <c r="NKA13" s="24"/>
      <c r="NKB13" s="24"/>
      <c r="NKC13" s="24"/>
      <c r="NKD13" s="24"/>
      <c r="NKE13" s="24"/>
      <c r="NKF13" s="24"/>
      <c r="NKG13" s="24"/>
      <c r="NKH13" s="24"/>
      <c r="NKI13" s="24"/>
      <c r="NKJ13" s="24"/>
      <c r="NKK13" s="24"/>
      <c r="NKL13" s="24"/>
      <c r="NKM13" s="24"/>
      <c r="NKN13" s="24"/>
      <c r="NKO13" s="24"/>
      <c r="NKP13" s="24"/>
      <c r="NKQ13" s="24"/>
      <c r="NKR13" s="24"/>
      <c r="NKS13" s="24"/>
      <c r="NKT13" s="24"/>
      <c r="NKU13" s="24"/>
      <c r="NKV13" s="24"/>
      <c r="NKW13" s="24"/>
      <c r="NKX13" s="24"/>
      <c r="NKY13" s="24"/>
      <c r="NKZ13" s="24"/>
      <c r="NLA13" s="24"/>
      <c r="NLB13" s="24"/>
      <c r="NLC13" s="24"/>
      <c r="NLD13" s="24"/>
      <c r="NLE13" s="24"/>
      <c r="NLF13" s="24"/>
      <c r="NLG13" s="24"/>
      <c r="NLH13" s="24"/>
      <c r="NLI13" s="24"/>
      <c r="NLJ13" s="24"/>
      <c r="NLK13" s="24"/>
      <c r="NLL13" s="24"/>
      <c r="NLM13" s="24"/>
      <c r="NLN13" s="24"/>
      <c r="NLO13" s="24"/>
      <c r="NLP13" s="24"/>
      <c r="NLQ13" s="24"/>
      <c r="NLR13" s="24"/>
      <c r="NLS13" s="24"/>
      <c r="NLT13" s="24"/>
      <c r="NLU13" s="24"/>
      <c r="NLV13" s="24"/>
      <c r="NLW13" s="24"/>
      <c r="NLX13" s="24"/>
      <c r="NLY13" s="24"/>
      <c r="NLZ13" s="24"/>
      <c r="NMA13" s="24"/>
      <c r="NMB13" s="24"/>
      <c r="NMC13" s="24"/>
      <c r="NMD13" s="24"/>
      <c r="NME13" s="24"/>
      <c r="NMF13" s="24"/>
      <c r="NMG13" s="24"/>
      <c r="NMH13" s="24"/>
      <c r="NMI13" s="24"/>
      <c r="NMJ13" s="24"/>
      <c r="NMK13" s="24"/>
      <c r="NML13" s="24"/>
      <c r="NMM13" s="24"/>
      <c r="NMN13" s="24"/>
      <c r="NMO13" s="24"/>
      <c r="NMP13" s="24"/>
      <c r="NMQ13" s="24"/>
      <c r="NMR13" s="24"/>
      <c r="NMS13" s="24"/>
      <c r="NMT13" s="24"/>
      <c r="NMU13" s="24"/>
      <c r="NMV13" s="24"/>
      <c r="NMW13" s="24"/>
      <c r="NMX13" s="24"/>
      <c r="NMY13" s="24"/>
      <c r="NMZ13" s="24"/>
      <c r="NNA13" s="24"/>
      <c r="NNB13" s="24"/>
      <c r="NNC13" s="24"/>
      <c r="NND13" s="24"/>
      <c r="NNE13" s="24"/>
      <c r="NNF13" s="24"/>
      <c r="NNG13" s="24"/>
      <c r="NNH13" s="24"/>
      <c r="NNI13" s="24"/>
      <c r="NNJ13" s="24"/>
      <c r="NNK13" s="24"/>
      <c r="NNL13" s="24"/>
      <c r="NNM13" s="24"/>
      <c r="NNN13" s="24"/>
      <c r="NNO13" s="24"/>
      <c r="NNP13" s="24"/>
      <c r="NNQ13" s="24"/>
      <c r="NNR13" s="24"/>
      <c r="NNS13" s="24"/>
      <c r="NNT13" s="24"/>
      <c r="NNU13" s="24"/>
      <c r="NNV13" s="24"/>
      <c r="NNW13" s="24"/>
      <c r="NNX13" s="24"/>
      <c r="NNY13" s="24"/>
      <c r="NNZ13" s="24"/>
      <c r="NOA13" s="24"/>
      <c r="NOB13" s="24"/>
      <c r="NOC13" s="24"/>
      <c r="NOD13" s="24"/>
      <c r="NOE13" s="24"/>
      <c r="NOF13" s="24"/>
      <c r="NOG13" s="24"/>
      <c r="NOH13" s="24"/>
      <c r="NOI13" s="24"/>
      <c r="NOJ13" s="24"/>
      <c r="NOK13" s="24"/>
      <c r="NOL13" s="24"/>
      <c r="NOM13" s="24"/>
      <c r="NON13" s="24"/>
      <c r="NOO13" s="24"/>
      <c r="NOP13" s="24"/>
      <c r="NOQ13" s="24"/>
      <c r="NOR13" s="24"/>
      <c r="NOS13" s="24"/>
      <c r="NOT13" s="24"/>
      <c r="NOU13" s="24"/>
      <c r="NOV13" s="24"/>
      <c r="NOW13" s="24"/>
      <c r="NOX13" s="24"/>
      <c r="NOY13" s="24"/>
      <c r="NOZ13" s="24"/>
      <c r="NPA13" s="24"/>
      <c r="NPB13" s="24"/>
      <c r="NPC13" s="24"/>
      <c r="NPD13" s="24"/>
      <c r="NPE13" s="24"/>
      <c r="NPF13" s="24"/>
      <c r="NPG13" s="24"/>
      <c r="NPH13" s="24"/>
      <c r="NPI13" s="24"/>
      <c r="NPJ13" s="24"/>
      <c r="NPK13" s="24"/>
      <c r="NPL13" s="24"/>
      <c r="NPM13" s="24"/>
      <c r="NPN13" s="24"/>
      <c r="NPO13" s="24"/>
      <c r="NPP13" s="24"/>
      <c r="NPQ13" s="24"/>
      <c r="NPR13" s="24"/>
      <c r="NPS13" s="24"/>
      <c r="NPT13" s="24"/>
      <c r="NPU13" s="24"/>
      <c r="NPV13" s="24"/>
      <c r="NPW13" s="24"/>
      <c r="NPX13" s="24"/>
      <c r="NPY13" s="24"/>
      <c r="NPZ13" s="24"/>
      <c r="NQA13" s="24"/>
      <c r="NQB13" s="24"/>
      <c r="NQC13" s="24"/>
      <c r="NQD13" s="24"/>
      <c r="NQE13" s="24"/>
      <c r="NQF13" s="24"/>
      <c r="NQG13" s="24"/>
      <c r="NQH13" s="24"/>
      <c r="NQI13" s="24"/>
      <c r="NQJ13" s="24"/>
      <c r="NQK13" s="24"/>
      <c r="NQL13" s="24"/>
      <c r="NQM13" s="24"/>
      <c r="NQN13" s="24"/>
      <c r="NQO13" s="24"/>
      <c r="NQP13" s="24"/>
      <c r="NQQ13" s="24"/>
      <c r="NQR13" s="24"/>
      <c r="NQS13" s="24"/>
      <c r="NQT13" s="24"/>
      <c r="NQU13" s="24"/>
      <c r="NQV13" s="24"/>
      <c r="NQW13" s="24"/>
      <c r="NQX13" s="24"/>
      <c r="NQY13" s="24"/>
      <c r="NQZ13" s="24"/>
      <c r="NRA13" s="24"/>
      <c r="NRB13" s="24"/>
      <c r="NRC13" s="24"/>
      <c r="NRD13" s="24"/>
      <c r="NRE13" s="24"/>
      <c r="NRF13" s="24"/>
      <c r="NRG13" s="24"/>
      <c r="NRH13" s="24"/>
      <c r="NRI13" s="24"/>
      <c r="NRJ13" s="24"/>
      <c r="NRK13" s="24"/>
      <c r="NRL13" s="24"/>
      <c r="NRM13" s="24"/>
      <c r="NRN13" s="24"/>
      <c r="NRO13" s="24"/>
      <c r="NRP13" s="24"/>
      <c r="NRQ13" s="24"/>
      <c r="NRR13" s="24"/>
      <c r="NRS13" s="24"/>
      <c r="NRT13" s="24"/>
      <c r="NRU13" s="24"/>
      <c r="NRV13" s="24"/>
      <c r="NRW13" s="24"/>
      <c r="NRX13" s="24"/>
      <c r="NRY13" s="24"/>
      <c r="NRZ13" s="24"/>
      <c r="NSA13" s="24"/>
      <c r="NSB13" s="24"/>
      <c r="NSC13" s="24"/>
      <c r="NSD13" s="24"/>
      <c r="NSE13" s="24"/>
      <c r="NSF13" s="24"/>
      <c r="NSG13" s="24"/>
      <c r="NSH13" s="24"/>
      <c r="NSI13" s="24"/>
      <c r="NSJ13" s="24"/>
      <c r="NSK13" s="24"/>
      <c r="NSL13" s="24"/>
      <c r="NSM13" s="24"/>
      <c r="NSN13" s="24"/>
      <c r="NSO13" s="24"/>
      <c r="NSP13" s="24"/>
      <c r="NSQ13" s="24"/>
      <c r="NSR13" s="24"/>
      <c r="NSS13" s="24"/>
      <c r="NST13" s="24"/>
      <c r="NSU13" s="24"/>
      <c r="NSV13" s="24"/>
      <c r="NSW13" s="24"/>
      <c r="NSX13" s="24"/>
      <c r="NSY13" s="24"/>
      <c r="NSZ13" s="24"/>
      <c r="NTA13" s="24"/>
      <c r="NTB13" s="24"/>
      <c r="NTC13" s="24"/>
      <c r="NTD13" s="24"/>
      <c r="NTE13" s="24"/>
      <c r="NTF13" s="24"/>
      <c r="NTG13" s="24"/>
      <c r="NTH13" s="24"/>
      <c r="NTI13" s="24"/>
      <c r="NTJ13" s="24"/>
      <c r="NTK13" s="24"/>
      <c r="NTL13" s="24"/>
      <c r="NTM13" s="24"/>
      <c r="NTN13" s="24"/>
      <c r="NTO13" s="24"/>
      <c r="NTP13" s="24"/>
      <c r="NTQ13" s="24"/>
      <c r="NTR13" s="24"/>
      <c r="NTS13" s="24"/>
      <c r="NTT13" s="24"/>
      <c r="NTU13" s="24"/>
      <c r="NTV13" s="24"/>
      <c r="NTW13" s="24"/>
      <c r="NTX13" s="24"/>
      <c r="NTY13" s="24"/>
      <c r="NTZ13" s="24"/>
      <c r="NUA13" s="24"/>
      <c r="NUB13" s="24"/>
      <c r="NUC13" s="24"/>
      <c r="NUD13" s="24"/>
      <c r="NUE13" s="24"/>
      <c r="NUF13" s="24"/>
      <c r="NUG13" s="24"/>
      <c r="NUH13" s="24"/>
      <c r="NUI13" s="24"/>
      <c r="NUJ13" s="24"/>
      <c r="NUK13" s="24"/>
      <c r="NUL13" s="24"/>
      <c r="NUM13" s="24"/>
      <c r="NUN13" s="24"/>
      <c r="NUO13" s="24"/>
      <c r="NUP13" s="24"/>
      <c r="NUQ13" s="24"/>
      <c r="NUR13" s="24"/>
      <c r="NUS13" s="24"/>
      <c r="NUT13" s="24"/>
      <c r="NUU13" s="24"/>
      <c r="NUV13" s="24"/>
      <c r="NUW13" s="24"/>
      <c r="NUX13" s="24"/>
      <c r="NUY13" s="24"/>
      <c r="NUZ13" s="24"/>
      <c r="NVA13" s="24"/>
      <c r="NVB13" s="24"/>
      <c r="NVC13" s="24"/>
      <c r="NVD13" s="24"/>
      <c r="NVE13" s="24"/>
      <c r="NVF13" s="24"/>
      <c r="NVG13" s="24"/>
      <c r="NVH13" s="24"/>
      <c r="NVI13" s="24"/>
      <c r="NVJ13" s="24"/>
      <c r="NVK13" s="24"/>
      <c r="NVL13" s="24"/>
      <c r="NVM13" s="24"/>
      <c r="NVN13" s="24"/>
      <c r="NVO13" s="24"/>
      <c r="NVP13" s="24"/>
      <c r="NVQ13" s="24"/>
      <c r="NVR13" s="24"/>
      <c r="NVS13" s="24"/>
      <c r="NVT13" s="24"/>
      <c r="NVU13" s="24"/>
      <c r="NVV13" s="24"/>
      <c r="NVW13" s="24"/>
      <c r="NVX13" s="24"/>
      <c r="NVY13" s="24"/>
      <c r="NVZ13" s="24"/>
      <c r="NWA13" s="24"/>
      <c r="NWB13" s="24"/>
      <c r="NWC13" s="24"/>
      <c r="NWD13" s="24"/>
      <c r="NWE13" s="24"/>
      <c r="NWF13" s="24"/>
      <c r="NWG13" s="24"/>
      <c r="NWH13" s="24"/>
      <c r="NWI13" s="24"/>
      <c r="NWJ13" s="24"/>
      <c r="NWK13" s="24"/>
      <c r="NWL13" s="24"/>
      <c r="NWM13" s="24"/>
      <c r="NWN13" s="24"/>
      <c r="NWO13" s="24"/>
      <c r="NWP13" s="24"/>
      <c r="NWQ13" s="24"/>
      <c r="NWR13" s="24"/>
      <c r="NWS13" s="24"/>
      <c r="NWT13" s="24"/>
      <c r="NWU13" s="24"/>
      <c r="NWV13" s="24"/>
      <c r="NWW13" s="24"/>
      <c r="NWX13" s="24"/>
      <c r="NWY13" s="24"/>
      <c r="NWZ13" s="24"/>
      <c r="NXA13" s="24"/>
      <c r="NXB13" s="24"/>
      <c r="NXC13" s="24"/>
      <c r="NXD13" s="24"/>
      <c r="NXE13" s="24"/>
      <c r="NXF13" s="24"/>
      <c r="NXG13" s="24"/>
      <c r="NXH13" s="24"/>
      <c r="NXI13" s="24"/>
      <c r="NXJ13" s="24"/>
      <c r="NXK13" s="24"/>
      <c r="NXL13" s="24"/>
      <c r="NXM13" s="24"/>
      <c r="NXN13" s="24"/>
      <c r="NXO13" s="24"/>
      <c r="NXP13" s="24"/>
      <c r="NXQ13" s="24"/>
      <c r="NXR13" s="24"/>
      <c r="NXS13" s="24"/>
      <c r="NXT13" s="24"/>
      <c r="NXU13" s="24"/>
      <c r="NXV13" s="24"/>
      <c r="NXW13" s="24"/>
      <c r="NXX13" s="24"/>
      <c r="NXY13" s="24"/>
      <c r="NXZ13" s="24"/>
      <c r="NYA13" s="24"/>
      <c r="NYB13" s="24"/>
      <c r="NYC13" s="24"/>
      <c r="NYD13" s="24"/>
      <c r="NYE13" s="24"/>
      <c r="NYF13" s="24"/>
      <c r="NYG13" s="24"/>
      <c r="NYH13" s="24"/>
      <c r="NYI13" s="24"/>
      <c r="NYJ13" s="24"/>
      <c r="NYK13" s="24"/>
      <c r="NYL13" s="24"/>
      <c r="NYM13" s="24"/>
      <c r="NYN13" s="24"/>
      <c r="NYO13" s="24"/>
      <c r="NYP13" s="24"/>
      <c r="NYQ13" s="24"/>
      <c r="NYR13" s="24"/>
      <c r="NYS13" s="24"/>
      <c r="NYT13" s="24"/>
      <c r="NYU13" s="24"/>
      <c r="NYV13" s="24"/>
      <c r="NYW13" s="24"/>
      <c r="NYX13" s="24"/>
      <c r="NYY13" s="24"/>
      <c r="NYZ13" s="24"/>
      <c r="NZA13" s="24"/>
      <c r="NZB13" s="24"/>
      <c r="NZC13" s="24"/>
      <c r="NZD13" s="24"/>
      <c r="NZE13" s="24"/>
      <c r="NZF13" s="24"/>
      <c r="NZG13" s="24"/>
      <c r="NZH13" s="24"/>
      <c r="NZI13" s="24"/>
      <c r="NZJ13" s="24"/>
      <c r="NZK13" s="24"/>
      <c r="NZL13" s="24"/>
      <c r="NZM13" s="24"/>
      <c r="NZN13" s="24"/>
      <c r="NZO13" s="24"/>
      <c r="NZP13" s="24"/>
      <c r="NZQ13" s="24"/>
      <c r="NZR13" s="24"/>
      <c r="NZS13" s="24"/>
      <c r="NZT13" s="24"/>
      <c r="NZU13" s="24"/>
      <c r="NZV13" s="24"/>
      <c r="NZW13" s="24"/>
      <c r="NZX13" s="24"/>
      <c r="NZY13" s="24"/>
      <c r="NZZ13" s="24"/>
      <c r="OAA13" s="24"/>
      <c r="OAB13" s="24"/>
      <c r="OAC13" s="24"/>
      <c r="OAD13" s="24"/>
      <c r="OAE13" s="24"/>
      <c r="OAF13" s="24"/>
      <c r="OAG13" s="24"/>
      <c r="OAH13" s="24"/>
      <c r="OAI13" s="24"/>
      <c r="OAJ13" s="24"/>
      <c r="OAK13" s="24"/>
      <c r="OAL13" s="24"/>
      <c r="OAM13" s="24"/>
      <c r="OAN13" s="24"/>
      <c r="OAO13" s="24"/>
      <c r="OAP13" s="24"/>
      <c r="OAQ13" s="24"/>
      <c r="OAR13" s="24"/>
      <c r="OAS13" s="24"/>
      <c r="OAT13" s="24"/>
      <c r="OAU13" s="24"/>
      <c r="OAV13" s="24"/>
      <c r="OAW13" s="24"/>
      <c r="OAX13" s="24"/>
      <c r="OAY13" s="24"/>
      <c r="OAZ13" s="24"/>
      <c r="OBA13" s="24"/>
      <c r="OBB13" s="24"/>
      <c r="OBC13" s="24"/>
      <c r="OBD13" s="24"/>
      <c r="OBE13" s="24"/>
      <c r="OBF13" s="24"/>
      <c r="OBG13" s="24"/>
      <c r="OBH13" s="24"/>
      <c r="OBI13" s="24"/>
      <c r="OBJ13" s="24"/>
      <c r="OBK13" s="24"/>
      <c r="OBL13" s="24"/>
      <c r="OBM13" s="24"/>
      <c r="OBN13" s="24"/>
      <c r="OBO13" s="24"/>
      <c r="OBP13" s="24"/>
      <c r="OBQ13" s="24"/>
      <c r="OBR13" s="24"/>
      <c r="OBS13" s="24"/>
      <c r="OBT13" s="24"/>
      <c r="OBU13" s="24"/>
      <c r="OBV13" s="24"/>
      <c r="OBW13" s="24"/>
      <c r="OBX13" s="24"/>
      <c r="OBY13" s="24"/>
      <c r="OBZ13" s="24"/>
      <c r="OCA13" s="24"/>
      <c r="OCB13" s="24"/>
      <c r="OCC13" s="24"/>
      <c r="OCD13" s="24"/>
      <c r="OCE13" s="24"/>
      <c r="OCF13" s="24"/>
      <c r="OCG13" s="24"/>
      <c r="OCH13" s="24"/>
      <c r="OCI13" s="24"/>
      <c r="OCJ13" s="24"/>
      <c r="OCK13" s="24"/>
      <c r="OCL13" s="24"/>
      <c r="OCM13" s="24"/>
      <c r="OCN13" s="24"/>
      <c r="OCO13" s="24"/>
      <c r="OCP13" s="24"/>
      <c r="OCQ13" s="24"/>
      <c r="OCR13" s="24"/>
      <c r="OCS13" s="24"/>
      <c r="OCT13" s="24"/>
      <c r="OCU13" s="24"/>
      <c r="OCV13" s="24"/>
      <c r="OCW13" s="24"/>
      <c r="OCX13" s="24"/>
      <c r="OCY13" s="24"/>
      <c r="OCZ13" s="24"/>
      <c r="ODA13" s="24"/>
      <c r="ODB13" s="24"/>
      <c r="ODC13" s="24"/>
      <c r="ODD13" s="24"/>
      <c r="ODE13" s="24"/>
      <c r="ODF13" s="24"/>
      <c r="ODG13" s="24"/>
      <c r="ODH13" s="24"/>
      <c r="ODI13" s="24"/>
      <c r="ODJ13" s="24"/>
      <c r="ODK13" s="24"/>
      <c r="ODL13" s="24"/>
      <c r="ODM13" s="24"/>
      <c r="ODN13" s="24"/>
      <c r="ODO13" s="24"/>
      <c r="ODP13" s="24"/>
      <c r="ODQ13" s="24"/>
      <c r="ODR13" s="24"/>
      <c r="ODS13" s="24"/>
      <c r="ODT13" s="24"/>
      <c r="ODU13" s="24"/>
      <c r="ODV13" s="24"/>
      <c r="ODW13" s="24"/>
      <c r="ODX13" s="24"/>
      <c r="ODY13" s="24"/>
      <c r="ODZ13" s="24"/>
      <c r="OEA13" s="24"/>
      <c r="OEB13" s="24"/>
      <c r="OEC13" s="24"/>
      <c r="OED13" s="24"/>
      <c r="OEE13" s="24"/>
      <c r="OEF13" s="24"/>
      <c r="OEG13" s="24"/>
      <c r="OEH13" s="24"/>
      <c r="OEI13" s="24"/>
      <c r="OEJ13" s="24"/>
      <c r="OEK13" s="24"/>
      <c r="OEL13" s="24"/>
      <c r="OEM13" s="24"/>
      <c r="OEN13" s="24"/>
      <c r="OEO13" s="24"/>
      <c r="OEP13" s="24"/>
      <c r="OEQ13" s="24"/>
      <c r="OER13" s="24"/>
      <c r="OES13" s="24"/>
      <c r="OET13" s="24"/>
      <c r="OEU13" s="24"/>
      <c r="OEV13" s="24"/>
      <c r="OEW13" s="24"/>
      <c r="OEX13" s="24"/>
      <c r="OEY13" s="24"/>
      <c r="OEZ13" s="24"/>
      <c r="OFA13" s="24"/>
      <c r="OFB13" s="24"/>
      <c r="OFC13" s="24"/>
      <c r="OFD13" s="24"/>
      <c r="OFE13" s="24"/>
      <c r="OFF13" s="24"/>
      <c r="OFG13" s="24"/>
      <c r="OFH13" s="24"/>
      <c r="OFI13" s="24"/>
      <c r="OFJ13" s="24"/>
      <c r="OFK13" s="24"/>
      <c r="OFL13" s="24"/>
      <c r="OFM13" s="24"/>
      <c r="OFN13" s="24"/>
      <c r="OFO13" s="24"/>
      <c r="OFP13" s="24"/>
      <c r="OFQ13" s="24"/>
      <c r="OFR13" s="24"/>
      <c r="OFS13" s="24"/>
      <c r="OFT13" s="24"/>
      <c r="OFU13" s="24"/>
      <c r="OFV13" s="24"/>
      <c r="OFW13" s="24"/>
      <c r="OFX13" s="24"/>
      <c r="OFY13" s="24"/>
      <c r="OFZ13" s="24"/>
      <c r="OGA13" s="24"/>
      <c r="OGB13" s="24"/>
      <c r="OGC13" s="24"/>
      <c r="OGD13" s="24"/>
      <c r="OGE13" s="24"/>
      <c r="OGF13" s="24"/>
      <c r="OGG13" s="24"/>
      <c r="OGH13" s="24"/>
      <c r="OGI13" s="24"/>
      <c r="OGJ13" s="24"/>
      <c r="OGK13" s="24"/>
      <c r="OGL13" s="24"/>
      <c r="OGM13" s="24"/>
      <c r="OGN13" s="24"/>
      <c r="OGO13" s="24"/>
      <c r="OGP13" s="24"/>
      <c r="OGQ13" s="24"/>
      <c r="OGR13" s="24"/>
      <c r="OGS13" s="24"/>
      <c r="OGT13" s="24"/>
      <c r="OGU13" s="24"/>
      <c r="OGV13" s="24"/>
      <c r="OGW13" s="24"/>
      <c r="OGX13" s="24"/>
      <c r="OGY13" s="24"/>
      <c r="OGZ13" s="24"/>
      <c r="OHA13" s="24"/>
      <c r="OHB13" s="24"/>
      <c r="OHC13" s="24"/>
      <c r="OHD13" s="24"/>
      <c r="OHE13" s="24"/>
      <c r="OHF13" s="24"/>
      <c r="OHG13" s="24"/>
      <c r="OHH13" s="24"/>
      <c r="OHI13" s="24"/>
      <c r="OHJ13" s="24"/>
      <c r="OHK13" s="24"/>
      <c r="OHL13" s="24"/>
      <c r="OHM13" s="24"/>
      <c r="OHN13" s="24"/>
      <c r="OHO13" s="24"/>
      <c r="OHP13" s="24"/>
      <c r="OHQ13" s="24"/>
      <c r="OHR13" s="24"/>
      <c r="OHS13" s="24"/>
      <c r="OHT13" s="24"/>
      <c r="OHU13" s="24"/>
      <c r="OHV13" s="24"/>
      <c r="OHW13" s="24"/>
      <c r="OHX13" s="24"/>
      <c r="OHY13" s="24"/>
      <c r="OHZ13" s="24"/>
      <c r="OIA13" s="24"/>
      <c r="OIB13" s="24"/>
      <c r="OIC13" s="24"/>
      <c r="OID13" s="24"/>
      <c r="OIE13" s="24"/>
      <c r="OIF13" s="24"/>
      <c r="OIG13" s="24"/>
      <c r="OIH13" s="24"/>
      <c r="OII13" s="24"/>
      <c r="OIJ13" s="24"/>
      <c r="OIK13" s="24"/>
      <c r="OIL13" s="24"/>
      <c r="OIM13" s="24"/>
      <c r="OIN13" s="24"/>
      <c r="OIO13" s="24"/>
      <c r="OIP13" s="24"/>
      <c r="OIQ13" s="24"/>
      <c r="OIR13" s="24"/>
      <c r="OIS13" s="24"/>
      <c r="OIT13" s="24"/>
      <c r="OIU13" s="24"/>
      <c r="OIV13" s="24"/>
      <c r="OIW13" s="24"/>
      <c r="OIX13" s="24"/>
      <c r="OIY13" s="24"/>
      <c r="OIZ13" s="24"/>
      <c r="OJA13" s="24"/>
      <c r="OJB13" s="24"/>
      <c r="OJC13" s="24"/>
      <c r="OJD13" s="24"/>
      <c r="OJE13" s="24"/>
      <c r="OJF13" s="24"/>
      <c r="OJG13" s="24"/>
      <c r="OJH13" s="24"/>
      <c r="OJI13" s="24"/>
      <c r="OJJ13" s="24"/>
      <c r="OJK13" s="24"/>
      <c r="OJL13" s="24"/>
      <c r="OJM13" s="24"/>
      <c r="OJN13" s="24"/>
      <c r="OJO13" s="24"/>
      <c r="OJP13" s="24"/>
      <c r="OJQ13" s="24"/>
      <c r="OJR13" s="24"/>
      <c r="OJS13" s="24"/>
      <c r="OJT13" s="24"/>
      <c r="OJU13" s="24"/>
      <c r="OJV13" s="24"/>
      <c r="OJW13" s="24"/>
      <c r="OJX13" s="24"/>
      <c r="OJY13" s="24"/>
      <c r="OJZ13" s="24"/>
      <c r="OKA13" s="24"/>
      <c r="OKB13" s="24"/>
      <c r="OKC13" s="24"/>
      <c r="OKD13" s="24"/>
      <c r="OKE13" s="24"/>
      <c r="OKF13" s="24"/>
      <c r="OKG13" s="24"/>
      <c r="OKH13" s="24"/>
      <c r="OKI13" s="24"/>
      <c r="OKJ13" s="24"/>
      <c r="OKK13" s="24"/>
      <c r="OKL13" s="24"/>
      <c r="OKM13" s="24"/>
      <c r="OKN13" s="24"/>
      <c r="OKO13" s="24"/>
      <c r="OKP13" s="24"/>
      <c r="OKQ13" s="24"/>
      <c r="OKR13" s="24"/>
      <c r="OKS13" s="24"/>
      <c r="OKT13" s="24"/>
      <c r="OKU13" s="24"/>
      <c r="OKV13" s="24"/>
      <c r="OKW13" s="24"/>
      <c r="OKX13" s="24"/>
      <c r="OKY13" s="24"/>
      <c r="OKZ13" s="24"/>
      <c r="OLA13" s="24"/>
      <c r="OLB13" s="24"/>
      <c r="OLC13" s="24"/>
      <c r="OLD13" s="24"/>
      <c r="OLE13" s="24"/>
      <c r="OLF13" s="24"/>
      <c r="OLG13" s="24"/>
      <c r="OLH13" s="24"/>
      <c r="OLI13" s="24"/>
      <c r="OLJ13" s="24"/>
      <c r="OLK13" s="24"/>
      <c r="OLL13" s="24"/>
      <c r="OLM13" s="24"/>
      <c r="OLN13" s="24"/>
      <c r="OLO13" s="24"/>
      <c r="OLP13" s="24"/>
      <c r="OLQ13" s="24"/>
      <c r="OLR13" s="24"/>
      <c r="OLS13" s="24"/>
      <c r="OLT13" s="24"/>
      <c r="OLU13" s="24"/>
      <c r="OLV13" s="24"/>
      <c r="OLW13" s="24"/>
      <c r="OLX13" s="24"/>
      <c r="OLY13" s="24"/>
      <c r="OLZ13" s="24"/>
      <c r="OMA13" s="24"/>
      <c r="OMB13" s="24"/>
      <c r="OMC13" s="24"/>
      <c r="OMD13" s="24"/>
      <c r="OME13" s="24"/>
      <c r="OMF13" s="24"/>
      <c r="OMG13" s="24"/>
      <c r="OMH13" s="24"/>
      <c r="OMI13" s="24"/>
      <c r="OMJ13" s="24"/>
      <c r="OMK13" s="24"/>
      <c r="OML13" s="24"/>
      <c r="OMM13" s="24"/>
      <c r="OMN13" s="24"/>
      <c r="OMO13" s="24"/>
      <c r="OMP13" s="24"/>
      <c r="OMQ13" s="24"/>
      <c r="OMR13" s="24"/>
      <c r="OMS13" s="24"/>
      <c r="OMT13" s="24"/>
      <c r="OMU13" s="24"/>
      <c r="OMV13" s="24"/>
      <c r="OMW13" s="24"/>
      <c r="OMX13" s="24"/>
      <c r="OMY13" s="24"/>
      <c r="OMZ13" s="24"/>
      <c r="ONA13" s="24"/>
      <c r="ONB13" s="24"/>
      <c r="ONC13" s="24"/>
      <c r="OND13" s="24"/>
      <c r="ONE13" s="24"/>
      <c r="ONF13" s="24"/>
      <c r="ONG13" s="24"/>
      <c r="ONH13" s="24"/>
      <c r="ONI13" s="24"/>
      <c r="ONJ13" s="24"/>
      <c r="ONK13" s="24"/>
      <c r="ONL13" s="24"/>
      <c r="ONM13" s="24"/>
      <c r="ONN13" s="24"/>
      <c r="ONO13" s="24"/>
      <c r="ONP13" s="24"/>
      <c r="ONQ13" s="24"/>
      <c r="ONR13" s="24"/>
      <c r="ONS13" s="24"/>
      <c r="ONT13" s="24"/>
      <c r="ONU13" s="24"/>
      <c r="ONV13" s="24"/>
      <c r="ONW13" s="24"/>
      <c r="ONX13" s="24"/>
      <c r="ONY13" s="24"/>
      <c r="ONZ13" s="24"/>
      <c r="OOA13" s="24"/>
      <c r="OOB13" s="24"/>
      <c r="OOC13" s="24"/>
      <c r="OOD13" s="24"/>
      <c r="OOE13" s="24"/>
      <c r="OOF13" s="24"/>
      <c r="OOG13" s="24"/>
      <c r="OOH13" s="24"/>
      <c r="OOI13" s="24"/>
      <c r="OOJ13" s="24"/>
      <c r="OOK13" s="24"/>
      <c r="OOL13" s="24"/>
      <c r="OOM13" s="24"/>
      <c r="OON13" s="24"/>
      <c r="OOO13" s="24"/>
      <c r="OOP13" s="24"/>
      <c r="OOQ13" s="24"/>
      <c r="OOR13" s="24"/>
      <c r="OOS13" s="24"/>
      <c r="OOT13" s="24"/>
      <c r="OOU13" s="24"/>
      <c r="OOV13" s="24"/>
      <c r="OOW13" s="24"/>
      <c r="OOX13" s="24"/>
      <c r="OOY13" s="24"/>
      <c r="OOZ13" s="24"/>
      <c r="OPA13" s="24"/>
      <c r="OPB13" s="24"/>
      <c r="OPC13" s="24"/>
      <c r="OPD13" s="24"/>
      <c r="OPE13" s="24"/>
      <c r="OPF13" s="24"/>
      <c r="OPG13" s="24"/>
      <c r="OPH13" s="24"/>
      <c r="OPI13" s="24"/>
      <c r="OPJ13" s="24"/>
      <c r="OPK13" s="24"/>
      <c r="OPL13" s="24"/>
      <c r="OPM13" s="24"/>
      <c r="OPN13" s="24"/>
      <c r="OPO13" s="24"/>
      <c r="OPP13" s="24"/>
      <c r="OPQ13" s="24"/>
      <c r="OPR13" s="24"/>
      <c r="OPS13" s="24"/>
      <c r="OPT13" s="24"/>
      <c r="OPU13" s="24"/>
      <c r="OPV13" s="24"/>
      <c r="OPW13" s="24"/>
      <c r="OPX13" s="24"/>
      <c r="OPY13" s="24"/>
      <c r="OPZ13" s="24"/>
      <c r="OQA13" s="24"/>
      <c r="OQB13" s="24"/>
      <c r="OQC13" s="24"/>
      <c r="OQD13" s="24"/>
      <c r="OQE13" s="24"/>
      <c r="OQF13" s="24"/>
      <c r="OQG13" s="24"/>
      <c r="OQH13" s="24"/>
      <c r="OQI13" s="24"/>
      <c r="OQJ13" s="24"/>
      <c r="OQK13" s="24"/>
      <c r="OQL13" s="24"/>
      <c r="OQM13" s="24"/>
      <c r="OQN13" s="24"/>
      <c r="OQO13" s="24"/>
      <c r="OQP13" s="24"/>
      <c r="OQQ13" s="24"/>
      <c r="OQR13" s="24"/>
      <c r="OQS13" s="24"/>
      <c r="OQT13" s="24"/>
      <c r="OQU13" s="24"/>
      <c r="OQV13" s="24"/>
      <c r="OQW13" s="24"/>
      <c r="OQX13" s="24"/>
      <c r="OQY13" s="24"/>
      <c r="OQZ13" s="24"/>
      <c r="ORA13" s="24"/>
      <c r="ORB13" s="24"/>
      <c r="ORC13" s="24"/>
      <c r="ORD13" s="24"/>
      <c r="ORE13" s="24"/>
      <c r="ORF13" s="24"/>
      <c r="ORG13" s="24"/>
      <c r="ORH13" s="24"/>
      <c r="ORI13" s="24"/>
      <c r="ORJ13" s="24"/>
      <c r="ORK13" s="24"/>
      <c r="ORL13" s="24"/>
      <c r="ORM13" s="24"/>
      <c r="ORN13" s="24"/>
      <c r="ORO13" s="24"/>
      <c r="ORP13" s="24"/>
      <c r="ORQ13" s="24"/>
      <c r="ORR13" s="24"/>
      <c r="ORS13" s="24"/>
      <c r="ORT13" s="24"/>
      <c r="ORU13" s="24"/>
      <c r="ORV13" s="24"/>
      <c r="ORW13" s="24"/>
      <c r="ORX13" s="24"/>
      <c r="ORY13" s="24"/>
      <c r="ORZ13" s="24"/>
      <c r="OSA13" s="24"/>
      <c r="OSB13" s="24"/>
      <c r="OSC13" s="24"/>
      <c r="OSD13" s="24"/>
      <c r="OSE13" s="24"/>
      <c r="OSF13" s="24"/>
      <c r="OSG13" s="24"/>
      <c r="OSH13" s="24"/>
      <c r="OSI13" s="24"/>
      <c r="OSJ13" s="24"/>
      <c r="OSK13" s="24"/>
      <c r="OSL13" s="24"/>
      <c r="OSM13" s="24"/>
      <c r="OSN13" s="24"/>
      <c r="OSO13" s="24"/>
      <c r="OSP13" s="24"/>
      <c r="OSQ13" s="24"/>
      <c r="OSR13" s="24"/>
      <c r="OSS13" s="24"/>
      <c r="OST13" s="24"/>
      <c r="OSU13" s="24"/>
      <c r="OSV13" s="24"/>
      <c r="OSW13" s="24"/>
      <c r="OSX13" s="24"/>
      <c r="OSY13" s="24"/>
      <c r="OSZ13" s="24"/>
      <c r="OTA13" s="24"/>
      <c r="OTB13" s="24"/>
      <c r="OTC13" s="24"/>
      <c r="OTD13" s="24"/>
      <c r="OTE13" s="24"/>
      <c r="OTF13" s="24"/>
      <c r="OTG13" s="24"/>
      <c r="OTH13" s="24"/>
      <c r="OTI13" s="24"/>
      <c r="OTJ13" s="24"/>
      <c r="OTK13" s="24"/>
      <c r="OTL13" s="24"/>
      <c r="OTM13" s="24"/>
      <c r="OTN13" s="24"/>
      <c r="OTO13" s="24"/>
      <c r="OTP13" s="24"/>
      <c r="OTQ13" s="24"/>
      <c r="OTR13" s="24"/>
      <c r="OTS13" s="24"/>
      <c r="OTT13" s="24"/>
      <c r="OTU13" s="24"/>
      <c r="OTV13" s="24"/>
      <c r="OTW13" s="24"/>
      <c r="OTX13" s="24"/>
      <c r="OTY13" s="24"/>
      <c r="OTZ13" s="24"/>
      <c r="OUA13" s="24"/>
      <c r="OUB13" s="24"/>
      <c r="OUC13" s="24"/>
      <c r="OUD13" s="24"/>
      <c r="OUE13" s="24"/>
      <c r="OUF13" s="24"/>
      <c r="OUG13" s="24"/>
      <c r="OUH13" s="24"/>
      <c r="OUI13" s="24"/>
      <c r="OUJ13" s="24"/>
      <c r="OUK13" s="24"/>
      <c r="OUL13" s="24"/>
      <c r="OUM13" s="24"/>
      <c r="OUN13" s="24"/>
      <c r="OUO13" s="24"/>
      <c r="OUP13" s="24"/>
      <c r="OUQ13" s="24"/>
      <c r="OUR13" s="24"/>
      <c r="OUS13" s="24"/>
      <c r="OUT13" s="24"/>
      <c r="OUU13" s="24"/>
      <c r="OUV13" s="24"/>
      <c r="OUW13" s="24"/>
      <c r="OUX13" s="24"/>
      <c r="OUY13" s="24"/>
      <c r="OUZ13" s="24"/>
      <c r="OVA13" s="24"/>
      <c r="OVB13" s="24"/>
      <c r="OVC13" s="24"/>
      <c r="OVD13" s="24"/>
      <c r="OVE13" s="24"/>
      <c r="OVF13" s="24"/>
      <c r="OVG13" s="24"/>
      <c r="OVH13" s="24"/>
      <c r="OVI13" s="24"/>
      <c r="OVJ13" s="24"/>
      <c r="OVK13" s="24"/>
      <c r="OVL13" s="24"/>
      <c r="OVM13" s="24"/>
      <c r="OVN13" s="24"/>
      <c r="OVO13" s="24"/>
      <c r="OVP13" s="24"/>
      <c r="OVQ13" s="24"/>
      <c r="OVR13" s="24"/>
      <c r="OVS13" s="24"/>
      <c r="OVT13" s="24"/>
      <c r="OVU13" s="24"/>
      <c r="OVV13" s="24"/>
      <c r="OVW13" s="24"/>
      <c r="OVX13" s="24"/>
      <c r="OVY13" s="24"/>
      <c r="OVZ13" s="24"/>
      <c r="OWA13" s="24"/>
      <c r="OWB13" s="24"/>
      <c r="OWC13" s="24"/>
      <c r="OWD13" s="24"/>
      <c r="OWE13" s="24"/>
      <c r="OWF13" s="24"/>
      <c r="OWG13" s="24"/>
      <c r="OWH13" s="24"/>
      <c r="OWI13" s="24"/>
      <c r="OWJ13" s="24"/>
      <c r="OWK13" s="24"/>
      <c r="OWL13" s="24"/>
      <c r="OWM13" s="24"/>
      <c r="OWN13" s="24"/>
      <c r="OWO13" s="24"/>
      <c r="OWP13" s="24"/>
      <c r="OWQ13" s="24"/>
      <c r="OWR13" s="24"/>
      <c r="OWS13" s="24"/>
      <c r="OWT13" s="24"/>
      <c r="OWU13" s="24"/>
      <c r="OWV13" s="24"/>
      <c r="OWW13" s="24"/>
      <c r="OWX13" s="24"/>
      <c r="OWY13" s="24"/>
      <c r="OWZ13" s="24"/>
      <c r="OXA13" s="24"/>
      <c r="OXB13" s="24"/>
      <c r="OXC13" s="24"/>
      <c r="OXD13" s="24"/>
      <c r="OXE13" s="24"/>
      <c r="OXF13" s="24"/>
      <c r="OXG13" s="24"/>
      <c r="OXH13" s="24"/>
      <c r="OXI13" s="24"/>
      <c r="OXJ13" s="24"/>
      <c r="OXK13" s="24"/>
      <c r="OXL13" s="24"/>
      <c r="OXM13" s="24"/>
      <c r="OXN13" s="24"/>
      <c r="OXO13" s="24"/>
      <c r="OXP13" s="24"/>
      <c r="OXQ13" s="24"/>
      <c r="OXR13" s="24"/>
      <c r="OXS13" s="24"/>
      <c r="OXT13" s="24"/>
      <c r="OXU13" s="24"/>
      <c r="OXV13" s="24"/>
      <c r="OXW13" s="24"/>
      <c r="OXX13" s="24"/>
      <c r="OXY13" s="24"/>
      <c r="OXZ13" s="24"/>
      <c r="OYA13" s="24"/>
      <c r="OYB13" s="24"/>
      <c r="OYC13" s="24"/>
      <c r="OYD13" s="24"/>
      <c r="OYE13" s="24"/>
      <c r="OYF13" s="24"/>
      <c r="OYG13" s="24"/>
      <c r="OYH13" s="24"/>
      <c r="OYI13" s="24"/>
      <c r="OYJ13" s="24"/>
      <c r="OYK13" s="24"/>
      <c r="OYL13" s="24"/>
      <c r="OYM13" s="24"/>
      <c r="OYN13" s="24"/>
      <c r="OYO13" s="24"/>
      <c r="OYP13" s="24"/>
      <c r="OYQ13" s="24"/>
      <c r="OYR13" s="24"/>
      <c r="OYS13" s="24"/>
      <c r="OYT13" s="24"/>
      <c r="OYU13" s="24"/>
      <c r="OYV13" s="24"/>
      <c r="OYW13" s="24"/>
      <c r="OYX13" s="24"/>
      <c r="OYY13" s="24"/>
      <c r="OYZ13" s="24"/>
      <c r="OZA13" s="24"/>
      <c r="OZB13" s="24"/>
      <c r="OZC13" s="24"/>
      <c r="OZD13" s="24"/>
      <c r="OZE13" s="24"/>
      <c r="OZF13" s="24"/>
      <c r="OZG13" s="24"/>
      <c r="OZH13" s="24"/>
      <c r="OZI13" s="24"/>
      <c r="OZJ13" s="24"/>
      <c r="OZK13" s="24"/>
      <c r="OZL13" s="24"/>
      <c r="OZM13" s="24"/>
      <c r="OZN13" s="24"/>
      <c r="OZO13" s="24"/>
      <c r="OZP13" s="24"/>
      <c r="OZQ13" s="24"/>
      <c r="OZR13" s="24"/>
      <c r="OZS13" s="24"/>
      <c r="OZT13" s="24"/>
      <c r="OZU13" s="24"/>
      <c r="OZV13" s="24"/>
      <c r="OZW13" s="24"/>
      <c r="OZX13" s="24"/>
      <c r="OZY13" s="24"/>
      <c r="OZZ13" s="24"/>
      <c r="PAA13" s="24"/>
      <c r="PAB13" s="24"/>
      <c r="PAC13" s="24"/>
      <c r="PAD13" s="24"/>
      <c r="PAE13" s="24"/>
      <c r="PAF13" s="24"/>
      <c r="PAG13" s="24"/>
      <c r="PAH13" s="24"/>
      <c r="PAI13" s="24"/>
      <c r="PAJ13" s="24"/>
      <c r="PAK13" s="24"/>
      <c r="PAL13" s="24"/>
      <c r="PAM13" s="24"/>
      <c r="PAN13" s="24"/>
      <c r="PAO13" s="24"/>
      <c r="PAP13" s="24"/>
      <c r="PAQ13" s="24"/>
      <c r="PAR13" s="24"/>
      <c r="PAS13" s="24"/>
      <c r="PAT13" s="24"/>
      <c r="PAU13" s="24"/>
      <c r="PAV13" s="24"/>
      <c r="PAW13" s="24"/>
      <c r="PAX13" s="24"/>
      <c r="PAY13" s="24"/>
      <c r="PAZ13" s="24"/>
      <c r="PBA13" s="24"/>
      <c r="PBB13" s="24"/>
      <c r="PBC13" s="24"/>
      <c r="PBD13" s="24"/>
      <c r="PBE13" s="24"/>
      <c r="PBF13" s="24"/>
      <c r="PBG13" s="24"/>
      <c r="PBH13" s="24"/>
      <c r="PBI13" s="24"/>
      <c r="PBJ13" s="24"/>
      <c r="PBK13" s="24"/>
      <c r="PBL13" s="24"/>
      <c r="PBM13" s="24"/>
      <c r="PBN13" s="24"/>
      <c r="PBO13" s="24"/>
      <c r="PBP13" s="24"/>
      <c r="PBQ13" s="24"/>
      <c r="PBR13" s="24"/>
      <c r="PBS13" s="24"/>
      <c r="PBT13" s="24"/>
      <c r="PBU13" s="24"/>
      <c r="PBV13" s="24"/>
      <c r="PBW13" s="24"/>
      <c r="PBX13" s="24"/>
      <c r="PBY13" s="24"/>
      <c r="PBZ13" s="24"/>
      <c r="PCA13" s="24"/>
      <c r="PCB13" s="24"/>
      <c r="PCC13" s="24"/>
      <c r="PCD13" s="24"/>
      <c r="PCE13" s="24"/>
      <c r="PCF13" s="24"/>
      <c r="PCG13" s="24"/>
      <c r="PCH13" s="24"/>
      <c r="PCI13" s="24"/>
      <c r="PCJ13" s="24"/>
      <c r="PCK13" s="24"/>
      <c r="PCL13" s="24"/>
      <c r="PCM13" s="24"/>
      <c r="PCN13" s="24"/>
      <c r="PCO13" s="24"/>
      <c r="PCP13" s="24"/>
      <c r="PCQ13" s="24"/>
      <c r="PCR13" s="24"/>
      <c r="PCS13" s="24"/>
      <c r="PCT13" s="24"/>
      <c r="PCU13" s="24"/>
      <c r="PCV13" s="24"/>
      <c r="PCW13" s="24"/>
      <c r="PCX13" s="24"/>
      <c r="PCY13" s="24"/>
      <c r="PCZ13" s="24"/>
      <c r="PDA13" s="24"/>
      <c r="PDB13" s="24"/>
      <c r="PDC13" s="24"/>
      <c r="PDD13" s="24"/>
      <c r="PDE13" s="24"/>
      <c r="PDF13" s="24"/>
      <c r="PDG13" s="24"/>
      <c r="PDH13" s="24"/>
      <c r="PDI13" s="24"/>
      <c r="PDJ13" s="24"/>
      <c r="PDK13" s="24"/>
      <c r="PDL13" s="24"/>
      <c r="PDM13" s="24"/>
      <c r="PDN13" s="24"/>
      <c r="PDO13" s="24"/>
      <c r="PDP13" s="24"/>
      <c r="PDQ13" s="24"/>
      <c r="PDR13" s="24"/>
      <c r="PDS13" s="24"/>
      <c r="PDT13" s="24"/>
      <c r="PDU13" s="24"/>
      <c r="PDV13" s="24"/>
      <c r="PDW13" s="24"/>
      <c r="PDX13" s="24"/>
      <c r="PDY13" s="24"/>
      <c r="PDZ13" s="24"/>
      <c r="PEA13" s="24"/>
      <c r="PEB13" s="24"/>
      <c r="PEC13" s="24"/>
      <c r="PED13" s="24"/>
      <c r="PEE13" s="24"/>
      <c r="PEF13" s="24"/>
      <c r="PEG13" s="24"/>
      <c r="PEH13" s="24"/>
      <c r="PEI13" s="24"/>
      <c r="PEJ13" s="24"/>
      <c r="PEK13" s="24"/>
      <c r="PEL13" s="24"/>
      <c r="PEM13" s="24"/>
      <c r="PEN13" s="24"/>
      <c r="PEO13" s="24"/>
      <c r="PEP13" s="24"/>
      <c r="PEQ13" s="24"/>
      <c r="PER13" s="24"/>
      <c r="PES13" s="24"/>
      <c r="PET13" s="24"/>
      <c r="PEU13" s="24"/>
      <c r="PEV13" s="24"/>
      <c r="PEW13" s="24"/>
      <c r="PEX13" s="24"/>
      <c r="PEY13" s="24"/>
      <c r="PEZ13" s="24"/>
      <c r="PFA13" s="24"/>
      <c r="PFB13" s="24"/>
      <c r="PFC13" s="24"/>
      <c r="PFD13" s="24"/>
      <c r="PFE13" s="24"/>
      <c r="PFF13" s="24"/>
      <c r="PFG13" s="24"/>
      <c r="PFH13" s="24"/>
      <c r="PFI13" s="24"/>
      <c r="PFJ13" s="24"/>
      <c r="PFK13" s="24"/>
      <c r="PFL13" s="24"/>
      <c r="PFM13" s="24"/>
      <c r="PFN13" s="24"/>
      <c r="PFO13" s="24"/>
      <c r="PFP13" s="24"/>
      <c r="PFQ13" s="24"/>
      <c r="PFR13" s="24"/>
      <c r="PFS13" s="24"/>
      <c r="PFT13" s="24"/>
      <c r="PFU13" s="24"/>
      <c r="PFV13" s="24"/>
      <c r="PFW13" s="24"/>
      <c r="PFX13" s="24"/>
      <c r="PFY13" s="24"/>
      <c r="PFZ13" s="24"/>
      <c r="PGA13" s="24"/>
      <c r="PGB13" s="24"/>
      <c r="PGC13" s="24"/>
      <c r="PGD13" s="24"/>
      <c r="PGE13" s="24"/>
      <c r="PGF13" s="24"/>
      <c r="PGG13" s="24"/>
      <c r="PGH13" s="24"/>
      <c r="PGI13" s="24"/>
      <c r="PGJ13" s="24"/>
      <c r="PGK13" s="24"/>
      <c r="PGL13" s="24"/>
      <c r="PGM13" s="24"/>
      <c r="PGN13" s="24"/>
      <c r="PGO13" s="24"/>
      <c r="PGP13" s="24"/>
      <c r="PGQ13" s="24"/>
      <c r="PGR13" s="24"/>
      <c r="PGS13" s="24"/>
      <c r="PGT13" s="24"/>
      <c r="PGU13" s="24"/>
      <c r="PGV13" s="24"/>
      <c r="PGW13" s="24"/>
      <c r="PGX13" s="24"/>
      <c r="PGY13" s="24"/>
      <c r="PGZ13" s="24"/>
      <c r="PHA13" s="24"/>
      <c r="PHB13" s="24"/>
      <c r="PHC13" s="24"/>
      <c r="PHD13" s="24"/>
      <c r="PHE13" s="24"/>
      <c r="PHF13" s="24"/>
      <c r="PHG13" s="24"/>
      <c r="PHH13" s="24"/>
      <c r="PHI13" s="24"/>
      <c r="PHJ13" s="24"/>
      <c r="PHK13" s="24"/>
      <c r="PHL13" s="24"/>
      <c r="PHM13" s="24"/>
      <c r="PHN13" s="24"/>
      <c r="PHO13" s="24"/>
      <c r="PHP13" s="24"/>
      <c r="PHQ13" s="24"/>
      <c r="PHR13" s="24"/>
      <c r="PHS13" s="24"/>
      <c r="PHT13" s="24"/>
      <c r="PHU13" s="24"/>
      <c r="PHV13" s="24"/>
      <c r="PHW13" s="24"/>
      <c r="PHX13" s="24"/>
      <c r="PHY13" s="24"/>
      <c r="PHZ13" s="24"/>
      <c r="PIA13" s="24"/>
      <c r="PIB13" s="24"/>
      <c r="PIC13" s="24"/>
      <c r="PID13" s="24"/>
      <c r="PIE13" s="24"/>
      <c r="PIF13" s="24"/>
      <c r="PIG13" s="24"/>
      <c r="PIH13" s="24"/>
      <c r="PII13" s="24"/>
      <c r="PIJ13" s="24"/>
      <c r="PIK13" s="24"/>
      <c r="PIL13" s="24"/>
      <c r="PIM13" s="24"/>
      <c r="PIN13" s="24"/>
      <c r="PIO13" s="24"/>
      <c r="PIP13" s="24"/>
      <c r="PIQ13" s="24"/>
      <c r="PIR13" s="24"/>
      <c r="PIS13" s="24"/>
      <c r="PIT13" s="24"/>
      <c r="PIU13" s="24"/>
      <c r="PIV13" s="24"/>
      <c r="PIW13" s="24"/>
      <c r="PIX13" s="24"/>
      <c r="PIY13" s="24"/>
      <c r="PIZ13" s="24"/>
      <c r="PJA13" s="24"/>
      <c r="PJB13" s="24"/>
      <c r="PJC13" s="24"/>
      <c r="PJD13" s="24"/>
      <c r="PJE13" s="24"/>
      <c r="PJF13" s="24"/>
      <c r="PJG13" s="24"/>
      <c r="PJH13" s="24"/>
      <c r="PJI13" s="24"/>
      <c r="PJJ13" s="24"/>
      <c r="PJK13" s="24"/>
      <c r="PJL13" s="24"/>
      <c r="PJM13" s="24"/>
      <c r="PJN13" s="24"/>
      <c r="PJO13" s="24"/>
      <c r="PJP13" s="24"/>
      <c r="PJQ13" s="24"/>
      <c r="PJR13" s="24"/>
      <c r="PJS13" s="24"/>
      <c r="PJT13" s="24"/>
      <c r="PJU13" s="24"/>
      <c r="PJV13" s="24"/>
      <c r="PJW13" s="24"/>
      <c r="PJX13" s="24"/>
      <c r="PJY13" s="24"/>
      <c r="PJZ13" s="24"/>
      <c r="PKA13" s="24"/>
      <c r="PKB13" s="24"/>
      <c r="PKC13" s="24"/>
      <c r="PKD13" s="24"/>
      <c r="PKE13" s="24"/>
      <c r="PKF13" s="24"/>
      <c r="PKG13" s="24"/>
      <c r="PKH13" s="24"/>
      <c r="PKI13" s="24"/>
      <c r="PKJ13" s="24"/>
      <c r="PKK13" s="24"/>
      <c r="PKL13" s="24"/>
      <c r="PKM13" s="24"/>
      <c r="PKN13" s="24"/>
      <c r="PKO13" s="24"/>
      <c r="PKP13" s="24"/>
      <c r="PKQ13" s="24"/>
      <c r="PKR13" s="24"/>
      <c r="PKS13" s="24"/>
      <c r="PKT13" s="24"/>
      <c r="PKU13" s="24"/>
      <c r="PKV13" s="24"/>
      <c r="PKW13" s="24"/>
      <c r="PKX13" s="24"/>
      <c r="PKY13" s="24"/>
      <c r="PKZ13" s="24"/>
      <c r="PLA13" s="24"/>
      <c r="PLB13" s="24"/>
      <c r="PLC13" s="24"/>
      <c r="PLD13" s="24"/>
      <c r="PLE13" s="24"/>
      <c r="PLF13" s="24"/>
      <c r="PLG13" s="24"/>
      <c r="PLH13" s="24"/>
      <c r="PLI13" s="24"/>
      <c r="PLJ13" s="24"/>
      <c r="PLK13" s="24"/>
      <c r="PLL13" s="24"/>
      <c r="PLM13" s="24"/>
      <c r="PLN13" s="24"/>
      <c r="PLO13" s="24"/>
      <c r="PLP13" s="24"/>
      <c r="PLQ13" s="24"/>
      <c r="PLR13" s="24"/>
      <c r="PLS13" s="24"/>
      <c r="PLT13" s="24"/>
      <c r="PLU13" s="24"/>
      <c r="PLV13" s="24"/>
      <c r="PLW13" s="24"/>
      <c r="PLX13" s="24"/>
      <c r="PLY13" s="24"/>
      <c r="PLZ13" s="24"/>
      <c r="PMA13" s="24"/>
      <c r="PMB13" s="24"/>
      <c r="PMC13" s="24"/>
      <c r="PMD13" s="24"/>
      <c r="PME13" s="24"/>
      <c r="PMF13" s="24"/>
      <c r="PMG13" s="24"/>
      <c r="PMH13" s="24"/>
      <c r="PMI13" s="24"/>
      <c r="PMJ13" s="24"/>
      <c r="PMK13" s="24"/>
      <c r="PML13" s="24"/>
      <c r="PMM13" s="24"/>
      <c r="PMN13" s="24"/>
      <c r="PMO13" s="24"/>
      <c r="PMP13" s="24"/>
      <c r="PMQ13" s="24"/>
      <c r="PMR13" s="24"/>
      <c r="PMS13" s="24"/>
      <c r="PMT13" s="24"/>
      <c r="PMU13" s="24"/>
      <c r="PMV13" s="24"/>
      <c r="PMW13" s="24"/>
      <c r="PMX13" s="24"/>
      <c r="PMY13" s="24"/>
      <c r="PMZ13" s="24"/>
      <c r="PNA13" s="24"/>
      <c r="PNB13" s="24"/>
      <c r="PNC13" s="24"/>
      <c r="PND13" s="24"/>
      <c r="PNE13" s="24"/>
      <c r="PNF13" s="24"/>
      <c r="PNG13" s="24"/>
      <c r="PNH13" s="24"/>
      <c r="PNI13" s="24"/>
      <c r="PNJ13" s="24"/>
      <c r="PNK13" s="24"/>
      <c r="PNL13" s="24"/>
      <c r="PNM13" s="24"/>
      <c r="PNN13" s="24"/>
      <c r="PNO13" s="24"/>
      <c r="PNP13" s="24"/>
      <c r="PNQ13" s="24"/>
      <c r="PNR13" s="24"/>
      <c r="PNS13" s="24"/>
      <c r="PNT13" s="24"/>
      <c r="PNU13" s="24"/>
      <c r="PNV13" s="24"/>
      <c r="PNW13" s="24"/>
      <c r="PNX13" s="24"/>
      <c r="PNY13" s="24"/>
      <c r="PNZ13" s="24"/>
      <c r="POA13" s="24"/>
      <c r="POB13" s="24"/>
      <c r="POC13" s="24"/>
      <c r="POD13" s="24"/>
      <c r="POE13" s="24"/>
      <c r="POF13" s="24"/>
      <c r="POG13" s="24"/>
      <c r="POH13" s="24"/>
      <c r="POI13" s="24"/>
      <c r="POJ13" s="24"/>
      <c r="POK13" s="24"/>
      <c r="POL13" s="24"/>
      <c r="POM13" s="24"/>
      <c r="PON13" s="24"/>
      <c r="POO13" s="24"/>
      <c r="POP13" s="24"/>
      <c r="POQ13" s="24"/>
      <c r="POR13" s="24"/>
      <c r="POS13" s="24"/>
      <c r="POT13" s="24"/>
      <c r="POU13" s="24"/>
      <c r="POV13" s="24"/>
      <c r="POW13" s="24"/>
      <c r="POX13" s="24"/>
      <c r="POY13" s="24"/>
      <c r="POZ13" s="24"/>
      <c r="PPA13" s="24"/>
      <c r="PPB13" s="24"/>
      <c r="PPC13" s="24"/>
      <c r="PPD13" s="24"/>
      <c r="PPE13" s="24"/>
      <c r="PPF13" s="24"/>
      <c r="PPG13" s="24"/>
      <c r="PPH13" s="24"/>
      <c r="PPI13" s="24"/>
      <c r="PPJ13" s="24"/>
      <c r="PPK13" s="24"/>
      <c r="PPL13" s="24"/>
      <c r="PPM13" s="24"/>
      <c r="PPN13" s="24"/>
      <c r="PPO13" s="24"/>
      <c r="PPP13" s="24"/>
      <c r="PPQ13" s="24"/>
      <c r="PPR13" s="24"/>
      <c r="PPS13" s="24"/>
      <c r="PPT13" s="24"/>
      <c r="PPU13" s="24"/>
      <c r="PPV13" s="24"/>
      <c r="PPW13" s="24"/>
      <c r="PPX13" s="24"/>
      <c r="PPY13" s="24"/>
      <c r="PPZ13" s="24"/>
      <c r="PQA13" s="24"/>
      <c r="PQB13" s="24"/>
      <c r="PQC13" s="24"/>
      <c r="PQD13" s="24"/>
      <c r="PQE13" s="24"/>
      <c r="PQF13" s="24"/>
      <c r="PQG13" s="24"/>
      <c r="PQH13" s="24"/>
      <c r="PQI13" s="24"/>
      <c r="PQJ13" s="24"/>
      <c r="PQK13" s="24"/>
      <c r="PQL13" s="24"/>
      <c r="PQM13" s="24"/>
      <c r="PQN13" s="24"/>
      <c r="PQO13" s="24"/>
      <c r="PQP13" s="24"/>
      <c r="PQQ13" s="24"/>
      <c r="PQR13" s="24"/>
      <c r="PQS13" s="24"/>
      <c r="PQT13" s="24"/>
      <c r="PQU13" s="24"/>
      <c r="PQV13" s="24"/>
      <c r="PQW13" s="24"/>
      <c r="PQX13" s="24"/>
      <c r="PQY13" s="24"/>
      <c r="PQZ13" s="24"/>
      <c r="PRA13" s="24"/>
      <c r="PRB13" s="24"/>
      <c r="PRC13" s="24"/>
      <c r="PRD13" s="24"/>
      <c r="PRE13" s="24"/>
      <c r="PRF13" s="24"/>
      <c r="PRG13" s="24"/>
      <c r="PRH13" s="24"/>
      <c r="PRI13" s="24"/>
      <c r="PRJ13" s="24"/>
      <c r="PRK13" s="24"/>
      <c r="PRL13" s="24"/>
      <c r="PRM13" s="24"/>
      <c r="PRN13" s="24"/>
      <c r="PRO13" s="24"/>
      <c r="PRP13" s="24"/>
      <c r="PRQ13" s="24"/>
      <c r="PRR13" s="24"/>
      <c r="PRS13" s="24"/>
      <c r="PRT13" s="24"/>
      <c r="PRU13" s="24"/>
      <c r="PRV13" s="24"/>
      <c r="PRW13" s="24"/>
      <c r="PRX13" s="24"/>
      <c r="PRY13" s="24"/>
      <c r="PRZ13" s="24"/>
      <c r="PSA13" s="24"/>
      <c r="PSB13" s="24"/>
      <c r="PSC13" s="24"/>
      <c r="PSD13" s="24"/>
      <c r="PSE13" s="24"/>
      <c r="PSF13" s="24"/>
      <c r="PSG13" s="24"/>
      <c r="PSH13" s="24"/>
      <c r="PSI13" s="24"/>
      <c r="PSJ13" s="24"/>
      <c r="PSK13" s="24"/>
      <c r="PSL13" s="24"/>
      <c r="PSM13" s="24"/>
      <c r="PSN13" s="24"/>
      <c r="PSO13" s="24"/>
      <c r="PSP13" s="24"/>
      <c r="PSQ13" s="24"/>
      <c r="PSR13" s="24"/>
      <c r="PSS13" s="24"/>
      <c r="PST13" s="24"/>
      <c r="PSU13" s="24"/>
      <c r="PSV13" s="24"/>
      <c r="PSW13" s="24"/>
      <c r="PSX13" s="24"/>
      <c r="PSY13" s="24"/>
      <c r="PSZ13" s="24"/>
      <c r="PTA13" s="24"/>
      <c r="PTB13" s="24"/>
      <c r="PTC13" s="24"/>
      <c r="PTD13" s="24"/>
      <c r="PTE13" s="24"/>
      <c r="PTF13" s="24"/>
      <c r="PTG13" s="24"/>
      <c r="PTH13" s="24"/>
      <c r="PTI13" s="24"/>
      <c r="PTJ13" s="24"/>
      <c r="PTK13" s="24"/>
      <c r="PTL13" s="24"/>
      <c r="PTM13" s="24"/>
      <c r="PTN13" s="24"/>
      <c r="PTO13" s="24"/>
      <c r="PTP13" s="24"/>
      <c r="PTQ13" s="24"/>
      <c r="PTR13" s="24"/>
      <c r="PTS13" s="24"/>
      <c r="PTT13" s="24"/>
      <c r="PTU13" s="24"/>
      <c r="PTV13" s="24"/>
      <c r="PTW13" s="24"/>
      <c r="PTX13" s="24"/>
      <c r="PTY13" s="24"/>
      <c r="PTZ13" s="24"/>
      <c r="PUA13" s="24"/>
      <c r="PUB13" s="24"/>
      <c r="PUC13" s="24"/>
      <c r="PUD13" s="24"/>
      <c r="PUE13" s="24"/>
      <c r="PUF13" s="24"/>
      <c r="PUG13" s="24"/>
      <c r="PUH13" s="24"/>
      <c r="PUI13" s="24"/>
      <c r="PUJ13" s="24"/>
      <c r="PUK13" s="24"/>
      <c r="PUL13" s="24"/>
      <c r="PUM13" s="24"/>
      <c r="PUN13" s="24"/>
      <c r="PUO13" s="24"/>
      <c r="PUP13" s="24"/>
      <c r="PUQ13" s="24"/>
      <c r="PUR13" s="24"/>
      <c r="PUS13" s="24"/>
      <c r="PUT13" s="24"/>
      <c r="PUU13" s="24"/>
      <c r="PUV13" s="24"/>
      <c r="PUW13" s="24"/>
      <c r="PUX13" s="24"/>
      <c r="PUY13" s="24"/>
      <c r="PUZ13" s="24"/>
      <c r="PVA13" s="24"/>
      <c r="PVB13" s="24"/>
      <c r="PVC13" s="24"/>
      <c r="PVD13" s="24"/>
      <c r="PVE13" s="24"/>
      <c r="PVF13" s="24"/>
      <c r="PVG13" s="24"/>
      <c r="PVH13" s="24"/>
      <c r="PVI13" s="24"/>
      <c r="PVJ13" s="24"/>
      <c r="PVK13" s="24"/>
      <c r="PVL13" s="24"/>
      <c r="PVM13" s="24"/>
      <c r="PVN13" s="24"/>
      <c r="PVO13" s="24"/>
      <c r="PVP13" s="24"/>
      <c r="PVQ13" s="24"/>
      <c r="PVR13" s="24"/>
      <c r="PVS13" s="24"/>
      <c r="PVT13" s="24"/>
      <c r="PVU13" s="24"/>
      <c r="PVV13" s="24"/>
      <c r="PVW13" s="24"/>
      <c r="PVX13" s="24"/>
      <c r="PVY13" s="24"/>
      <c r="PVZ13" s="24"/>
      <c r="PWA13" s="24"/>
      <c r="PWB13" s="24"/>
      <c r="PWC13" s="24"/>
      <c r="PWD13" s="24"/>
      <c r="PWE13" s="24"/>
      <c r="PWF13" s="24"/>
      <c r="PWG13" s="24"/>
      <c r="PWH13" s="24"/>
      <c r="PWI13" s="24"/>
      <c r="PWJ13" s="24"/>
      <c r="PWK13" s="24"/>
      <c r="PWL13" s="24"/>
      <c r="PWM13" s="24"/>
      <c r="PWN13" s="24"/>
      <c r="PWO13" s="24"/>
      <c r="PWP13" s="24"/>
      <c r="PWQ13" s="24"/>
      <c r="PWR13" s="24"/>
      <c r="PWS13" s="24"/>
      <c r="PWT13" s="24"/>
      <c r="PWU13" s="24"/>
      <c r="PWV13" s="24"/>
      <c r="PWW13" s="24"/>
      <c r="PWX13" s="24"/>
      <c r="PWY13" s="24"/>
      <c r="PWZ13" s="24"/>
      <c r="PXA13" s="24"/>
      <c r="PXB13" s="24"/>
      <c r="PXC13" s="24"/>
      <c r="PXD13" s="24"/>
      <c r="PXE13" s="24"/>
      <c r="PXF13" s="24"/>
      <c r="PXG13" s="24"/>
      <c r="PXH13" s="24"/>
      <c r="PXI13" s="24"/>
      <c r="PXJ13" s="24"/>
      <c r="PXK13" s="24"/>
      <c r="PXL13" s="24"/>
      <c r="PXM13" s="24"/>
      <c r="PXN13" s="24"/>
      <c r="PXO13" s="24"/>
      <c r="PXP13" s="24"/>
      <c r="PXQ13" s="24"/>
      <c r="PXR13" s="24"/>
      <c r="PXS13" s="24"/>
      <c r="PXT13" s="24"/>
      <c r="PXU13" s="24"/>
      <c r="PXV13" s="24"/>
      <c r="PXW13" s="24"/>
      <c r="PXX13" s="24"/>
      <c r="PXY13" s="24"/>
      <c r="PXZ13" s="24"/>
      <c r="PYA13" s="24"/>
      <c r="PYB13" s="24"/>
      <c r="PYC13" s="24"/>
      <c r="PYD13" s="24"/>
      <c r="PYE13" s="24"/>
      <c r="PYF13" s="24"/>
      <c r="PYG13" s="24"/>
      <c r="PYH13" s="24"/>
      <c r="PYI13" s="24"/>
      <c r="PYJ13" s="24"/>
      <c r="PYK13" s="24"/>
      <c r="PYL13" s="24"/>
      <c r="PYM13" s="24"/>
      <c r="PYN13" s="24"/>
      <c r="PYO13" s="24"/>
      <c r="PYP13" s="24"/>
      <c r="PYQ13" s="24"/>
      <c r="PYR13" s="24"/>
      <c r="PYS13" s="24"/>
      <c r="PYT13" s="24"/>
      <c r="PYU13" s="24"/>
      <c r="PYV13" s="24"/>
      <c r="PYW13" s="24"/>
      <c r="PYX13" s="24"/>
      <c r="PYY13" s="24"/>
      <c r="PYZ13" s="24"/>
      <c r="PZA13" s="24"/>
      <c r="PZB13" s="24"/>
      <c r="PZC13" s="24"/>
      <c r="PZD13" s="24"/>
      <c r="PZE13" s="24"/>
      <c r="PZF13" s="24"/>
      <c r="PZG13" s="24"/>
      <c r="PZH13" s="24"/>
      <c r="PZI13" s="24"/>
      <c r="PZJ13" s="24"/>
      <c r="PZK13" s="24"/>
      <c r="PZL13" s="24"/>
      <c r="PZM13" s="24"/>
      <c r="PZN13" s="24"/>
      <c r="PZO13" s="24"/>
      <c r="PZP13" s="24"/>
      <c r="PZQ13" s="24"/>
      <c r="PZR13" s="24"/>
      <c r="PZS13" s="24"/>
      <c r="PZT13" s="24"/>
      <c r="PZU13" s="24"/>
      <c r="PZV13" s="24"/>
      <c r="PZW13" s="24"/>
      <c r="PZX13" s="24"/>
      <c r="PZY13" s="24"/>
      <c r="PZZ13" s="24"/>
      <c r="QAA13" s="24"/>
      <c r="QAB13" s="24"/>
      <c r="QAC13" s="24"/>
      <c r="QAD13" s="24"/>
      <c r="QAE13" s="24"/>
      <c r="QAF13" s="24"/>
      <c r="QAG13" s="24"/>
      <c r="QAH13" s="24"/>
      <c r="QAI13" s="24"/>
      <c r="QAJ13" s="24"/>
      <c r="QAK13" s="24"/>
      <c r="QAL13" s="24"/>
      <c r="QAM13" s="24"/>
      <c r="QAN13" s="24"/>
      <c r="QAO13" s="24"/>
      <c r="QAP13" s="24"/>
      <c r="QAQ13" s="24"/>
      <c r="QAR13" s="24"/>
      <c r="QAS13" s="24"/>
      <c r="QAT13" s="24"/>
      <c r="QAU13" s="24"/>
      <c r="QAV13" s="24"/>
      <c r="QAW13" s="24"/>
      <c r="QAX13" s="24"/>
      <c r="QAY13" s="24"/>
      <c r="QAZ13" s="24"/>
      <c r="QBA13" s="24"/>
      <c r="QBB13" s="24"/>
      <c r="QBC13" s="24"/>
      <c r="QBD13" s="24"/>
      <c r="QBE13" s="24"/>
      <c r="QBF13" s="24"/>
      <c r="QBG13" s="24"/>
      <c r="QBH13" s="24"/>
      <c r="QBI13" s="24"/>
      <c r="QBJ13" s="24"/>
      <c r="QBK13" s="24"/>
      <c r="QBL13" s="24"/>
      <c r="QBM13" s="24"/>
      <c r="QBN13" s="24"/>
      <c r="QBO13" s="24"/>
      <c r="QBP13" s="24"/>
      <c r="QBQ13" s="24"/>
      <c r="QBR13" s="24"/>
      <c r="QBS13" s="24"/>
      <c r="QBT13" s="24"/>
      <c r="QBU13" s="24"/>
      <c r="QBV13" s="24"/>
      <c r="QBW13" s="24"/>
      <c r="QBX13" s="24"/>
      <c r="QBY13" s="24"/>
      <c r="QBZ13" s="24"/>
      <c r="QCA13" s="24"/>
      <c r="QCB13" s="24"/>
      <c r="QCC13" s="24"/>
      <c r="QCD13" s="24"/>
      <c r="QCE13" s="24"/>
      <c r="QCF13" s="24"/>
      <c r="QCG13" s="24"/>
      <c r="QCH13" s="24"/>
      <c r="QCI13" s="24"/>
      <c r="QCJ13" s="24"/>
      <c r="QCK13" s="24"/>
      <c r="QCL13" s="24"/>
      <c r="QCM13" s="24"/>
      <c r="QCN13" s="24"/>
      <c r="QCO13" s="24"/>
      <c r="QCP13" s="24"/>
      <c r="QCQ13" s="24"/>
      <c r="QCR13" s="24"/>
      <c r="QCS13" s="24"/>
      <c r="QCT13" s="24"/>
      <c r="QCU13" s="24"/>
      <c r="QCV13" s="24"/>
      <c r="QCW13" s="24"/>
      <c r="QCX13" s="24"/>
      <c r="QCY13" s="24"/>
      <c r="QCZ13" s="24"/>
      <c r="QDA13" s="24"/>
      <c r="QDB13" s="24"/>
      <c r="QDC13" s="24"/>
      <c r="QDD13" s="24"/>
      <c r="QDE13" s="24"/>
      <c r="QDF13" s="24"/>
      <c r="QDG13" s="24"/>
      <c r="QDH13" s="24"/>
      <c r="QDI13" s="24"/>
      <c r="QDJ13" s="24"/>
      <c r="QDK13" s="24"/>
      <c r="QDL13" s="24"/>
      <c r="QDM13" s="24"/>
      <c r="QDN13" s="24"/>
      <c r="QDO13" s="24"/>
      <c r="QDP13" s="24"/>
      <c r="QDQ13" s="24"/>
      <c r="QDR13" s="24"/>
      <c r="QDS13" s="24"/>
      <c r="QDT13" s="24"/>
      <c r="QDU13" s="24"/>
      <c r="QDV13" s="24"/>
      <c r="QDW13" s="24"/>
      <c r="QDX13" s="24"/>
      <c r="QDY13" s="24"/>
      <c r="QDZ13" s="24"/>
      <c r="QEA13" s="24"/>
      <c r="QEB13" s="24"/>
      <c r="QEC13" s="24"/>
      <c r="QED13" s="24"/>
      <c r="QEE13" s="24"/>
      <c r="QEF13" s="24"/>
      <c r="QEG13" s="24"/>
      <c r="QEH13" s="24"/>
      <c r="QEI13" s="24"/>
      <c r="QEJ13" s="24"/>
      <c r="QEK13" s="24"/>
      <c r="QEL13" s="24"/>
      <c r="QEM13" s="24"/>
      <c r="QEN13" s="24"/>
      <c r="QEO13" s="24"/>
      <c r="QEP13" s="24"/>
      <c r="QEQ13" s="24"/>
      <c r="QER13" s="24"/>
      <c r="QES13" s="24"/>
      <c r="QET13" s="24"/>
      <c r="QEU13" s="24"/>
      <c r="QEV13" s="24"/>
      <c r="QEW13" s="24"/>
      <c r="QEX13" s="24"/>
      <c r="QEY13" s="24"/>
      <c r="QEZ13" s="24"/>
      <c r="QFA13" s="24"/>
      <c r="QFB13" s="24"/>
      <c r="QFC13" s="24"/>
      <c r="QFD13" s="24"/>
      <c r="QFE13" s="24"/>
      <c r="QFF13" s="24"/>
      <c r="QFG13" s="24"/>
      <c r="QFH13" s="24"/>
      <c r="QFI13" s="24"/>
      <c r="QFJ13" s="24"/>
      <c r="QFK13" s="24"/>
      <c r="QFL13" s="24"/>
      <c r="QFM13" s="24"/>
      <c r="QFN13" s="24"/>
      <c r="QFO13" s="24"/>
      <c r="QFP13" s="24"/>
      <c r="QFQ13" s="24"/>
      <c r="QFR13" s="24"/>
      <c r="QFS13" s="24"/>
      <c r="QFT13" s="24"/>
      <c r="QFU13" s="24"/>
      <c r="QFV13" s="24"/>
      <c r="QFW13" s="24"/>
      <c r="QFX13" s="24"/>
      <c r="QFY13" s="24"/>
      <c r="QFZ13" s="24"/>
      <c r="QGA13" s="24"/>
      <c r="QGB13" s="24"/>
      <c r="QGC13" s="24"/>
      <c r="QGD13" s="24"/>
      <c r="QGE13" s="24"/>
      <c r="QGF13" s="24"/>
      <c r="QGG13" s="24"/>
      <c r="QGH13" s="24"/>
      <c r="QGI13" s="24"/>
      <c r="QGJ13" s="24"/>
      <c r="QGK13" s="24"/>
      <c r="QGL13" s="24"/>
      <c r="QGM13" s="24"/>
      <c r="QGN13" s="24"/>
      <c r="QGO13" s="24"/>
      <c r="QGP13" s="24"/>
      <c r="QGQ13" s="24"/>
      <c r="QGR13" s="24"/>
      <c r="QGS13" s="24"/>
      <c r="QGT13" s="24"/>
      <c r="QGU13" s="24"/>
      <c r="QGV13" s="24"/>
      <c r="QGW13" s="24"/>
      <c r="QGX13" s="24"/>
      <c r="QGY13" s="24"/>
      <c r="QGZ13" s="24"/>
      <c r="QHA13" s="24"/>
      <c r="QHB13" s="24"/>
      <c r="QHC13" s="24"/>
      <c r="QHD13" s="24"/>
      <c r="QHE13" s="24"/>
      <c r="QHF13" s="24"/>
      <c r="QHG13" s="24"/>
      <c r="QHH13" s="24"/>
      <c r="QHI13" s="24"/>
      <c r="QHJ13" s="24"/>
      <c r="QHK13" s="24"/>
      <c r="QHL13" s="24"/>
      <c r="QHM13" s="24"/>
      <c r="QHN13" s="24"/>
      <c r="QHO13" s="24"/>
      <c r="QHP13" s="24"/>
      <c r="QHQ13" s="24"/>
      <c r="QHR13" s="24"/>
      <c r="QHS13" s="24"/>
      <c r="QHT13" s="24"/>
      <c r="QHU13" s="24"/>
      <c r="QHV13" s="24"/>
      <c r="QHW13" s="24"/>
      <c r="QHX13" s="24"/>
      <c r="QHY13" s="24"/>
      <c r="QHZ13" s="24"/>
      <c r="QIA13" s="24"/>
      <c r="QIB13" s="24"/>
      <c r="QIC13" s="24"/>
      <c r="QID13" s="24"/>
      <c r="QIE13" s="24"/>
      <c r="QIF13" s="24"/>
      <c r="QIG13" s="24"/>
      <c r="QIH13" s="24"/>
      <c r="QII13" s="24"/>
      <c r="QIJ13" s="24"/>
      <c r="QIK13" s="24"/>
      <c r="QIL13" s="24"/>
      <c r="QIM13" s="24"/>
      <c r="QIN13" s="24"/>
      <c r="QIO13" s="24"/>
      <c r="QIP13" s="24"/>
      <c r="QIQ13" s="24"/>
      <c r="QIR13" s="24"/>
      <c r="QIS13" s="24"/>
      <c r="QIT13" s="24"/>
      <c r="QIU13" s="24"/>
      <c r="QIV13" s="24"/>
      <c r="QIW13" s="24"/>
      <c r="QIX13" s="24"/>
      <c r="QIY13" s="24"/>
      <c r="QIZ13" s="24"/>
      <c r="QJA13" s="24"/>
      <c r="QJB13" s="24"/>
      <c r="QJC13" s="24"/>
      <c r="QJD13" s="24"/>
      <c r="QJE13" s="24"/>
      <c r="QJF13" s="24"/>
      <c r="QJG13" s="24"/>
      <c r="QJH13" s="24"/>
      <c r="QJI13" s="24"/>
      <c r="QJJ13" s="24"/>
      <c r="QJK13" s="24"/>
      <c r="QJL13" s="24"/>
      <c r="QJM13" s="24"/>
      <c r="QJN13" s="24"/>
      <c r="QJO13" s="24"/>
      <c r="QJP13" s="24"/>
      <c r="QJQ13" s="24"/>
      <c r="QJR13" s="24"/>
      <c r="QJS13" s="24"/>
      <c r="QJT13" s="24"/>
      <c r="QJU13" s="24"/>
      <c r="QJV13" s="24"/>
      <c r="QJW13" s="24"/>
      <c r="QJX13" s="24"/>
      <c r="QJY13" s="24"/>
      <c r="QJZ13" s="24"/>
      <c r="QKA13" s="24"/>
      <c r="QKB13" s="24"/>
      <c r="QKC13" s="24"/>
      <c r="QKD13" s="24"/>
      <c r="QKE13" s="24"/>
      <c r="QKF13" s="24"/>
      <c r="QKG13" s="24"/>
      <c r="QKH13" s="24"/>
      <c r="QKI13" s="24"/>
      <c r="QKJ13" s="24"/>
      <c r="QKK13" s="24"/>
      <c r="QKL13" s="24"/>
      <c r="QKM13" s="24"/>
      <c r="QKN13" s="24"/>
      <c r="QKO13" s="24"/>
      <c r="QKP13" s="24"/>
      <c r="QKQ13" s="24"/>
      <c r="QKR13" s="24"/>
      <c r="QKS13" s="24"/>
      <c r="QKT13" s="24"/>
      <c r="QKU13" s="24"/>
      <c r="QKV13" s="24"/>
      <c r="QKW13" s="24"/>
      <c r="QKX13" s="24"/>
      <c r="QKY13" s="24"/>
      <c r="QKZ13" s="24"/>
      <c r="QLA13" s="24"/>
      <c r="QLB13" s="24"/>
      <c r="QLC13" s="24"/>
      <c r="QLD13" s="24"/>
      <c r="QLE13" s="24"/>
      <c r="QLF13" s="24"/>
      <c r="QLG13" s="24"/>
      <c r="QLH13" s="24"/>
      <c r="QLI13" s="24"/>
      <c r="QLJ13" s="24"/>
      <c r="QLK13" s="24"/>
      <c r="QLL13" s="24"/>
      <c r="QLM13" s="24"/>
      <c r="QLN13" s="24"/>
      <c r="QLO13" s="24"/>
      <c r="QLP13" s="24"/>
      <c r="QLQ13" s="24"/>
      <c r="QLR13" s="24"/>
      <c r="QLS13" s="24"/>
      <c r="QLT13" s="24"/>
      <c r="QLU13" s="24"/>
      <c r="QLV13" s="24"/>
      <c r="QLW13" s="24"/>
      <c r="QLX13" s="24"/>
      <c r="QLY13" s="24"/>
      <c r="QLZ13" s="24"/>
      <c r="QMA13" s="24"/>
      <c r="QMB13" s="24"/>
      <c r="QMC13" s="24"/>
      <c r="QMD13" s="24"/>
      <c r="QME13" s="24"/>
      <c r="QMF13" s="24"/>
      <c r="QMG13" s="24"/>
      <c r="QMH13" s="24"/>
      <c r="QMI13" s="24"/>
      <c r="QMJ13" s="24"/>
      <c r="QMK13" s="24"/>
      <c r="QML13" s="24"/>
      <c r="QMM13" s="24"/>
      <c r="QMN13" s="24"/>
      <c r="QMO13" s="24"/>
      <c r="QMP13" s="24"/>
      <c r="QMQ13" s="24"/>
      <c r="QMR13" s="24"/>
      <c r="QMS13" s="24"/>
      <c r="QMT13" s="24"/>
      <c r="QMU13" s="24"/>
      <c r="QMV13" s="24"/>
      <c r="QMW13" s="24"/>
      <c r="QMX13" s="24"/>
      <c r="QMY13" s="24"/>
      <c r="QMZ13" s="24"/>
      <c r="QNA13" s="24"/>
      <c r="QNB13" s="24"/>
      <c r="QNC13" s="24"/>
      <c r="QND13" s="24"/>
      <c r="QNE13" s="24"/>
      <c r="QNF13" s="24"/>
      <c r="QNG13" s="24"/>
      <c r="QNH13" s="24"/>
      <c r="QNI13" s="24"/>
      <c r="QNJ13" s="24"/>
      <c r="QNK13" s="24"/>
      <c r="QNL13" s="24"/>
      <c r="QNM13" s="24"/>
      <c r="QNN13" s="24"/>
      <c r="QNO13" s="24"/>
      <c r="QNP13" s="24"/>
      <c r="QNQ13" s="24"/>
      <c r="QNR13" s="24"/>
      <c r="QNS13" s="24"/>
      <c r="QNT13" s="24"/>
      <c r="QNU13" s="24"/>
      <c r="QNV13" s="24"/>
      <c r="QNW13" s="24"/>
      <c r="QNX13" s="24"/>
      <c r="QNY13" s="24"/>
      <c r="QNZ13" s="24"/>
      <c r="QOA13" s="24"/>
      <c r="QOB13" s="24"/>
      <c r="QOC13" s="24"/>
      <c r="QOD13" s="24"/>
      <c r="QOE13" s="24"/>
      <c r="QOF13" s="24"/>
      <c r="QOG13" s="24"/>
      <c r="QOH13" s="24"/>
      <c r="QOI13" s="24"/>
      <c r="QOJ13" s="24"/>
      <c r="QOK13" s="24"/>
      <c r="QOL13" s="24"/>
      <c r="QOM13" s="24"/>
      <c r="QON13" s="24"/>
      <c r="QOO13" s="24"/>
      <c r="QOP13" s="24"/>
      <c r="QOQ13" s="24"/>
      <c r="QOR13" s="24"/>
      <c r="QOS13" s="24"/>
      <c r="QOT13" s="24"/>
      <c r="QOU13" s="24"/>
      <c r="QOV13" s="24"/>
      <c r="QOW13" s="24"/>
      <c r="QOX13" s="24"/>
      <c r="QOY13" s="24"/>
      <c r="QOZ13" s="24"/>
      <c r="QPA13" s="24"/>
      <c r="QPB13" s="24"/>
      <c r="QPC13" s="24"/>
      <c r="QPD13" s="24"/>
      <c r="QPE13" s="24"/>
      <c r="QPF13" s="24"/>
      <c r="QPG13" s="24"/>
      <c r="QPH13" s="24"/>
      <c r="QPI13" s="24"/>
      <c r="QPJ13" s="24"/>
      <c r="QPK13" s="24"/>
      <c r="QPL13" s="24"/>
      <c r="QPM13" s="24"/>
      <c r="QPN13" s="24"/>
      <c r="QPO13" s="24"/>
      <c r="QPP13" s="24"/>
      <c r="QPQ13" s="24"/>
      <c r="QPR13" s="24"/>
      <c r="QPS13" s="24"/>
      <c r="QPT13" s="24"/>
      <c r="QPU13" s="24"/>
      <c r="QPV13" s="24"/>
      <c r="QPW13" s="24"/>
      <c r="QPX13" s="24"/>
      <c r="QPY13" s="24"/>
      <c r="QPZ13" s="24"/>
      <c r="QQA13" s="24"/>
      <c r="QQB13" s="24"/>
      <c r="QQC13" s="24"/>
      <c r="QQD13" s="24"/>
      <c r="QQE13" s="24"/>
      <c r="QQF13" s="24"/>
      <c r="QQG13" s="24"/>
      <c r="QQH13" s="24"/>
      <c r="QQI13" s="24"/>
      <c r="QQJ13" s="24"/>
      <c r="QQK13" s="24"/>
      <c r="QQL13" s="24"/>
      <c r="QQM13" s="24"/>
      <c r="QQN13" s="24"/>
      <c r="QQO13" s="24"/>
      <c r="QQP13" s="24"/>
      <c r="QQQ13" s="24"/>
      <c r="QQR13" s="24"/>
      <c r="QQS13" s="24"/>
      <c r="QQT13" s="24"/>
      <c r="QQU13" s="24"/>
      <c r="QQV13" s="24"/>
      <c r="QQW13" s="24"/>
      <c r="QQX13" s="24"/>
      <c r="QQY13" s="24"/>
      <c r="QQZ13" s="24"/>
      <c r="QRA13" s="24"/>
      <c r="QRB13" s="24"/>
      <c r="QRC13" s="24"/>
      <c r="QRD13" s="24"/>
      <c r="QRE13" s="24"/>
      <c r="QRF13" s="24"/>
      <c r="QRG13" s="24"/>
      <c r="QRH13" s="24"/>
      <c r="QRI13" s="24"/>
      <c r="QRJ13" s="24"/>
      <c r="QRK13" s="24"/>
      <c r="QRL13" s="24"/>
      <c r="QRM13" s="24"/>
      <c r="QRN13" s="24"/>
      <c r="QRO13" s="24"/>
      <c r="QRP13" s="24"/>
      <c r="QRQ13" s="24"/>
      <c r="QRR13" s="24"/>
      <c r="QRS13" s="24"/>
      <c r="QRT13" s="24"/>
      <c r="QRU13" s="24"/>
      <c r="QRV13" s="24"/>
      <c r="QRW13" s="24"/>
      <c r="QRX13" s="24"/>
      <c r="QRY13" s="24"/>
      <c r="QRZ13" s="24"/>
      <c r="QSA13" s="24"/>
      <c r="QSB13" s="24"/>
      <c r="QSC13" s="24"/>
      <c r="QSD13" s="24"/>
      <c r="QSE13" s="24"/>
      <c r="QSF13" s="24"/>
      <c r="QSG13" s="24"/>
      <c r="QSH13" s="24"/>
      <c r="QSI13" s="24"/>
      <c r="QSJ13" s="24"/>
      <c r="QSK13" s="24"/>
      <c r="QSL13" s="24"/>
      <c r="QSM13" s="24"/>
      <c r="QSN13" s="24"/>
      <c r="QSO13" s="24"/>
      <c r="QSP13" s="24"/>
      <c r="QSQ13" s="24"/>
      <c r="QSR13" s="24"/>
      <c r="QSS13" s="24"/>
      <c r="QST13" s="24"/>
      <c r="QSU13" s="24"/>
      <c r="QSV13" s="24"/>
      <c r="QSW13" s="24"/>
      <c r="QSX13" s="24"/>
      <c r="QSY13" s="24"/>
      <c r="QSZ13" s="24"/>
      <c r="QTA13" s="24"/>
      <c r="QTB13" s="24"/>
      <c r="QTC13" s="24"/>
      <c r="QTD13" s="24"/>
      <c r="QTE13" s="24"/>
      <c r="QTF13" s="24"/>
      <c r="QTG13" s="24"/>
      <c r="QTH13" s="24"/>
      <c r="QTI13" s="24"/>
      <c r="QTJ13" s="24"/>
      <c r="QTK13" s="24"/>
      <c r="QTL13" s="24"/>
      <c r="QTM13" s="24"/>
      <c r="QTN13" s="24"/>
      <c r="QTO13" s="24"/>
      <c r="QTP13" s="24"/>
      <c r="QTQ13" s="24"/>
      <c r="QTR13" s="24"/>
      <c r="QTS13" s="24"/>
      <c r="QTT13" s="24"/>
      <c r="QTU13" s="24"/>
      <c r="QTV13" s="24"/>
      <c r="QTW13" s="24"/>
      <c r="QTX13" s="24"/>
      <c r="QTY13" s="24"/>
      <c r="QTZ13" s="24"/>
      <c r="QUA13" s="24"/>
      <c r="QUB13" s="24"/>
      <c r="QUC13" s="24"/>
      <c r="QUD13" s="24"/>
      <c r="QUE13" s="24"/>
      <c r="QUF13" s="24"/>
      <c r="QUG13" s="24"/>
      <c r="QUH13" s="24"/>
      <c r="QUI13" s="24"/>
      <c r="QUJ13" s="24"/>
      <c r="QUK13" s="24"/>
      <c r="QUL13" s="24"/>
      <c r="QUM13" s="24"/>
      <c r="QUN13" s="24"/>
      <c r="QUO13" s="24"/>
      <c r="QUP13" s="24"/>
      <c r="QUQ13" s="24"/>
      <c r="QUR13" s="24"/>
      <c r="QUS13" s="24"/>
      <c r="QUT13" s="24"/>
      <c r="QUU13" s="24"/>
      <c r="QUV13" s="24"/>
      <c r="QUW13" s="24"/>
      <c r="QUX13" s="24"/>
      <c r="QUY13" s="24"/>
      <c r="QUZ13" s="24"/>
      <c r="QVA13" s="24"/>
      <c r="QVB13" s="24"/>
      <c r="QVC13" s="24"/>
      <c r="QVD13" s="24"/>
      <c r="QVE13" s="24"/>
      <c r="QVF13" s="24"/>
      <c r="QVG13" s="24"/>
      <c r="QVH13" s="24"/>
      <c r="QVI13" s="24"/>
      <c r="QVJ13" s="24"/>
      <c r="QVK13" s="24"/>
      <c r="QVL13" s="24"/>
      <c r="QVM13" s="24"/>
      <c r="QVN13" s="24"/>
      <c r="QVO13" s="24"/>
      <c r="QVP13" s="24"/>
      <c r="QVQ13" s="24"/>
      <c r="QVR13" s="24"/>
      <c r="QVS13" s="24"/>
      <c r="QVT13" s="24"/>
      <c r="QVU13" s="24"/>
      <c r="QVV13" s="24"/>
      <c r="QVW13" s="24"/>
      <c r="QVX13" s="24"/>
      <c r="QVY13" s="24"/>
      <c r="QVZ13" s="24"/>
      <c r="QWA13" s="24"/>
      <c r="QWB13" s="24"/>
      <c r="QWC13" s="24"/>
      <c r="QWD13" s="24"/>
      <c r="QWE13" s="24"/>
      <c r="QWF13" s="24"/>
      <c r="QWG13" s="24"/>
      <c r="QWH13" s="24"/>
      <c r="QWI13" s="24"/>
      <c r="QWJ13" s="24"/>
      <c r="QWK13" s="24"/>
      <c r="QWL13" s="24"/>
      <c r="QWM13" s="24"/>
      <c r="QWN13" s="24"/>
      <c r="QWO13" s="24"/>
      <c r="QWP13" s="24"/>
      <c r="QWQ13" s="24"/>
      <c r="QWR13" s="24"/>
      <c r="QWS13" s="24"/>
      <c r="QWT13" s="24"/>
      <c r="QWU13" s="24"/>
      <c r="QWV13" s="24"/>
      <c r="QWW13" s="24"/>
      <c r="QWX13" s="24"/>
      <c r="QWY13" s="24"/>
      <c r="QWZ13" s="24"/>
      <c r="QXA13" s="24"/>
      <c r="QXB13" s="24"/>
      <c r="QXC13" s="24"/>
      <c r="QXD13" s="24"/>
      <c r="QXE13" s="24"/>
      <c r="QXF13" s="24"/>
      <c r="QXG13" s="24"/>
      <c r="QXH13" s="24"/>
      <c r="QXI13" s="24"/>
      <c r="QXJ13" s="24"/>
      <c r="QXK13" s="24"/>
      <c r="QXL13" s="24"/>
      <c r="QXM13" s="24"/>
      <c r="QXN13" s="24"/>
      <c r="QXO13" s="24"/>
      <c r="QXP13" s="24"/>
      <c r="QXQ13" s="24"/>
      <c r="QXR13" s="24"/>
      <c r="QXS13" s="24"/>
      <c r="QXT13" s="24"/>
      <c r="QXU13" s="24"/>
      <c r="QXV13" s="24"/>
      <c r="QXW13" s="24"/>
      <c r="QXX13" s="24"/>
      <c r="QXY13" s="24"/>
      <c r="QXZ13" s="24"/>
      <c r="QYA13" s="24"/>
      <c r="QYB13" s="24"/>
      <c r="QYC13" s="24"/>
      <c r="QYD13" s="24"/>
      <c r="QYE13" s="24"/>
      <c r="QYF13" s="24"/>
      <c r="QYG13" s="24"/>
      <c r="QYH13" s="24"/>
      <c r="QYI13" s="24"/>
      <c r="QYJ13" s="24"/>
      <c r="QYK13" s="24"/>
      <c r="QYL13" s="24"/>
      <c r="QYM13" s="24"/>
      <c r="QYN13" s="24"/>
      <c r="QYO13" s="24"/>
      <c r="QYP13" s="24"/>
      <c r="QYQ13" s="24"/>
      <c r="QYR13" s="24"/>
      <c r="QYS13" s="24"/>
      <c r="QYT13" s="24"/>
      <c r="QYU13" s="24"/>
      <c r="QYV13" s="24"/>
      <c r="QYW13" s="24"/>
      <c r="QYX13" s="24"/>
      <c r="QYY13" s="24"/>
      <c r="QYZ13" s="24"/>
      <c r="QZA13" s="24"/>
      <c r="QZB13" s="24"/>
      <c r="QZC13" s="24"/>
      <c r="QZD13" s="24"/>
      <c r="QZE13" s="24"/>
      <c r="QZF13" s="24"/>
      <c r="QZG13" s="24"/>
      <c r="QZH13" s="24"/>
      <c r="QZI13" s="24"/>
      <c r="QZJ13" s="24"/>
      <c r="QZK13" s="24"/>
      <c r="QZL13" s="24"/>
      <c r="QZM13" s="24"/>
      <c r="QZN13" s="24"/>
      <c r="QZO13" s="24"/>
      <c r="QZP13" s="24"/>
      <c r="QZQ13" s="24"/>
      <c r="QZR13" s="24"/>
      <c r="QZS13" s="24"/>
      <c r="QZT13" s="24"/>
      <c r="QZU13" s="24"/>
      <c r="QZV13" s="24"/>
      <c r="QZW13" s="24"/>
      <c r="QZX13" s="24"/>
      <c r="QZY13" s="24"/>
      <c r="QZZ13" s="24"/>
      <c r="RAA13" s="24"/>
      <c r="RAB13" s="24"/>
      <c r="RAC13" s="24"/>
      <c r="RAD13" s="24"/>
      <c r="RAE13" s="24"/>
      <c r="RAF13" s="24"/>
      <c r="RAG13" s="24"/>
      <c r="RAH13" s="24"/>
      <c r="RAI13" s="24"/>
      <c r="RAJ13" s="24"/>
      <c r="RAK13" s="24"/>
      <c r="RAL13" s="24"/>
      <c r="RAM13" s="24"/>
      <c r="RAN13" s="24"/>
      <c r="RAO13" s="24"/>
      <c r="RAP13" s="24"/>
      <c r="RAQ13" s="24"/>
      <c r="RAR13" s="24"/>
      <c r="RAS13" s="24"/>
      <c r="RAT13" s="24"/>
      <c r="RAU13" s="24"/>
      <c r="RAV13" s="24"/>
      <c r="RAW13" s="24"/>
      <c r="RAX13" s="24"/>
      <c r="RAY13" s="24"/>
      <c r="RAZ13" s="24"/>
      <c r="RBA13" s="24"/>
      <c r="RBB13" s="24"/>
      <c r="RBC13" s="24"/>
      <c r="RBD13" s="24"/>
      <c r="RBE13" s="24"/>
      <c r="RBF13" s="24"/>
      <c r="RBG13" s="24"/>
      <c r="RBH13" s="24"/>
      <c r="RBI13" s="24"/>
      <c r="RBJ13" s="24"/>
      <c r="RBK13" s="24"/>
      <c r="RBL13" s="24"/>
      <c r="RBM13" s="24"/>
      <c r="RBN13" s="24"/>
      <c r="RBO13" s="24"/>
      <c r="RBP13" s="24"/>
      <c r="RBQ13" s="24"/>
      <c r="RBR13" s="24"/>
      <c r="RBS13" s="24"/>
      <c r="RBT13" s="24"/>
      <c r="RBU13" s="24"/>
      <c r="RBV13" s="24"/>
      <c r="RBW13" s="24"/>
      <c r="RBX13" s="24"/>
      <c r="RBY13" s="24"/>
      <c r="RBZ13" s="24"/>
      <c r="RCA13" s="24"/>
      <c r="RCB13" s="24"/>
      <c r="RCC13" s="24"/>
      <c r="RCD13" s="24"/>
      <c r="RCE13" s="24"/>
      <c r="RCF13" s="24"/>
      <c r="RCG13" s="24"/>
      <c r="RCH13" s="24"/>
      <c r="RCI13" s="24"/>
      <c r="RCJ13" s="24"/>
      <c r="RCK13" s="24"/>
      <c r="RCL13" s="24"/>
      <c r="RCM13" s="24"/>
      <c r="RCN13" s="24"/>
      <c r="RCO13" s="24"/>
      <c r="RCP13" s="24"/>
      <c r="RCQ13" s="24"/>
      <c r="RCR13" s="24"/>
      <c r="RCS13" s="24"/>
      <c r="RCT13" s="24"/>
      <c r="RCU13" s="24"/>
      <c r="RCV13" s="24"/>
      <c r="RCW13" s="24"/>
      <c r="RCX13" s="24"/>
      <c r="RCY13" s="24"/>
      <c r="RCZ13" s="24"/>
      <c r="RDA13" s="24"/>
      <c r="RDB13" s="24"/>
      <c r="RDC13" s="24"/>
      <c r="RDD13" s="24"/>
      <c r="RDE13" s="24"/>
      <c r="RDF13" s="24"/>
      <c r="RDG13" s="24"/>
      <c r="RDH13" s="24"/>
      <c r="RDI13" s="24"/>
      <c r="RDJ13" s="24"/>
      <c r="RDK13" s="24"/>
      <c r="RDL13" s="24"/>
      <c r="RDM13" s="24"/>
      <c r="RDN13" s="24"/>
      <c r="RDO13" s="24"/>
      <c r="RDP13" s="24"/>
      <c r="RDQ13" s="24"/>
      <c r="RDR13" s="24"/>
      <c r="RDS13" s="24"/>
      <c r="RDT13" s="24"/>
      <c r="RDU13" s="24"/>
      <c r="RDV13" s="24"/>
      <c r="RDW13" s="24"/>
      <c r="RDX13" s="24"/>
      <c r="RDY13" s="24"/>
      <c r="RDZ13" s="24"/>
      <c r="REA13" s="24"/>
      <c r="REB13" s="24"/>
      <c r="REC13" s="24"/>
      <c r="RED13" s="24"/>
      <c r="REE13" s="24"/>
      <c r="REF13" s="24"/>
      <c r="REG13" s="24"/>
      <c r="REH13" s="24"/>
      <c r="REI13" s="24"/>
      <c r="REJ13" s="24"/>
      <c r="REK13" s="24"/>
      <c r="REL13" s="24"/>
      <c r="REM13" s="24"/>
      <c r="REN13" s="24"/>
      <c r="REO13" s="24"/>
      <c r="REP13" s="24"/>
      <c r="REQ13" s="24"/>
      <c r="RER13" s="24"/>
      <c r="RES13" s="24"/>
      <c r="RET13" s="24"/>
      <c r="REU13" s="24"/>
      <c r="REV13" s="24"/>
      <c r="REW13" s="24"/>
      <c r="REX13" s="24"/>
      <c r="REY13" s="24"/>
      <c r="REZ13" s="24"/>
      <c r="RFA13" s="24"/>
      <c r="RFB13" s="24"/>
      <c r="RFC13" s="24"/>
      <c r="RFD13" s="24"/>
      <c r="RFE13" s="24"/>
      <c r="RFF13" s="24"/>
      <c r="RFG13" s="24"/>
      <c r="RFH13" s="24"/>
      <c r="RFI13" s="24"/>
      <c r="RFJ13" s="24"/>
      <c r="RFK13" s="24"/>
      <c r="RFL13" s="24"/>
      <c r="RFM13" s="24"/>
      <c r="RFN13" s="24"/>
      <c r="RFO13" s="24"/>
      <c r="RFP13" s="24"/>
      <c r="RFQ13" s="24"/>
      <c r="RFR13" s="24"/>
      <c r="RFS13" s="24"/>
      <c r="RFT13" s="24"/>
      <c r="RFU13" s="24"/>
      <c r="RFV13" s="24"/>
      <c r="RFW13" s="24"/>
      <c r="RFX13" s="24"/>
      <c r="RFY13" s="24"/>
      <c r="RFZ13" s="24"/>
      <c r="RGA13" s="24"/>
      <c r="RGB13" s="24"/>
      <c r="RGC13" s="24"/>
      <c r="RGD13" s="24"/>
      <c r="RGE13" s="24"/>
      <c r="RGF13" s="24"/>
      <c r="RGG13" s="24"/>
      <c r="RGH13" s="24"/>
      <c r="RGI13" s="24"/>
      <c r="RGJ13" s="24"/>
      <c r="RGK13" s="24"/>
      <c r="RGL13" s="24"/>
      <c r="RGM13" s="24"/>
      <c r="RGN13" s="24"/>
      <c r="RGO13" s="24"/>
      <c r="RGP13" s="24"/>
      <c r="RGQ13" s="24"/>
      <c r="RGR13" s="24"/>
      <c r="RGS13" s="24"/>
      <c r="RGT13" s="24"/>
      <c r="RGU13" s="24"/>
      <c r="RGV13" s="24"/>
      <c r="RGW13" s="24"/>
      <c r="RGX13" s="24"/>
      <c r="RGY13" s="24"/>
      <c r="RGZ13" s="24"/>
      <c r="RHA13" s="24"/>
      <c r="RHB13" s="24"/>
      <c r="RHC13" s="24"/>
      <c r="RHD13" s="24"/>
      <c r="RHE13" s="24"/>
      <c r="RHF13" s="24"/>
      <c r="RHG13" s="24"/>
      <c r="RHH13" s="24"/>
      <c r="RHI13" s="24"/>
      <c r="RHJ13" s="24"/>
      <c r="RHK13" s="24"/>
      <c r="RHL13" s="24"/>
      <c r="RHM13" s="24"/>
      <c r="RHN13" s="24"/>
      <c r="RHO13" s="24"/>
      <c r="RHP13" s="24"/>
      <c r="RHQ13" s="24"/>
      <c r="RHR13" s="24"/>
      <c r="RHS13" s="24"/>
      <c r="RHT13" s="24"/>
      <c r="RHU13" s="24"/>
      <c r="RHV13" s="24"/>
      <c r="RHW13" s="24"/>
      <c r="RHX13" s="24"/>
      <c r="RHY13" s="24"/>
      <c r="RHZ13" s="24"/>
      <c r="RIA13" s="24"/>
      <c r="RIB13" s="24"/>
      <c r="RIC13" s="24"/>
      <c r="RID13" s="24"/>
      <c r="RIE13" s="24"/>
      <c r="RIF13" s="24"/>
      <c r="RIG13" s="24"/>
      <c r="RIH13" s="24"/>
      <c r="RII13" s="24"/>
      <c r="RIJ13" s="24"/>
      <c r="RIK13" s="24"/>
      <c r="RIL13" s="24"/>
      <c r="RIM13" s="24"/>
      <c r="RIN13" s="24"/>
      <c r="RIO13" s="24"/>
      <c r="RIP13" s="24"/>
      <c r="RIQ13" s="24"/>
      <c r="RIR13" s="24"/>
      <c r="RIS13" s="24"/>
      <c r="RIT13" s="24"/>
      <c r="RIU13" s="24"/>
      <c r="RIV13" s="24"/>
      <c r="RIW13" s="24"/>
      <c r="RIX13" s="24"/>
      <c r="RIY13" s="24"/>
      <c r="RIZ13" s="24"/>
      <c r="RJA13" s="24"/>
      <c r="RJB13" s="24"/>
      <c r="RJC13" s="24"/>
      <c r="RJD13" s="24"/>
      <c r="RJE13" s="24"/>
      <c r="RJF13" s="24"/>
      <c r="RJG13" s="24"/>
      <c r="RJH13" s="24"/>
      <c r="RJI13" s="24"/>
      <c r="RJJ13" s="24"/>
      <c r="RJK13" s="24"/>
      <c r="RJL13" s="24"/>
      <c r="RJM13" s="24"/>
      <c r="RJN13" s="24"/>
      <c r="RJO13" s="24"/>
      <c r="RJP13" s="24"/>
      <c r="RJQ13" s="24"/>
      <c r="RJR13" s="24"/>
      <c r="RJS13" s="24"/>
      <c r="RJT13" s="24"/>
      <c r="RJU13" s="24"/>
      <c r="RJV13" s="24"/>
      <c r="RJW13" s="24"/>
      <c r="RJX13" s="24"/>
      <c r="RJY13" s="24"/>
      <c r="RJZ13" s="24"/>
      <c r="RKA13" s="24"/>
      <c r="RKB13" s="24"/>
      <c r="RKC13" s="24"/>
      <c r="RKD13" s="24"/>
      <c r="RKE13" s="24"/>
      <c r="RKF13" s="24"/>
      <c r="RKG13" s="24"/>
      <c r="RKH13" s="24"/>
      <c r="RKI13" s="24"/>
      <c r="RKJ13" s="24"/>
      <c r="RKK13" s="24"/>
      <c r="RKL13" s="24"/>
      <c r="RKM13" s="24"/>
      <c r="RKN13" s="24"/>
      <c r="RKO13" s="24"/>
      <c r="RKP13" s="24"/>
      <c r="RKQ13" s="24"/>
      <c r="RKR13" s="24"/>
      <c r="RKS13" s="24"/>
      <c r="RKT13" s="24"/>
      <c r="RKU13" s="24"/>
      <c r="RKV13" s="24"/>
      <c r="RKW13" s="24"/>
      <c r="RKX13" s="24"/>
      <c r="RKY13" s="24"/>
      <c r="RKZ13" s="24"/>
      <c r="RLA13" s="24"/>
      <c r="RLB13" s="24"/>
      <c r="RLC13" s="24"/>
      <c r="RLD13" s="24"/>
      <c r="RLE13" s="24"/>
      <c r="RLF13" s="24"/>
      <c r="RLG13" s="24"/>
      <c r="RLH13" s="24"/>
      <c r="RLI13" s="24"/>
      <c r="RLJ13" s="24"/>
      <c r="RLK13" s="24"/>
      <c r="RLL13" s="24"/>
      <c r="RLM13" s="24"/>
      <c r="RLN13" s="24"/>
      <c r="RLO13" s="24"/>
      <c r="RLP13" s="24"/>
      <c r="RLQ13" s="24"/>
      <c r="RLR13" s="24"/>
      <c r="RLS13" s="24"/>
      <c r="RLT13" s="24"/>
      <c r="RLU13" s="24"/>
      <c r="RLV13" s="24"/>
      <c r="RLW13" s="24"/>
      <c r="RLX13" s="24"/>
      <c r="RLY13" s="24"/>
      <c r="RLZ13" s="24"/>
      <c r="RMA13" s="24"/>
      <c r="RMB13" s="24"/>
      <c r="RMC13" s="24"/>
      <c r="RMD13" s="24"/>
      <c r="RME13" s="24"/>
      <c r="RMF13" s="24"/>
      <c r="RMG13" s="24"/>
      <c r="RMH13" s="24"/>
      <c r="RMI13" s="24"/>
      <c r="RMJ13" s="24"/>
      <c r="RMK13" s="24"/>
      <c r="RML13" s="24"/>
      <c r="RMM13" s="24"/>
      <c r="RMN13" s="24"/>
      <c r="RMO13" s="24"/>
      <c r="RMP13" s="24"/>
      <c r="RMQ13" s="24"/>
      <c r="RMR13" s="24"/>
      <c r="RMS13" s="24"/>
      <c r="RMT13" s="24"/>
      <c r="RMU13" s="24"/>
      <c r="RMV13" s="24"/>
      <c r="RMW13" s="24"/>
      <c r="RMX13" s="24"/>
      <c r="RMY13" s="24"/>
      <c r="RMZ13" s="24"/>
      <c r="RNA13" s="24"/>
      <c r="RNB13" s="24"/>
      <c r="RNC13" s="24"/>
      <c r="RND13" s="24"/>
      <c r="RNE13" s="24"/>
      <c r="RNF13" s="24"/>
      <c r="RNG13" s="24"/>
      <c r="RNH13" s="24"/>
      <c r="RNI13" s="24"/>
      <c r="RNJ13" s="24"/>
      <c r="RNK13" s="24"/>
      <c r="RNL13" s="24"/>
      <c r="RNM13" s="24"/>
      <c r="RNN13" s="24"/>
      <c r="RNO13" s="24"/>
      <c r="RNP13" s="24"/>
      <c r="RNQ13" s="24"/>
      <c r="RNR13" s="24"/>
      <c r="RNS13" s="24"/>
      <c r="RNT13" s="24"/>
      <c r="RNU13" s="24"/>
      <c r="RNV13" s="24"/>
      <c r="RNW13" s="24"/>
      <c r="RNX13" s="24"/>
      <c r="RNY13" s="24"/>
      <c r="RNZ13" s="24"/>
      <c r="ROA13" s="24"/>
      <c r="ROB13" s="24"/>
      <c r="ROC13" s="24"/>
      <c r="ROD13" s="24"/>
      <c r="ROE13" s="24"/>
      <c r="ROF13" s="24"/>
      <c r="ROG13" s="24"/>
      <c r="ROH13" s="24"/>
      <c r="ROI13" s="24"/>
      <c r="ROJ13" s="24"/>
      <c r="ROK13" s="24"/>
      <c r="ROL13" s="24"/>
      <c r="ROM13" s="24"/>
      <c r="RON13" s="24"/>
      <c r="ROO13" s="24"/>
      <c r="ROP13" s="24"/>
      <c r="ROQ13" s="24"/>
      <c r="ROR13" s="24"/>
      <c r="ROS13" s="24"/>
      <c r="ROT13" s="24"/>
      <c r="ROU13" s="24"/>
      <c r="ROV13" s="24"/>
      <c r="ROW13" s="24"/>
      <c r="ROX13" s="24"/>
      <c r="ROY13" s="24"/>
      <c r="ROZ13" s="24"/>
      <c r="RPA13" s="24"/>
      <c r="RPB13" s="24"/>
      <c r="RPC13" s="24"/>
      <c r="RPD13" s="24"/>
      <c r="RPE13" s="24"/>
      <c r="RPF13" s="24"/>
      <c r="RPG13" s="24"/>
      <c r="RPH13" s="24"/>
      <c r="RPI13" s="24"/>
      <c r="RPJ13" s="24"/>
      <c r="RPK13" s="24"/>
      <c r="RPL13" s="24"/>
      <c r="RPM13" s="24"/>
      <c r="RPN13" s="24"/>
      <c r="RPO13" s="24"/>
      <c r="RPP13" s="24"/>
      <c r="RPQ13" s="24"/>
      <c r="RPR13" s="24"/>
      <c r="RPS13" s="24"/>
      <c r="RPT13" s="24"/>
      <c r="RPU13" s="24"/>
      <c r="RPV13" s="24"/>
      <c r="RPW13" s="24"/>
      <c r="RPX13" s="24"/>
      <c r="RPY13" s="24"/>
      <c r="RPZ13" s="24"/>
      <c r="RQA13" s="24"/>
      <c r="RQB13" s="24"/>
      <c r="RQC13" s="24"/>
      <c r="RQD13" s="24"/>
      <c r="RQE13" s="24"/>
      <c r="RQF13" s="24"/>
      <c r="RQG13" s="24"/>
      <c r="RQH13" s="24"/>
      <c r="RQI13" s="24"/>
      <c r="RQJ13" s="24"/>
      <c r="RQK13" s="24"/>
      <c r="RQL13" s="24"/>
      <c r="RQM13" s="24"/>
      <c r="RQN13" s="24"/>
      <c r="RQO13" s="24"/>
      <c r="RQP13" s="24"/>
      <c r="RQQ13" s="24"/>
      <c r="RQR13" s="24"/>
      <c r="RQS13" s="24"/>
      <c r="RQT13" s="24"/>
      <c r="RQU13" s="24"/>
      <c r="RQV13" s="24"/>
      <c r="RQW13" s="24"/>
      <c r="RQX13" s="24"/>
      <c r="RQY13" s="24"/>
      <c r="RQZ13" s="24"/>
      <c r="RRA13" s="24"/>
      <c r="RRB13" s="24"/>
      <c r="RRC13" s="24"/>
      <c r="RRD13" s="24"/>
      <c r="RRE13" s="24"/>
      <c r="RRF13" s="24"/>
      <c r="RRG13" s="24"/>
      <c r="RRH13" s="24"/>
      <c r="RRI13" s="24"/>
      <c r="RRJ13" s="24"/>
      <c r="RRK13" s="24"/>
      <c r="RRL13" s="24"/>
      <c r="RRM13" s="24"/>
      <c r="RRN13" s="24"/>
      <c r="RRO13" s="24"/>
      <c r="RRP13" s="24"/>
      <c r="RRQ13" s="24"/>
      <c r="RRR13" s="24"/>
      <c r="RRS13" s="24"/>
      <c r="RRT13" s="24"/>
      <c r="RRU13" s="24"/>
      <c r="RRV13" s="24"/>
      <c r="RRW13" s="24"/>
      <c r="RRX13" s="24"/>
      <c r="RRY13" s="24"/>
      <c r="RRZ13" s="24"/>
      <c r="RSA13" s="24"/>
      <c r="RSB13" s="24"/>
      <c r="RSC13" s="24"/>
      <c r="RSD13" s="24"/>
      <c r="RSE13" s="24"/>
      <c r="RSF13" s="24"/>
      <c r="RSG13" s="24"/>
      <c r="RSH13" s="24"/>
      <c r="RSI13" s="24"/>
      <c r="RSJ13" s="24"/>
      <c r="RSK13" s="24"/>
      <c r="RSL13" s="24"/>
      <c r="RSM13" s="24"/>
      <c r="RSN13" s="24"/>
      <c r="RSO13" s="24"/>
      <c r="RSP13" s="24"/>
      <c r="RSQ13" s="24"/>
      <c r="RSR13" s="24"/>
      <c r="RSS13" s="24"/>
      <c r="RST13" s="24"/>
      <c r="RSU13" s="24"/>
      <c r="RSV13" s="24"/>
      <c r="RSW13" s="24"/>
      <c r="RSX13" s="24"/>
      <c r="RSY13" s="24"/>
      <c r="RSZ13" s="24"/>
      <c r="RTA13" s="24"/>
      <c r="RTB13" s="24"/>
      <c r="RTC13" s="24"/>
      <c r="RTD13" s="24"/>
      <c r="RTE13" s="24"/>
      <c r="RTF13" s="24"/>
      <c r="RTG13" s="24"/>
      <c r="RTH13" s="24"/>
      <c r="RTI13" s="24"/>
      <c r="RTJ13" s="24"/>
      <c r="RTK13" s="24"/>
      <c r="RTL13" s="24"/>
      <c r="RTM13" s="24"/>
      <c r="RTN13" s="24"/>
      <c r="RTO13" s="24"/>
      <c r="RTP13" s="24"/>
      <c r="RTQ13" s="24"/>
      <c r="RTR13" s="24"/>
      <c r="RTS13" s="24"/>
      <c r="RTT13" s="24"/>
      <c r="RTU13" s="24"/>
      <c r="RTV13" s="24"/>
      <c r="RTW13" s="24"/>
      <c r="RTX13" s="24"/>
      <c r="RTY13" s="24"/>
      <c r="RTZ13" s="24"/>
      <c r="RUA13" s="24"/>
      <c r="RUB13" s="24"/>
      <c r="RUC13" s="24"/>
      <c r="RUD13" s="24"/>
      <c r="RUE13" s="24"/>
      <c r="RUF13" s="24"/>
      <c r="RUG13" s="24"/>
      <c r="RUH13" s="24"/>
      <c r="RUI13" s="24"/>
      <c r="RUJ13" s="24"/>
      <c r="RUK13" s="24"/>
      <c r="RUL13" s="24"/>
      <c r="RUM13" s="24"/>
      <c r="RUN13" s="24"/>
      <c r="RUO13" s="24"/>
      <c r="RUP13" s="24"/>
      <c r="RUQ13" s="24"/>
      <c r="RUR13" s="24"/>
      <c r="RUS13" s="24"/>
      <c r="RUT13" s="24"/>
      <c r="RUU13" s="24"/>
      <c r="RUV13" s="24"/>
      <c r="RUW13" s="24"/>
      <c r="RUX13" s="24"/>
      <c r="RUY13" s="24"/>
      <c r="RUZ13" s="24"/>
      <c r="RVA13" s="24"/>
      <c r="RVB13" s="24"/>
      <c r="RVC13" s="24"/>
      <c r="RVD13" s="24"/>
      <c r="RVE13" s="24"/>
      <c r="RVF13" s="24"/>
      <c r="RVG13" s="24"/>
      <c r="RVH13" s="24"/>
      <c r="RVI13" s="24"/>
      <c r="RVJ13" s="24"/>
      <c r="RVK13" s="24"/>
      <c r="RVL13" s="24"/>
      <c r="RVM13" s="24"/>
      <c r="RVN13" s="24"/>
      <c r="RVO13" s="24"/>
      <c r="RVP13" s="24"/>
      <c r="RVQ13" s="24"/>
      <c r="RVR13" s="24"/>
      <c r="RVS13" s="24"/>
      <c r="RVT13" s="24"/>
      <c r="RVU13" s="24"/>
      <c r="RVV13" s="24"/>
      <c r="RVW13" s="24"/>
      <c r="RVX13" s="24"/>
      <c r="RVY13" s="24"/>
      <c r="RVZ13" s="24"/>
      <c r="RWA13" s="24"/>
      <c r="RWB13" s="24"/>
      <c r="RWC13" s="24"/>
      <c r="RWD13" s="24"/>
      <c r="RWE13" s="24"/>
      <c r="RWF13" s="24"/>
      <c r="RWG13" s="24"/>
      <c r="RWH13" s="24"/>
      <c r="RWI13" s="24"/>
      <c r="RWJ13" s="24"/>
      <c r="RWK13" s="24"/>
      <c r="RWL13" s="24"/>
      <c r="RWM13" s="24"/>
      <c r="RWN13" s="24"/>
      <c r="RWO13" s="24"/>
      <c r="RWP13" s="24"/>
      <c r="RWQ13" s="24"/>
      <c r="RWR13" s="24"/>
      <c r="RWS13" s="24"/>
      <c r="RWT13" s="24"/>
      <c r="RWU13" s="24"/>
      <c r="RWV13" s="24"/>
      <c r="RWW13" s="24"/>
      <c r="RWX13" s="24"/>
      <c r="RWY13" s="24"/>
      <c r="RWZ13" s="24"/>
      <c r="RXA13" s="24"/>
      <c r="RXB13" s="24"/>
      <c r="RXC13" s="24"/>
      <c r="RXD13" s="24"/>
      <c r="RXE13" s="24"/>
      <c r="RXF13" s="24"/>
      <c r="RXG13" s="24"/>
      <c r="RXH13" s="24"/>
      <c r="RXI13" s="24"/>
      <c r="RXJ13" s="24"/>
      <c r="RXK13" s="24"/>
      <c r="RXL13" s="24"/>
      <c r="RXM13" s="24"/>
      <c r="RXN13" s="24"/>
      <c r="RXO13" s="24"/>
      <c r="RXP13" s="24"/>
      <c r="RXQ13" s="24"/>
      <c r="RXR13" s="24"/>
      <c r="RXS13" s="24"/>
      <c r="RXT13" s="24"/>
      <c r="RXU13" s="24"/>
      <c r="RXV13" s="24"/>
      <c r="RXW13" s="24"/>
      <c r="RXX13" s="24"/>
      <c r="RXY13" s="24"/>
      <c r="RXZ13" s="24"/>
      <c r="RYA13" s="24"/>
      <c r="RYB13" s="24"/>
      <c r="RYC13" s="24"/>
      <c r="RYD13" s="24"/>
      <c r="RYE13" s="24"/>
      <c r="RYF13" s="24"/>
      <c r="RYG13" s="24"/>
      <c r="RYH13" s="24"/>
      <c r="RYI13" s="24"/>
      <c r="RYJ13" s="24"/>
      <c r="RYK13" s="24"/>
      <c r="RYL13" s="24"/>
      <c r="RYM13" s="24"/>
      <c r="RYN13" s="24"/>
      <c r="RYO13" s="24"/>
      <c r="RYP13" s="24"/>
      <c r="RYQ13" s="24"/>
      <c r="RYR13" s="24"/>
      <c r="RYS13" s="24"/>
      <c r="RYT13" s="24"/>
      <c r="RYU13" s="24"/>
      <c r="RYV13" s="24"/>
      <c r="RYW13" s="24"/>
      <c r="RYX13" s="24"/>
      <c r="RYY13" s="24"/>
      <c r="RYZ13" s="24"/>
      <c r="RZA13" s="24"/>
      <c r="RZB13" s="24"/>
      <c r="RZC13" s="24"/>
      <c r="RZD13" s="24"/>
      <c r="RZE13" s="24"/>
      <c r="RZF13" s="24"/>
      <c r="RZG13" s="24"/>
      <c r="RZH13" s="24"/>
      <c r="RZI13" s="24"/>
      <c r="RZJ13" s="24"/>
      <c r="RZK13" s="24"/>
      <c r="RZL13" s="24"/>
      <c r="RZM13" s="24"/>
      <c r="RZN13" s="24"/>
      <c r="RZO13" s="24"/>
      <c r="RZP13" s="24"/>
      <c r="RZQ13" s="24"/>
      <c r="RZR13" s="24"/>
      <c r="RZS13" s="24"/>
      <c r="RZT13" s="24"/>
      <c r="RZU13" s="24"/>
      <c r="RZV13" s="24"/>
      <c r="RZW13" s="24"/>
      <c r="RZX13" s="24"/>
      <c r="RZY13" s="24"/>
      <c r="RZZ13" s="24"/>
      <c r="SAA13" s="24"/>
      <c r="SAB13" s="24"/>
      <c r="SAC13" s="24"/>
      <c r="SAD13" s="24"/>
      <c r="SAE13" s="24"/>
      <c r="SAF13" s="24"/>
      <c r="SAG13" s="24"/>
      <c r="SAH13" s="24"/>
      <c r="SAI13" s="24"/>
      <c r="SAJ13" s="24"/>
      <c r="SAK13" s="24"/>
      <c r="SAL13" s="24"/>
      <c r="SAM13" s="24"/>
      <c r="SAN13" s="24"/>
      <c r="SAO13" s="24"/>
      <c r="SAP13" s="24"/>
      <c r="SAQ13" s="24"/>
      <c r="SAR13" s="24"/>
      <c r="SAS13" s="24"/>
      <c r="SAT13" s="24"/>
      <c r="SAU13" s="24"/>
      <c r="SAV13" s="24"/>
      <c r="SAW13" s="24"/>
      <c r="SAX13" s="24"/>
      <c r="SAY13" s="24"/>
      <c r="SAZ13" s="24"/>
      <c r="SBA13" s="24"/>
      <c r="SBB13" s="24"/>
      <c r="SBC13" s="24"/>
      <c r="SBD13" s="24"/>
      <c r="SBE13" s="24"/>
      <c r="SBF13" s="24"/>
      <c r="SBG13" s="24"/>
      <c r="SBH13" s="24"/>
      <c r="SBI13" s="24"/>
      <c r="SBJ13" s="24"/>
      <c r="SBK13" s="24"/>
      <c r="SBL13" s="24"/>
      <c r="SBM13" s="24"/>
      <c r="SBN13" s="24"/>
      <c r="SBO13" s="24"/>
      <c r="SBP13" s="24"/>
      <c r="SBQ13" s="24"/>
      <c r="SBR13" s="24"/>
      <c r="SBS13" s="24"/>
      <c r="SBT13" s="24"/>
      <c r="SBU13" s="24"/>
      <c r="SBV13" s="24"/>
      <c r="SBW13" s="24"/>
      <c r="SBX13" s="24"/>
      <c r="SBY13" s="24"/>
      <c r="SBZ13" s="24"/>
      <c r="SCA13" s="24"/>
      <c r="SCB13" s="24"/>
      <c r="SCC13" s="24"/>
      <c r="SCD13" s="24"/>
      <c r="SCE13" s="24"/>
      <c r="SCF13" s="24"/>
      <c r="SCG13" s="24"/>
      <c r="SCH13" s="24"/>
      <c r="SCI13" s="24"/>
      <c r="SCJ13" s="24"/>
      <c r="SCK13" s="24"/>
      <c r="SCL13" s="24"/>
      <c r="SCM13" s="24"/>
      <c r="SCN13" s="24"/>
      <c r="SCO13" s="24"/>
      <c r="SCP13" s="24"/>
      <c r="SCQ13" s="24"/>
      <c r="SCR13" s="24"/>
      <c r="SCS13" s="24"/>
      <c r="SCT13" s="24"/>
      <c r="SCU13" s="24"/>
      <c r="SCV13" s="24"/>
      <c r="SCW13" s="24"/>
      <c r="SCX13" s="24"/>
      <c r="SCY13" s="24"/>
      <c r="SCZ13" s="24"/>
      <c r="SDA13" s="24"/>
      <c r="SDB13" s="24"/>
      <c r="SDC13" s="24"/>
      <c r="SDD13" s="24"/>
      <c r="SDE13" s="24"/>
      <c r="SDF13" s="24"/>
      <c r="SDG13" s="24"/>
      <c r="SDH13" s="24"/>
      <c r="SDI13" s="24"/>
      <c r="SDJ13" s="24"/>
      <c r="SDK13" s="24"/>
      <c r="SDL13" s="24"/>
      <c r="SDM13" s="24"/>
      <c r="SDN13" s="24"/>
      <c r="SDO13" s="24"/>
      <c r="SDP13" s="24"/>
      <c r="SDQ13" s="24"/>
      <c r="SDR13" s="24"/>
      <c r="SDS13" s="24"/>
      <c r="SDT13" s="24"/>
      <c r="SDU13" s="24"/>
      <c r="SDV13" s="24"/>
      <c r="SDW13" s="24"/>
      <c r="SDX13" s="24"/>
      <c r="SDY13" s="24"/>
      <c r="SDZ13" s="24"/>
      <c r="SEA13" s="24"/>
      <c r="SEB13" s="24"/>
      <c r="SEC13" s="24"/>
      <c r="SED13" s="24"/>
      <c r="SEE13" s="24"/>
      <c r="SEF13" s="24"/>
      <c r="SEG13" s="24"/>
      <c r="SEH13" s="24"/>
      <c r="SEI13" s="24"/>
      <c r="SEJ13" s="24"/>
      <c r="SEK13" s="24"/>
      <c r="SEL13" s="24"/>
      <c r="SEM13" s="24"/>
      <c r="SEN13" s="24"/>
      <c r="SEO13" s="24"/>
      <c r="SEP13" s="24"/>
      <c r="SEQ13" s="24"/>
      <c r="SER13" s="24"/>
      <c r="SES13" s="24"/>
      <c r="SET13" s="24"/>
      <c r="SEU13" s="24"/>
      <c r="SEV13" s="24"/>
      <c r="SEW13" s="24"/>
      <c r="SEX13" s="24"/>
      <c r="SEY13" s="24"/>
      <c r="SEZ13" s="24"/>
      <c r="SFA13" s="24"/>
      <c r="SFB13" s="24"/>
      <c r="SFC13" s="24"/>
      <c r="SFD13" s="24"/>
      <c r="SFE13" s="24"/>
      <c r="SFF13" s="24"/>
      <c r="SFG13" s="24"/>
      <c r="SFH13" s="24"/>
      <c r="SFI13" s="24"/>
      <c r="SFJ13" s="24"/>
      <c r="SFK13" s="24"/>
      <c r="SFL13" s="24"/>
      <c r="SFM13" s="24"/>
      <c r="SFN13" s="24"/>
      <c r="SFO13" s="24"/>
      <c r="SFP13" s="24"/>
      <c r="SFQ13" s="24"/>
      <c r="SFR13" s="24"/>
      <c r="SFS13" s="24"/>
      <c r="SFT13" s="24"/>
      <c r="SFU13" s="24"/>
      <c r="SFV13" s="24"/>
      <c r="SFW13" s="24"/>
      <c r="SFX13" s="24"/>
      <c r="SFY13" s="24"/>
      <c r="SFZ13" s="24"/>
      <c r="SGA13" s="24"/>
      <c r="SGB13" s="24"/>
      <c r="SGC13" s="24"/>
      <c r="SGD13" s="24"/>
      <c r="SGE13" s="24"/>
      <c r="SGF13" s="24"/>
      <c r="SGG13" s="24"/>
      <c r="SGH13" s="24"/>
      <c r="SGI13" s="24"/>
      <c r="SGJ13" s="24"/>
      <c r="SGK13" s="24"/>
      <c r="SGL13" s="24"/>
      <c r="SGM13" s="24"/>
      <c r="SGN13" s="24"/>
      <c r="SGO13" s="24"/>
      <c r="SGP13" s="24"/>
      <c r="SGQ13" s="24"/>
      <c r="SGR13" s="24"/>
      <c r="SGS13" s="24"/>
      <c r="SGT13" s="24"/>
      <c r="SGU13" s="24"/>
      <c r="SGV13" s="24"/>
      <c r="SGW13" s="24"/>
      <c r="SGX13" s="24"/>
      <c r="SGY13" s="24"/>
      <c r="SGZ13" s="24"/>
      <c r="SHA13" s="24"/>
      <c r="SHB13" s="24"/>
      <c r="SHC13" s="24"/>
      <c r="SHD13" s="24"/>
      <c r="SHE13" s="24"/>
      <c r="SHF13" s="24"/>
      <c r="SHG13" s="24"/>
      <c r="SHH13" s="24"/>
      <c r="SHI13" s="24"/>
      <c r="SHJ13" s="24"/>
      <c r="SHK13" s="24"/>
      <c r="SHL13" s="24"/>
      <c r="SHM13" s="24"/>
      <c r="SHN13" s="24"/>
      <c r="SHO13" s="24"/>
      <c r="SHP13" s="24"/>
      <c r="SHQ13" s="24"/>
      <c r="SHR13" s="24"/>
      <c r="SHS13" s="24"/>
      <c r="SHT13" s="24"/>
      <c r="SHU13" s="24"/>
      <c r="SHV13" s="24"/>
      <c r="SHW13" s="24"/>
      <c r="SHX13" s="24"/>
      <c r="SHY13" s="24"/>
      <c r="SHZ13" s="24"/>
      <c r="SIA13" s="24"/>
      <c r="SIB13" s="24"/>
      <c r="SIC13" s="24"/>
      <c r="SID13" s="24"/>
      <c r="SIE13" s="24"/>
      <c r="SIF13" s="24"/>
      <c r="SIG13" s="24"/>
      <c r="SIH13" s="24"/>
      <c r="SII13" s="24"/>
      <c r="SIJ13" s="24"/>
      <c r="SIK13" s="24"/>
      <c r="SIL13" s="24"/>
      <c r="SIM13" s="24"/>
      <c r="SIN13" s="24"/>
      <c r="SIO13" s="24"/>
      <c r="SIP13" s="24"/>
      <c r="SIQ13" s="24"/>
      <c r="SIR13" s="24"/>
      <c r="SIS13" s="24"/>
      <c r="SIT13" s="24"/>
      <c r="SIU13" s="24"/>
      <c r="SIV13" s="24"/>
      <c r="SIW13" s="24"/>
      <c r="SIX13" s="24"/>
      <c r="SIY13" s="24"/>
      <c r="SIZ13" s="24"/>
      <c r="SJA13" s="24"/>
      <c r="SJB13" s="24"/>
      <c r="SJC13" s="24"/>
      <c r="SJD13" s="24"/>
      <c r="SJE13" s="24"/>
      <c r="SJF13" s="24"/>
      <c r="SJG13" s="24"/>
      <c r="SJH13" s="24"/>
      <c r="SJI13" s="24"/>
      <c r="SJJ13" s="24"/>
      <c r="SJK13" s="24"/>
      <c r="SJL13" s="24"/>
      <c r="SJM13" s="24"/>
      <c r="SJN13" s="24"/>
      <c r="SJO13" s="24"/>
      <c r="SJP13" s="24"/>
      <c r="SJQ13" s="24"/>
      <c r="SJR13" s="24"/>
      <c r="SJS13" s="24"/>
      <c r="SJT13" s="24"/>
      <c r="SJU13" s="24"/>
      <c r="SJV13" s="24"/>
      <c r="SJW13" s="24"/>
      <c r="SJX13" s="24"/>
      <c r="SJY13" s="24"/>
      <c r="SJZ13" s="24"/>
      <c r="SKA13" s="24"/>
      <c r="SKB13" s="24"/>
      <c r="SKC13" s="24"/>
      <c r="SKD13" s="24"/>
      <c r="SKE13" s="24"/>
      <c r="SKF13" s="24"/>
      <c r="SKG13" s="24"/>
      <c r="SKH13" s="24"/>
      <c r="SKI13" s="24"/>
      <c r="SKJ13" s="24"/>
      <c r="SKK13" s="24"/>
      <c r="SKL13" s="24"/>
      <c r="SKM13" s="24"/>
      <c r="SKN13" s="24"/>
      <c r="SKO13" s="24"/>
      <c r="SKP13" s="24"/>
      <c r="SKQ13" s="24"/>
      <c r="SKR13" s="24"/>
      <c r="SKS13" s="24"/>
      <c r="SKT13" s="24"/>
      <c r="SKU13" s="24"/>
      <c r="SKV13" s="24"/>
      <c r="SKW13" s="24"/>
      <c r="SKX13" s="24"/>
      <c r="SKY13" s="24"/>
      <c r="SKZ13" s="24"/>
      <c r="SLA13" s="24"/>
      <c r="SLB13" s="24"/>
      <c r="SLC13" s="24"/>
      <c r="SLD13" s="24"/>
      <c r="SLE13" s="24"/>
      <c r="SLF13" s="24"/>
      <c r="SLG13" s="24"/>
      <c r="SLH13" s="24"/>
      <c r="SLI13" s="24"/>
      <c r="SLJ13" s="24"/>
      <c r="SLK13" s="24"/>
      <c r="SLL13" s="24"/>
      <c r="SLM13" s="24"/>
      <c r="SLN13" s="24"/>
      <c r="SLO13" s="24"/>
      <c r="SLP13" s="24"/>
      <c r="SLQ13" s="24"/>
      <c r="SLR13" s="24"/>
      <c r="SLS13" s="24"/>
      <c r="SLT13" s="24"/>
      <c r="SLU13" s="24"/>
      <c r="SLV13" s="24"/>
      <c r="SLW13" s="24"/>
      <c r="SLX13" s="24"/>
      <c r="SLY13" s="24"/>
      <c r="SLZ13" s="24"/>
      <c r="SMA13" s="24"/>
      <c r="SMB13" s="24"/>
      <c r="SMC13" s="24"/>
      <c r="SMD13" s="24"/>
      <c r="SME13" s="24"/>
      <c r="SMF13" s="24"/>
      <c r="SMG13" s="24"/>
      <c r="SMH13" s="24"/>
      <c r="SMI13" s="24"/>
      <c r="SMJ13" s="24"/>
      <c r="SMK13" s="24"/>
      <c r="SML13" s="24"/>
      <c r="SMM13" s="24"/>
      <c r="SMN13" s="24"/>
      <c r="SMO13" s="24"/>
      <c r="SMP13" s="24"/>
      <c r="SMQ13" s="24"/>
      <c r="SMR13" s="24"/>
      <c r="SMS13" s="24"/>
      <c r="SMT13" s="24"/>
      <c r="SMU13" s="24"/>
      <c r="SMV13" s="24"/>
      <c r="SMW13" s="24"/>
      <c r="SMX13" s="24"/>
      <c r="SMY13" s="24"/>
      <c r="SMZ13" s="24"/>
      <c r="SNA13" s="24"/>
      <c r="SNB13" s="24"/>
      <c r="SNC13" s="24"/>
      <c r="SND13" s="24"/>
      <c r="SNE13" s="24"/>
      <c r="SNF13" s="24"/>
      <c r="SNG13" s="24"/>
      <c r="SNH13" s="24"/>
      <c r="SNI13" s="24"/>
      <c r="SNJ13" s="24"/>
      <c r="SNK13" s="24"/>
      <c r="SNL13" s="24"/>
      <c r="SNM13" s="24"/>
      <c r="SNN13" s="24"/>
      <c r="SNO13" s="24"/>
      <c r="SNP13" s="24"/>
      <c r="SNQ13" s="24"/>
      <c r="SNR13" s="24"/>
      <c r="SNS13" s="24"/>
      <c r="SNT13" s="24"/>
      <c r="SNU13" s="24"/>
      <c r="SNV13" s="24"/>
      <c r="SNW13" s="24"/>
      <c r="SNX13" s="24"/>
      <c r="SNY13" s="24"/>
      <c r="SNZ13" s="24"/>
      <c r="SOA13" s="24"/>
      <c r="SOB13" s="24"/>
      <c r="SOC13" s="24"/>
      <c r="SOD13" s="24"/>
      <c r="SOE13" s="24"/>
      <c r="SOF13" s="24"/>
      <c r="SOG13" s="24"/>
      <c r="SOH13" s="24"/>
      <c r="SOI13" s="24"/>
      <c r="SOJ13" s="24"/>
      <c r="SOK13" s="24"/>
      <c r="SOL13" s="24"/>
      <c r="SOM13" s="24"/>
      <c r="SON13" s="24"/>
      <c r="SOO13" s="24"/>
      <c r="SOP13" s="24"/>
      <c r="SOQ13" s="24"/>
      <c r="SOR13" s="24"/>
      <c r="SOS13" s="24"/>
      <c r="SOT13" s="24"/>
      <c r="SOU13" s="24"/>
      <c r="SOV13" s="24"/>
      <c r="SOW13" s="24"/>
      <c r="SOX13" s="24"/>
      <c r="SOY13" s="24"/>
      <c r="SOZ13" s="24"/>
      <c r="SPA13" s="24"/>
      <c r="SPB13" s="24"/>
      <c r="SPC13" s="24"/>
      <c r="SPD13" s="24"/>
      <c r="SPE13" s="24"/>
      <c r="SPF13" s="24"/>
      <c r="SPG13" s="24"/>
      <c r="SPH13" s="24"/>
      <c r="SPI13" s="24"/>
      <c r="SPJ13" s="24"/>
      <c r="SPK13" s="24"/>
      <c r="SPL13" s="24"/>
      <c r="SPM13" s="24"/>
      <c r="SPN13" s="24"/>
      <c r="SPO13" s="24"/>
      <c r="SPP13" s="24"/>
      <c r="SPQ13" s="24"/>
      <c r="SPR13" s="24"/>
      <c r="SPS13" s="24"/>
      <c r="SPT13" s="24"/>
      <c r="SPU13" s="24"/>
      <c r="SPV13" s="24"/>
      <c r="SPW13" s="24"/>
      <c r="SPX13" s="24"/>
      <c r="SPY13" s="24"/>
      <c r="SPZ13" s="24"/>
      <c r="SQA13" s="24"/>
      <c r="SQB13" s="24"/>
      <c r="SQC13" s="24"/>
      <c r="SQD13" s="24"/>
      <c r="SQE13" s="24"/>
      <c r="SQF13" s="24"/>
      <c r="SQG13" s="24"/>
      <c r="SQH13" s="24"/>
      <c r="SQI13" s="24"/>
      <c r="SQJ13" s="24"/>
      <c r="SQK13" s="24"/>
      <c r="SQL13" s="24"/>
      <c r="SQM13" s="24"/>
      <c r="SQN13" s="24"/>
      <c r="SQO13" s="24"/>
      <c r="SQP13" s="24"/>
      <c r="SQQ13" s="24"/>
      <c r="SQR13" s="24"/>
      <c r="SQS13" s="24"/>
      <c r="SQT13" s="24"/>
      <c r="SQU13" s="24"/>
      <c r="SQV13" s="24"/>
      <c r="SQW13" s="24"/>
      <c r="SQX13" s="24"/>
      <c r="SQY13" s="24"/>
      <c r="SQZ13" s="24"/>
      <c r="SRA13" s="24"/>
      <c r="SRB13" s="24"/>
      <c r="SRC13" s="24"/>
      <c r="SRD13" s="24"/>
      <c r="SRE13" s="24"/>
      <c r="SRF13" s="24"/>
      <c r="SRG13" s="24"/>
      <c r="SRH13" s="24"/>
      <c r="SRI13" s="24"/>
      <c r="SRJ13" s="24"/>
      <c r="SRK13" s="24"/>
      <c r="SRL13" s="24"/>
      <c r="SRM13" s="24"/>
      <c r="SRN13" s="24"/>
      <c r="SRO13" s="24"/>
      <c r="SRP13" s="24"/>
      <c r="SRQ13" s="24"/>
      <c r="SRR13" s="24"/>
      <c r="SRS13" s="24"/>
      <c r="SRT13" s="24"/>
      <c r="SRU13" s="24"/>
      <c r="SRV13" s="24"/>
      <c r="SRW13" s="24"/>
      <c r="SRX13" s="24"/>
      <c r="SRY13" s="24"/>
      <c r="SRZ13" s="24"/>
      <c r="SSA13" s="24"/>
      <c r="SSB13" s="24"/>
      <c r="SSC13" s="24"/>
      <c r="SSD13" s="24"/>
      <c r="SSE13" s="24"/>
      <c r="SSF13" s="24"/>
      <c r="SSG13" s="24"/>
      <c r="SSH13" s="24"/>
      <c r="SSI13" s="24"/>
      <c r="SSJ13" s="24"/>
      <c r="SSK13" s="24"/>
      <c r="SSL13" s="24"/>
      <c r="SSM13" s="24"/>
      <c r="SSN13" s="24"/>
      <c r="SSO13" s="24"/>
      <c r="SSP13" s="24"/>
      <c r="SSQ13" s="24"/>
      <c r="SSR13" s="24"/>
      <c r="SSS13" s="24"/>
      <c r="SST13" s="24"/>
      <c r="SSU13" s="24"/>
      <c r="SSV13" s="24"/>
      <c r="SSW13" s="24"/>
      <c r="SSX13" s="24"/>
      <c r="SSY13" s="24"/>
      <c r="SSZ13" s="24"/>
      <c r="STA13" s="24"/>
      <c r="STB13" s="24"/>
      <c r="STC13" s="24"/>
      <c r="STD13" s="24"/>
      <c r="STE13" s="24"/>
      <c r="STF13" s="24"/>
      <c r="STG13" s="24"/>
      <c r="STH13" s="24"/>
      <c r="STI13" s="24"/>
      <c r="STJ13" s="24"/>
      <c r="STK13" s="24"/>
      <c r="STL13" s="24"/>
      <c r="STM13" s="24"/>
      <c r="STN13" s="24"/>
      <c r="STO13" s="24"/>
      <c r="STP13" s="24"/>
      <c r="STQ13" s="24"/>
      <c r="STR13" s="24"/>
      <c r="STS13" s="24"/>
      <c r="STT13" s="24"/>
      <c r="STU13" s="24"/>
      <c r="STV13" s="24"/>
      <c r="STW13" s="24"/>
      <c r="STX13" s="24"/>
      <c r="STY13" s="24"/>
      <c r="STZ13" s="24"/>
      <c r="SUA13" s="24"/>
      <c r="SUB13" s="24"/>
      <c r="SUC13" s="24"/>
      <c r="SUD13" s="24"/>
      <c r="SUE13" s="24"/>
      <c r="SUF13" s="24"/>
      <c r="SUG13" s="24"/>
      <c r="SUH13" s="24"/>
      <c r="SUI13" s="24"/>
      <c r="SUJ13" s="24"/>
      <c r="SUK13" s="24"/>
      <c r="SUL13" s="24"/>
      <c r="SUM13" s="24"/>
      <c r="SUN13" s="24"/>
      <c r="SUO13" s="24"/>
      <c r="SUP13" s="24"/>
      <c r="SUQ13" s="24"/>
      <c r="SUR13" s="24"/>
      <c r="SUS13" s="24"/>
      <c r="SUT13" s="24"/>
      <c r="SUU13" s="24"/>
      <c r="SUV13" s="24"/>
      <c r="SUW13" s="24"/>
      <c r="SUX13" s="24"/>
      <c r="SUY13" s="24"/>
      <c r="SUZ13" s="24"/>
      <c r="SVA13" s="24"/>
      <c r="SVB13" s="24"/>
      <c r="SVC13" s="24"/>
      <c r="SVD13" s="24"/>
      <c r="SVE13" s="24"/>
      <c r="SVF13" s="24"/>
      <c r="SVG13" s="24"/>
      <c r="SVH13" s="24"/>
      <c r="SVI13" s="24"/>
      <c r="SVJ13" s="24"/>
      <c r="SVK13" s="24"/>
      <c r="SVL13" s="24"/>
      <c r="SVM13" s="24"/>
      <c r="SVN13" s="24"/>
      <c r="SVO13" s="24"/>
      <c r="SVP13" s="24"/>
      <c r="SVQ13" s="24"/>
      <c r="SVR13" s="24"/>
      <c r="SVS13" s="24"/>
      <c r="SVT13" s="24"/>
      <c r="SVU13" s="24"/>
      <c r="SVV13" s="24"/>
      <c r="SVW13" s="24"/>
      <c r="SVX13" s="24"/>
      <c r="SVY13" s="24"/>
      <c r="SVZ13" s="24"/>
      <c r="SWA13" s="24"/>
      <c r="SWB13" s="24"/>
      <c r="SWC13" s="24"/>
      <c r="SWD13" s="24"/>
      <c r="SWE13" s="24"/>
      <c r="SWF13" s="24"/>
      <c r="SWG13" s="24"/>
      <c r="SWH13" s="24"/>
      <c r="SWI13" s="24"/>
      <c r="SWJ13" s="24"/>
      <c r="SWK13" s="24"/>
      <c r="SWL13" s="24"/>
      <c r="SWM13" s="24"/>
      <c r="SWN13" s="24"/>
      <c r="SWO13" s="24"/>
      <c r="SWP13" s="24"/>
      <c r="SWQ13" s="24"/>
      <c r="SWR13" s="24"/>
      <c r="SWS13" s="24"/>
      <c r="SWT13" s="24"/>
      <c r="SWU13" s="24"/>
      <c r="SWV13" s="24"/>
      <c r="SWW13" s="24"/>
      <c r="SWX13" s="24"/>
      <c r="SWY13" s="24"/>
      <c r="SWZ13" s="24"/>
      <c r="SXA13" s="24"/>
      <c r="SXB13" s="24"/>
      <c r="SXC13" s="24"/>
      <c r="SXD13" s="24"/>
      <c r="SXE13" s="24"/>
      <c r="SXF13" s="24"/>
      <c r="SXG13" s="24"/>
      <c r="SXH13" s="24"/>
      <c r="SXI13" s="24"/>
      <c r="SXJ13" s="24"/>
      <c r="SXK13" s="24"/>
      <c r="SXL13" s="24"/>
      <c r="SXM13" s="24"/>
      <c r="SXN13" s="24"/>
      <c r="SXO13" s="24"/>
      <c r="SXP13" s="24"/>
      <c r="SXQ13" s="24"/>
      <c r="SXR13" s="24"/>
      <c r="SXS13" s="24"/>
      <c r="SXT13" s="24"/>
      <c r="SXU13" s="24"/>
      <c r="SXV13" s="24"/>
      <c r="SXW13" s="24"/>
      <c r="SXX13" s="24"/>
      <c r="SXY13" s="24"/>
      <c r="SXZ13" s="24"/>
      <c r="SYA13" s="24"/>
      <c r="SYB13" s="24"/>
      <c r="SYC13" s="24"/>
      <c r="SYD13" s="24"/>
      <c r="SYE13" s="24"/>
      <c r="SYF13" s="24"/>
      <c r="SYG13" s="24"/>
      <c r="SYH13" s="24"/>
      <c r="SYI13" s="24"/>
      <c r="SYJ13" s="24"/>
      <c r="SYK13" s="24"/>
      <c r="SYL13" s="24"/>
      <c r="SYM13" s="24"/>
      <c r="SYN13" s="24"/>
      <c r="SYO13" s="24"/>
      <c r="SYP13" s="24"/>
      <c r="SYQ13" s="24"/>
      <c r="SYR13" s="24"/>
      <c r="SYS13" s="24"/>
      <c r="SYT13" s="24"/>
      <c r="SYU13" s="24"/>
      <c r="SYV13" s="24"/>
      <c r="SYW13" s="24"/>
      <c r="SYX13" s="24"/>
      <c r="SYY13" s="24"/>
      <c r="SYZ13" s="24"/>
      <c r="SZA13" s="24"/>
      <c r="SZB13" s="24"/>
      <c r="SZC13" s="24"/>
      <c r="SZD13" s="24"/>
      <c r="SZE13" s="24"/>
      <c r="SZF13" s="24"/>
      <c r="SZG13" s="24"/>
      <c r="SZH13" s="24"/>
      <c r="SZI13" s="24"/>
      <c r="SZJ13" s="24"/>
      <c r="SZK13" s="24"/>
      <c r="SZL13" s="24"/>
      <c r="SZM13" s="24"/>
      <c r="SZN13" s="24"/>
      <c r="SZO13" s="24"/>
      <c r="SZP13" s="24"/>
      <c r="SZQ13" s="24"/>
      <c r="SZR13" s="24"/>
      <c r="SZS13" s="24"/>
      <c r="SZT13" s="24"/>
      <c r="SZU13" s="24"/>
      <c r="SZV13" s="24"/>
      <c r="SZW13" s="24"/>
      <c r="SZX13" s="24"/>
      <c r="SZY13" s="24"/>
      <c r="SZZ13" s="24"/>
      <c r="TAA13" s="24"/>
      <c r="TAB13" s="24"/>
      <c r="TAC13" s="24"/>
      <c r="TAD13" s="24"/>
      <c r="TAE13" s="24"/>
      <c r="TAF13" s="24"/>
      <c r="TAG13" s="24"/>
      <c r="TAH13" s="24"/>
      <c r="TAI13" s="24"/>
      <c r="TAJ13" s="24"/>
      <c r="TAK13" s="24"/>
      <c r="TAL13" s="24"/>
      <c r="TAM13" s="24"/>
      <c r="TAN13" s="24"/>
      <c r="TAO13" s="24"/>
      <c r="TAP13" s="24"/>
      <c r="TAQ13" s="24"/>
      <c r="TAR13" s="24"/>
      <c r="TAS13" s="24"/>
      <c r="TAT13" s="24"/>
      <c r="TAU13" s="24"/>
      <c r="TAV13" s="24"/>
      <c r="TAW13" s="24"/>
      <c r="TAX13" s="24"/>
      <c r="TAY13" s="24"/>
      <c r="TAZ13" s="24"/>
      <c r="TBA13" s="24"/>
      <c r="TBB13" s="24"/>
      <c r="TBC13" s="24"/>
      <c r="TBD13" s="24"/>
      <c r="TBE13" s="24"/>
      <c r="TBF13" s="24"/>
      <c r="TBG13" s="24"/>
      <c r="TBH13" s="24"/>
      <c r="TBI13" s="24"/>
      <c r="TBJ13" s="24"/>
      <c r="TBK13" s="24"/>
      <c r="TBL13" s="24"/>
      <c r="TBM13" s="24"/>
      <c r="TBN13" s="24"/>
      <c r="TBO13" s="24"/>
      <c r="TBP13" s="24"/>
      <c r="TBQ13" s="24"/>
      <c r="TBR13" s="24"/>
      <c r="TBS13" s="24"/>
      <c r="TBT13" s="24"/>
      <c r="TBU13" s="24"/>
      <c r="TBV13" s="24"/>
      <c r="TBW13" s="24"/>
      <c r="TBX13" s="24"/>
      <c r="TBY13" s="24"/>
      <c r="TBZ13" s="24"/>
      <c r="TCA13" s="24"/>
      <c r="TCB13" s="24"/>
      <c r="TCC13" s="24"/>
      <c r="TCD13" s="24"/>
      <c r="TCE13" s="24"/>
      <c r="TCF13" s="24"/>
      <c r="TCG13" s="24"/>
      <c r="TCH13" s="24"/>
      <c r="TCI13" s="24"/>
      <c r="TCJ13" s="24"/>
      <c r="TCK13" s="24"/>
      <c r="TCL13" s="24"/>
      <c r="TCM13" s="24"/>
      <c r="TCN13" s="24"/>
      <c r="TCO13" s="24"/>
      <c r="TCP13" s="24"/>
      <c r="TCQ13" s="24"/>
      <c r="TCR13" s="24"/>
      <c r="TCS13" s="24"/>
      <c r="TCT13" s="24"/>
      <c r="TCU13" s="24"/>
      <c r="TCV13" s="24"/>
      <c r="TCW13" s="24"/>
      <c r="TCX13" s="24"/>
      <c r="TCY13" s="24"/>
      <c r="TCZ13" s="24"/>
      <c r="TDA13" s="24"/>
      <c r="TDB13" s="24"/>
      <c r="TDC13" s="24"/>
      <c r="TDD13" s="24"/>
      <c r="TDE13" s="24"/>
      <c r="TDF13" s="24"/>
      <c r="TDG13" s="24"/>
      <c r="TDH13" s="24"/>
      <c r="TDI13" s="24"/>
      <c r="TDJ13" s="24"/>
      <c r="TDK13" s="24"/>
      <c r="TDL13" s="24"/>
      <c r="TDM13" s="24"/>
      <c r="TDN13" s="24"/>
      <c r="TDO13" s="24"/>
      <c r="TDP13" s="24"/>
      <c r="TDQ13" s="24"/>
      <c r="TDR13" s="24"/>
      <c r="TDS13" s="24"/>
      <c r="TDT13" s="24"/>
      <c r="TDU13" s="24"/>
      <c r="TDV13" s="24"/>
      <c r="TDW13" s="24"/>
      <c r="TDX13" s="24"/>
      <c r="TDY13" s="24"/>
      <c r="TDZ13" s="24"/>
      <c r="TEA13" s="24"/>
      <c r="TEB13" s="24"/>
      <c r="TEC13" s="24"/>
      <c r="TED13" s="24"/>
      <c r="TEE13" s="24"/>
      <c r="TEF13" s="24"/>
      <c r="TEG13" s="24"/>
      <c r="TEH13" s="24"/>
      <c r="TEI13" s="24"/>
      <c r="TEJ13" s="24"/>
      <c r="TEK13" s="24"/>
      <c r="TEL13" s="24"/>
      <c r="TEM13" s="24"/>
      <c r="TEN13" s="24"/>
      <c r="TEO13" s="24"/>
      <c r="TEP13" s="24"/>
      <c r="TEQ13" s="24"/>
      <c r="TER13" s="24"/>
      <c r="TES13" s="24"/>
      <c r="TET13" s="24"/>
      <c r="TEU13" s="24"/>
      <c r="TEV13" s="24"/>
      <c r="TEW13" s="24"/>
      <c r="TEX13" s="24"/>
      <c r="TEY13" s="24"/>
      <c r="TEZ13" s="24"/>
      <c r="TFA13" s="24"/>
      <c r="TFB13" s="24"/>
      <c r="TFC13" s="24"/>
      <c r="TFD13" s="24"/>
      <c r="TFE13" s="24"/>
      <c r="TFF13" s="24"/>
      <c r="TFG13" s="24"/>
      <c r="TFH13" s="24"/>
      <c r="TFI13" s="24"/>
      <c r="TFJ13" s="24"/>
      <c r="TFK13" s="24"/>
      <c r="TFL13" s="24"/>
      <c r="TFM13" s="24"/>
      <c r="TFN13" s="24"/>
      <c r="TFO13" s="24"/>
      <c r="TFP13" s="24"/>
      <c r="TFQ13" s="24"/>
      <c r="TFR13" s="24"/>
      <c r="TFS13" s="24"/>
      <c r="TFT13" s="24"/>
      <c r="TFU13" s="24"/>
      <c r="TFV13" s="24"/>
      <c r="TFW13" s="24"/>
      <c r="TFX13" s="24"/>
      <c r="TFY13" s="24"/>
      <c r="TFZ13" s="24"/>
      <c r="TGA13" s="24"/>
      <c r="TGB13" s="24"/>
      <c r="TGC13" s="24"/>
      <c r="TGD13" s="24"/>
      <c r="TGE13" s="24"/>
      <c r="TGF13" s="24"/>
      <c r="TGG13" s="24"/>
      <c r="TGH13" s="24"/>
      <c r="TGI13" s="24"/>
      <c r="TGJ13" s="24"/>
      <c r="TGK13" s="24"/>
      <c r="TGL13" s="24"/>
      <c r="TGM13" s="24"/>
      <c r="TGN13" s="24"/>
      <c r="TGO13" s="24"/>
      <c r="TGP13" s="24"/>
      <c r="TGQ13" s="24"/>
      <c r="TGR13" s="24"/>
      <c r="TGS13" s="24"/>
      <c r="TGT13" s="24"/>
      <c r="TGU13" s="24"/>
      <c r="TGV13" s="24"/>
      <c r="TGW13" s="24"/>
      <c r="TGX13" s="24"/>
      <c r="TGY13" s="24"/>
      <c r="TGZ13" s="24"/>
      <c r="THA13" s="24"/>
      <c r="THB13" s="24"/>
      <c r="THC13" s="24"/>
      <c r="THD13" s="24"/>
      <c r="THE13" s="24"/>
      <c r="THF13" s="24"/>
      <c r="THG13" s="24"/>
      <c r="THH13" s="24"/>
      <c r="THI13" s="24"/>
      <c r="THJ13" s="24"/>
      <c r="THK13" s="24"/>
      <c r="THL13" s="24"/>
      <c r="THM13" s="24"/>
      <c r="THN13" s="24"/>
      <c r="THO13" s="24"/>
      <c r="THP13" s="24"/>
      <c r="THQ13" s="24"/>
      <c r="THR13" s="24"/>
      <c r="THS13" s="24"/>
      <c r="THT13" s="24"/>
      <c r="THU13" s="24"/>
      <c r="THV13" s="24"/>
      <c r="THW13" s="24"/>
      <c r="THX13" s="24"/>
      <c r="THY13" s="24"/>
      <c r="THZ13" s="24"/>
      <c r="TIA13" s="24"/>
      <c r="TIB13" s="24"/>
      <c r="TIC13" s="24"/>
      <c r="TID13" s="24"/>
      <c r="TIE13" s="24"/>
      <c r="TIF13" s="24"/>
      <c r="TIG13" s="24"/>
      <c r="TIH13" s="24"/>
      <c r="TII13" s="24"/>
      <c r="TIJ13" s="24"/>
      <c r="TIK13" s="24"/>
      <c r="TIL13" s="24"/>
      <c r="TIM13" s="24"/>
      <c r="TIN13" s="24"/>
      <c r="TIO13" s="24"/>
      <c r="TIP13" s="24"/>
      <c r="TIQ13" s="24"/>
      <c r="TIR13" s="24"/>
      <c r="TIS13" s="24"/>
      <c r="TIT13" s="24"/>
      <c r="TIU13" s="24"/>
      <c r="TIV13" s="24"/>
      <c r="TIW13" s="24"/>
      <c r="TIX13" s="24"/>
      <c r="TIY13" s="24"/>
      <c r="TIZ13" s="24"/>
      <c r="TJA13" s="24"/>
      <c r="TJB13" s="24"/>
      <c r="TJC13" s="24"/>
      <c r="TJD13" s="24"/>
      <c r="TJE13" s="24"/>
      <c r="TJF13" s="24"/>
      <c r="TJG13" s="24"/>
      <c r="TJH13" s="24"/>
      <c r="TJI13" s="24"/>
      <c r="TJJ13" s="24"/>
      <c r="TJK13" s="24"/>
      <c r="TJL13" s="24"/>
      <c r="TJM13" s="24"/>
      <c r="TJN13" s="24"/>
      <c r="TJO13" s="24"/>
      <c r="TJP13" s="24"/>
      <c r="TJQ13" s="24"/>
      <c r="TJR13" s="24"/>
      <c r="TJS13" s="24"/>
      <c r="TJT13" s="24"/>
      <c r="TJU13" s="24"/>
      <c r="TJV13" s="24"/>
      <c r="TJW13" s="24"/>
      <c r="TJX13" s="24"/>
      <c r="TJY13" s="24"/>
      <c r="TJZ13" s="24"/>
      <c r="TKA13" s="24"/>
      <c r="TKB13" s="24"/>
      <c r="TKC13" s="24"/>
      <c r="TKD13" s="24"/>
      <c r="TKE13" s="24"/>
      <c r="TKF13" s="24"/>
      <c r="TKG13" s="24"/>
      <c r="TKH13" s="24"/>
      <c r="TKI13" s="24"/>
      <c r="TKJ13" s="24"/>
      <c r="TKK13" s="24"/>
      <c r="TKL13" s="24"/>
      <c r="TKM13" s="24"/>
      <c r="TKN13" s="24"/>
      <c r="TKO13" s="24"/>
      <c r="TKP13" s="24"/>
      <c r="TKQ13" s="24"/>
      <c r="TKR13" s="24"/>
      <c r="TKS13" s="24"/>
      <c r="TKT13" s="24"/>
      <c r="TKU13" s="24"/>
      <c r="TKV13" s="24"/>
      <c r="TKW13" s="24"/>
      <c r="TKX13" s="24"/>
      <c r="TKY13" s="24"/>
      <c r="TKZ13" s="24"/>
      <c r="TLA13" s="24"/>
      <c r="TLB13" s="24"/>
      <c r="TLC13" s="24"/>
      <c r="TLD13" s="24"/>
      <c r="TLE13" s="24"/>
      <c r="TLF13" s="24"/>
      <c r="TLG13" s="24"/>
      <c r="TLH13" s="24"/>
      <c r="TLI13" s="24"/>
      <c r="TLJ13" s="24"/>
      <c r="TLK13" s="24"/>
      <c r="TLL13" s="24"/>
      <c r="TLM13" s="24"/>
      <c r="TLN13" s="24"/>
      <c r="TLO13" s="24"/>
      <c r="TLP13" s="24"/>
      <c r="TLQ13" s="24"/>
      <c r="TLR13" s="24"/>
      <c r="TLS13" s="24"/>
      <c r="TLT13" s="24"/>
      <c r="TLU13" s="24"/>
      <c r="TLV13" s="24"/>
      <c r="TLW13" s="24"/>
      <c r="TLX13" s="24"/>
      <c r="TLY13" s="24"/>
      <c r="TLZ13" s="24"/>
      <c r="TMA13" s="24"/>
      <c r="TMB13" s="24"/>
      <c r="TMC13" s="24"/>
      <c r="TMD13" s="24"/>
      <c r="TME13" s="24"/>
      <c r="TMF13" s="24"/>
      <c r="TMG13" s="24"/>
      <c r="TMH13" s="24"/>
      <c r="TMI13" s="24"/>
      <c r="TMJ13" s="24"/>
      <c r="TMK13" s="24"/>
      <c r="TML13" s="24"/>
      <c r="TMM13" s="24"/>
      <c r="TMN13" s="24"/>
      <c r="TMO13" s="24"/>
      <c r="TMP13" s="24"/>
      <c r="TMQ13" s="24"/>
      <c r="TMR13" s="24"/>
      <c r="TMS13" s="24"/>
      <c r="TMT13" s="24"/>
      <c r="TMU13" s="24"/>
      <c r="TMV13" s="24"/>
      <c r="TMW13" s="24"/>
      <c r="TMX13" s="24"/>
      <c r="TMY13" s="24"/>
      <c r="TMZ13" s="24"/>
      <c r="TNA13" s="24"/>
      <c r="TNB13" s="24"/>
      <c r="TNC13" s="24"/>
      <c r="TND13" s="24"/>
      <c r="TNE13" s="24"/>
      <c r="TNF13" s="24"/>
      <c r="TNG13" s="24"/>
      <c r="TNH13" s="24"/>
      <c r="TNI13" s="24"/>
      <c r="TNJ13" s="24"/>
      <c r="TNK13" s="24"/>
      <c r="TNL13" s="24"/>
      <c r="TNM13" s="24"/>
      <c r="TNN13" s="24"/>
      <c r="TNO13" s="24"/>
      <c r="TNP13" s="24"/>
      <c r="TNQ13" s="24"/>
      <c r="TNR13" s="24"/>
      <c r="TNS13" s="24"/>
      <c r="TNT13" s="24"/>
      <c r="TNU13" s="24"/>
      <c r="TNV13" s="24"/>
      <c r="TNW13" s="24"/>
      <c r="TNX13" s="24"/>
      <c r="TNY13" s="24"/>
      <c r="TNZ13" s="24"/>
      <c r="TOA13" s="24"/>
      <c r="TOB13" s="24"/>
      <c r="TOC13" s="24"/>
      <c r="TOD13" s="24"/>
      <c r="TOE13" s="24"/>
      <c r="TOF13" s="24"/>
      <c r="TOG13" s="24"/>
      <c r="TOH13" s="24"/>
      <c r="TOI13" s="24"/>
      <c r="TOJ13" s="24"/>
      <c r="TOK13" s="24"/>
      <c r="TOL13" s="24"/>
      <c r="TOM13" s="24"/>
      <c r="TON13" s="24"/>
      <c r="TOO13" s="24"/>
      <c r="TOP13" s="24"/>
      <c r="TOQ13" s="24"/>
      <c r="TOR13" s="24"/>
      <c r="TOS13" s="24"/>
      <c r="TOT13" s="24"/>
      <c r="TOU13" s="24"/>
      <c r="TOV13" s="24"/>
      <c r="TOW13" s="24"/>
      <c r="TOX13" s="24"/>
      <c r="TOY13" s="24"/>
      <c r="TOZ13" s="24"/>
      <c r="TPA13" s="24"/>
      <c r="TPB13" s="24"/>
      <c r="TPC13" s="24"/>
      <c r="TPD13" s="24"/>
      <c r="TPE13" s="24"/>
      <c r="TPF13" s="24"/>
      <c r="TPG13" s="24"/>
      <c r="TPH13" s="24"/>
      <c r="TPI13" s="24"/>
      <c r="TPJ13" s="24"/>
      <c r="TPK13" s="24"/>
      <c r="TPL13" s="24"/>
      <c r="TPM13" s="24"/>
      <c r="TPN13" s="24"/>
      <c r="TPO13" s="24"/>
      <c r="TPP13" s="24"/>
      <c r="TPQ13" s="24"/>
      <c r="TPR13" s="24"/>
      <c r="TPS13" s="24"/>
      <c r="TPT13" s="24"/>
      <c r="TPU13" s="24"/>
      <c r="TPV13" s="24"/>
      <c r="TPW13" s="24"/>
      <c r="TPX13" s="24"/>
      <c r="TPY13" s="24"/>
      <c r="TPZ13" s="24"/>
      <c r="TQA13" s="24"/>
      <c r="TQB13" s="24"/>
      <c r="TQC13" s="24"/>
      <c r="TQD13" s="24"/>
      <c r="TQE13" s="24"/>
      <c r="TQF13" s="24"/>
      <c r="TQG13" s="24"/>
      <c r="TQH13" s="24"/>
      <c r="TQI13" s="24"/>
      <c r="TQJ13" s="24"/>
      <c r="TQK13" s="24"/>
      <c r="TQL13" s="24"/>
      <c r="TQM13" s="24"/>
      <c r="TQN13" s="24"/>
      <c r="TQO13" s="24"/>
      <c r="TQP13" s="24"/>
      <c r="TQQ13" s="24"/>
      <c r="TQR13" s="24"/>
      <c r="TQS13" s="24"/>
      <c r="TQT13" s="24"/>
      <c r="TQU13" s="24"/>
      <c r="TQV13" s="24"/>
      <c r="TQW13" s="24"/>
      <c r="TQX13" s="24"/>
      <c r="TQY13" s="24"/>
      <c r="TQZ13" s="24"/>
      <c r="TRA13" s="24"/>
      <c r="TRB13" s="24"/>
      <c r="TRC13" s="24"/>
      <c r="TRD13" s="24"/>
      <c r="TRE13" s="24"/>
      <c r="TRF13" s="24"/>
      <c r="TRG13" s="24"/>
      <c r="TRH13" s="24"/>
      <c r="TRI13" s="24"/>
      <c r="TRJ13" s="24"/>
      <c r="TRK13" s="24"/>
      <c r="TRL13" s="24"/>
      <c r="TRM13" s="24"/>
      <c r="TRN13" s="24"/>
      <c r="TRO13" s="24"/>
      <c r="TRP13" s="24"/>
      <c r="TRQ13" s="24"/>
      <c r="TRR13" s="24"/>
      <c r="TRS13" s="24"/>
      <c r="TRT13" s="24"/>
      <c r="TRU13" s="24"/>
      <c r="TRV13" s="24"/>
      <c r="TRW13" s="24"/>
      <c r="TRX13" s="24"/>
      <c r="TRY13" s="24"/>
      <c r="TRZ13" s="24"/>
      <c r="TSA13" s="24"/>
      <c r="TSB13" s="24"/>
      <c r="TSC13" s="24"/>
      <c r="TSD13" s="24"/>
      <c r="TSE13" s="24"/>
      <c r="TSF13" s="24"/>
      <c r="TSG13" s="24"/>
      <c r="TSH13" s="24"/>
      <c r="TSI13" s="24"/>
      <c r="TSJ13" s="24"/>
      <c r="TSK13" s="24"/>
      <c r="TSL13" s="24"/>
      <c r="TSM13" s="24"/>
      <c r="TSN13" s="24"/>
      <c r="TSO13" s="24"/>
      <c r="TSP13" s="24"/>
      <c r="TSQ13" s="24"/>
      <c r="TSR13" s="24"/>
      <c r="TSS13" s="24"/>
      <c r="TST13" s="24"/>
      <c r="TSU13" s="24"/>
      <c r="TSV13" s="24"/>
      <c r="TSW13" s="24"/>
      <c r="TSX13" s="24"/>
      <c r="TSY13" s="24"/>
      <c r="TSZ13" s="24"/>
      <c r="TTA13" s="24"/>
      <c r="TTB13" s="24"/>
      <c r="TTC13" s="24"/>
      <c r="TTD13" s="24"/>
      <c r="TTE13" s="24"/>
      <c r="TTF13" s="24"/>
      <c r="TTG13" s="24"/>
      <c r="TTH13" s="24"/>
      <c r="TTI13" s="24"/>
      <c r="TTJ13" s="24"/>
      <c r="TTK13" s="24"/>
      <c r="TTL13" s="24"/>
      <c r="TTM13" s="24"/>
      <c r="TTN13" s="24"/>
      <c r="TTO13" s="24"/>
      <c r="TTP13" s="24"/>
      <c r="TTQ13" s="24"/>
      <c r="TTR13" s="24"/>
      <c r="TTS13" s="24"/>
      <c r="TTT13" s="24"/>
      <c r="TTU13" s="24"/>
      <c r="TTV13" s="24"/>
      <c r="TTW13" s="24"/>
      <c r="TTX13" s="24"/>
      <c r="TTY13" s="24"/>
      <c r="TTZ13" s="24"/>
      <c r="TUA13" s="24"/>
      <c r="TUB13" s="24"/>
      <c r="TUC13" s="24"/>
      <c r="TUD13" s="24"/>
      <c r="TUE13" s="24"/>
      <c r="TUF13" s="24"/>
      <c r="TUG13" s="24"/>
      <c r="TUH13" s="24"/>
      <c r="TUI13" s="24"/>
      <c r="TUJ13" s="24"/>
      <c r="TUK13" s="24"/>
      <c r="TUL13" s="24"/>
      <c r="TUM13" s="24"/>
      <c r="TUN13" s="24"/>
      <c r="TUO13" s="24"/>
      <c r="TUP13" s="24"/>
      <c r="TUQ13" s="24"/>
      <c r="TUR13" s="24"/>
      <c r="TUS13" s="24"/>
      <c r="TUT13" s="24"/>
      <c r="TUU13" s="24"/>
      <c r="TUV13" s="24"/>
      <c r="TUW13" s="24"/>
      <c r="TUX13" s="24"/>
      <c r="TUY13" s="24"/>
      <c r="TUZ13" s="24"/>
      <c r="TVA13" s="24"/>
      <c r="TVB13" s="24"/>
      <c r="TVC13" s="24"/>
      <c r="TVD13" s="24"/>
      <c r="TVE13" s="24"/>
      <c r="TVF13" s="24"/>
      <c r="TVG13" s="24"/>
      <c r="TVH13" s="24"/>
      <c r="TVI13" s="24"/>
      <c r="TVJ13" s="24"/>
      <c r="TVK13" s="24"/>
      <c r="TVL13" s="24"/>
      <c r="TVM13" s="24"/>
      <c r="TVN13" s="24"/>
      <c r="TVO13" s="24"/>
      <c r="TVP13" s="24"/>
      <c r="TVQ13" s="24"/>
      <c r="TVR13" s="24"/>
      <c r="TVS13" s="24"/>
      <c r="TVT13" s="24"/>
      <c r="TVU13" s="24"/>
      <c r="TVV13" s="24"/>
      <c r="TVW13" s="24"/>
      <c r="TVX13" s="24"/>
      <c r="TVY13" s="24"/>
      <c r="TVZ13" s="24"/>
      <c r="TWA13" s="24"/>
      <c r="TWB13" s="24"/>
      <c r="TWC13" s="24"/>
      <c r="TWD13" s="24"/>
      <c r="TWE13" s="24"/>
      <c r="TWF13" s="24"/>
      <c r="TWG13" s="24"/>
      <c r="TWH13" s="24"/>
      <c r="TWI13" s="24"/>
      <c r="TWJ13" s="24"/>
      <c r="TWK13" s="24"/>
      <c r="TWL13" s="24"/>
      <c r="TWM13" s="24"/>
      <c r="TWN13" s="24"/>
      <c r="TWO13" s="24"/>
      <c r="TWP13" s="24"/>
      <c r="TWQ13" s="24"/>
      <c r="TWR13" s="24"/>
      <c r="TWS13" s="24"/>
      <c r="TWT13" s="24"/>
      <c r="TWU13" s="24"/>
      <c r="TWV13" s="24"/>
      <c r="TWW13" s="24"/>
      <c r="TWX13" s="24"/>
      <c r="TWY13" s="24"/>
      <c r="TWZ13" s="24"/>
      <c r="TXA13" s="24"/>
      <c r="TXB13" s="24"/>
      <c r="TXC13" s="24"/>
      <c r="TXD13" s="24"/>
      <c r="TXE13" s="24"/>
      <c r="TXF13" s="24"/>
      <c r="TXG13" s="24"/>
      <c r="TXH13" s="24"/>
      <c r="TXI13" s="24"/>
      <c r="TXJ13" s="24"/>
      <c r="TXK13" s="24"/>
      <c r="TXL13" s="24"/>
      <c r="TXM13" s="24"/>
      <c r="TXN13" s="24"/>
      <c r="TXO13" s="24"/>
      <c r="TXP13" s="24"/>
      <c r="TXQ13" s="24"/>
      <c r="TXR13" s="24"/>
      <c r="TXS13" s="24"/>
      <c r="TXT13" s="24"/>
      <c r="TXU13" s="24"/>
      <c r="TXV13" s="24"/>
      <c r="TXW13" s="24"/>
      <c r="TXX13" s="24"/>
      <c r="TXY13" s="24"/>
      <c r="TXZ13" s="24"/>
      <c r="TYA13" s="24"/>
      <c r="TYB13" s="24"/>
      <c r="TYC13" s="24"/>
      <c r="TYD13" s="24"/>
      <c r="TYE13" s="24"/>
      <c r="TYF13" s="24"/>
      <c r="TYG13" s="24"/>
      <c r="TYH13" s="24"/>
      <c r="TYI13" s="24"/>
      <c r="TYJ13" s="24"/>
      <c r="TYK13" s="24"/>
      <c r="TYL13" s="24"/>
      <c r="TYM13" s="24"/>
      <c r="TYN13" s="24"/>
      <c r="TYO13" s="24"/>
      <c r="TYP13" s="24"/>
      <c r="TYQ13" s="24"/>
      <c r="TYR13" s="24"/>
      <c r="TYS13" s="24"/>
      <c r="TYT13" s="24"/>
      <c r="TYU13" s="24"/>
      <c r="TYV13" s="24"/>
      <c r="TYW13" s="24"/>
      <c r="TYX13" s="24"/>
      <c r="TYY13" s="24"/>
      <c r="TYZ13" s="24"/>
      <c r="TZA13" s="24"/>
      <c r="TZB13" s="24"/>
      <c r="TZC13" s="24"/>
      <c r="TZD13" s="24"/>
      <c r="TZE13" s="24"/>
      <c r="TZF13" s="24"/>
      <c r="TZG13" s="24"/>
      <c r="TZH13" s="24"/>
      <c r="TZI13" s="24"/>
      <c r="TZJ13" s="24"/>
      <c r="TZK13" s="24"/>
      <c r="TZL13" s="24"/>
      <c r="TZM13" s="24"/>
      <c r="TZN13" s="24"/>
      <c r="TZO13" s="24"/>
      <c r="TZP13" s="24"/>
      <c r="TZQ13" s="24"/>
      <c r="TZR13" s="24"/>
      <c r="TZS13" s="24"/>
      <c r="TZT13" s="24"/>
      <c r="TZU13" s="24"/>
      <c r="TZV13" s="24"/>
      <c r="TZW13" s="24"/>
      <c r="TZX13" s="24"/>
      <c r="TZY13" s="24"/>
      <c r="TZZ13" s="24"/>
      <c r="UAA13" s="24"/>
      <c r="UAB13" s="24"/>
      <c r="UAC13" s="24"/>
      <c r="UAD13" s="24"/>
      <c r="UAE13" s="24"/>
      <c r="UAF13" s="24"/>
      <c r="UAG13" s="24"/>
      <c r="UAH13" s="24"/>
      <c r="UAI13" s="24"/>
      <c r="UAJ13" s="24"/>
      <c r="UAK13" s="24"/>
      <c r="UAL13" s="24"/>
      <c r="UAM13" s="24"/>
      <c r="UAN13" s="24"/>
      <c r="UAO13" s="24"/>
      <c r="UAP13" s="24"/>
      <c r="UAQ13" s="24"/>
      <c r="UAR13" s="24"/>
      <c r="UAS13" s="24"/>
      <c r="UAT13" s="24"/>
      <c r="UAU13" s="24"/>
      <c r="UAV13" s="24"/>
      <c r="UAW13" s="24"/>
      <c r="UAX13" s="24"/>
      <c r="UAY13" s="24"/>
      <c r="UAZ13" s="24"/>
      <c r="UBA13" s="24"/>
      <c r="UBB13" s="24"/>
      <c r="UBC13" s="24"/>
      <c r="UBD13" s="24"/>
      <c r="UBE13" s="24"/>
      <c r="UBF13" s="24"/>
      <c r="UBG13" s="24"/>
      <c r="UBH13" s="24"/>
      <c r="UBI13" s="24"/>
      <c r="UBJ13" s="24"/>
      <c r="UBK13" s="24"/>
      <c r="UBL13" s="24"/>
      <c r="UBM13" s="24"/>
      <c r="UBN13" s="24"/>
      <c r="UBO13" s="24"/>
      <c r="UBP13" s="24"/>
      <c r="UBQ13" s="24"/>
      <c r="UBR13" s="24"/>
      <c r="UBS13" s="24"/>
      <c r="UBT13" s="24"/>
      <c r="UBU13" s="24"/>
      <c r="UBV13" s="24"/>
      <c r="UBW13" s="24"/>
      <c r="UBX13" s="24"/>
      <c r="UBY13" s="24"/>
      <c r="UBZ13" s="24"/>
      <c r="UCA13" s="24"/>
      <c r="UCB13" s="24"/>
      <c r="UCC13" s="24"/>
      <c r="UCD13" s="24"/>
      <c r="UCE13" s="24"/>
      <c r="UCF13" s="24"/>
      <c r="UCG13" s="24"/>
      <c r="UCH13" s="24"/>
      <c r="UCI13" s="24"/>
      <c r="UCJ13" s="24"/>
      <c r="UCK13" s="24"/>
      <c r="UCL13" s="24"/>
      <c r="UCM13" s="24"/>
      <c r="UCN13" s="24"/>
      <c r="UCO13" s="24"/>
      <c r="UCP13" s="24"/>
      <c r="UCQ13" s="24"/>
      <c r="UCR13" s="24"/>
      <c r="UCS13" s="24"/>
      <c r="UCT13" s="24"/>
      <c r="UCU13" s="24"/>
      <c r="UCV13" s="24"/>
      <c r="UCW13" s="24"/>
      <c r="UCX13" s="24"/>
      <c r="UCY13" s="24"/>
      <c r="UCZ13" s="24"/>
      <c r="UDA13" s="24"/>
      <c r="UDB13" s="24"/>
      <c r="UDC13" s="24"/>
      <c r="UDD13" s="24"/>
      <c r="UDE13" s="24"/>
      <c r="UDF13" s="24"/>
      <c r="UDG13" s="24"/>
      <c r="UDH13" s="24"/>
      <c r="UDI13" s="24"/>
      <c r="UDJ13" s="24"/>
      <c r="UDK13" s="24"/>
      <c r="UDL13" s="24"/>
      <c r="UDM13" s="24"/>
      <c r="UDN13" s="24"/>
      <c r="UDO13" s="24"/>
      <c r="UDP13" s="24"/>
      <c r="UDQ13" s="24"/>
      <c r="UDR13" s="24"/>
      <c r="UDS13" s="24"/>
      <c r="UDT13" s="24"/>
      <c r="UDU13" s="24"/>
      <c r="UDV13" s="24"/>
      <c r="UDW13" s="24"/>
      <c r="UDX13" s="24"/>
      <c r="UDY13" s="24"/>
      <c r="UDZ13" s="24"/>
      <c r="UEA13" s="24"/>
      <c r="UEB13" s="24"/>
      <c r="UEC13" s="24"/>
      <c r="UED13" s="24"/>
      <c r="UEE13" s="24"/>
      <c r="UEF13" s="24"/>
      <c r="UEG13" s="24"/>
      <c r="UEH13" s="24"/>
      <c r="UEI13" s="24"/>
      <c r="UEJ13" s="24"/>
      <c r="UEK13" s="24"/>
      <c r="UEL13" s="24"/>
      <c r="UEM13" s="24"/>
      <c r="UEN13" s="24"/>
      <c r="UEO13" s="24"/>
      <c r="UEP13" s="24"/>
      <c r="UEQ13" s="24"/>
      <c r="UER13" s="24"/>
      <c r="UES13" s="24"/>
      <c r="UET13" s="24"/>
      <c r="UEU13" s="24"/>
      <c r="UEV13" s="24"/>
      <c r="UEW13" s="24"/>
      <c r="UEX13" s="24"/>
      <c r="UEY13" s="24"/>
      <c r="UEZ13" s="24"/>
      <c r="UFA13" s="24"/>
      <c r="UFB13" s="24"/>
      <c r="UFC13" s="24"/>
      <c r="UFD13" s="24"/>
      <c r="UFE13" s="24"/>
      <c r="UFF13" s="24"/>
      <c r="UFG13" s="24"/>
      <c r="UFH13" s="24"/>
      <c r="UFI13" s="24"/>
      <c r="UFJ13" s="24"/>
      <c r="UFK13" s="24"/>
      <c r="UFL13" s="24"/>
      <c r="UFM13" s="24"/>
      <c r="UFN13" s="24"/>
      <c r="UFO13" s="24"/>
      <c r="UFP13" s="24"/>
      <c r="UFQ13" s="24"/>
      <c r="UFR13" s="24"/>
      <c r="UFS13" s="24"/>
      <c r="UFT13" s="24"/>
      <c r="UFU13" s="24"/>
      <c r="UFV13" s="24"/>
      <c r="UFW13" s="24"/>
      <c r="UFX13" s="24"/>
      <c r="UFY13" s="24"/>
      <c r="UFZ13" s="24"/>
      <c r="UGA13" s="24"/>
      <c r="UGB13" s="24"/>
      <c r="UGC13" s="24"/>
      <c r="UGD13" s="24"/>
      <c r="UGE13" s="24"/>
      <c r="UGF13" s="24"/>
      <c r="UGG13" s="24"/>
      <c r="UGH13" s="24"/>
      <c r="UGI13" s="24"/>
      <c r="UGJ13" s="24"/>
      <c r="UGK13" s="24"/>
      <c r="UGL13" s="24"/>
      <c r="UGM13" s="24"/>
      <c r="UGN13" s="24"/>
      <c r="UGO13" s="24"/>
      <c r="UGP13" s="24"/>
      <c r="UGQ13" s="24"/>
      <c r="UGR13" s="24"/>
      <c r="UGS13" s="24"/>
      <c r="UGT13" s="24"/>
      <c r="UGU13" s="24"/>
      <c r="UGV13" s="24"/>
      <c r="UGW13" s="24"/>
      <c r="UGX13" s="24"/>
      <c r="UGY13" s="24"/>
      <c r="UGZ13" s="24"/>
      <c r="UHA13" s="24"/>
      <c r="UHB13" s="24"/>
      <c r="UHC13" s="24"/>
      <c r="UHD13" s="24"/>
      <c r="UHE13" s="24"/>
      <c r="UHF13" s="24"/>
      <c r="UHG13" s="24"/>
      <c r="UHH13" s="24"/>
      <c r="UHI13" s="24"/>
      <c r="UHJ13" s="24"/>
      <c r="UHK13" s="24"/>
      <c r="UHL13" s="24"/>
      <c r="UHM13" s="24"/>
      <c r="UHN13" s="24"/>
      <c r="UHO13" s="24"/>
      <c r="UHP13" s="24"/>
      <c r="UHQ13" s="24"/>
      <c r="UHR13" s="24"/>
      <c r="UHS13" s="24"/>
      <c r="UHT13" s="24"/>
      <c r="UHU13" s="24"/>
      <c r="UHV13" s="24"/>
      <c r="UHW13" s="24"/>
      <c r="UHX13" s="24"/>
      <c r="UHY13" s="24"/>
      <c r="UHZ13" s="24"/>
      <c r="UIA13" s="24"/>
      <c r="UIB13" s="24"/>
      <c r="UIC13" s="24"/>
      <c r="UID13" s="24"/>
      <c r="UIE13" s="24"/>
      <c r="UIF13" s="24"/>
      <c r="UIG13" s="24"/>
      <c r="UIH13" s="24"/>
      <c r="UII13" s="24"/>
      <c r="UIJ13" s="24"/>
      <c r="UIK13" s="24"/>
      <c r="UIL13" s="24"/>
      <c r="UIM13" s="24"/>
      <c r="UIN13" s="24"/>
      <c r="UIO13" s="24"/>
      <c r="UIP13" s="24"/>
      <c r="UIQ13" s="24"/>
      <c r="UIR13" s="24"/>
      <c r="UIS13" s="24"/>
      <c r="UIT13" s="24"/>
      <c r="UIU13" s="24"/>
      <c r="UIV13" s="24"/>
      <c r="UIW13" s="24"/>
      <c r="UIX13" s="24"/>
      <c r="UIY13" s="24"/>
      <c r="UIZ13" s="24"/>
      <c r="UJA13" s="24"/>
      <c r="UJB13" s="24"/>
      <c r="UJC13" s="24"/>
      <c r="UJD13" s="24"/>
      <c r="UJE13" s="24"/>
      <c r="UJF13" s="24"/>
      <c r="UJG13" s="24"/>
      <c r="UJH13" s="24"/>
      <c r="UJI13" s="24"/>
      <c r="UJJ13" s="24"/>
      <c r="UJK13" s="24"/>
      <c r="UJL13" s="24"/>
      <c r="UJM13" s="24"/>
      <c r="UJN13" s="24"/>
      <c r="UJO13" s="24"/>
      <c r="UJP13" s="24"/>
      <c r="UJQ13" s="24"/>
      <c r="UJR13" s="24"/>
      <c r="UJS13" s="24"/>
      <c r="UJT13" s="24"/>
      <c r="UJU13" s="24"/>
      <c r="UJV13" s="24"/>
      <c r="UJW13" s="24"/>
      <c r="UJX13" s="24"/>
      <c r="UJY13" s="24"/>
      <c r="UJZ13" s="24"/>
      <c r="UKA13" s="24"/>
      <c r="UKB13" s="24"/>
      <c r="UKC13" s="24"/>
      <c r="UKD13" s="24"/>
      <c r="UKE13" s="24"/>
      <c r="UKF13" s="24"/>
      <c r="UKG13" s="24"/>
      <c r="UKH13" s="24"/>
      <c r="UKI13" s="24"/>
      <c r="UKJ13" s="24"/>
      <c r="UKK13" s="24"/>
      <c r="UKL13" s="24"/>
      <c r="UKM13" s="24"/>
      <c r="UKN13" s="24"/>
      <c r="UKO13" s="24"/>
      <c r="UKP13" s="24"/>
      <c r="UKQ13" s="24"/>
      <c r="UKR13" s="24"/>
      <c r="UKS13" s="24"/>
      <c r="UKT13" s="24"/>
      <c r="UKU13" s="24"/>
      <c r="UKV13" s="24"/>
      <c r="UKW13" s="24"/>
      <c r="UKX13" s="24"/>
      <c r="UKY13" s="24"/>
      <c r="UKZ13" s="24"/>
      <c r="ULA13" s="24"/>
      <c r="ULB13" s="24"/>
      <c r="ULC13" s="24"/>
      <c r="ULD13" s="24"/>
      <c r="ULE13" s="24"/>
      <c r="ULF13" s="24"/>
      <c r="ULG13" s="24"/>
      <c r="ULH13" s="24"/>
      <c r="ULI13" s="24"/>
      <c r="ULJ13" s="24"/>
      <c r="ULK13" s="24"/>
      <c r="ULL13" s="24"/>
      <c r="ULM13" s="24"/>
      <c r="ULN13" s="24"/>
      <c r="ULO13" s="24"/>
      <c r="ULP13" s="24"/>
      <c r="ULQ13" s="24"/>
      <c r="ULR13" s="24"/>
      <c r="ULS13" s="24"/>
      <c r="ULT13" s="24"/>
      <c r="ULU13" s="24"/>
      <c r="ULV13" s="24"/>
      <c r="ULW13" s="24"/>
      <c r="ULX13" s="24"/>
      <c r="ULY13" s="24"/>
      <c r="ULZ13" s="24"/>
      <c r="UMA13" s="24"/>
      <c r="UMB13" s="24"/>
      <c r="UMC13" s="24"/>
      <c r="UMD13" s="24"/>
      <c r="UME13" s="24"/>
      <c r="UMF13" s="24"/>
      <c r="UMG13" s="24"/>
      <c r="UMH13" s="24"/>
      <c r="UMI13" s="24"/>
      <c r="UMJ13" s="24"/>
      <c r="UMK13" s="24"/>
      <c r="UML13" s="24"/>
      <c r="UMM13" s="24"/>
      <c r="UMN13" s="24"/>
      <c r="UMO13" s="24"/>
      <c r="UMP13" s="24"/>
      <c r="UMQ13" s="24"/>
      <c r="UMR13" s="24"/>
      <c r="UMS13" s="24"/>
      <c r="UMT13" s="24"/>
      <c r="UMU13" s="24"/>
      <c r="UMV13" s="24"/>
      <c r="UMW13" s="24"/>
      <c r="UMX13" s="24"/>
      <c r="UMY13" s="24"/>
      <c r="UMZ13" s="24"/>
      <c r="UNA13" s="24"/>
      <c r="UNB13" s="24"/>
      <c r="UNC13" s="24"/>
      <c r="UND13" s="24"/>
      <c r="UNE13" s="24"/>
      <c r="UNF13" s="24"/>
      <c r="UNG13" s="24"/>
      <c r="UNH13" s="24"/>
      <c r="UNI13" s="24"/>
      <c r="UNJ13" s="24"/>
      <c r="UNK13" s="24"/>
      <c r="UNL13" s="24"/>
      <c r="UNM13" s="24"/>
      <c r="UNN13" s="24"/>
      <c r="UNO13" s="24"/>
      <c r="UNP13" s="24"/>
      <c r="UNQ13" s="24"/>
      <c r="UNR13" s="24"/>
      <c r="UNS13" s="24"/>
      <c r="UNT13" s="24"/>
      <c r="UNU13" s="24"/>
      <c r="UNV13" s="24"/>
      <c r="UNW13" s="24"/>
      <c r="UNX13" s="24"/>
      <c r="UNY13" s="24"/>
      <c r="UNZ13" s="24"/>
      <c r="UOA13" s="24"/>
      <c r="UOB13" s="24"/>
      <c r="UOC13" s="24"/>
      <c r="UOD13" s="24"/>
      <c r="UOE13" s="24"/>
      <c r="UOF13" s="24"/>
      <c r="UOG13" s="24"/>
      <c r="UOH13" s="24"/>
      <c r="UOI13" s="24"/>
      <c r="UOJ13" s="24"/>
      <c r="UOK13" s="24"/>
      <c r="UOL13" s="24"/>
      <c r="UOM13" s="24"/>
      <c r="UON13" s="24"/>
      <c r="UOO13" s="24"/>
      <c r="UOP13" s="24"/>
      <c r="UOQ13" s="24"/>
      <c r="UOR13" s="24"/>
      <c r="UOS13" s="24"/>
      <c r="UOT13" s="24"/>
      <c r="UOU13" s="24"/>
      <c r="UOV13" s="24"/>
      <c r="UOW13" s="24"/>
      <c r="UOX13" s="24"/>
      <c r="UOY13" s="24"/>
      <c r="UOZ13" s="24"/>
      <c r="UPA13" s="24"/>
      <c r="UPB13" s="24"/>
      <c r="UPC13" s="24"/>
      <c r="UPD13" s="24"/>
      <c r="UPE13" s="24"/>
      <c r="UPF13" s="24"/>
      <c r="UPG13" s="24"/>
      <c r="UPH13" s="24"/>
      <c r="UPI13" s="24"/>
      <c r="UPJ13" s="24"/>
      <c r="UPK13" s="24"/>
      <c r="UPL13" s="24"/>
      <c r="UPM13" s="24"/>
      <c r="UPN13" s="24"/>
      <c r="UPO13" s="24"/>
      <c r="UPP13" s="24"/>
      <c r="UPQ13" s="24"/>
      <c r="UPR13" s="24"/>
      <c r="UPS13" s="24"/>
      <c r="UPT13" s="24"/>
      <c r="UPU13" s="24"/>
      <c r="UPV13" s="24"/>
      <c r="UPW13" s="24"/>
      <c r="UPX13" s="24"/>
      <c r="UPY13" s="24"/>
      <c r="UPZ13" s="24"/>
      <c r="UQA13" s="24"/>
      <c r="UQB13" s="24"/>
      <c r="UQC13" s="24"/>
      <c r="UQD13" s="24"/>
      <c r="UQE13" s="24"/>
      <c r="UQF13" s="24"/>
      <c r="UQG13" s="24"/>
      <c r="UQH13" s="24"/>
      <c r="UQI13" s="24"/>
      <c r="UQJ13" s="24"/>
      <c r="UQK13" s="24"/>
      <c r="UQL13" s="24"/>
      <c r="UQM13" s="24"/>
      <c r="UQN13" s="24"/>
      <c r="UQO13" s="24"/>
      <c r="UQP13" s="24"/>
      <c r="UQQ13" s="24"/>
      <c r="UQR13" s="24"/>
      <c r="UQS13" s="24"/>
      <c r="UQT13" s="24"/>
      <c r="UQU13" s="24"/>
      <c r="UQV13" s="24"/>
      <c r="UQW13" s="24"/>
      <c r="UQX13" s="24"/>
      <c r="UQY13" s="24"/>
      <c r="UQZ13" s="24"/>
      <c r="URA13" s="24"/>
      <c r="URB13" s="24"/>
      <c r="URC13" s="24"/>
      <c r="URD13" s="24"/>
      <c r="URE13" s="24"/>
      <c r="URF13" s="24"/>
      <c r="URG13" s="24"/>
      <c r="URH13" s="24"/>
      <c r="URI13" s="24"/>
      <c r="URJ13" s="24"/>
      <c r="URK13" s="24"/>
      <c r="URL13" s="24"/>
      <c r="URM13" s="24"/>
      <c r="URN13" s="24"/>
      <c r="URO13" s="24"/>
      <c r="URP13" s="24"/>
      <c r="URQ13" s="24"/>
      <c r="URR13" s="24"/>
      <c r="URS13" s="24"/>
      <c r="URT13" s="24"/>
      <c r="URU13" s="24"/>
      <c r="URV13" s="24"/>
      <c r="URW13" s="24"/>
      <c r="URX13" s="24"/>
      <c r="URY13" s="24"/>
      <c r="URZ13" s="24"/>
      <c r="USA13" s="24"/>
      <c r="USB13" s="24"/>
      <c r="USC13" s="24"/>
      <c r="USD13" s="24"/>
      <c r="USE13" s="24"/>
      <c r="USF13" s="24"/>
      <c r="USG13" s="24"/>
      <c r="USH13" s="24"/>
      <c r="USI13" s="24"/>
      <c r="USJ13" s="24"/>
      <c r="USK13" s="24"/>
      <c r="USL13" s="24"/>
      <c r="USM13" s="24"/>
      <c r="USN13" s="24"/>
      <c r="USO13" s="24"/>
      <c r="USP13" s="24"/>
      <c r="USQ13" s="24"/>
      <c r="USR13" s="24"/>
      <c r="USS13" s="24"/>
      <c r="UST13" s="24"/>
      <c r="USU13" s="24"/>
      <c r="USV13" s="24"/>
      <c r="USW13" s="24"/>
      <c r="USX13" s="24"/>
      <c r="USY13" s="24"/>
      <c r="USZ13" s="24"/>
      <c r="UTA13" s="24"/>
      <c r="UTB13" s="24"/>
      <c r="UTC13" s="24"/>
      <c r="UTD13" s="24"/>
      <c r="UTE13" s="24"/>
      <c r="UTF13" s="24"/>
      <c r="UTG13" s="24"/>
      <c r="UTH13" s="24"/>
      <c r="UTI13" s="24"/>
      <c r="UTJ13" s="24"/>
      <c r="UTK13" s="24"/>
      <c r="UTL13" s="24"/>
      <c r="UTM13" s="24"/>
      <c r="UTN13" s="24"/>
      <c r="UTO13" s="24"/>
      <c r="UTP13" s="24"/>
      <c r="UTQ13" s="24"/>
      <c r="UTR13" s="24"/>
      <c r="UTS13" s="24"/>
      <c r="UTT13" s="24"/>
      <c r="UTU13" s="24"/>
      <c r="UTV13" s="24"/>
      <c r="UTW13" s="24"/>
      <c r="UTX13" s="24"/>
      <c r="UTY13" s="24"/>
      <c r="UTZ13" s="24"/>
      <c r="UUA13" s="24"/>
      <c r="UUB13" s="24"/>
      <c r="UUC13" s="24"/>
      <c r="UUD13" s="24"/>
      <c r="UUE13" s="24"/>
      <c r="UUF13" s="24"/>
      <c r="UUG13" s="24"/>
      <c r="UUH13" s="24"/>
      <c r="UUI13" s="24"/>
      <c r="UUJ13" s="24"/>
      <c r="UUK13" s="24"/>
      <c r="UUL13" s="24"/>
      <c r="UUM13" s="24"/>
      <c r="UUN13" s="24"/>
      <c r="UUO13" s="24"/>
      <c r="UUP13" s="24"/>
      <c r="UUQ13" s="24"/>
      <c r="UUR13" s="24"/>
      <c r="UUS13" s="24"/>
      <c r="UUT13" s="24"/>
      <c r="UUU13" s="24"/>
      <c r="UUV13" s="24"/>
      <c r="UUW13" s="24"/>
      <c r="UUX13" s="24"/>
      <c r="UUY13" s="24"/>
      <c r="UUZ13" s="24"/>
      <c r="UVA13" s="24"/>
      <c r="UVB13" s="24"/>
      <c r="UVC13" s="24"/>
      <c r="UVD13" s="24"/>
      <c r="UVE13" s="24"/>
      <c r="UVF13" s="24"/>
      <c r="UVG13" s="24"/>
      <c r="UVH13" s="24"/>
      <c r="UVI13" s="24"/>
      <c r="UVJ13" s="24"/>
      <c r="UVK13" s="24"/>
      <c r="UVL13" s="24"/>
      <c r="UVM13" s="24"/>
      <c r="UVN13" s="24"/>
      <c r="UVO13" s="24"/>
      <c r="UVP13" s="24"/>
      <c r="UVQ13" s="24"/>
      <c r="UVR13" s="24"/>
      <c r="UVS13" s="24"/>
      <c r="UVT13" s="24"/>
      <c r="UVU13" s="24"/>
      <c r="UVV13" s="24"/>
      <c r="UVW13" s="24"/>
      <c r="UVX13" s="24"/>
      <c r="UVY13" s="24"/>
      <c r="UVZ13" s="24"/>
      <c r="UWA13" s="24"/>
      <c r="UWB13" s="24"/>
      <c r="UWC13" s="24"/>
      <c r="UWD13" s="24"/>
      <c r="UWE13" s="24"/>
      <c r="UWF13" s="24"/>
      <c r="UWG13" s="24"/>
      <c r="UWH13" s="24"/>
      <c r="UWI13" s="24"/>
      <c r="UWJ13" s="24"/>
      <c r="UWK13" s="24"/>
      <c r="UWL13" s="24"/>
      <c r="UWM13" s="24"/>
      <c r="UWN13" s="24"/>
      <c r="UWO13" s="24"/>
      <c r="UWP13" s="24"/>
      <c r="UWQ13" s="24"/>
      <c r="UWR13" s="24"/>
      <c r="UWS13" s="24"/>
      <c r="UWT13" s="24"/>
      <c r="UWU13" s="24"/>
      <c r="UWV13" s="24"/>
      <c r="UWW13" s="24"/>
      <c r="UWX13" s="24"/>
      <c r="UWY13" s="24"/>
      <c r="UWZ13" s="24"/>
      <c r="UXA13" s="24"/>
      <c r="UXB13" s="24"/>
      <c r="UXC13" s="24"/>
      <c r="UXD13" s="24"/>
      <c r="UXE13" s="24"/>
      <c r="UXF13" s="24"/>
      <c r="UXG13" s="24"/>
      <c r="UXH13" s="24"/>
      <c r="UXI13" s="24"/>
      <c r="UXJ13" s="24"/>
      <c r="UXK13" s="24"/>
      <c r="UXL13" s="24"/>
      <c r="UXM13" s="24"/>
      <c r="UXN13" s="24"/>
      <c r="UXO13" s="24"/>
      <c r="UXP13" s="24"/>
      <c r="UXQ13" s="24"/>
      <c r="UXR13" s="24"/>
      <c r="UXS13" s="24"/>
      <c r="UXT13" s="24"/>
      <c r="UXU13" s="24"/>
      <c r="UXV13" s="24"/>
      <c r="UXW13" s="24"/>
      <c r="UXX13" s="24"/>
      <c r="UXY13" s="24"/>
      <c r="UXZ13" s="24"/>
      <c r="UYA13" s="24"/>
      <c r="UYB13" s="24"/>
      <c r="UYC13" s="24"/>
      <c r="UYD13" s="24"/>
      <c r="UYE13" s="24"/>
      <c r="UYF13" s="24"/>
      <c r="UYG13" s="24"/>
      <c r="UYH13" s="24"/>
      <c r="UYI13" s="24"/>
      <c r="UYJ13" s="24"/>
      <c r="UYK13" s="24"/>
      <c r="UYL13" s="24"/>
      <c r="UYM13" s="24"/>
      <c r="UYN13" s="24"/>
      <c r="UYO13" s="24"/>
      <c r="UYP13" s="24"/>
      <c r="UYQ13" s="24"/>
      <c r="UYR13" s="24"/>
      <c r="UYS13" s="24"/>
      <c r="UYT13" s="24"/>
      <c r="UYU13" s="24"/>
      <c r="UYV13" s="24"/>
      <c r="UYW13" s="24"/>
      <c r="UYX13" s="24"/>
      <c r="UYY13" s="24"/>
      <c r="UYZ13" s="24"/>
      <c r="UZA13" s="24"/>
      <c r="UZB13" s="24"/>
      <c r="UZC13" s="24"/>
      <c r="UZD13" s="24"/>
      <c r="UZE13" s="24"/>
      <c r="UZF13" s="24"/>
      <c r="UZG13" s="24"/>
      <c r="UZH13" s="24"/>
      <c r="UZI13" s="24"/>
      <c r="UZJ13" s="24"/>
      <c r="UZK13" s="24"/>
      <c r="UZL13" s="24"/>
      <c r="UZM13" s="24"/>
      <c r="UZN13" s="24"/>
      <c r="UZO13" s="24"/>
      <c r="UZP13" s="24"/>
      <c r="UZQ13" s="24"/>
      <c r="UZR13" s="24"/>
      <c r="UZS13" s="24"/>
      <c r="UZT13" s="24"/>
      <c r="UZU13" s="24"/>
      <c r="UZV13" s="24"/>
      <c r="UZW13" s="24"/>
      <c r="UZX13" s="24"/>
      <c r="UZY13" s="24"/>
      <c r="UZZ13" s="24"/>
      <c r="VAA13" s="24"/>
      <c r="VAB13" s="24"/>
      <c r="VAC13" s="24"/>
      <c r="VAD13" s="24"/>
      <c r="VAE13" s="24"/>
      <c r="VAF13" s="24"/>
      <c r="VAG13" s="24"/>
      <c r="VAH13" s="24"/>
      <c r="VAI13" s="24"/>
      <c r="VAJ13" s="24"/>
      <c r="VAK13" s="24"/>
      <c r="VAL13" s="24"/>
      <c r="VAM13" s="24"/>
      <c r="VAN13" s="24"/>
      <c r="VAO13" s="24"/>
      <c r="VAP13" s="24"/>
      <c r="VAQ13" s="24"/>
      <c r="VAR13" s="24"/>
      <c r="VAS13" s="24"/>
      <c r="VAT13" s="24"/>
      <c r="VAU13" s="24"/>
      <c r="VAV13" s="24"/>
      <c r="VAW13" s="24"/>
      <c r="VAX13" s="24"/>
      <c r="VAY13" s="24"/>
      <c r="VAZ13" s="24"/>
      <c r="VBA13" s="24"/>
      <c r="VBB13" s="24"/>
      <c r="VBC13" s="24"/>
      <c r="VBD13" s="24"/>
      <c r="VBE13" s="24"/>
      <c r="VBF13" s="24"/>
      <c r="VBG13" s="24"/>
      <c r="VBH13" s="24"/>
      <c r="VBI13" s="24"/>
      <c r="VBJ13" s="24"/>
      <c r="VBK13" s="24"/>
      <c r="VBL13" s="24"/>
      <c r="VBM13" s="24"/>
      <c r="VBN13" s="24"/>
      <c r="VBO13" s="24"/>
      <c r="VBP13" s="24"/>
      <c r="VBQ13" s="24"/>
      <c r="VBR13" s="24"/>
      <c r="VBS13" s="24"/>
      <c r="VBT13" s="24"/>
      <c r="VBU13" s="24"/>
      <c r="VBV13" s="24"/>
      <c r="VBW13" s="24"/>
      <c r="VBX13" s="24"/>
      <c r="VBY13" s="24"/>
      <c r="VBZ13" s="24"/>
      <c r="VCA13" s="24"/>
      <c r="VCB13" s="24"/>
      <c r="VCC13" s="24"/>
      <c r="VCD13" s="24"/>
      <c r="VCE13" s="24"/>
      <c r="VCF13" s="24"/>
      <c r="VCG13" s="24"/>
      <c r="VCH13" s="24"/>
      <c r="VCI13" s="24"/>
      <c r="VCJ13" s="24"/>
      <c r="VCK13" s="24"/>
      <c r="VCL13" s="24"/>
      <c r="VCM13" s="24"/>
      <c r="VCN13" s="24"/>
      <c r="VCO13" s="24"/>
      <c r="VCP13" s="24"/>
      <c r="VCQ13" s="24"/>
      <c r="VCR13" s="24"/>
      <c r="VCS13" s="24"/>
      <c r="VCT13" s="24"/>
      <c r="VCU13" s="24"/>
      <c r="VCV13" s="24"/>
      <c r="VCW13" s="24"/>
      <c r="VCX13" s="24"/>
      <c r="VCY13" s="24"/>
      <c r="VCZ13" s="24"/>
      <c r="VDA13" s="24"/>
      <c r="VDB13" s="24"/>
      <c r="VDC13" s="24"/>
      <c r="VDD13" s="24"/>
      <c r="VDE13" s="24"/>
      <c r="VDF13" s="24"/>
      <c r="VDG13" s="24"/>
      <c r="VDH13" s="24"/>
      <c r="VDI13" s="24"/>
      <c r="VDJ13" s="24"/>
      <c r="VDK13" s="24"/>
      <c r="VDL13" s="24"/>
      <c r="VDM13" s="24"/>
      <c r="VDN13" s="24"/>
      <c r="VDO13" s="24"/>
      <c r="VDP13" s="24"/>
      <c r="VDQ13" s="24"/>
      <c r="VDR13" s="24"/>
      <c r="VDS13" s="24"/>
      <c r="VDT13" s="24"/>
      <c r="VDU13" s="24"/>
      <c r="VDV13" s="24"/>
      <c r="VDW13" s="24"/>
      <c r="VDX13" s="24"/>
      <c r="VDY13" s="24"/>
      <c r="VDZ13" s="24"/>
      <c r="VEA13" s="24"/>
      <c r="VEB13" s="24"/>
      <c r="VEC13" s="24"/>
      <c r="VED13" s="24"/>
      <c r="VEE13" s="24"/>
      <c r="VEF13" s="24"/>
      <c r="VEG13" s="24"/>
      <c r="VEH13" s="24"/>
      <c r="VEI13" s="24"/>
      <c r="VEJ13" s="24"/>
      <c r="VEK13" s="24"/>
      <c r="VEL13" s="24"/>
      <c r="VEM13" s="24"/>
      <c r="VEN13" s="24"/>
      <c r="VEO13" s="24"/>
      <c r="VEP13" s="24"/>
      <c r="VEQ13" s="24"/>
      <c r="VER13" s="24"/>
      <c r="VES13" s="24"/>
      <c r="VET13" s="24"/>
      <c r="VEU13" s="24"/>
      <c r="VEV13" s="24"/>
      <c r="VEW13" s="24"/>
      <c r="VEX13" s="24"/>
      <c r="VEY13" s="24"/>
      <c r="VEZ13" s="24"/>
      <c r="VFA13" s="24"/>
      <c r="VFB13" s="24"/>
      <c r="VFC13" s="24"/>
      <c r="VFD13" s="24"/>
      <c r="VFE13" s="24"/>
      <c r="VFF13" s="24"/>
      <c r="VFG13" s="24"/>
      <c r="VFH13" s="24"/>
      <c r="VFI13" s="24"/>
      <c r="VFJ13" s="24"/>
      <c r="VFK13" s="24"/>
      <c r="VFL13" s="24"/>
      <c r="VFM13" s="24"/>
      <c r="VFN13" s="24"/>
      <c r="VFO13" s="24"/>
      <c r="VFP13" s="24"/>
      <c r="VFQ13" s="24"/>
      <c r="VFR13" s="24"/>
      <c r="VFS13" s="24"/>
      <c r="VFT13" s="24"/>
      <c r="VFU13" s="24"/>
      <c r="VFV13" s="24"/>
      <c r="VFW13" s="24"/>
      <c r="VFX13" s="24"/>
      <c r="VFY13" s="24"/>
      <c r="VFZ13" s="24"/>
      <c r="VGA13" s="24"/>
      <c r="VGB13" s="24"/>
      <c r="VGC13" s="24"/>
      <c r="VGD13" s="24"/>
      <c r="VGE13" s="24"/>
      <c r="VGF13" s="24"/>
      <c r="VGG13" s="24"/>
      <c r="VGH13" s="24"/>
      <c r="VGI13" s="24"/>
      <c r="VGJ13" s="24"/>
      <c r="VGK13" s="24"/>
      <c r="VGL13" s="24"/>
      <c r="VGM13" s="24"/>
      <c r="VGN13" s="24"/>
      <c r="VGO13" s="24"/>
      <c r="VGP13" s="24"/>
      <c r="VGQ13" s="24"/>
      <c r="VGR13" s="24"/>
      <c r="VGS13" s="24"/>
      <c r="VGT13" s="24"/>
      <c r="VGU13" s="24"/>
      <c r="VGV13" s="24"/>
      <c r="VGW13" s="24"/>
      <c r="VGX13" s="24"/>
      <c r="VGY13" s="24"/>
      <c r="VGZ13" s="24"/>
      <c r="VHA13" s="24"/>
      <c r="VHB13" s="24"/>
      <c r="VHC13" s="24"/>
      <c r="VHD13" s="24"/>
      <c r="VHE13" s="24"/>
      <c r="VHF13" s="24"/>
      <c r="VHG13" s="24"/>
      <c r="VHH13" s="24"/>
      <c r="VHI13" s="24"/>
      <c r="VHJ13" s="24"/>
      <c r="VHK13" s="24"/>
      <c r="VHL13" s="24"/>
      <c r="VHM13" s="24"/>
      <c r="VHN13" s="24"/>
      <c r="VHO13" s="24"/>
      <c r="VHP13" s="24"/>
      <c r="VHQ13" s="24"/>
      <c r="VHR13" s="24"/>
      <c r="VHS13" s="24"/>
      <c r="VHT13" s="24"/>
      <c r="VHU13" s="24"/>
      <c r="VHV13" s="24"/>
      <c r="VHW13" s="24"/>
      <c r="VHX13" s="24"/>
      <c r="VHY13" s="24"/>
      <c r="VHZ13" s="24"/>
      <c r="VIA13" s="24"/>
      <c r="VIB13" s="24"/>
      <c r="VIC13" s="24"/>
      <c r="VID13" s="24"/>
      <c r="VIE13" s="24"/>
      <c r="VIF13" s="24"/>
      <c r="VIG13" s="24"/>
      <c r="VIH13" s="24"/>
      <c r="VII13" s="24"/>
      <c r="VIJ13" s="24"/>
      <c r="VIK13" s="24"/>
      <c r="VIL13" s="24"/>
      <c r="VIM13" s="24"/>
      <c r="VIN13" s="24"/>
      <c r="VIO13" s="24"/>
      <c r="VIP13" s="24"/>
      <c r="VIQ13" s="24"/>
      <c r="VIR13" s="24"/>
      <c r="VIS13" s="24"/>
      <c r="VIT13" s="24"/>
      <c r="VIU13" s="24"/>
      <c r="VIV13" s="24"/>
      <c r="VIW13" s="24"/>
      <c r="VIX13" s="24"/>
      <c r="VIY13" s="24"/>
      <c r="VIZ13" s="24"/>
      <c r="VJA13" s="24"/>
      <c r="VJB13" s="24"/>
      <c r="VJC13" s="24"/>
      <c r="VJD13" s="24"/>
      <c r="VJE13" s="24"/>
      <c r="VJF13" s="24"/>
      <c r="VJG13" s="24"/>
      <c r="VJH13" s="24"/>
      <c r="VJI13" s="24"/>
      <c r="VJJ13" s="24"/>
      <c r="VJK13" s="24"/>
      <c r="VJL13" s="24"/>
      <c r="VJM13" s="24"/>
      <c r="VJN13" s="24"/>
      <c r="VJO13" s="24"/>
      <c r="VJP13" s="24"/>
      <c r="VJQ13" s="24"/>
      <c r="VJR13" s="24"/>
      <c r="VJS13" s="24"/>
      <c r="VJT13" s="24"/>
      <c r="VJU13" s="24"/>
      <c r="VJV13" s="24"/>
      <c r="VJW13" s="24"/>
      <c r="VJX13" s="24"/>
      <c r="VJY13" s="24"/>
      <c r="VJZ13" s="24"/>
      <c r="VKA13" s="24"/>
      <c r="VKB13" s="24"/>
      <c r="VKC13" s="24"/>
      <c r="VKD13" s="24"/>
      <c r="VKE13" s="24"/>
      <c r="VKF13" s="24"/>
      <c r="VKG13" s="24"/>
      <c r="VKH13" s="24"/>
      <c r="VKI13" s="24"/>
      <c r="VKJ13" s="24"/>
      <c r="VKK13" s="24"/>
      <c r="VKL13" s="24"/>
      <c r="VKM13" s="24"/>
      <c r="VKN13" s="24"/>
      <c r="VKO13" s="24"/>
      <c r="VKP13" s="24"/>
      <c r="VKQ13" s="24"/>
      <c r="VKR13" s="24"/>
      <c r="VKS13" s="24"/>
      <c r="VKT13" s="24"/>
      <c r="VKU13" s="24"/>
      <c r="VKV13" s="24"/>
      <c r="VKW13" s="24"/>
      <c r="VKX13" s="24"/>
      <c r="VKY13" s="24"/>
      <c r="VKZ13" s="24"/>
      <c r="VLA13" s="24"/>
      <c r="VLB13" s="24"/>
      <c r="VLC13" s="24"/>
      <c r="VLD13" s="24"/>
      <c r="VLE13" s="24"/>
      <c r="VLF13" s="24"/>
      <c r="VLG13" s="24"/>
      <c r="VLH13" s="24"/>
      <c r="VLI13" s="24"/>
      <c r="VLJ13" s="24"/>
      <c r="VLK13" s="24"/>
      <c r="VLL13" s="24"/>
      <c r="VLM13" s="24"/>
      <c r="VLN13" s="24"/>
      <c r="VLO13" s="24"/>
      <c r="VLP13" s="24"/>
      <c r="VLQ13" s="24"/>
      <c r="VLR13" s="24"/>
      <c r="VLS13" s="24"/>
      <c r="VLT13" s="24"/>
      <c r="VLU13" s="24"/>
      <c r="VLV13" s="24"/>
      <c r="VLW13" s="24"/>
      <c r="VLX13" s="24"/>
      <c r="VLY13" s="24"/>
      <c r="VLZ13" s="24"/>
      <c r="VMA13" s="24"/>
      <c r="VMB13" s="24"/>
      <c r="VMC13" s="24"/>
      <c r="VMD13" s="24"/>
      <c r="VME13" s="24"/>
      <c r="VMF13" s="24"/>
      <c r="VMG13" s="24"/>
      <c r="VMH13" s="24"/>
      <c r="VMI13" s="24"/>
      <c r="VMJ13" s="24"/>
      <c r="VMK13" s="24"/>
      <c r="VML13" s="24"/>
      <c r="VMM13" s="24"/>
      <c r="VMN13" s="24"/>
      <c r="VMO13" s="24"/>
      <c r="VMP13" s="24"/>
      <c r="VMQ13" s="24"/>
      <c r="VMR13" s="24"/>
      <c r="VMS13" s="24"/>
      <c r="VMT13" s="24"/>
      <c r="VMU13" s="24"/>
      <c r="VMV13" s="24"/>
      <c r="VMW13" s="24"/>
      <c r="VMX13" s="24"/>
      <c r="VMY13" s="24"/>
      <c r="VMZ13" s="24"/>
      <c r="VNA13" s="24"/>
      <c r="VNB13" s="24"/>
      <c r="VNC13" s="24"/>
      <c r="VND13" s="24"/>
      <c r="VNE13" s="24"/>
      <c r="VNF13" s="24"/>
      <c r="VNG13" s="24"/>
      <c r="VNH13" s="24"/>
      <c r="VNI13" s="24"/>
      <c r="VNJ13" s="24"/>
      <c r="VNK13" s="24"/>
      <c r="VNL13" s="24"/>
      <c r="VNM13" s="24"/>
      <c r="VNN13" s="24"/>
      <c r="VNO13" s="24"/>
      <c r="VNP13" s="24"/>
      <c r="VNQ13" s="24"/>
      <c r="VNR13" s="24"/>
      <c r="VNS13" s="24"/>
      <c r="VNT13" s="24"/>
      <c r="VNU13" s="24"/>
      <c r="VNV13" s="24"/>
      <c r="VNW13" s="24"/>
      <c r="VNX13" s="24"/>
      <c r="VNY13" s="24"/>
      <c r="VNZ13" s="24"/>
      <c r="VOA13" s="24"/>
      <c r="VOB13" s="24"/>
      <c r="VOC13" s="24"/>
      <c r="VOD13" s="24"/>
      <c r="VOE13" s="24"/>
      <c r="VOF13" s="24"/>
      <c r="VOG13" s="24"/>
      <c r="VOH13" s="24"/>
      <c r="VOI13" s="24"/>
      <c r="VOJ13" s="24"/>
      <c r="VOK13" s="24"/>
      <c r="VOL13" s="24"/>
      <c r="VOM13" s="24"/>
      <c r="VON13" s="24"/>
      <c r="VOO13" s="24"/>
      <c r="VOP13" s="24"/>
      <c r="VOQ13" s="24"/>
      <c r="VOR13" s="24"/>
      <c r="VOS13" s="24"/>
      <c r="VOT13" s="24"/>
      <c r="VOU13" s="24"/>
      <c r="VOV13" s="24"/>
      <c r="VOW13" s="24"/>
      <c r="VOX13" s="24"/>
      <c r="VOY13" s="24"/>
      <c r="VOZ13" s="24"/>
      <c r="VPA13" s="24"/>
      <c r="VPB13" s="24"/>
      <c r="VPC13" s="24"/>
      <c r="VPD13" s="24"/>
      <c r="VPE13" s="24"/>
      <c r="VPF13" s="24"/>
      <c r="VPG13" s="24"/>
      <c r="VPH13" s="24"/>
      <c r="VPI13" s="24"/>
      <c r="VPJ13" s="24"/>
      <c r="VPK13" s="24"/>
      <c r="VPL13" s="24"/>
      <c r="VPM13" s="24"/>
      <c r="VPN13" s="24"/>
      <c r="VPO13" s="24"/>
      <c r="VPP13" s="24"/>
      <c r="VPQ13" s="24"/>
      <c r="VPR13" s="24"/>
      <c r="VPS13" s="24"/>
      <c r="VPT13" s="24"/>
      <c r="VPU13" s="24"/>
      <c r="VPV13" s="24"/>
      <c r="VPW13" s="24"/>
      <c r="VPX13" s="24"/>
      <c r="VPY13" s="24"/>
      <c r="VPZ13" s="24"/>
      <c r="VQA13" s="24"/>
      <c r="VQB13" s="24"/>
      <c r="VQC13" s="24"/>
      <c r="VQD13" s="24"/>
      <c r="VQE13" s="24"/>
      <c r="VQF13" s="24"/>
      <c r="VQG13" s="24"/>
      <c r="VQH13" s="24"/>
      <c r="VQI13" s="24"/>
      <c r="VQJ13" s="24"/>
      <c r="VQK13" s="24"/>
      <c r="VQL13" s="24"/>
      <c r="VQM13" s="24"/>
      <c r="VQN13" s="24"/>
      <c r="VQO13" s="24"/>
      <c r="VQP13" s="24"/>
      <c r="VQQ13" s="24"/>
      <c r="VQR13" s="24"/>
      <c r="VQS13" s="24"/>
      <c r="VQT13" s="24"/>
      <c r="VQU13" s="24"/>
      <c r="VQV13" s="24"/>
      <c r="VQW13" s="24"/>
      <c r="VQX13" s="24"/>
      <c r="VQY13" s="24"/>
      <c r="VQZ13" s="24"/>
      <c r="VRA13" s="24"/>
      <c r="VRB13" s="24"/>
      <c r="VRC13" s="24"/>
      <c r="VRD13" s="24"/>
      <c r="VRE13" s="24"/>
      <c r="VRF13" s="24"/>
      <c r="VRG13" s="24"/>
      <c r="VRH13" s="24"/>
      <c r="VRI13" s="24"/>
      <c r="VRJ13" s="24"/>
      <c r="VRK13" s="24"/>
      <c r="VRL13" s="24"/>
      <c r="VRM13" s="24"/>
      <c r="VRN13" s="24"/>
      <c r="VRO13" s="24"/>
      <c r="VRP13" s="24"/>
      <c r="VRQ13" s="24"/>
      <c r="VRR13" s="24"/>
      <c r="VRS13" s="24"/>
      <c r="VRT13" s="24"/>
      <c r="VRU13" s="24"/>
      <c r="VRV13" s="24"/>
      <c r="VRW13" s="24"/>
      <c r="VRX13" s="24"/>
      <c r="VRY13" s="24"/>
      <c r="VRZ13" s="24"/>
      <c r="VSA13" s="24"/>
      <c r="VSB13" s="24"/>
      <c r="VSC13" s="24"/>
      <c r="VSD13" s="24"/>
      <c r="VSE13" s="24"/>
      <c r="VSF13" s="24"/>
      <c r="VSG13" s="24"/>
      <c r="VSH13" s="24"/>
      <c r="VSI13" s="24"/>
      <c r="VSJ13" s="24"/>
      <c r="VSK13" s="24"/>
      <c r="VSL13" s="24"/>
      <c r="VSM13" s="24"/>
      <c r="VSN13" s="24"/>
      <c r="VSO13" s="24"/>
      <c r="VSP13" s="24"/>
      <c r="VSQ13" s="24"/>
      <c r="VSR13" s="24"/>
      <c r="VSS13" s="24"/>
      <c r="VST13" s="24"/>
      <c r="VSU13" s="24"/>
      <c r="VSV13" s="24"/>
      <c r="VSW13" s="24"/>
      <c r="VSX13" s="24"/>
      <c r="VSY13" s="24"/>
      <c r="VSZ13" s="24"/>
      <c r="VTA13" s="24"/>
      <c r="VTB13" s="24"/>
      <c r="VTC13" s="24"/>
      <c r="VTD13" s="24"/>
      <c r="VTE13" s="24"/>
      <c r="VTF13" s="24"/>
      <c r="VTG13" s="24"/>
      <c r="VTH13" s="24"/>
      <c r="VTI13" s="24"/>
      <c r="VTJ13" s="24"/>
      <c r="VTK13" s="24"/>
      <c r="VTL13" s="24"/>
      <c r="VTM13" s="24"/>
      <c r="VTN13" s="24"/>
      <c r="VTO13" s="24"/>
      <c r="VTP13" s="24"/>
      <c r="VTQ13" s="24"/>
      <c r="VTR13" s="24"/>
      <c r="VTS13" s="24"/>
      <c r="VTT13" s="24"/>
      <c r="VTU13" s="24"/>
      <c r="VTV13" s="24"/>
      <c r="VTW13" s="24"/>
      <c r="VTX13" s="24"/>
      <c r="VTY13" s="24"/>
      <c r="VTZ13" s="24"/>
      <c r="VUA13" s="24"/>
      <c r="VUB13" s="24"/>
      <c r="VUC13" s="24"/>
      <c r="VUD13" s="24"/>
      <c r="VUE13" s="24"/>
      <c r="VUF13" s="24"/>
      <c r="VUG13" s="24"/>
      <c r="VUH13" s="24"/>
      <c r="VUI13" s="24"/>
      <c r="VUJ13" s="24"/>
      <c r="VUK13" s="24"/>
      <c r="VUL13" s="24"/>
      <c r="VUM13" s="24"/>
      <c r="VUN13" s="24"/>
      <c r="VUO13" s="24"/>
      <c r="VUP13" s="24"/>
      <c r="VUQ13" s="24"/>
      <c r="VUR13" s="24"/>
      <c r="VUS13" s="24"/>
      <c r="VUT13" s="24"/>
      <c r="VUU13" s="24"/>
      <c r="VUV13" s="24"/>
      <c r="VUW13" s="24"/>
      <c r="VUX13" s="24"/>
      <c r="VUY13" s="24"/>
      <c r="VUZ13" s="24"/>
      <c r="VVA13" s="24"/>
      <c r="VVB13" s="24"/>
      <c r="VVC13" s="24"/>
      <c r="VVD13" s="24"/>
      <c r="VVE13" s="24"/>
      <c r="VVF13" s="24"/>
      <c r="VVG13" s="24"/>
      <c r="VVH13" s="24"/>
      <c r="VVI13" s="24"/>
      <c r="VVJ13" s="24"/>
      <c r="VVK13" s="24"/>
      <c r="VVL13" s="24"/>
      <c r="VVM13" s="24"/>
      <c r="VVN13" s="24"/>
      <c r="VVO13" s="24"/>
      <c r="VVP13" s="24"/>
      <c r="VVQ13" s="24"/>
      <c r="VVR13" s="24"/>
      <c r="VVS13" s="24"/>
      <c r="VVT13" s="24"/>
      <c r="VVU13" s="24"/>
      <c r="VVV13" s="24"/>
      <c r="VVW13" s="24"/>
      <c r="VVX13" s="24"/>
      <c r="VVY13" s="24"/>
      <c r="VVZ13" s="24"/>
      <c r="VWA13" s="24"/>
      <c r="VWB13" s="24"/>
      <c r="VWC13" s="24"/>
      <c r="VWD13" s="24"/>
      <c r="VWE13" s="24"/>
      <c r="VWF13" s="24"/>
      <c r="VWG13" s="24"/>
      <c r="VWH13" s="24"/>
      <c r="VWI13" s="24"/>
      <c r="VWJ13" s="24"/>
      <c r="VWK13" s="24"/>
      <c r="VWL13" s="24"/>
      <c r="VWM13" s="24"/>
      <c r="VWN13" s="24"/>
      <c r="VWO13" s="24"/>
      <c r="VWP13" s="24"/>
      <c r="VWQ13" s="24"/>
      <c r="VWR13" s="24"/>
      <c r="VWS13" s="24"/>
      <c r="VWT13" s="24"/>
      <c r="VWU13" s="24"/>
      <c r="VWV13" s="24"/>
      <c r="VWW13" s="24"/>
      <c r="VWX13" s="24"/>
      <c r="VWY13" s="24"/>
      <c r="VWZ13" s="24"/>
      <c r="VXA13" s="24"/>
      <c r="VXB13" s="24"/>
      <c r="VXC13" s="24"/>
      <c r="VXD13" s="24"/>
      <c r="VXE13" s="24"/>
      <c r="VXF13" s="24"/>
      <c r="VXG13" s="24"/>
      <c r="VXH13" s="24"/>
      <c r="VXI13" s="24"/>
      <c r="VXJ13" s="24"/>
      <c r="VXK13" s="24"/>
      <c r="VXL13" s="24"/>
      <c r="VXM13" s="24"/>
      <c r="VXN13" s="24"/>
      <c r="VXO13" s="24"/>
      <c r="VXP13" s="24"/>
      <c r="VXQ13" s="24"/>
      <c r="VXR13" s="24"/>
      <c r="VXS13" s="24"/>
      <c r="VXT13" s="24"/>
      <c r="VXU13" s="24"/>
      <c r="VXV13" s="24"/>
      <c r="VXW13" s="24"/>
      <c r="VXX13" s="24"/>
      <c r="VXY13" s="24"/>
      <c r="VXZ13" s="24"/>
      <c r="VYA13" s="24"/>
      <c r="VYB13" s="24"/>
      <c r="VYC13" s="24"/>
      <c r="VYD13" s="24"/>
      <c r="VYE13" s="24"/>
      <c r="VYF13" s="24"/>
      <c r="VYG13" s="24"/>
      <c r="VYH13" s="24"/>
      <c r="VYI13" s="24"/>
      <c r="VYJ13" s="24"/>
      <c r="VYK13" s="24"/>
      <c r="VYL13" s="24"/>
      <c r="VYM13" s="24"/>
      <c r="VYN13" s="24"/>
      <c r="VYO13" s="24"/>
      <c r="VYP13" s="24"/>
      <c r="VYQ13" s="24"/>
      <c r="VYR13" s="24"/>
      <c r="VYS13" s="24"/>
      <c r="VYT13" s="24"/>
      <c r="VYU13" s="24"/>
      <c r="VYV13" s="24"/>
      <c r="VYW13" s="24"/>
      <c r="VYX13" s="24"/>
      <c r="VYY13" s="24"/>
      <c r="VYZ13" s="24"/>
      <c r="VZA13" s="24"/>
      <c r="VZB13" s="24"/>
      <c r="VZC13" s="24"/>
      <c r="VZD13" s="24"/>
      <c r="VZE13" s="24"/>
      <c r="VZF13" s="24"/>
      <c r="VZG13" s="24"/>
      <c r="VZH13" s="24"/>
      <c r="VZI13" s="24"/>
      <c r="VZJ13" s="24"/>
      <c r="VZK13" s="24"/>
      <c r="VZL13" s="24"/>
      <c r="VZM13" s="24"/>
      <c r="VZN13" s="24"/>
      <c r="VZO13" s="24"/>
      <c r="VZP13" s="24"/>
      <c r="VZQ13" s="24"/>
      <c r="VZR13" s="24"/>
      <c r="VZS13" s="24"/>
      <c r="VZT13" s="24"/>
      <c r="VZU13" s="24"/>
      <c r="VZV13" s="24"/>
      <c r="VZW13" s="24"/>
      <c r="VZX13" s="24"/>
      <c r="VZY13" s="24"/>
      <c r="VZZ13" s="24"/>
      <c r="WAA13" s="24"/>
      <c r="WAB13" s="24"/>
      <c r="WAC13" s="24"/>
      <c r="WAD13" s="24"/>
      <c r="WAE13" s="24"/>
      <c r="WAF13" s="24"/>
      <c r="WAG13" s="24"/>
      <c r="WAH13" s="24"/>
      <c r="WAI13" s="24"/>
      <c r="WAJ13" s="24"/>
      <c r="WAK13" s="24"/>
      <c r="WAL13" s="24"/>
      <c r="WAM13" s="24"/>
      <c r="WAN13" s="24"/>
      <c r="WAO13" s="24"/>
      <c r="WAP13" s="24"/>
      <c r="WAQ13" s="24"/>
      <c r="WAR13" s="24"/>
      <c r="WAS13" s="24"/>
      <c r="WAT13" s="24"/>
      <c r="WAU13" s="24"/>
      <c r="WAV13" s="24"/>
      <c r="WAW13" s="24"/>
      <c r="WAX13" s="24"/>
      <c r="WAY13" s="24"/>
      <c r="WAZ13" s="24"/>
      <c r="WBA13" s="24"/>
      <c r="WBB13" s="24"/>
      <c r="WBC13" s="24"/>
      <c r="WBD13" s="24"/>
      <c r="WBE13" s="24"/>
      <c r="WBF13" s="24"/>
      <c r="WBG13" s="24"/>
      <c r="WBH13" s="24"/>
      <c r="WBI13" s="24"/>
      <c r="WBJ13" s="24"/>
      <c r="WBK13" s="24"/>
      <c r="WBL13" s="24"/>
      <c r="WBM13" s="24"/>
      <c r="WBN13" s="24"/>
      <c r="WBO13" s="24"/>
      <c r="WBP13" s="24"/>
      <c r="WBQ13" s="24"/>
      <c r="WBR13" s="24"/>
      <c r="WBS13" s="24"/>
      <c r="WBT13" s="24"/>
      <c r="WBU13" s="24"/>
      <c r="WBV13" s="24"/>
      <c r="WBW13" s="24"/>
      <c r="WBX13" s="24"/>
      <c r="WBY13" s="24"/>
      <c r="WBZ13" s="24"/>
      <c r="WCA13" s="24"/>
      <c r="WCB13" s="24"/>
      <c r="WCC13" s="24"/>
      <c r="WCD13" s="24"/>
      <c r="WCE13" s="24"/>
      <c r="WCF13" s="24"/>
      <c r="WCG13" s="24"/>
      <c r="WCH13" s="24"/>
      <c r="WCI13" s="24"/>
      <c r="WCJ13" s="24"/>
      <c r="WCK13" s="24"/>
      <c r="WCL13" s="24"/>
      <c r="WCM13" s="24"/>
      <c r="WCN13" s="24"/>
      <c r="WCO13" s="24"/>
      <c r="WCP13" s="24"/>
      <c r="WCQ13" s="24"/>
      <c r="WCR13" s="24"/>
      <c r="WCS13" s="24"/>
      <c r="WCT13" s="24"/>
      <c r="WCU13" s="24"/>
      <c r="WCV13" s="24"/>
      <c r="WCW13" s="24"/>
      <c r="WCX13" s="24"/>
      <c r="WCY13" s="24"/>
      <c r="WCZ13" s="24"/>
      <c r="WDA13" s="24"/>
      <c r="WDB13" s="24"/>
      <c r="WDC13" s="24"/>
      <c r="WDD13" s="24"/>
      <c r="WDE13" s="24"/>
      <c r="WDF13" s="24"/>
      <c r="WDG13" s="24"/>
      <c r="WDH13" s="24"/>
      <c r="WDI13" s="24"/>
      <c r="WDJ13" s="24"/>
      <c r="WDK13" s="24"/>
      <c r="WDL13" s="24"/>
      <c r="WDM13" s="24"/>
      <c r="WDN13" s="24"/>
      <c r="WDO13" s="24"/>
      <c r="WDP13" s="24"/>
      <c r="WDQ13" s="24"/>
      <c r="WDR13" s="24"/>
      <c r="WDS13" s="24"/>
      <c r="WDT13" s="24"/>
      <c r="WDU13" s="24"/>
      <c r="WDV13" s="24"/>
      <c r="WDW13" s="24"/>
      <c r="WDX13" s="24"/>
      <c r="WDY13" s="24"/>
      <c r="WDZ13" s="24"/>
      <c r="WEA13" s="24"/>
      <c r="WEB13" s="24"/>
      <c r="WEC13" s="24"/>
      <c r="WED13" s="24"/>
      <c r="WEE13" s="24"/>
      <c r="WEF13" s="24"/>
      <c r="WEG13" s="24"/>
      <c r="WEH13" s="24"/>
      <c r="WEI13" s="24"/>
      <c r="WEJ13" s="24"/>
      <c r="WEK13" s="24"/>
      <c r="WEL13" s="24"/>
      <c r="WEM13" s="24"/>
      <c r="WEN13" s="24"/>
      <c r="WEO13" s="24"/>
      <c r="WEP13" s="24"/>
      <c r="WEQ13" s="24"/>
      <c r="WER13" s="24"/>
      <c r="WES13" s="24"/>
      <c r="WET13" s="24"/>
      <c r="WEU13" s="24"/>
      <c r="WEV13" s="24"/>
      <c r="WEW13" s="24"/>
      <c r="WEX13" s="24"/>
      <c r="WEY13" s="24"/>
      <c r="WEZ13" s="24"/>
      <c r="WFA13" s="24"/>
      <c r="WFB13" s="24"/>
      <c r="WFC13" s="24"/>
      <c r="WFD13" s="24"/>
      <c r="WFE13" s="24"/>
      <c r="WFF13" s="24"/>
      <c r="WFG13" s="24"/>
      <c r="WFH13" s="24"/>
      <c r="WFI13" s="24"/>
      <c r="WFJ13" s="24"/>
      <c r="WFK13" s="24"/>
      <c r="WFL13" s="24"/>
      <c r="WFM13" s="24"/>
      <c r="WFN13" s="24"/>
      <c r="WFO13" s="24"/>
      <c r="WFP13" s="24"/>
      <c r="WFQ13" s="24"/>
      <c r="WFR13" s="24"/>
      <c r="WFS13" s="24"/>
      <c r="WFT13" s="24"/>
      <c r="WFU13" s="24"/>
      <c r="WFV13" s="24"/>
      <c r="WFW13" s="24"/>
      <c r="WFX13" s="24"/>
      <c r="WFY13" s="24"/>
      <c r="WFZ13" s="24"/>
      <c r="WGA13" s="24"/>
      <c r="WGB13" s="24"/>
      <c r="WGC13" s="24"/>
      <c r="WGD13" s="24"/>
      <c r="WGE13" s="24"/>
      <c r="WGF13" s="24"/>
      <c r="WGG13" s="24"/>
      <c r="WGH13" s="24"/>
      <c r="WGI13" s="24"/>
      <c r="WGJ13" s="24"/>
      <c r="WGK13" s="24"/>
      <c r="WGL13" s="24"/>
      <c r="WGM13" s="24"/>
      <c r="WGN13" s="24"/>
      <c r="WGO13" s="24"/>
      <c r="WGP13" s="24"/>
      <c r="WGQ13" s="24"/>
      <c r="WGR13" s="24"/>
      <c r="WGS13" s="24"/>
      <c r="WGT13" s="24"/>
      <c r="WGU13" s="24"/>
      <c r="WGV13" s="24"/>
      <c r="WGW13" s="24"/>
      <c r="WGX13" s="24"/>
      <c r="WGY13" s="24"/>
      <c r="WGZ13" s="24"/>
      <c r="WHA13" s="24"/>
      <c r="WHB13" s="24"/>
      <c r="WHC13" s="24"/>
      <c r="WHD13" s="24"/>
      <c r="WHE13" s="24"/>
      <c r="WHF13" s="24"/>
      <c r="WHG13" s="24"/>
      <c r="WHH13" s="24"/>
      <c r="WHI13" s="24"/>
      <c r="WHJ13" s="24"/>
      <c r="WHK13" s="24"/>
      <c r="WHL13" s="24"/>
      <c r="WHM13" s="24"/>
      <c r="WHN13" s="24"/>
      <c r="WHO13" s="24"/>
      <c r="WHP13" s="24"/>
      <c r="WHQ13" s="24"/>
      <c r="WHR13" s="24"/>
      <c r="WHS13" s="24"/>
      <c r="WHT13" s="24"/>
      <c r="WHU13" s="24"/>
      <c r="WHV13" s="24"/>
      <c r="WHW13" s="24"/>
      <c r="WHX13" s="24"/>
      <c r="WHY13" s="24"/>
      <c r="WHZ13" s="24"/>
      <c r="WIA13" s="24"/>
      <c r="WIB13" s="24"/>
      <c r="WIC13" s="24"/>
      <c r="WID13" s="24"/>
      <c r="WIE13" s="24"/>
      <c r="WIF13" s="24"/>
      <c r="WIG13" s="24"/>
      <c r="WIH13" s="24"/>
      <c r="WII13" s="24"/>
      <c r="WIJ13" s="24"/>
      <c r="WIK13" s="24"/>
      <c r="WIL13" s="24"/>
      <c r="WIM13" s="24"/>
      <c r="WIN13" s="24"/>
      <c r="WIO13" s="24"/>
      <c r="WIP13" s="24"/>
      <c r="WIQ13" s="24"/>
      <c r="WIR13" s="24"/>
      <c r="WIS13" s="24"/>
      <c r="WIT13" s="24"/>
      <c r="WIU13" s="24"/>
      <c r="WIV13" s="24"/>
      <c r="WIW13" s="24"/>
      <c r="WIX13" s="24"/>
      <c r="WIY13" s="24"/>
      <c r="WIZ13" s="24"/>
      <c r="WJA13" s="24"/>
      <c r="WJB13" s="24"/>
      <c r="WJC13" s="24"/>
      <c r="WJD13" s="24"/>
      <c r="WJE13" s="24"/>
      <c r="WJF13" s="24"/>
      <c r="WJG13" s="24"/>
      <c r="WJH13" s="24"/>
      <c r="WJI13" s="24"/>
      <c r="WJJ13" s="24"/>
      <c r="WJK13" s="24"/>
      <c r="WJL13" s="24"/>
      <c r="WJM13" s="24"/>
      <c r="WJN13" s="24"/>
      <c r="WJO13" s="24"/>
      <c r="WJP13" s="24"/>
      <c r="WJQ13" s="24"/>
      <c r="WJR13" s="24"/>
      <c r="WJS13" s="24"/>
      <c r="WJT13" s="24"/>
      <c r="WJU13" s="24"/>
      <c r="WJV13" s="24"/>
      <c r="WJW13" s="24"/>
      <c r="WJX13" s="24"/>
      <c r="WJY13" s="24"/>
      <c r="WJZ13" s="24"/>
      <c r="WKA13" s="24"/>
      <c r="WKB13" s="24"/>
      <c r="WKC13" s="24"/>
      <c r="WKD13" s="24"/>
      <c r="WKE13" s="24"/>
      <c r="WKF13" s="24"/>
      <c r="WKG13" s="24"/>
      <c r="WKH13" s="24"/>
      <c r="WKI13" s="24"/>
      <c r="WKJ13" s="24"/>
      <c r="WKK13" s="24"/>
      <c r="WKL13" s="24"/>
      <c r="WKM13" s="24"/>
      <c r="WKN13" s="24"/>
      <c r="WKO13" s="24"/>
      <c r="WKP13" s="24"/>
      <c r="WKQ13" s="24"/>
      <c r="WKR13" s="24"/>
      <c r="WKS13" s="24"/>
      <c r="WKT13" s="24"/>
      <c r="WKU13" s="24"/>
      <c r="WKV13" s="24"/>
      <c r="WKW13" s="24"/>
      <c r="WKX13" s="24"/>
      <c r="WKY13" s="24"/>
      <c r="WKZ13" s="24"/>
      <c r="WLA13" s="24"/>
      <c r="WLB13" s="24"/>
      <c r="WLC13" s="24"/>
      <c r="WLD13" s="24"/>
      <c r="WLE13" s="24"/>
      <c r="WLF13" s="24"/>
      <c r="WLG13" s="24"/>
      <c r="WLH13" s="24"/>
      <c r="WLI13" s="24"/>
      <c r="WLJ13" s="24"/>
      <c r="WLK13" s="24"/>
      <c r="WLL13" s="24"/>
      <c r="WLM13" s="24"/>
      <c r="WLN13" s="24"/>
      <c r="WLO13" s="24"/>
      <c r="WLP13" s="24"/>
      <c r="WLQ13" s="24"/>
      <c r="WLR13" s="24"/>
      <c r="WLS13" s="24"/>
      <c r="WLT13" s="24"/>
      <c r="WLU13" s="24"/>
      <c r="WLV13" s="24"/>
      <c r="WLW13" s="24"/>
      <c r="WLX13" s="24"/>
      <c r="WLY13" s="24"/>
      <c r="WLZ13" s="24"/>
      <c r="WMA13" s="24"/>
      <c r="WMB13" s="24"/>
      <c r="WMC13" s="24"/>
      <c r="WMD13" s="24"/>
      <c r="WME13" s="24"/>
      <c r="WMF13" s="24"/>
      <c r="WMG13" s="24"/>
      <c r="WMH13" s="24"/>
      <c r="WMI13" s="24"/>
      <c r="WMJ13" s="24"/>
      <c r="WMK13" s="24"/>
      <c r="WML13" s="24"/>
      <c r="WMM13" s="24"/>
      <c r="WMN13" s="24"/>
      <c r="WMO13" s="24"/>
      <c r="WMP13" s="24"/>
      <c r="WMQ13" s="24"/>
      <c r="WMR13" s="24"/>
      <c r="WMS13" s="24"/>
      <c r="WMT13" s="24"/>
      <c r="WMU13" s="24"/>
      <c r="WMV13" s="24"/>
      <c r="WMW13" s="24"/>
      <c r="WMX13" s="24"/>
      <c r="WMY13" s="24"/>
      <c r="WMZ13" s="24"/>
      <c r="WNA13" s="24"/>
      <c r="WNB13" s="24"/>
      <c r="WNC13" s="24"/>
      <c r="WND13" s="24"/>
      <c r="WNE13" s="24"/>
      <c r="WNF13" s="24"/>
      <c r="WNG13" s="24"/>
      <c r="WNH13" s="24"/>
      <c r="WNI13" s="24"/>
      <c r="WNJ13" s="24"/>
      <c r="WNK13" s="24"/>
      <c r="WNL13" s="24"/>
      <c r="WNM13" s="24"/>
      <c r="WNN13" s="24"/>
      <c r="WNO13" s="24"/>
      <c r="WNP13" s="24"/>
      <c r="WNQ13" s="24"/>
      <c r="WNR13" s="24"/>
      <c r="WNS13" s="24"/>
      <c r="WNT13" s="24"/>
      <c r="WNU13" s="24"/>
      <c r="WNV13" s="24"/>
      <c r="WNW13" s="24"/>
      <c r="WNX13" s="24"/>
      <c r="WNY13" s="24"/>
      <c r="WNZ13" s="24"/>
      <c r="WOA13" s="24"/>
      <c r="WOB13" s="24"/>
      <c r="WOC13" s="24"/>
      <c r="WOD13" s="24"/>
      <c r="WOE13" s="24"/>
      <c r="WOF13" s="24"/>
      <c r="WOG13" s="24"/>
      <c r="WOH13" s="24"/>
      <c r="WOI13" s="24"/>
      <c r="WOJ13" s="24"/>
      <c r="WOK13" s="24"/>
      <c r="WOL13" s="24"/>
      <c r="WOM13" s="24"/>
      <c r="WON13" s="24"/>
      <c r="WOO13" s="24"/>
      <c r="WOP13" s="24"/>
      <c r="WOQ13" s="24"/>
      <c r="WOR13" s="24"/>
      <c r="WOS13" s="24"/>
      <c r="WOT13" s="24"/>
      <c r="WOU13" s="24"/>
      <c r="WOV13" s="24"/>
      <c r="WOW13" s="24"/>
      <c r="WOX13" s="24"/>
      <c r="WOY13" s="24"/>
      <c r="WOZ13" s="24"/>
      <c r="WPA13" s="24"/>
      <c r="WPB13" s="24"/>
      <c r="WPC13" s="24"/>
      <c r="WPD13" s="24"/>
      <c r="WPE13" s="24"/>
      <c r="WPF13" s="24"/>
      <c r="WPG13" s="24"/>
      <c r="WPH13" s="24"/>
      <c r="WPI13" s="24"/>
      <c r="WPJ13" s="24"/>
      <c r="WPK13" s="24"/>
      <c r="WPL13" s="24"/>
      <c r="WPM13" s="24"/>
      <c r="WPN13" s="24"/>
      <c r="WPO13" s="24"/>
      <c r="WPP13" s="24"/>
      <c r="WPQ13" s="24"/>
      <c r="WPR13" s="24"/>
      <c r="WPS13" s="24"/>
      <c r="WPT13" s="24"/>
      <c r="WPU13" s="24"/>
      <c r="WPV13" s="24"/>
      <c r="WPW13" s="24"/>
      <c r="WPX13" s="24"/>
      <c r="WPY13" s="24"/>
      <c r="WPZ13" s="24"/>
      <c r="WQA13" s="24"/>
      <c r="WQB13" s="24"/>
      <c r="WQC13" s="24"/>
      <c r="WQD13" s="24"/>
      <c r="WQE13" s="24"/>
      <c r="WQF13" s="24"/>
      <c r="WQG13" s="24"/>
      <c r="WQH13" s="24"/>
      <c r="WQI13" s="24"/>
      <c r="WQJ13" s="24"/>
      <c r="WQK13" s="24"/>
      <c r="WQL13" s="24"/>
      <c r="WQM13" s="24"/>
      <c r="WQN13" s="24"/>
      <c r="WQO13" s="24"/>
      <c r="WQP13" s="24"/>
      <c r="WQQ13" s="24"/>
      <c r="WQR13" s="24"/>
      <c r="WQS13" s="24"/>
      <c r="WQT13" s="24"/>
      <c r="WQU13" s="24"/>
      <c r="WQV13" s="24"/>
      <c r="WQW13" s="24"/>
      <c r="WQX13" s="24"/>
      <c r="WQY13" s="24"/>
      <c r="WQZ13" s="24"/>
      <c r="WRA13" s="24"/>
      <c r="WRB13" s="24"/>
      <c r="WRC13" s="24"/>
      <c r="WRD13" s="24"/>
      <c r="WRE13" s="24"/>
      <c r="WRF13" s="24"/>
      <c r="WRG13" s="24"/>
      <c r="WRH13" s="24"/>
      <c r="WRI13" s="24"/>
      <c r="WRJ13" s="24"/>
      <c r="WRK13" s="24"/>
      <c r="WRL13" s="24"/>
      <c r="WRM13" s="24"/>
      <c r="WRN13" s="24"/>
      <c r="WRO13" s="24"/>
      <c r="WRP13" s="24"/>
      <c r="WRQ13" s="24"/>
      <c r="WRR13" s="24"/>
      <c r="WRS13" s="24"/>
      <c r="WRT13" s="24"/>
      <c r="WRU13" s="24"/>
      <c r="WRV13" s="24"/>
      <c r="WRW13" s="24"/>
      <c r="WRX13" s="24"/>
      <c r="WRY13" s="24"/>
      <c r="WRZ13" s="24"/>
      <c r="WSA13" s="24"/>
      <c r="WSB13" s="24"/>
      <c r="WSC13" s="24"/>
      <c r="WSD13" s="24"/>
      <c r="WSE13" s="24"/>
      <c r="WSF13" s="24"/>
      <c r="WSG13" s="24"/>
      <c r="WSH13" s="24"/>
      <c r="WSI13" s="24"/>
      <c r="WSJ13" s="24"/>
      <c r="WSK13" s="24"/>
      <c r="WSL13" s="24"/>
      <c r="WSM13" s="24"/>
      <c r="WSN13" s="24"/>
      <c r="WSO13" s="24"/>
      <c r="WSP13" s="24"/>
      <c r="WSQ13" s="24"/>
      <c r="WSR13" s="24"/>
      <c r="WSS13" s="24"/>
      <c r="WST13" s="24"/>
      <c r="WSU13" s="24"/>
      <c r="WSV13" s="24"/>
      <c r="WSW13" s="24"/>
      <c r="WSX13" s="24"/>
      <c r="WSY13" s="24"/>
      <c r="WSZ13" s="24"/>
      <c r="WTA13" s="24"/>
      <c r="WTB13" s="24"/>
      <c r="WTC13" s="24"/>
      <c r="WTD13" s="24"/>
      <c r="WTE13" s="24"/>
      <c r="WTF13" s="24"/>
      <c r="WTG13" s="24"/>
      <c r="WTH13" s="24"/>
      <c r="WTI13" s="24"/>
      <c r="WTJ13" s="24"/>
      <c r="WTK13" s="24"/>
      <c r="WTL13" s="24"/>
      <c r="WTM13" s="24"/>
      <c r="WTN13" s="24"/>
      <c r="WTO13" s="24"/>
      <c r="WTP13" s="24"/>
      <c r="WTQ13" s="24"/>
      <c r="WTR13" s="24"/>
      <c r="WTS13" s="24"/>
      <c r="WTT13" s="24"/>
      <c r="WTU13" s="24"/>
      <c r="WTV13" s="24"/>
      <c r="WTW13" s="24"/>
      <c r="WTX13" s="24"/>
      <c r="WTY13" s="24"/>
      <c r="WTZ13" s="24"/>
      <c r="WUA13" s="24"/>
      <c r="WUB13" s="24"/>
      <c r="WUC13" s="24"/>
      <c r="WUD13" s="24"/>
      <c r="WUE13" s="24"/>
      <c r="WUF13" s="24"/>
      <c r="WUG13" s="24"/>
      <c r="WUH13" s="24"/>
      <c r="WUI13" s="24"/>
      <c r="WUJ13" s="24"/>
      <c r="WUK13" s="24"/>
      <c r="WUL13" s="24"/>
      <c r="WUM13" s="24"/>
      <c r="WUN13" s="24"/>
      <c r="WUO13" s="24"/>
      <c r="WUP13" s="24"/>
      <c r="WUQ13" s="24"/>
      <c r="WUR13" s="24"/>
      <c r="WUS13" s="24"/>
      <c r="WUT13" s="24"/>
      <c r="WUU13" s="24"/>
      <c r="WUV13" s="24"/>
      <c r="WUW13" s="24"/>
      <c r="WUX13" s="24"/>
      <c r="WUY13" s="24"/>
      <c r="WUZ13" s="24"/>
      <c r="WVA13" s="24"/>
      <c r="WVB13" s="24"/>
      <c r="WVC13" s="24"/>
      <c r="WVD13" s="24"/>
      <c r="WVE13" s="24"/>
      <c r="WVF13" s="24"/>
      <c r="WVG13" s="24"/>
      <c r="WVH13" s="24"/>
      <c r="WVI13" s="24"/>
      <c r="WVJ13" s="24"/>
      <c r="WVK13" s="24"/>
      <c r="WVL13" s="24"/>
      <c r="WVM13" s="24"/>
      <c r="WVN13" s="24"/>
      <c r="WVO13" s="24"/>
      <c r="WVP13" s="24"/>
      <c r="WVQ13" s="24"/>
      <c r="WVR13" s="24"/>
      <c r="WVS13" s="24"/>
      <c r="WVT13" s="24"/>
      <c r="WVU13" s="24"/>
      <c r="WVV13" s="24"/>
      <c r="WVW13" s="24"/>
      <c r="WVX13" s="24"/>
      <c r="WVY13" s="24"/>
      <c r="WVZ13" s="24"/>
      <c r="WWA13" s="24"/>
      <c r="WWB13" s="24"/>
      <c r="WWC13" s="24"/>
      <c r="WWD13" s="24"/>
      <c r="WWE13" s="24"/>
      <c r="WWF13" s="24"/>
      <c r="WWG13" s="24"/>
      <c r="WWH13" s="24"/>
      <c r="WWI13" s="24"/>
      <c r="WWJ13" s="24"/>
      <c r="WWK13" s="24"/>
      <c r="WWL13" s="24"/>
      <c r="WWM13" s="24"/>
      <c r="WWN13" s="24"/>
      <c r="WWO13" s="24"/>
      <c r="WWP13" s="24"/>
      <c r="WWQ13" s="24"/>
      <c r="WWR13" s="24"/>
      <c r="WWS13" s="24"/>
      <c r="WWT13" s="24"/>
      <c r="WWU13" s="24"/>
      <c r="WWV13" s="24"/>
      <c r="WWW13" s="24"/>
      <c r="WWX13" s="24"/>
      <c r="WWY13" s="24"/>
      <c r="WWZ13" s="24"/>
      <c r="WXA13" s="24"/>
      <c r="WXB13" s="24"/>
      <c r="WXC13" s="24"/>
      <c r="WXD13" s="24"/>
      <c r="WXE13" s="24"/>
      <c r="WXF13" s="24"/>
      <c r="WXG13" s="24"/>
      <c r="WXH13" s="24"/>
      <c r="WXI13" s="24"/>
      <c r="WXJ13" s="24"/>
      <c r="WXK13" s="24"/>
      <c r="WXL13" s="24"/>
      <c r="WXM13" s="24"/>
      <c r="WXN13" s="24"/>
      <c r="WXO13" s="24"/>
      <c r="WXP13" s="24"/>
      <c r="WXQ13" s="24"/>
      <c r="WXR13" s="24"/>
      <c r="WXS13" s="24"/>
      <c r="WXT13" s="24"/>
      <c r="WXU13" s="24"/>
      <c r="WXV13" s="24"/>
      <c r="WXW13" s="24"/>
      <c r="WXX13" s="24"/>
      <c r="WXY13" s="24"/>
      <c r="WXZ13" s="24"/>
      <c r="WYA13" s="24"/>
      <c r="WYB13" s="24"/>
      <c r="WYC13" s="24"/>
      <c r="WYD13" s="24"/>
      <c r="WYE13" s="24"/>
      <c r="WYF13" s="24"/>
      <c r="WYG13" s="24"/>
      <c r="WYH13" s="24"/>
      <c r="WYI13" s="24"/>
      <c r="WYJ13" s="24"/>
      <c r="WYK13" s="24"/>
      <c r="WYL13" s="24"/>
      <c r="WYM13" s="24"/>
      <c r="WYN13" s="24"/>
      <c r="WYO13" s="24"/>
      <c r="WYP13" s="24"/>
      <c r="WYQ13" s="24"/>
      <c r="WYR13" s="24"/>
      <c r="WYS13" s="24"/>
      <c r="WYT13" s="24"/>
      <c r="WYU13" s="24"/>
      <c r="WYV13" s="24"/>
      <c r="WYW13" s="24"/>
      <c r="WYX13" s="24"/>
      <c r="WYY13" s="24"/>
      <c r="WYZ13" s="24"/>
      <c r="WZA13" s="24"/>
      <c r="WZB13" s="24"/>
      <c r="WZC13" s="24"/>
      <c r="WZD13" s="24"/>
      <c r="WZE13" s="24"/>
      <c r="WZF13" s="24"/>
      <c r="WZG13" s="24"/>
      <c r="WZH13" s="24"/>
      <c r="WZI13" s="24"/>
      <c r="WZJ13" s="24"/>
      <c r="WZK13" s="24"/>
      <c r="WZL13" s="24"/>
      <c r="WZM13" s="24"/>
      <c r="WZN13" s="24"/>
      <c r="WZO13" s="24"/>
      <c r="WZP13" s="24"/>
      <c r="WZQ13" s="24"/>
      <c r="WZR13" s="24"/>
      <c r="WZS13" s="24"/>
      <c r="WZT13" s="24"/>
      <c r="WZU13" s="24"/>
      <c r="WZV13" s="24"/>
      <c r="WZW13" s="24"/>
      <c r="WZX13" s="24"/>
      <c r="WZY13" s="24"/>
      <c r="WZZ13" s="24"/>
      <c r="XAA13" s="24"/>
      <c r="XAB13" s="24"/>
      <c r="XAC13" s="24"/>
      <c r="XAD13" s="24"/>
      <c r="XAE13" s="24"/>
      <c r="XAF13" s="24"/>
      <c r="XAG13" s="24"/>
      <c r="XAH13" s="24"/>
      <c r="XAI13" s="24"/>
      <c r="XAJ13" s="24"/>
      <c r="XAK13" s="24"/>
      <c r="XAL13" s="24"/>
      <c r="XAM13" s="24"/>
      <c r="XAN13" s="24"/>
      <c r="XAO13" s="24"/>
      <c r="XAP13" s="24"/>
      <c r="XAQ13" s="24"/>
      <c r="XAR13" s="24"/>
      <c r="XAS13" s="24"/>
      <c r="XAT13" s="24"/>
      <c r="XAU13" s="24"/>
      <c r="XAV13" s="24"/>
      <c r="XAW13" s="24"/>
      <c r="XAX13" s="24"/>
      <c r="XAY13" s="24"/>
      <c r="XAZ13" s="24"/>
      <c r="XBA13" s="24"/>
      <c r="XBB13" s="24"/>
      <c r="XBC13" s="24"/>
      <c r="XBD13" s="24"/>
      <c r="XBE13" s="24"/>
      <c r="XBF13" s="24"/>
      <c r="XBG13" s="24"/>
      <c r="XBH13" s="24"/>
      <c r="XBI13" s="24"/>
      <c r="XBJ13" s="24"/>
      <c r="XBK13" s="24"/>
      <c r="XBL13" s="24"/>
      <c r="XBM13" s="24"/>
      <c r="XBN13" s="24"/>
      <c r="XBO13" s="24"/>
      <c r="XBP13" s="24"/>
      <c r="XBQ13" s="24"/>
      <c r="XBR13" s="24"/>
      <c r="XBS13" s="24"/>
      <c r="XBT13" s="24"/>
      <c r="XBU13" s="24"/>
      <c r="XBV13" s="24"/>
      <c r="XBW13" s="24"/>
      <c r="XBX13" s="24"/>
      <c r="XBY13" s="24"/>
      <c r="XBZ13" s="24"/>
      <c r="XCA13" s="24"/>
      <c r="XCB13" s="24"/>
      <c r="XCC13" s="24"/>
      <c r="XCD13" s="24"/>
      <c r="XCE13" s="24"/>
      <c r="XCF13" s="24"/>
      <c r="XCG13" s="24"/>
      <c r="XCH13" s="24"/>
      <c r="XCI13" s="24"/>
      <c r="XCJ13" s="24"/>
      <c r="XCK13" s="24"/>
      <c r="XCL13" s="24"/>
      <c r="XCM13" s="24"/>
      <c r="XCN13" s="24"/>
      <c r="XCO13" s="24"/>
      <c r="XCP13" s="24"/>
      <c r="XCQ13" s="24"/>
      <c r="XCR13" s="24"/>
      <c r="XCS13" s="24"/>
      <c r="XCT13" s="24"/>
      <c r="XCU13" s="24"/>
      <c r="XCV13" s="24"/>
      <c r="XCW13" s="24"/>
      <c r="XCX13" s="24"/>
      <c r="XCY13" s="24"/>
      <c r="XCZ13" s="24"/>
      <c r="XDA13" s="24"/>
      <c r="XDB13" s="24"/>
      <c r="XDC13" s="24"/>
      <c r="XDD13" s="24"/>
      <c r="XDE13" s="24"/>
      <c r="XDF13" s="24"/>
      <c r="XDG13" s="24"/>
      <c r="XDH13" s="24"/>
      <c r="XDI13" s="24"/>
      <c r="XDJ13" s="24"/>
      <c r="XDK13" s="24"/>
      <c r="XDL13" s="24"/>
      <c r="XDM13" s="24"/>
      <c r="XDN13" s="24"/>
      <c r="XDO13" s="24"/>
      <c r="XDP13" s="24"/>
      <c r="XDQ13" s="24"/>
      <c r="XDR13" s="24"/>
      <c r="XDS13" s="24"/>
      <c r="XDT13" s="24"/>
      <c r="XDU13" s="24"/>
      <c r="XDV13" s="24"/>
      <c r="XDW13" s="24"/>
      <c r="XDX13" s="24"/>
      <c r="XDY13" s="24"/>
      <c r="XDZ13" s="24"/>
      <c r="XEA13" s="24"/>
      <c r="XEB13" s="24"/>
      <c r="XEC13" s="24"/>
      <c r="XED13" s="24"/>
      <c r="XEE13" s="24"/>
      <c r="XEF13" s="24"/>
      <c r="XEG13" s="24"/>
      <c r="XEH13" s="24"/>
      <c r="XEI13" s="24"/>
      <c r="XEJ13" s="24"/>
      <c r="XEK13" s="24"/>
      <c r="XEL13" s="24"/>
      <c r="XEM13" s="24"/>
      <c r="XEN13" s="24"/>
      <c r="XEO13" s="24"/>
      <c r="XEP13" s="24"/>
      <c r="XEQ13" s="24"/>
      <c r="XER13" s="24"/>
      <c r="XES13" s="24"/>
      <c r="XET13" s="24"/>
      <c r="XEU13" s="24"/>
    </row>
    <row r="14" spans="1:16375" ht="96.75" customHeight="1" thickBot="1" x14ac:dyDescent="0.25">
      <c r="A14" s="369" t="s">
        <v>151</v>
      </c>
      <c r="B14" s="369" t="s">
        <v>152</v>
      </c>
      <c r="C14" s="369" t="s">
        <v>153</v>
      </c>
      <c r="D14" s="369" t="s">
        <v>154</v>
      </c>
      <c r="E14" s="42">
        <v>1</v>
      </c>
      <c r="F14" s="26" t="s">
        <v>155</v>
      </c>
      <c r="G14" s="26"/>
      <c r="H14" s="60">
        <f>SUM(H15:H22)</f>
        <v>14</v>
      </c>
      <c r="I14" s="26" t="s">
        <v>156</v>
      </c>
      <c r="J14" s="84">
        <v>6900</v>
      </c>
      <c r="K14" s="28">
        <v>1963393760</v>
      </c>
      <c r="L14" s="27">
        <v>0</v>
      </c>
      <c r="M14" s="60">
        <f>SUM(M15:M22)</f>
        <v>13</v>
      </c>
      <c r="N14" s="29">
        <v>1949353746</v>
      </c>
      <c r="O14" s="30">
        <v>0</v>
      </c>
      <c r="P14" s="87" t="s">
        <v>27</v>
      </c>
      <c r="Q14" s="85">
        <v>10773</v>
      </c>
      <c r="R14" s="32">
        <v>43692</v>
      </c>
      <c r="S14" s="32">
        <v>43696</v>
      </c>
      <c r="T14" s="60">
        <f>+J14-Q14</f>
        <v>-3873</v>
      </c>
      <c r="U14" s="61">
        <f>+M14/H14</f>
        <v>0.9285714285714286</v>
      </c>
      <c r="V14" s="61">
        <f>+Q14/J14</f>
        <v>1.5613043478260868</v>
      </c>
      <c r="W14" s="61">
        <f>+N14/K14</f>
        <v>0.99284910939107807</v>
      </c>
      <c r="X14" s="397"/>
      <c r="AI14" s="6" t="e">
        <f>+'RECURSOS HUMANOS '!#REF!</f>
        <v>#REF!</v>
      </c>
    </row>
    <row r="15" spans="1:16375" ht="36.75" customHeight="1" thickBot="1" x14ac:dyDescent="0.25">
      <c r="A15" s="370"/>
      <c r="B15" s="370"/>
      <c r="C15" s="370"/>
      <c r="D15" s="370"/>
      <c r="E15" s="43" t="s">
        <v>30</v>
      </c>
      <c r="F15" s="73" t="s">
        <v>183</v>
      </c>
      <c r="G15" s="34" t="s">
        <v>139</v>
      </c>
      <c r="H15" s="35">
        <v>1</v>
      </c>
      <c r="I15" s="76" t="s">
        <v>137</v>
      </c>
      <c r="J15" s="361" t="s">
        <v>27</v>
      </c>
      <c r="K15" s="362"/>
      <c r="L15" s="362"/>
      <c r="M15" s="36">
        <v>1</v>
      </c>
      <c r="N15" s="361" t="s">
        <v>27</v>
      </c>
      <c r="O15" s="361"/>
      <c r="P15" s="361"/>
      <c r="Q15" s="361"/>
      <c r="R15" s="361"/>
      <c r="S15" s="361"/>
      <c r="T15" s="361"/>
      <c r="U15" s="361"/>
      <c r="V15" s="361"/>
      <c r="W15" s="361"/>
      <c r="X15" s="397"/>
      <c r="AI15" s="6" t="e">
        <f>+'RECURSOS HUMANOS '!#REF!</f>
        <v>#REF!</v>
      </c>
      <c r="AM15" s="19" t="s">
        <v>11</v>
      </c>
      <c r="AN15" s="20" t="s">
        <v>12</v>
      </c>
      <c r="AO15" s="21" t="s">
        <v>13</v>
      </c>
    </row>
    <row r="16" spans="1:16375" ht="24.75" thickBot="1" x14ac:dyDescent="0.25">
      <c r="A16" s="370"/>
      <c r="B16" s="370"/>
      <c r="C16" s="370"/>
      <c r="D16" s="370"/>
      <c r="E16" s="43" t="s">
        <v>25</v>
      </c>
      <c r="F16" s="74" t="s">
        <v>135</v>
      </c>
      <c r="G16" s="34" t="s">
        <v>139</v>
      </c>
      <c r="H16" s="35">
        <v>1</v>
      </c>
      <c r="I16" s="77" t="s">
        <v>138</v>
      </c>
      <c r="J16" s="362"/>
      <c r="K16" s="362"/>
      <c r="L16" s="362"/>
      <c r="M16" s="36">
        <v>1</v>
      </c>
      <c r="N16" s="361"/>
      <c r="O16" s="361"/>
      <c r="P16" s="361"/>
      <c r="Q16" s="361"/>
      <c r="R16" s="361"/>
      <c r="S16" s="361"/>
      <c r="T16" s="361"/>
      <c r="U16" s="361"/>
      <c r="V16" s="361"/>
      <c r="W16" s="361"/>
      <c r="X16" s="397"/>
      <c r="AF16" s="3">
        <v>42824</v>
      </c>
      <c r="AG16" s="7" t="s">
        <v>7</v>
      </c>
      <c r="AH16" s="7" t="s">
        <v>8</v>
      </c>
      <c r="AI16" s="8" t="s">
        <v>188</v>
      </c>
      <c r="AJ16" s="2" t="s">
        <v>9</v>
      </c>
      <c r="AM16" s="11" t="s">
        <v>14</v>
      </c>
      <c r="AN16" s="12" t="s">
        <v>15</v>
      </c>
      <c r="AO16" s="13" t="s">
        <v>16</v>
      </c>
    </row>
    <row r="17" spans="1:41" ht="48" x14ac:dyDescent="0.2">
      <c r="A17" s="370"/>
      <c r="B17" s="370"/>
      <c r="C17" s="370"/>
      <c r="D17" s="370"/>
      <c r="E17" s="43" t="s">
        <v>26</v>
      </c>
      <c r="F17" s="74" t="s">
        <v>161</v>
      </c>
      <c r="G17" s="34" t="s">
        <v>139</v>
      </c>
      <c r="H17" s="35">
        <v>1</v>
      </c>
      <c r="I17" s="77" t="s">
        <v>138</v>
      </c>
      <c r="J17" s="362"/>
      <c r="K17" s="362"/>
      <c r="L17" s="362"/>
      <c r="M17" s="36">
        <v>1</v>
      </c>
      <c r="N17" s="361"/>
      <c r="O17" s="361"/>
      <c r="P17" s="361"/>
      <c r="Q17" s="361"/>
      <c r="R17" s="361"/>
      <c r="S17" s="361"/>
      <c r="T17" s="361"/>
      <c r="U17" s="361"/>
      <c r="V17" s="361"/>
      <c r="W17" s="361"/>
      <c r="X17" s="397"/>
      <c r="AF17" s="3"/>
      <c r="AG17" s="7"/>
      <c r="AH17" s="7"/>
      <c r="AI17" s="8"/>
      <c r="AJ17" s="52"/>
      <c r="AM17" s="53"/>
      <c r="AN17" s="54"/>
      <c r="AO17" s="55"/>
    </row>
    <row r="18" spans="1:41" ht="36" x14ac:dyDescent="0.2">
      <c r="A18" s="370"/>
      <c r="B18" s="370"/>
      <c r="C18" s="370"/>
      <c r="D18" s="370"/>
      <c r="E18" s="43" t="s">
        <v>51</v>
      </c>
      <c r="F18" s="74" t="s">
        <v>178</v>
      </c>
      <c r="G18" s="34" t="s">
        <v>139</v>
      </c>
      <c r="H18" s="35">
        <v>1</v>
      </c>
      <c r="I18" s="77" t="s">
        <v>162</v>
      </c>
      <c r="J18" s="362"/>
      <c r="K18" s="362"/>
      <c r="L18" s="362"/>
      <c r="M18" s="36">
        <v>1</v>
      </c>
      <c r="N18" s="361"/>
      <c r="O18" s="361"/>
      <c r="P18" s="361"/>
      <c r="Q18" s="361"/>
      <c r="R18" s="361"/>
      <c r="S18" s="361"/>
      <c r="T18" s="361"/>
      <c r="U18" s="361"/>
      <c r="V18" s="361"/>
      <c r="W18" s="361"/>
      <c r="X18" s="397"/>
      <c r="AF18" s="3"/>
      <c r="AG18" s="7"/>
      <c r="AH18" s="7"/>
      <c r="AI18" s="8"/>
      <c r="AJ18" s="52"/>
      <c r="AM18" s="53"/>
      <c r="AN18" s="54"/>
      <c r="AO18" s="55"/>
    </row>
    <row r="19" spans="1:41" ht="36" x14ac:dyDescent="0.2">
      <c r="A19" s="370"/>
      <c r="B19" s="370"/>
      <c r="C19" s="370"/>
      <c r="D19" s="370"/>
      <c r="E19" s="43" t="s">
        <v>136</v>
      </c>
      <c r="F19" s="74" t="s">
        <v>184</v>
      </c>
      <c r="G19" s="34" t="s">
        <v>139</v>
      </c>
      <c r="H19" s="35">
        <v>1</v>
      </c>
      <c r="I19" s="77" t="s">
        <v>168</v>
      </c>
      <c r="J19" s="362"/>
      <c r="K19" s="362"/>
      <c r="L19" s="362"/>
      <c r="M19" s="36">
        <v>1</v>
      </c>
      <c r="N19" s="361"/>
      <c r="O19" s="361"/>
      <c r="P19" s="361"/>
      <c r="Q19" s="361"/>
      <c r="R19" s="361"/>
      <c r="S19" s="361"/>
      <c r="T19" s="361"/>
      <c r="U19" s="361"/>
      <c r="V19" s="361"/>
      <c r="W19" s="361"/>
      <c r="X19" s="397"/>
      <c r="AF19" s="3">
        <v>42916</v>
      </c>
      <c r="AG19" s="4" t="s">
        <v>2</v>
      </c>
      <c r="AH19" s="5">
        <v>1</v>
      </c>
      <c r="AI19" s="5">
        <v>360</v>
      </c>
      <c r="AJ19" s="5" t="e">
        <f>IF((AI14-AI15)&lt;AI19,0,1)</f>
        <v>#REF!</v>
      </c>
      <c r="AM19" s="14" t="s">
        <v>17</v>
      </c>
      <c r="AN19" s="10" t="s">
        <v>21</v>
      </c>
      <c r="AO19" s="15" t="s">
        <v>18</v>
      </c>
    </row>
    <row r="20" spans="1:41" ht="36" x14ac:dyDescent="0.2">
      <c r="A20" s="370"/>
      <c r="B20" s="370"/>
      <c r="C20" s="370"/>
      <c r="D20" s="370"/>
      <c r="E20" s="43" t="s">
        <v>157</v>
      </c>
      <c r="F20" s="74" t="s">
        <v>185</v>
      </c>
      <c r="G20" s="34" t="s">
        <v>139</v>
      </c>
      <c r="H20" s="35">
        <v>1</v>
      </c>
      <c r="I20" s="77" t="s">
        <v>186</v>
      </c>
      <c r="J20" s="362"/>
      <c r="K20" s="362"/>
      <c r="L20" s="362"/>
      <c r="M20" s="36">
        <v>1</v>
      </c>
      <c r="N20" s="361"/>
      <c r="O20" s="361"/>
      <c r="P20" s="361"/>
      <c r="Q20" s="361"/>
      <c r="R20" s="361"/>
      <c r="S20" s="361"/>
      <c r="T20" s="361"/>
      <c r="U20" s="361"/>
      <c r="V20" s="361"/>
      <c r="W20" s="361"/>
      <c r="X20" s="397"/>
      <c r="AF20" s="3"/>
      <c r="AG20" s="4"/>
      <c r="AH20" s="5"/>
      <c r="AI20" s="5"/>
      <c r="AJ20" s="5"/>
      <c r="AM20" s="70"/>
      <c r="AN20" s="71"/>
      <c r="AO20" s="72"/>
    </row>
    <row r="21" spans="1:41" ht="15" x14ac:dyDescent="0.2">
      <c r="A21" s="370"/>
      <c r="B21" s="370"/>
      <c r="C21" s="370"/>
      <c r="D21" s="370"/>
      <c r="E21" s="43" t="s">
        <v>160</v>
      </c>
      <c r="F21" s="79" t="s">
        <v>158</v>
      </c>
      <c r="G21" s="34" t="s">
        <v>139</v>
      </c>
      <c r="H21" s="35">
        <v>1</v>
      </c>
      <c r="I21" s="78" t="s">
        <v>159</v>
      </c>
      <c r="J21" s="362"/>
      <c r="K21" s="362"/>
      <c r="L21" s="362"/>
      <c r="M21" s="36">
        <v>1</v>
      </c>
      <c r="N21" s="361"/>
      <c r="O21" s="361"/>
      <c r="P21" s="361"/>
      <c r="Q21" s="361"/>
      <c r="R21" s="361"/>
      <c r="S21" s="361"/>
      <c r="T21" s="361"/>
      <c r="U21" s="361"/>
      <c r="V21" s="361"/>
      <c r="W21" s="361"/>
      <c r="X21" s="397"/>
      <c r="AF21" s="3"/>
      <c r="AG21" s="4"/>
      <c r="AH21" s="5"/>
      <c r="AI21" s="5"/>
      <c r="AJ21" s="5"/>
      <c r="AM21" s="70"/>
      <c r="AN21" s="71"/>
      <c r="AO21" s="72"/>
    </row>
    <row r="22" spans="1:41" ht="322.5" customHeight="1" thickBot="1" x14ac:dyDescent="0.25">
      <c r="A22" s="370"/>
      <c r="B22" s="370"/>
      <c r="C22" s="370"/>
      <c r="D22" s="370"/>
      <c r="E22" s="43" t="s">
        <v>177</v>
      </c>
      <c r="F22" s="75" t="s">
        <v>164</v>
      </c>
      <c r="G22" s="34" t="s">
        <v>140</v>
      </c>
      <c r="H22" s="35">
        <v>7</v>
      </c>
      <c r="I22" s="78" t="s">
        <v>141</v>
      </c>
      <c r="J22" s="362"/>
      <c r="K22" s="362"/>
      <c r="L22" s="362"/>
      <c r="M22" s="36">
        <v>6</v>
      </c>
      <c r="N22" s="361"/>
      <c r="O22" s="361"/>
      <c r="P22" s="361"/>
      <c r="Q22" s="361"/>
      <c r="R22" s="361"/>
      <c r="S22" s="361"/>
      <c r="T22" s="361"/>
      <c r="U22" s="361"/>
      <c r="V22" s="361"/>
      <c r="W22" s="361"/>
      <c r="X22" s="569"/>
      <c r="AF22" s="3">
        <v>43008</v>
      </c>
      <c r="AG22" s="4" t="s">
        <v>6</v>
      </c>
      <c r="AH22" s="5">
        <v>12</v>
      </c>
      <c r="AI22" s="5">
        <v>30</v>
      </c>
      <c r="AJ22" s="5" t="e">
        <f>IF((($AI$14-$AI$15)/AI22)&lt;AH22,AH22-ROUND(($AI$14-$AI$15)/AI22,0),0)</f>
        <v>#REF!</v>
      </c>
      <c r="AM22" s="16" t="s">
        <v>19</v>
      </c>
      <c r="AN22" s="17" t="s">
        <v>1</v>
      </c>
      <c r="AO22" s="18" t="s">
        <v>20</v>
      </c>
    </row>
    <row r="23" spans="1:41" ht="85.5" customHeight="1" x14ac:dyDescent="0.2">
      <c r="A23" s="570" t="s">
        <v>151</v>
      </c>
      <c r="B23" s="570" t="s">
        <v>152</v>
      </c>
      <c r="C23" s="570" t="s">
        <v>153</v>
      </c>
      <c r="D23" s="570" t="s">
        <v>154</v>
      </c>
      <c r="E23" s="42">
        <v>2</v>
      </c>
      <c r="F23" s="26" t="s">
        <v>165</v>
      </c>
      <c r="G23" s="26"/>
      <c r="H23" s="60">
        <f>SUM(H24:H31)</f>
        <v>12</v>
      </c>
      <c r="I23" s="26" t="s">
        <v>189</v>
      </c>
      <c r="J23" s="28">
        <v>20000</v>
      </c>
      <c r="K23" s="28">
        <v>381645600</v>
      </c>
      <c r="L23" s="27">
        <v>0</v>
      </c>
      <c r="M23" s="60">
        <f>SUM(M24:M31)</f>
        <v>12</v>
      </c>
      <c r="N23" s="28">
        <v>178790321</v>
      </c>
      <c r="O23" s="27">
        <v>0</v>
      </c>
      <c r="P23" s="87" t="s">
        <v>27</v>
      </c>
      <c r="Q23" s="86">
        <v>15117</v>
      </c>
      <c r="R23" s="32">
        <v>43678</v>
      </c>
      <c r="S23" s="32">
        <v>43830</v>
      </c>
      <c r="T23" s="60">
        <f>+J23-Q23</f>
        <v>4883</v>
      </c>
      <c r="U23" s="61">
        <f>+M23/H23</f>
        <v>1</v>
      </c>
      <c r="V23" s="61">
        <f>+Q23/J23</f>
        <v>0.75585000000000002</v>
      </c>
      <c r="W23" s="61">
        <f>+N23/K23</f>
        <v>0.46847211391930105</v>
      </c>
      <c r="X23" s="396" t="s">
        <v>182</v>
      </c>
      <c r="AF23" s="3"/>
      <c r="AG23" s="4"/>
      <c r="AH23" s="5"/>
      <c r="AI23" s="5"/>
      <c r="AJ23" s="5"/>
    </row>
    <row r="24" spans="1:41" ht="36" customHeight="1" x14ac:dyDescent="0.2">
      <c r="A24" s="570"/>
      <c r="B24" s="570"/>
      <c r="C24" s="570"/>
      <c r="D24" s="570"/>
      <c r="E24" s="43" t="s">
        <v>70</v>
      </c>
      <c r="F24" s="73" t="s">
        <v>183</v>
      </c>
      <c r="G24" s="34" t="s">
        <v>139</v>
      </c>
      <c r="H24" s="35">
        <v>1</v>
      </c>
      <c r="I24" s="76" t="s">
        <v>137</v>
      </c>
      <c r="J24" s="361" t="s">
        <v>27</v>
      </c>
      <c r="K24" s="361"/>
      <c r="L24" s="361"/>
      <c r="M24" s="36">
        <v>1</v>
      </c>
      <c r="N24" s="361" t="s">
        <v>27</v>
      </c>
      <c r="O24" s="361"/>
      <c r="P24" s="361"/>
      <c r="Q24" s="361"/>
      <c r="R24" s="361"/>
      <c r="S24" s="361"/>
      <c r="T24" s="361"/>
      <c r="U24" s="361"/>
      <c r="V24" s="361"/>
      <c r="W24" s="361"/>
      <c r="X24" s="397"/>
      <c r="AF24" s="3"/>
      <c r="AG24" s="4"/>
      <c r="AH24" s="5"/>
      <c r="AI24" s="5"/>
      <c r="AJ24" s="5"/>
    </row>
    <row r="25" spans="1:41" ht="36" customHeight="1" x14ac:dyDescent="0.2">
      <c r="A25" s="570"/>
      <c r="B25" s="570"/>
      <c r="C25" s="570"/>
      <c r="D25" s="570"/>
      <c r="E25" s="43" t="s">
        <v>71</v>
      </c>
      <c r="F25" s="74" t="s">
        <v>135</v>
      </c>
      <c r="G25" s="34" t="s">
        <v>139</v>
      </c>
      <c r="H25" s="35">
        <v>1</v>
      </c>
      <c r="I25" s="77" t="s">
        <v>138</v>
      </c>
      <c r="J25" s="361"/>
      <c r="K25" s="361"/>
      <c r="L25" s="361"/>
      <c r="M25" s="36">
        <v>1</v>
      </c>
      <c r="N25" s="361"/>
      <c r="O25" s="361"/>
      <c r="P25" s="361"/>
      <c r="Q25" s="361"/>
      <c r="R25" s="361"/>
      <c r="S25" s="361"/>
      <c r="T25" s="361"/>
      <c r="U25" s="361"/>
      <c r="V25" s="361"/>
      <c r="W25" s="361"/>
      <c r="X25" s="397"/>
      <c r="AF25" s="3"/>
      <c r="AG25" s="4"/>
      <c r="AH25" s="5"/>
      <c r="AI25" s="5"/>
      <c r="AJ25" s="5"/>
    </row>
    <row r="26" spans="1:41" ht="36" customHeight="1" x14ac:dyDescent="0.2">
      <c r="A26" s="570"/>
      <c r="B26" s="570"/>
      <c r="C26" s="570"/>
      <c r="D26" s="570"/>
      <c r="E26" s="43" t="s">
        <v>72</v>
      </c>
      <c r="F26" s="74" t="s">
        <v>161</v>
      </c>
      <c r="G26" s="34" t="s">
        <v>139</v>
      </c>
      <c r="H26" s="35">
        <v>1</v>
      </c>
      <c r="I26" s="77" t="s">
        <v>138</v>
      </c>
      <c r="J26" s="361"/>
      <c r="K26" s="361"/>
      <c r="L26" s="361"/>
      <c r="M26" s="36">
        <v>1</v>
      </c>
      <c r="N26" s="361"/>
      <c r="O26" s="361"/>
      <c r="P26" s="361"/>
      <c r="Q26" s="361"/>
      <c r="R26" s="361"/>
      <c r="S26" s="361"/>
      <c r="T26" s="361"/>
      <c r="U26" s="361"/>
      <c r="V26" s="361"/>
      <c r="W26" s="361"/>
      <c r="X26" s="397"/>
      <c r="AF26" s="3"/>
      <c r="AG26" s="4"/>
      <c r="AH26" s="5"/>
      <c r="AI26" s="5"/>
      <c r="AJ26" s="5"/>
    </row>
    <row r="27" spans="1:41" ht="36" customHeight="1" x14ac:dyDescent="0.2">
      <c r="A27" s="570"/>
      <c r="B27" s="570"/>
      <c r="C27" s="570"/>
      <c r="D27" s="570"/>
      <c r="E27" s="43" t="s">
        <v>73</v>
      </c>
      <c r="F27" s="74" t="s">
        <v>178</v>
      </c>
      <c r="G27" s="34" t="s">
        <v>139</v>
      </c>
      <c r="H27" s="35">
        <v>1</v>
      </c>
      <c r="I27" s="77" t="s">
        <v>162</v>
      </c>
      <c r="J27" s="361"/>
      <c r="K27" s="361"/>
      <c r="L27" s="361"/>
      <c r="M27" s="36">
        <v>1</v>
      </c>
      <c r="N27" s="361"/>
      <c r="O27" s="361"/>
      <c r="P27" s="361"/>
      <c r="Q27" s="361"/>
      <c r="R27" s="361"/>
      <c r="S27" s="361"/>
      <c r="T27" s="361"/>
      <c r="U27" s="361"/>
      <c r="V27" s="361"/>
      <c r="W27" s="361"/>
      <c r="X27" s="397"/>
      <c r="AF27" s="3"/>
      <c r="AG27" s="4"/>
      <c r="AH27" s="5"/>
      <c r="AI27" s="5"/>
      <c r="AJ27" s="5"/>
    </row>
    <row r="28" spans="1:41" ht="36" customHeight="1" x14ac:dyDescent="0.2">
      <c r="A28" s="570"/>
      <c r="B28" s="570"/>
      <c r="C28" s="570"/>
      <c r="D28" s="570"/>
      <c r="E28" s="43" t="s">
        <v>74</v>
      </c>
      <c r="F28" s="74" t="s">
        <v>184</v>
      </c>
      <c r="G28" s="34" t="s">
        <v>139</v>
      </c>
      <c r="H28" s="35">
        <v>1</v>
      </c>
      <c r="I28" s="77" t="s">
        <v>163</v>
      </c>
      <c r="J28" s="361"/>
      <c r="K28" s="361"/>
      <c r="L28" s="361"/>
      <c r="M28" s="36">
        <v>1</v>
      </c>
      <c r="N28" s="361"/>
      <c r="O28" s="361"/>
      <c r="P28" s="361"/>
      <c r="Q28" s="361"/>
      <c r="R28" s="361"/>
      <c r="S28" s="361"/>
      <c r="T28" s="361"/>
      <c r="U28" s="361"/>
      <c r="V28" s="361"/>
      <c r="W28" s="361"/>
      <c r="X28" s="397"/>
      <c r="AF28" s="3"/>
      <c r="AG28" s="4"/>
      <c r="AH28" s="5"/>
      <c r="AI28" s="5"/>
      <c r="AJ28" s="5"/>
    </row>
    <row r="29" spans="1:41" ht="36" customHeight="1" x14ac:dyDescent="0.2">
      <c r="A29" s="570"/>
      <c r="B29" s="570"/>
      <c r="C29" s="570"/>
      <c r="D29" s="570"/>
      <c r="E29" s="43" t="s">
        <v>166</v>
      </c>
      <c r="F29" s="74" t="s">
        <v>185</v>
      </c>
      <c r="G29" s="34" t="s">
        <v>139</v>
      </c>
      <c r="H29" s="35">
        <v>1</v>
      </c>
      <c r="I29" s="77" t="s">
        <v>186</v>
      </c>
      <c r="J29" s="361"/>
      <c r="K29" s="361"/>
      <c r="L29" s="361"/>
      <c r="M29" s="36">
        <v>1</v>
      </c>
      <c r="N29" s="361"/>
      <c r="O29" s="361"/>
      <c r="P29" s="361"/>
      <c r="Q29" s="361"/>
      <c r="R29" s="361"/>
      <c r="S29" s="361"/>
      <c r="T29" s="361"/>
      <c r="U29" s="361"/>
      <c r="V29" s="361"/>
      <c r="W29" s="361"/>
      <c r="X29" s="397"/>
      <c r="AF29" s="3"/>
      <c r="AG29" s="4"/>
      <c r="AH29" s="5"/>
      <c r="AI29" s="5"/>
      <c r="AJ29" s="5"/>
    </row>
    <row r="30" spans="1:41" ht="36" customHeight="1" x14ac:dyDescent="0.2">
      <c r="A30" s="570"/>
      <c r="B30" s="570"/>
      <c r="C30" s="570"/>
      <c r="D30" s="570"/>
      <c r="E30" s="43" t="s">
        <v>167</v>
      </c>
      <c r="F30" s="79" t="s">
        <v>158</v>
      </c>
      <c r="G30" s="34" t="s">
        <v>139</v>
      </c>
      <c r="H30" s="35">
        <v>1</v>
      </c>
      <c r="I30" s="78" t="s">
        <v>159</v>
      </c>
      <c r="J30" s="361"/>
      <c r="K30" s="361"/>
      <c r="L30" s="361"/>
      <c r="M30" s="36">
        <v>1</v>
      </c>
      <c r="N30" s="361"/>
      <c r="O30" s="361"/>
      <c r="P30" s="361"/>
      <c r="Q30" s="361"/>
      <c r="R30" s="361"/>
      <c r="S30" s="361"/>
      <c r="T30" s="361"/>
      <c r="U30" s="361"/>
      <c r="V30" s="361"/>
      <c r="W30" s="361"/>
      <c r="X30" s="397"/>
      <c r="AF30" s="3"/>
      <c r="AG30" s="4"/>
      <c r="AH30" s="5"/>
      <c r="AI30" s="5"/>
      <c r="AJ30" s="5"/>
    </row>
    <row r="31" spans="1:41" ht="36" customHeight="1" x14ac:dyDescent="0.2">
      <c r="A31" s="570"/>
      <c r="B31" s="570"/>
      <c r="C31" s="570"/>
      <c r="D31" s="570"/>
      <c r="E31" s="43" t="s">
        <v>179</v>
      </c>
      <c r="F31" s="75" t="s">
        <v>164</v>
      </c>
      <c r="G31" s="34" t="s">
        <v>140</v>
      </c>
      <c r="H31" s="35">
        <v>5</v>
      </c>
      <c r="I31" s="78" t="s">
        <v>141</v>
      </c>
      <c r="J31" s="361"/>
      <c r="K31" s="361"/>
      <c r="L31" s="361"/>
      <c r="M31" s="36">
        <v>5</v>
      </c>
      <c r="N31" s="361"/>
      <c r="O31" s="361"/>
      <c r="P31" s="361"/>
      <c r="Q31" s="361"/>
      <c r="R31" s="361"/>
      <c r="S31" s="361"/>
      <c r="T31" s="361"/>
      <c r="U31" s="361"/>
      <c r="V31" s="361"/>
      <c r="W31" s="361"/>
      <c r="X31" s="397"/>
      <c r="AF31" s="3"/>
      <c r="AG31" s="4"/>
      <c r="AH31" s="5"/>
      <c r="AI31" s="5"/>
      <c r="AJ31" s="5"/>
    </row>
    <row r="32" spans="1:41" ht="81" customHeight="1" x14ac:dyDescent="0.2">
      <c r="A32" s="369" t="s">
        <v>151</v>
      </c>
      <c r="B32" s="369" t="s">
        <v>152</v>
      </c>
      <c r="C32" s="369" t="s">
        <v>153</v>
      </c>
      <c r="D32" s="398" t="s">
        <v>154</v>
      </c>
      <c r="E32" s="42">
        <v>3</v>
      </c>
      <c r="F32" s="26" t="s">
        <v>169</v>
      </c>
      <c r="G32" s="26"/>
      <c r="H32" s="60">
        <f>SUM(H33:H40)</f>
        <v>13</v>
      </c>
      <c r="I32" s="26" t="s">
        <v>172</v>
      </c>
      <c r="J32" s="28">
        <v>9705</v>
      </c>
      <c r="K32" s="28">
        <v>1168354400</v>
      </c>
      <c r="L32" s="27">
        <v>0</v>
      </c>
      <c r="M32" s="60">
        <f>SUM(M33:M40)</f>
        <v>12</v>
      </c>
      <c r="N32" s="28">
        <v>750442477</v>
      </c>
      <c r="O32" s="27">
        <v>0</v>
      </c>
      <c r="P32" s="80" t="s">
        <v>173</v>
      </c>
      <c r="Q32" s="37">
        <v>5708</v>
      </c>
      <c r="R32" s="37"/>
      <c r="S32" s="37"/>
      <c r="T32" s="60">
        <f>+J32-Q32</f>
        <v>3997</v>
      </c>
      <c r="U32" s="61">
        <f>+M32/H32</f>
        <v>0.92307692307692313</v>
      </c>
      <c r="V32" s="61">
        <f>+Q32/J32</f>
        <v>0.58815043791859867</v>
      </c>
      <c r="W32" s="61">
        <f>+N32/K32</f>
        <v>0.642307228868227</v>
      </c>
      <c r="X32" s="567" t="s">
        <v>190</v>
      </c>
      <c r="AG32" s="4" t="s">
        <v>3</v>
      </c>
      <c r="AH32" s="5">
        <v>4</v>
      </c>
      <c r="AI32" s="5">
        <v>90</v>
      </c>
      <c r="AJ32" s="5" t="e">
        <f>IF((($AI$14-$AI$15)/AI32)&lt;AH32,AH32-ROUND(($AI$14-$AI$15)/AI32,0),0)</f>
        <v>#REF!</v>
      </c>
    </row>
    <row r="33" spans="1:24" ht="36" customHeight="1" x14ac:dyDescent="0.2">
      <c r="A33" s="370"/>
      <c r="B33" s="370"/>
      <c r="C33" s="370"/>
      <c r="D33" s="399"/>
      <c r="E33" s="43" t="s">
        <v>54</v>
      </c>
      <c r="F33" s="73" t="s">
        <v>183</v>
      </c>
      <c r="G33" s="34" t="s">
        <v>139</v>
      </c>
      <c r="H33" s="35">
        <v>1</v>
      </c>
      <c r="I33" s="76" t="s">
        <v>137</v>
      </c>
      <c r="J33" s="361" t="s">
        <v>27</v>
      </c>
      <c r="K33" s="361"/>
      <c r="L33" s="361"/>
      <c r="M33" s="36">
        <v>1</v>
      </c>
      <c r="N33" s="361" t="s">
        <v>27</v>
      </c>
      <c r="O33" s="361"/>
      <c r="P33" s="361"/>
      <c r="Q33" s="361"/>
      <c r="R33" s="361"/>
      <c r="S33" s="361"/>
      <c r="T33" s="361"/>
      <c r="U33" s="361"/>
      <c r="V33" s="361"/>
      <c r="W33" s="361"/>
      <c r="X33" s="568"/>
    </row>
    <row r="34" spans="1:24" ht="36" customHeight="1" x14ac:dyDescent="0.2">
      <c r="A34" s="370"/>
      <c r="B34" s="370"/>
      <c r="C34" s="370"/>
      <c r="D34" s="399"/>
      <c r="E34" s="43" t="s">
        <v>50</v>
      </c>
      <c r="F34" s="74" t="s">
        <v>135</v>
      </c>
      <c r="G34" s="34" t="s">
        <v>139</v>
      </c>
      <c r="H34" s="35">
        <v>1</v>
      </c>
      <c r="I34" s="77" t="s">
        <v>138</v>
      </c>
      <c r="J34" s="361"/>
      <c r="K34" s="361"/>
      <c r="L34" s="361"/>
      <c r="M34" s="36">
        <v>1</v>
      </c>
      <c r="N34" s="361"/>
      <c r="O34" s="361"/>
      <c r="P34" s="361"/>
      <c r="Q34" s="361"/>
      <c r="R34" s="361"/>
      <c r="S34" s="361"/>
      <c r="T34" s="361"/>
      <c r="U34" s="361"/>
      <c r="V34" s="361"/>
      <c r="W34" s="361"/>
      <c r="X34" s="568"/>
    </row>
    <row r="35" spans="1:24" ht="36" customHeight="1" x14ac:dyDescent="0.2">
      <c r="A35" s="370"/>
      <c r="B35" s="370"/>
      <c r="C35" s="370"/>
      <c r="D35" s="399"/>
      <c r="E35" s="43" t="s">
        <v>49</v>
      </c>
      <c r="F35" s="74" t="s">
        <v>161</v>
      </c>
      <c r="G35" s="34" t="s">
        <v>139</v>
      </c>
      <c r="H35" s="35">
        <v>1</v>
      </c>
      <c r="I35" s="77" t="s">
        <v>138</v>
      </c>
      <c r="J35" s="361"/>
      <c r="K35" s="361"/>
      <c r="L35" s="361"/>
      <c r="M35" s="36">
        <v>1</v>
      </c>
      <c r="N35" s="361"/>
      <c r="O35" s="361"/>
      <c r="P35" s="361"/>
      <c r="Q35" s="361"/>
      <c r="R35" s="361"/>
      <c r="S35" s="361"/>
      <c r="T35" s="361"/>
      <c r="U35" s="361"/>
      <c r="V35" s="361"/>
      <c r="W35" s="361"/>
      <c r="X35" s="568"/>
    </row>
    <row r="36" spans="1:24" ht="36" customHeight="1" x14ac:dyDescent="0.2">
      <c r="A36" s="370"/>
      <c r="B36" s="370"/>
      <c r="C36" s="370"/>
      <c r="D36" s="399"/>
      <c r="E36" s="43" t="s">
        <v>47</v>
      </c>
      <c r="F36" s="74" t="s">
        <v>178</v>
      </c>
      <c r="G36" s="34" t="s">
        <v>139</v>
      </c>
      <c r="H36" s="35">
        <v>1</v>
      </c>
      <c r="I36" s="77" t="s">
        <v>162</v>
      </c>
      <c r="J36" s="361"/>
      <c r="K36" s="361"/>
      <c r="L36" s="361"/>
      <c r="M36" s="36">
        <v>1</v>
      </c>
      <c r="N36" s="361"/>
      <c r="O36" s="361"/>
      <c r="P36" s="361"/>
      <c r="Q36" s="361"/>
      <c r="R36" s="361"/>
      <c r="S36" s="361"/>
      <c r="T36" s="361"/>
      <c r="U36" s="361"/>
      <c r="V36" s="361"/>
      <c r="W36" s="361"/>
      <c r="X36" s="568"/>
    </row>
    <row r="37" spans="1:24" ht="36" customHeight="1" x14ac:dyDescent="0.2">
      <c r="A37" s="370"/>
      <c r="B37" s="370"/>
      <c r="C37" s="370"/>
      <c r="D37" s="399"/>
      <c r="E37" s="43" t="s">
        <v>48</v>
      </c>
      <c r="F37" s="74" t="s">
        <v>184</v>
      </c>
      <c r="G37" s="34" t="s">
        <v>139</v>
      </c>
      <c r="H37" s="35">
        <v>1</v>
      </c>
      <c r="I37" s="77" t="s">
        <v>163</v>
      </c>
      <c r="J37" s="361"/>
      <c r="K37" s="361"/>
      <c r="L37" s="361"/>
      <c r="M37" s="36">
        <v>1</v>
      </c>
      <c r="N37" s="361"/>
      <c r="O37" s="361"/>
      <c r="P37" s="361"/>
      <c r="Q37" s="361"/>
      <c r="R37" s="361"/>
      <c r="S37" s="361"/>
      <c r="T37" s="361"/>
      <c r="U37" s="361"/>
      <c r="V37" s="361"/>
      <c r="W37" s="361"/>
      <c r="X37" s="568"/>
    </row>
    <row r="38" spans="1:24" ht="36" customHeight="1" x14ac:dyDescent="0.2">
      <c r="A38" s="370"/>
      <c r="B38" s="370"/>
      <c r="C38" s="370"/>
      <c r="D38" s="399"/>
      <c r="E38" s="43" t="s">
        <v>170</v>
      </c>
      <c r="F38" s="74" t="s">
        <v>185</v>
      </c>
      <c r="G38" s="34" t="s">
        <v>139</v>
      </c>
      <c r="H38" s="35">
        <v>1</v>
      </c>
      <c r="I38" s="77" t="s">
        <v>186</v>
      </c>
      <c r="J38" s="361"/>
      <c r="K38" s="361"/>
      <c r="L38" s="361"/>
      <c r="M38" s="36">
        <v>1</v>
      </c>
      <c r="N38" s="361"/>
      <c r="O38" s="361"/>
      <c r="P38" s="361"/>
      <c r="Q38" s="361"/>
      <c r="R38" s="361"/>
      <c r="S38" s="361"/>
      <c r="T38" s="361"/>
      <c r="U38" s="361"/>
      <c r="V38" s="361"/>
      <c r="W38" s="361"/>
      <c r="X38" s="568"/>
    </row>
    <row r="39" spans="1:24" ht="36" customHeight="1" x14ac:dyDescent="0.2">
      <c r="A39" s="370"/>
      <c r="B39" s="370"/>
      <c r="C39" s="370"/>
      <c r="D39" s="399"/>
      <c r="E39" s="43" t="s">
        <v>171</v>
      </c>
      <c r="F39" s="79" t="s">
        <v>158</v>
      </c>
      <c r="G39" s="34" t="s">
        <v>139</v>
      </c>
      <c r="H39" s="35">
        <v>1</v>
      </c>
      <c r="I39" s="78" t="s">
        <v>159</v>
      </c>
      <c r="J39" s="361"/>
      <c r="K39" s="361"/>
      <c r="L39" s="361"/>
      <c r="M39" s="36"/>
      <c r="N39" s="361"/>
      <c r="O39" s="361"/>
      <c r="P39" s="361"/>
      <c r="Q39" s="361"/>
      <c r="R39" s="361"/>
      <c r="S39" s="361"/>
      <c r="T39" s="361"/>
      <c r="U39" s="361"/>
      <c r="V39" s="361"/>
      <c r="W39" s="361"/>
      <c r="X39" s="568"/>
    </row>
    <row r="40" spans="1:24" ht="36" customHeight="1" x14ac:dyDescent="0.2">
      <c r="A40" s="370"/>
      <c r="B40" s="370"/>
      <c r="C40" s="370"/>
      <c r="D40" s="410"/>
      <c r="E40" s="43" t="s">
        <v>180</v>
      </c>
      <c r="F40" s="75" t="s">
        <v>164</v>
      </c>
      <c r="G40" s="34" t="s">
        <v>140</v>
      </c>
      <c r="H40" s="35">
        <v>6</v>
      </c>
      <c r="I40" s="78" t="s">
        <v>141</v>
      </c>
      <c r="J40" s="361"/>
      <c r="K40" s="361"/>
      <c r="L40" s="361"/>
      <c r="M40" s="36">
        <v>6</v>
      </c>
      <c r="N40" s="361"/>
      <c r="O40" s="361"/>
      <c r="P40" s="361"/>
      <c r="Q40" s="361"/>
      <c r="R40" s="361"/>
      <c r="S40" s="361"/>
      <c r="T40" s="361"/>
      <c r="U40" s="361"/>
      <c r="V40" s="361"/>
      <c r="W40" s="361"/>
      <c r="X40" s="568"/>
    </row>
    <row r="41" spans="1:24" ht="57.75" customHeight="1" x14ac:dyDescent="0.2">
      <c r="A41" s="369" t="s">
        <v>151</v>
      </c>
      <c r="B41" s="369" t="s">
        <v>152</v>
      </c>
      <c r="C41" s="369" t="s">
        <v>153</v>
      </c>
      <c r="D41" s="369" t="s">
        <v>154</v>
      </c>
      <c r="E41" s="42">
        <v>4</v>
      </c>
      <c r="F41" s="26" t="s">
        <v>174</v>
      </c>
      <c r="G41" s="26"/>
      <c r="H41" s="60">
        <f>SUM(H42:H47)</f>
        <v>8</v>
      </c>
      <c r="I41" s="30" t="s">
        <v>175</v>
      </c>
      <c r="J41" s="30">
        <v>1</v>
      </c>
      <c r="K41" s="28">
        <v>1783686240</v>
      </c>
      <c r="L41" s="27">
        <v>0</v>
      </c>
      <c r="M41" s="60">
        <f>SUM(M42:M47)</f>
        <v>1</v>
      </c>
      <c r="N41" s="27">
        <v>0</v>
      </c>
      <c r="O41" s="27">
        <v>0</v>
      </c>
      <c r="P41" s="37" t="s">
        <v>27</v>
      </c>
      <c r="Q41" s="37">
        <v>0</v>
      </c>
      <c r="R41" s="37"/>
      <c r="S41" s="37"/>
      <c r="T41" s="60">
        <f>+J41-Q41</f>
        <v>1</v>
      </c>
      <c r="U41" s="61">
        <f>+M41/H41</f>
        <v>0.125</v>
      </c>
      <c r="V41" s="61">
        <f>+Q41/J41</f>
        <v>0</v>
      </c>
      <c r="W41" s="61">
        <f>+N41/K41</f>
        <v>0</v>
      </c>
      <c r="X41" s="396" t="s">
        <v>176</v>
      </c>
    </row>
    <row r="42" spans="1:24" ht="36.75" customHeight="1" x14ac:dyDescent="0.2">
      <c r="A42" s="370"/>
      <c r="B42" s="370"/>
      <c r="C42" s="370"/>
      <c r="D42" s="370"/>
      <c r="E42" s="43" t="s">
        <v>80</v>
      </c>
      <c r="F42" s="73" t="s">
        <v>183</v>
      </c>
      <c r="G42" s="34" t="s">
        <v>139</v>
      </c>
      <c r="H42" s="35">
        <v>1</v>
      </c>
      <c r="I42" s="76" t="s">
        <v>137</v>
      </c>
      <c r="J42" s="361" t="s">
        <v>55</v>
      </c>
      <c r="K42" s="361"/>
      <c r="L42" s="361"/>
      <c r="M42" s="36">
        <v>1</v>
      </c>
      <c r="N42" s="361" t="s">
        <v>55</v>
      </c>
      <c r="O42" s="361"/>
      <c r="P42" s="361"/>
      <c r="Q42" s="361"/>
      <c r="R42" s="361"/>
      <c r="S42" s="361"/>
      <c r="T42" s="361"/>
      <c r="U42" s="361"/>
      <c r="V42" s="361"/>
      <c r="W42" s="361"/>
      <c r="X42" s="397"/>
    </row>
    <row r="43" spans="1:24" ht="29.25" customHeight="1" x14ac:dyDescent="0.2">
      <c r="A43" s="370"/>
      <c r="B43" s="370"/>
      <c r="C43" s="370"/>
      <c r="D43" s="370"/>
      <c r="E43" s="43" t="s">
        <v>57</v>
      </c>
      <c r="F43" s="74" t="s">
        <v>135</v>
      </c>
      <c r="G43" s="34" t="s">
        <v>139</v>
      </c>
      <c r="H43" s="35">
        <v>1</v>
      </c>
      <c r="I43" s="77" t="s">
        <v>138</v>
      </c>
      <c r="J43" s="361"/>
      <c r="K43" s="361"/>
      <c r="L43" s="361"/>
      <c r="M43" s="36"/>
      <c r="N43" s="361"/>
      <c r="O43" s="361"/>
      <c r="P43" s="361"/>
      <c r="Q43" s="361"/>
      <c r="R43" s="361"/>
      <c r="S43" s="361"/>
      <c r="T43" s="361"/>
      <c r="U43" s="361"/>
      <c r="V43" s="361"/>
      <c r="W43" s="361"/>
      <c r="X43" s="397"/>
    </row>
    <row r="44" spans="1:24" ht="36" x14ac:dyDescent="0.2">
      <c r="A44" s="370"/>
      <c r="B44" s="370"/>
      <c r="C44" s="370"/>
      <c r="D44" s="370"/>
      <c r="E44" s="43" t="s">
        <v>58</v>
      </c>
      <c r="F44" s="74" t="s">
        <v>184</v>
      </c>
      <c r="G44" s="34" t="s">
        <v>139</v>
      </c>
      <c r="H44" s="35">
        <v>1</v>
      </c>
      <c r="I44" s="77" t="s">
        <v>163</v>
      </c>
      <c r="J44" s="361"/>
      <c r="K44" s="361"/>
      <c r="L44" s="361"/>
      <c r="M44" s="36"/>
      <c r="N44" s="361"/>
      <c r="O44" s="361"/>
      <c r="P44" s="361"/>
      <c r="Q44" s="361"/>
      <c r="R44" s="361"/>
      <c r="S44" s="361"/>
      <c r="T44" s="361"/>
      <c r="U44" s="361"/>
      <c r="V44" s="361"/>
      <c r="W44" s="361"/>
      <c r="X44" s="397"/>
    </row>
    <row r="45" spans="1:24" ht="36" x14ac:dyDescent="0.2">
      <c r="A45" s="370"/>
      <c r="B45" s="370"/>
      <c r="C45" s="370"/>
      <c r="D45" s="370"/>
      <c r="E45" s="43" t="s">
        <v>59</v>
      </c>
      <c r="F45" s="74" t="s">
        <v>185</v>
      </c>
      <c r="G45" s="34" t="s">
        <v>139</v>
      </c>
      <c r="H45" s="35">
        <v>1</v>
      </c>
      <c r="I45" s="77" t="s">
        <v>186</v>
      </c>
      <c r="J45" s="361"/>
      <c r="K45" s="361"/>
      <c r="L45" s="361"/>
      <c r="M45" s="36"/>
      <c r="N45" s="361"/>
      <c r="O45" s="361"/>
      <c r="P45" s="361"/>
      <c r="Q45" s="361"/>
      <c r="R45" s="361"/>
      <c r="S45" s="361"/>
      <c r="T45" s="361"/>
      <c r="U45" s="361"/>
      <c r="V45" s="361"/>
      <c r="W45" s="361"/>
      <c r="X45" s="397"/>
    </row>
    <row r="46" spans="1:24" ht="15" x14ac:dyDescent="0.2">
      <c r="A46" s="370"/>
      <c r="B46" s="370"/>
      <c r="C46" s="370"/>
      <c r="D46" s="370"/>
      <c r="E46" s="43" t="s">
        <v>60</v>
      </c>
      <c r="F46" s="79" t="s">
        <v>158</v>
      </c>
      <c r="G46" s="34" t="s">
        <v>139</v>
      </c>
      <c r="H46" s="35">
        <v>1</v>
      </c>
      <c r="I46" s="78" t="s">
        <v>159</v>
      </c>
      <c r="J46" s="361"/>
      <c r="K46" s="361"/>
      <c r="L46" s="361"/>
      <c r="M46" s="36"/>
      <c r="N46" s="361"/>
      <c r="O46" s="361"/>
      <c r="P46" s="361"/>
      <c r="Q46" s="361"/>
      <c r="R46" s="361"/>
      <c r="S46" s="361"/>
      <c r="T46" s="361"/>
      <c r="U46" s="361"/>
      <c r="V46" s="361"/>
      <c r="W46" s="361"/>
      <c r="X46" s="397"/>
    </row>
    <row r="47" spans="1:24" ht="21.95" customHeight="1" x14ac:dyDescent="0.2">
      <c r="A47" s="370"/>
      <c r="B47" s="370"/>
      <c r="C47" s="370"/>
      <c r="D47" s="370"/>
      <c r="E47" s="81" t="s">
        <v>61</v>
      </c>
      <c r="F47" s="83" t="s">
        <v>164</v>
      </c>
      <c r="G47" s="82" t="s">
        <v>140</v>
      </c>
      <c r="H47" s="35">
        <v>3</v>
      </c>
      <c r="I47" s="77" t="s">
        <v>141</v>
      </c>
      <c r="J47" s="361"/>
      <c r="K47" s="361"/>
      <c r="L47" s="361"/>
      <c r="M47" s="36"/>
      <c r="N47" s="361"/>
      <c r="O47" s="361"/>
      <c r="P47" s="361"/>
      <c r="Q47" s="361"/>
      <c r="R47" s="361"/>
      <c r="S47" s="361"/>
      <c r="T47" s="361"/>
      <c r="U47" s="361"/>
      <c r="V47" s="361"/>
      <c r="W47" s="361"/>
      <c r="X47" s="397"/>
    </row>
  </sheetData>
  <mergeCells count="61">
    <mergeCell ref="X41:X47"/>
    <mergeCell ref="J42:L47"/>
    <mergeCell ref="N42:W47"/>
    <mergeCell ref="J11:J12"/>
    <mergeCell ref="K11:K12"/>
    <mergeCell ref="L11:L12"/>
    <mergeCell ref="N11:N12"/>
    <mergeCell ref="O11:O12"/>
    <mergeCell ref="P11:P12"/>
    <mergeCell ref="Q11:Q12"/>
    <mergeCell ref="T11:T12"/>
    <mergeCell ref="U11:U12"/>
    <mergeCell ref="J15:L22"/>
    <mergeCell ref="J33:L40"/>
    <mergeCell ref="J24:L31"/>
    <mergeCell ref="D1:X2"/>
    <mergeCell ref="D3:X4"/>
    <mergeCell ref="A1:C7"/>
    <mergeCell ref="D5:X6"/>
    <mergeCell ref="A9:C10"/>
    <mergeCell ref="D9:L10"/>
    <mergeCell ref="M9:S10"/>
    <mergeCell ref="T9:W10"/>
    <mergeCell ref="D23:D31"/>
    <mergeCell ref="C14:C22"/>
    <mergeCell ref="D14:D22"/>
    <mergeCell ref="D32:D40"/>
    <mergeCell ref="A41:A47"/>
    <mergeCell ref="B41:B47"/>
    <mergeCell ref="C41:C47"/>
    <mergeCell ref="D41:D47"/>
    <mergeCell ref="A32:A40"/>
    <mergeCell ref="B32:B40"/>
    <mergeCell ref="C32:C40"/>
    <mergeCell ref="B14:B22"/>
    <mergeCell ref="B23:B31"/>
    <mergeCell ref="A14:A22"/>
    <mergeCell ref="A23:A31"/>
    <mergeCell ref="C23:C31"/>
    <mergeCell ref="E11:E12"/>
    <mergeCell ref="G11:G12"/>
    <mergeCell ref="F11:F12"/>
    <mergeCell ref="A13:D13"/>
    <mergeCell ref="E13:F13"/>
    <mergeCell ref="B11:B12"/>
    <mergeCell ref="C11:C12"/>
    <mergeCell ref="D11:D12"/>
    <mergeCell ref="A11:A12"/>
    <mergeCell ref="H11:H12"/>
    <mergeCell ref="I11:I12"/>
    <mergeCell ref="R11:S11"/>
    <mergeCell ref="X32:X40"/>
    <mergeCell ref="V11:V12"/>
    <mergeCell ref="W11:W12"/>
    <mergeCell ref="X9:X12"/>
    <mergeCell ref="X23:X31"/>
    <mergeCell ref="N33:W40"/>
    <mergeCell ref="N15:W22"/>
    <mergeCell ref="N24:W31"/>
    <mergeCell ref="X13:X22"/>
    <mergeCell ref="M11:M12"/>
  </mergeCells>
  <printOptions horizontalCentered="1" verticalCentered="1"/>
  <pageMargins left="0" right="0" top="0.74803149606299213" bottom="0.74803149606299213" header="0.31496062992125984" footer="0.31496062992125984"/>
  <pageSetup scale="60" orientation="landscape" horizontalDpi="4294967294"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
  <sheetViews>
    <sheetView topLeftCell="A34" zoomScale="71" zoomScaleNormal="71" workbookViewId="0">
      <selection activeCell="C46" sqref="C46"/>
    </sheetView>
  </sheetViews>
  <sheetFormatPr baseColWidth="10" defaultRowHeight="12.75" x14ac:dyDescent="0.2"/>
  <cols>
    <col min="1" max="2" width="16.28515625" bestFit="1" customWidth="1"/>
    <col min="3" max="3" width="14.5703125" bestFit="1" customWidth="1"/>
    <col min="4" max="4" width="20.7109375" customWidth="1"/>
    <col min="5" max="5" width="7" bestFit="1" customWidth="1"/>
    <col min="6" max="6" width="33.5703125" customWidth="1"/>
    <col min="7" max="7" width="15.85546875" bestFit="1" customWidth="1"/>
    <col min="8" max="8" width="14.5703125" bestFit="1" customWidth="1"/>
    <col min="9" max="9" width="15.28515625" bestFit="1" customWidth="1"/>
    <col min="10" max="10" width="16.28515625" bestFit="1" customWidth="1"/>
    <col min="11" max="11" width="14.85546875" bestFit="1" customWidth="1"/>
    <col min="13" max="13" width="15.28515625" bestFit="1" customWidth="1"/>
    <col min="14" max="14" width="14.5703125" bestFit="1" customWidth="1"/>
    <col min="15" max="15" width="16" bestFit="1" customWidth="1"/>
    <col min="16" max="16" width="14.5703125" bestFit="1" customWidth="1"/>
    <col min="17" max="17" width="57" customWidth="1"/>
  </cols>
  <sheetData>
    <row r="1" spans="1:17" ht="12.75" customHeight="1" x14ac:dyDescent="0.2">
      <c r="A1" s="307"/>
      <c r="B1" s="307"/>
      <c r="C1" s="307"/>
      <c r="D1" s="309" t="s">
        <v>42</v>
      </c>
      <c r="E1" s="309"/>
      <c r="F1" s="309"/>
      <c r="G1" s="309"/>
      <c r="H1" s="309"/>
      <c r="I1" s="309"/>
      <c r="J1" s="309"/>
      <c r="K1" s="309"/>
      <c r="L1" s="309"/>
      <c r="M1" s="309"/>
      <c r="N1" s="309"/>
      <c r="O1" s="309"/>
      <c r="P1" s="309"/>
      <c r="Q1" s="309"/>
    </row>
    <row r="2" spans="1:17" ht="12.75" customHeight="1" x14ac:dyDescent="0.2">
      <c r="A2" s="307"/>
      <c r="B2" s="307"/>
      <c r="C2" s="307"/>
      <c r="D2" s="309"/>
      <c r="E2" s="309"/>
      <c r="F2" s="309"/>
      <c r="G2" s="309"/>
      <c r="H2" s="309"/>
      <c r="I2" s="309"/>
      <c r="J2" s="309"/>
      <c r="K2" s="309"/>
      <c r="L2" s="309"/>
      <c r="M2" s="309"/>
      <c r="N2" s="309"/>
      <c r="O2" s="309"/>
      <c r="P2" s="309"/>
      <c r="Q2" s="309"/>
    </row>
    <row r="3" spans="1:17" ht="12.75" customHeight="1" x14ac:dyDescent="0.2">
      <c r="A3" s="307"/>
      <c r="B3" s="307"/>
      <c r="C3" s="307"/>
      <c r="D3" s="309" t="s">
        <v>43</v>
      </c>
      <c r="E3" s="309"/>
      <c r="F3" s="309"/>
      <c r="G3" s="309"/>
      <c r="H3" s="309"/>
      <c r="I3" s="309"/>
      <c r="J3" s="309"/>
      <c r="K3" s="309"/>
      <c r="L3" s="309"/>
      <c r="M3" s="309"/>
      <c r="N3" s="309"/>
      <c r="O3" s="309"/>
      <c r="P3" s="309"/>
      <c r="Q3" s="309"/>
    </row>
    <row r="4" spans="1:17" ht="12.75" customHeight="1" x14ac:dyDescent="0.2">
      <c r="A4" s="307"/>
      <c r="B4" s="307"/>
      <c r="C4" s="307"/>
      <c r="D4" s="309"/>
      <c r="E4" s="309"/>
      <c r="F4" s="309"/>
      <c r="G4" s="309"/>
      <c r="H4" s="309"/>
      <c r="I4" s="309"/>
      <c r="J4" s="309"/>
      <c r="K4" s="309"/>
      <c r="L4" s="309"/>
      <c r="M4" s="309"/>
      <c r="N4" s="309"/>
      <c r="O4" s="309"/>
      <c r="P4" s="309"/>
      <c r="Q4" s="309"/>
    </row>
    <row r="5" spans="1:17" ht="12.75" customHeight="1" x14ac:dyDescent="0.2">
      <c r="A5" s="307"/>
      <c r="B5" s="307"/>
      <c r="C5" s="307"/>
      <c r="D5" s="310" t="s">
        <v>41</v>
      </c>
      <c r="E5" s="310"/>
      <c r="F5" s="310"/>
      <c r="G5" s="310"/>
      <c r="H5" s="310"/>
      <c r="I5" s="310"/>
      <c r="J5" s="310"/>
      <c r="K5" s="310"/>
      <c r="L5" s="310"/>
      <c r="M5" s="310"/>
      <c r="N5" s="310"/>
      <c r="O5" s="310"/>
      <c r="P5" s="310"/>
      <c r="Q5" s="310"/>
    </row>
    <row r="6" spans="1:17" ht="12.75" customHeight="1" x14ac:dyDescent="0.2">
      <c r="A6" s="307"/>
      <c r="B6" s="307"/>
      <c r="C6" s="307"/>
      <c r="D6" s="310"/>
      <c r="E6" s="310"/>
      <c r="F6" s="310"/>
      <c r="G6" s="310"/>
      <c r="H6" s="310"/>
      <c r="I6" s="310"/>
      <c r="J6" s="310"/>
      <c r="K6" s="310"/>
      <c r="L6" s="310"/>
      <c r="M6" s="310"/>
      <c r="N6" s="310"/>
      <c r="O6" s="310"/>
      <c r="P6" s="310"/>
      <c r="Q6" s="310"/>
    </row>
    <row r="7" spans="1:17" ht="15" thickBot="1" x14ac:dyDescent="0.25">
      <c r="A7" s="308"/>
      <c r="B7" s="308"/>
      <c r="C7" s="308"/>
      <c r="D7" s="96"/>
      <c r="E7" s="96"/>
      <c r="F7" s="96"/>
      <c r="G7" s="96"/>
      <c r="H7" s="96"/>
      <c r="I7" s="96"/>
      <c r="J7" s="96"/>
      <c r="K7" s="96"/>
      <c r="L7" s="96"/>
      <c r="M7" s="96"/>
      <c r="N7" s="96"/>
      <c r="O7" s="96"/>
      <c r="P7" s="96"/>
      <c r="Q7" s="96"/>
    </row>
    <row r="8" spans="1:17" ht="15" thickTop="1" x14ac:dyDescent="0.2">
      <c r="A8" s="97"/>
      <c r="B8" s="97"/>
      <c r="C8" s="97"/>
      <c r="D8" s="98"/>
      <c r="E8" s="98"/>
      <c r="F8" s="98"/>
      <c r="G8" s="98"/>
      <c r="H8" s="98"/>
      <c r="I8" s="98"/>
      <c r="J8" s="98"/>
      <c r="K8" s="98"/>
      <c r="L8" s="98"/>
      <c r="M8" s="98"/>
      <c r="N8" s="98"/>
      <c r="O8" s="98"/>
      <c r="P8" s="98"/>
      <c r="Q8" s="98"/>
    </row>
    <row r="9" spans="1:17" ht="12.75" customHeight="1" x14ac:dyDescent="0.2">
      <c r="A9" s="311" t="s">
        <v>77</v>
      </c>
      <c r="B9" s="311"/>
      <c r="C9" s="311"/>
      <c r="D9" s="312" t="s">
        <v>89</v>
      </c>
      <c r="E9" s="313"/>
      <c r="F9" s="313"/>
      <c r="G9" s="313"/>
      <c r="H9" s="313"/>
      <c r="I9" s="313"/>
      <c r="J9" s="313"/>
      <c r="K9" s="314" t="s">
        <v>88</v>
      </c>
      <c r="L9" s="314"/>
      <c r="M9" s="315" t="s">
        <v>79</v>
      </c>
      <c r="N9" s="316"/>
      <c r="O9" s="316"/>
      <c r="P9" s="317"/>
      <c r="Q9" s="321" t="s">
        <v>134</v>
      </c>
    </row>
    <row r="10" spans="1:17" ht="12.75" customHeight="1" x14ac:dyDescent="0.2">
      <c r="A10" s="311"/>
      <c r="B10" s="311"/>
      <c r="C10" s="311"/>
      <c r="D10" s="313"/>
      <c r="E10" s="313"/>
      <c r="F10" s="313"/>
      <c r="G10" s="313"/>
      <c r="H10" s="313"/>
      <c r="I10" s="313"/>
      <c r="J10" s="313"/>
      <c r="K10" s="314"/>
      <c r="L10" s="314"/>
      <c r="M10" s="318"/>
      <c r="N10" s="319"/>
      <c r="O10" s="319"/>
      <c r="P10" s="320"/>
      <c r="Q10" s="321"/>
    </row>
    <row r="11" spans="1:17" ht="12.75" customHeight="1" x14ac:dyDescent="0.2">
      <c r="A11" s="322" t="s">
        <v>34</v>
      </c>
      <c r="B11" s="311" t="s">
        <v>35</v>
      </c>
      <c r="C11" s="311" t="s">
        <v>28</v>
      </c>
      <c r="D11" s="306" t="s">
        <v>40</v>
      </c>
      <c r="E11" s="306" t="s">
        <v>0</v>
      </c>
      <c r="F11" s="306" t="s">
        <v>4</v>
      </c>
      <c r="G11" s="306" t="s">
        <v>10</v>
      </c>
      <c r="H11" s="306" t="s">
        <v>124</v>
      </c>
      <c r="I11" s="306" t="s">
        <v>84</v>
      </c>
      <c r="J11" s="306" t="s">
        <v>87</v>
      </c>
      <c r="K11" s="331" t="s">
        <v>85</v>
      </c>
      <c r="L11" s="331" t="s">
        <v>86</v>
      </c>
      <c r="M11" s="327" t="s">
        <v>240</v>
      </c>
      <c r="N11" s="327" t="s">
        <v>241</v>
      </c>
      <c r="O11" s="327" t="s">
        <v>242</v>
      </c>
      <c r="P11" s="327" t="s">
        <v>243</v>
      </c>
      <c r="Q11" s="321"/>
    </row>
    <row r="12" spans="1:17" ht="30.75" customHeight="1" x14ac:dyDescent="0.2">
      <c r="A12" s="322"/>
      <c r="B12" s="311"/>
      <c r="C12" s="311"/>
      <c r="D12" s="306"/>
      <c r="E12" s="306"/>
      <c r="F12" s="306"/>
      <c r="G12" s="306"/>
      <c r="H12" s="306"/>
      <c r="I12" s="306"/>
      <c r="J12" s="306"/>
      <c r="K12" s="331"/>
      <c r="L12" s="331"/>
      <c r="M12" s="327"/>
      <c r="N12" s="327"/>
      <c r="O12" s="327"/>
      <c r="P12" s="327"/>
      <c r="Q12" s="321"/>
    </row>
    <row r="13" spans="1:17" ht="15" x14ac:dyDescent="0.2">
      <c r="A13" s="328" t="s">
        <v>144</v>
      </c>
      <c r="B13" s="328"/>
      <c r="C13" s="328"/>
      <c r="D13" s="329"/>
      <c r="E13" s="330" t="s">
        <v>75</v>
      </c>
      <c r="F13" s="329"/>
      <c r="G13" s="99"/>
      <c r="H13" s="100" t="e">
        <f>+H14+H19+H28+H40+#REF!+#REF!</f>
        <v>#REF!</v>
      </c>
      <c r="I13" s="101"/>
      <c r="J13" s="100" t="e">
        <f>+J14+J19+J28+J40+#REF!+#REF!</f>
        <v>#REF!</v>
      </c>
      <c r="K13" s="100" t="e">
        <f>+K14+K19+K28+K40+#REF!+#REF!</f>
        <v>#REF!</v>
      </c>
      <c r="L13" s="101" t="e">
        <f>+L14+L19+L28+L40+#REF!+#REF!</f>
        <v>#REF!</v>
      </c>
      <c r="M13" s="100" t="e">
        <f>+J13-L13</f>
        <v>#REF!</v>
      </c>
      <c r="N13" s="100" t="e">
        <f>+(N14+N19+N28+N40+#REF!+#REF!)/6</f>
        <v>#REF!</v>
      </c>
      <c r="O13" s="100" t="e">
        <f>+(O14+O19+O28+O40+#REF!+#REF!)/6</f>
        <v>#REF!</v>
      </c>
      <c r="P13" s="100" t="e">
        <f>+(P14+P19+P28+P40+#REF!+#REF!)/6</f>
        <v>#REF!</v>
      </c>
      <c r="Q13" s="323" t="s">
        <v>191</v>
      </c>
    </row>
    <row r="14" spans="1:17" ht="30" x14ac:dyDescent="0.2">
      <c r="A14" s="325"/>
      <c r="B14" s="325"/>
      <c r="C14" s="325"/>
      <c r="D14" s="325" t="s">
        <v>192</v>
      </c>
      <c r="E14" s="102">
        <v>1</v>
      </c>
      <c r="F14" s="103" t="s">
        <v>193</v>
      </c>
      <c r="G14" s="104" t="s">
        <v>194</v>
      </c>
      <c r="H14" s="100">
        <f>SUM(H15:H18)</f>
        <v>22</v>
      </c>
      <c r="I14" s="102" t="s">
        <v>96</v>
      </c>
      <c r="J14" s="102">
        <f>+H14</f>
        <v>22</v>
      </c>
      <c r="K14" s="100">
        <f>SUM(K15:K18)</f>
        <v>32</v>
      </c>
      <c r="L14" s="105">
        <f>+K14</f>
        <v>32</v>
      </c>
      <c r="M14" s="100">
        <f>+J14-L14</f>
        <v>-10</v>
      </c>
      <c r="N14" s="106">
        <f>+K14/H14</f>
        <v>1.4545454545454546</v>
      </c>
      <c r="O14" s="106">
        <f>+L14/J14</f>
        <v>1.4545454545454546</v>
      </c>
      <c r="P14" s="106">
        <f>(N14+O14)/2</f>
        <v>1.4545454545454546</v>
      </c>
      <c r="Q14" s="324"/>
    </row>
    <row r="15" spans="1:17" ht="15" x14ac:dyDescent="0.2">
      <c r="A15" s="326"/>
      <c r="B15" s="326"/>
      <c r="C15" s="326"/>
      <c r="D15" s="326"/>
      <c r="E15" s="107" t="s">
        <v>30</v>
      </c>
      <c r="F15" s="108" t="s">
        <v>195</v>
      </c>
      <c r="G15" s="109" t="s">
        <v>194</v>
      </c>
      <c r="H15" s="110">
        <v>10</v>
      </c>
      <c r="I15" s="111" t="s">
        <v>99</v>
      </c>
      <c r="J15" s="332" t="s">
        <v>27</v>
      </c>
      <c r="K15" s="112">
        <v>20</v>
      </c>
      <c r="L15" s="334" t="s">
        <v>55</v>
      </c>
      <c r="M15" s="334"/>
      <c r="N15" s="334"/>
      <c r="O15" s="334"/>
      <c r="P15" s="335"/>
      <c r="Q15" s="324"/>
    </row>
    <row r="16" spans="1:17" ht="15" x14ac:dyDescent="0.2">
      <c r="A16" s="326"/>
      <c r="B16" s="326"/>
      <c r="C16" s="326"/>
      <c r="D16" s="326"/>
      <c r="E16" s="107" t="s">
        <v>25</v>
      </c>
      <c r="F16" s="108" t="s">
        <v>97</v>
      </c>
      <c r="G16" s="109" t="s">
        <v>194</v>
      </c>
      <c r="H16" s="110">
        <v>3</v>
      </c>
      <c r="I16" s="111" t="s">
        <v>99</v>
      </c>
      <c r="J16" s="333"/>
      <c r="K16" s="112">
        <v>3</v>
      </c>
      <c r="L16" s="336"/>
      <c r="M16" s="336"/>
      <c r="N16" s="336"/>
      <c r="O16" s="336"/>
      <c r="P16" s="337"/>
      <c r="Q16" s="324"/>
    </row>
    <row r="17" spans="1:17" ht="28.5" x14ac:dyDescent="0.2">
      <c r="A17" s="326"/>
      <c r="B17" s="326"/>
      <c r="C17" s="326"/>
      <c r="D17" s="326"/>
      <c r="E17" s="107" t="s">
        <v>26</v>
      </c>
      <c r="F17" s="108" t="s">
        <v>196</v>
      </c>
      <c r="G17" s="109" t="s">
        <v>194</v>
      </c>
      <c r="H17" s="110">
        <v>6</v>
      </c>
      <c r="I17" s="111" t="s">
        <v>197</v>
      </c>
      <c r="J17" s="333"/>
      <c r="K17" s="112">
        <v>6</v>
      </c>
      <c r="L17" s="336"/>
      <c r="M17" s="336"/>
      <c r="N17" s="336"/>
      <c r="O17" s="336"/>
      <c r="P17" s="337"/>
      <c r="Q17" s="324"/>
    </row>
    <row r="18" spans="1:17" ht="42.75" x14ac:dyDescent="0.2">
      <c r="A18" s="326"/>
      <c r="B18" s="326"/>
      <c r="C18" s="326"/>
      <c r="D18" s="326"/>
      <c r="E18" s="107" t="s">
        <v>51</v>
      </c>
      <c r="F18" s="108" t="s">
        <v>198</v>
      </c>
      <c r="G18" s="109" t="s">
        <v>194</v>
      </c>
      <c r="H18" s="110">
        <v>3</v>
      </c>
      <c r="I18" s="111" t="s">
        <v>99</v>
      </c>
      <c r="J18" s="333"/>
      <c r="K18" s="112">
        <v>3</v>
      </c>
      <c r="L18" s="336"/>
      <c r="M18" s="336"/>
      <c r="N18" s="336"/>
      <c r="O18" s="336"/>
      <c r="P18" s="337"/>
      <c r="Q18" s="324"/>
    </row>
    <row r="19" spans="1:17" ht="45" x14ac:dyDescent="0.2">
      <c r="A19" s="338"/>
      <c r="B19" s="338"/>
      <c r="C19" s="338"/>
      <c r="D19" s="341" t="s">
        <v>199</v>
      </c>
      <c r="E19" s="102">
        <v>2</v>
      </c>
      <c r="F19" s="103" t="s">
        <v>200</v>
      </c>
      <c r="G19" s="104" t="s">
        <v>2</v>
      </c>
      <c r="H19" s="100">
        <f>SUM(H20:H27)</f>
        <v>34</v>
      </c>
      <c r="I19" s="102" t="s">
        <v>201</v>
      </c>
      <c r="J19" s="113">
        <f>H19</f>
        <v>34</v>
      </c>
      <c r="K19" s="100">
        <f>SUM(K20:K27)</f>
        <v>43</v>
      </c>
      <c r="L19" s="114">
        <f>K19</f>
        <v>43</v>
      </c>
      <c r="M19" s="100">
        <f>+J19-L19</f>
        <v>-9</v>
      </c>
      <c r="N19" s="106">
        <f>+K19/H19</f>
        <v>1.2647058823529411</v>
      </c>
      <c r="O19" s="106">
        <f>+L19/J19</f>
        <v>1.2647058823529411</v>
      </c>
      <c r="P19" s="106">
        <f>(N19+O19)/2</f>
        <v>1.2647058823529411</v>
      </c>
      <c r="Q19" s="323" t="s">
        <v>202</v>
      </c>
    </row>
    <row r="20" spans="1:17" ht="28.5" x14ac:dyDescent="0.2">
      <c r="A20" s="339"/>
      <c r="B20" s="339"/>
      <c r="C20" s="339"/>
      <c r="D20" s="342"/>
      <c r="E20" s="107" t="s">
        <v>70</v>
      </c>
      <c r="F20" s="115" t="s">
        <v>203</v>
      </c>
      <c r="G20" s="109" t="s">
        <v>2</v>
      </c>
      <c r="H20" s="110">
        <v>1</v>
      </c>
      <c r="I20" s="111" t="s">
        <v>201</v>
      </c>
      <c r="J20" s="332" t="s">
        <v>27</v>
      </c>
      <c r="K20" s="112">
        <v>1</v>
      </c>
      <c r="L20" s="334" t="s">
        <v>55</v>
      </c>
      <c r="M20" s="334"/>
      <c r="N20" s="334"/>
      <c r="O20" s="334"/>
      <c r="P20" s="335"/>
      <c r="Q20" s="324"/>
    </row>
    <row r="21" spans="1:17" ht="28.5" x14ac:dyDescent="0.2">
      <c r="A21" s="339"/>
      <c r="B21" s="339"/>
      <c r="C21" s="339"/>
      <c r="D21" s="342"/>
      <c r="E21" s="107" t="s">
        <v>71</v>
      </c>
      <c r="F21" s="108" t="s">
        <v>204</v>
      </c>
      <c r="G21" s="109" t="s">
        <v>2</v>
      </c>
      <c r="H21" s="110">
        <v>1</v>
      </c>
      <c r="I21" s="111" t="s">
        <v>201</v>
      </c>
      <c r="J21" s="333"/>
      <c r="K21" s="112">
        <v>1</v>
      </c>
      <c r="L21" s="336"/>
      <c r="M21" s="336"/>
      <c r="N21" s="336"/>
      <c r="O21" s="336"/>
      <c r="P21" s="337"/>
      <c r="Q21" s="324"/>
    </row>
    <row r="22" spans="1:17" ht="28.5" x14ac:dyDescent="0.2">
      <c r="A22" s="339"/>
      <c r="B22" s="339"/>
      <c r="C22" s="339"/>
      <c r="D22" s="342"/>
      <c r="E22" s="107" t="s">
        <v>72</v>
      </c>
      <c r="F22" s="108" t="s">
        <v>205</v>
      </c>
      <c r="G22" s="109" t="s">
        <v>2</v>
      </c>
      <c r="H22" s="110">
        <v>1</v>
      </c>
      <c r="I22" s="111" t="s">
        <v>201</v>
      </c>
      <c r="J22" s="333"/>
      <c r="K22" s="112">
        <v>1</v>
      </c>
      <c r="L22" s="336"/>
      <c r="M22" s="336"/>
      <c r="N22" s="336"/>
      <c r="O22" s="336"/>
      <c r="P22" s="337"/>
      <c r="Q22" s="324"/>
    </row>
    <row r="23" spans="1:17" ht="28.5" x14ac:dyDescent="0.2">
      <c r="A23" s="339"/>
      <c r="B23" s="339"/>
      <c r="C23" s="339"/>
      <c r="D23" s="342"/>
      <c r="E23" s="107" t="s">
        <v>73</v>
      </c>
      <c r="F23" s="108" t="s">
        <v>206</v>
      </c>
      <c r="G23" s="109" t="s">
        <v>2</v>
      </c>
      <c r="H23" s="110">
        <v>1</v>
      </c>
      <c r="I23" s="111" t="s">
        <v>201</v>
      </c>
      <c r="J23" s="333"/>
      <c r="K23" s="112">
        <v>1</v>
      </c>
      <c r="L23" s="336"/>
      <c r="M23" s="336"/>
      <c r="N23" s="336"/>
      <c r="O23" s="336"/>
      <c r="P23" s="337"/>
      <c r="Q23" s="324"/>
    </row>
    <row r="24" spans="1:17" ht="57" x14ac:dyDescent="0.2">
      <c r="A24" s="339"/>
      <c r="B24" s="339"/>
      <c r="C24" s="339"/>
      <c r="D24" s="342"/>
      <c r="E24" s="107" t="s">
        <v>74</v>
      </c>
      <c r="F24" s="108" t="s">
        <v>207</v>
      </c>
      <c r="G24" s="109" t="s">
        <v>208</v>
      </c>
      <c r="H24" s="110">
        <v>24</v>
      </c>
      <c r="I24" s="111" t="s">
        <v>209</v>
      </c>
      <c r="J24" s="333"/>
      <c r="K24" s="112">
        <v>33</v>
      </c>
      <c r="L24" s="336"/>
      <c r="M24" s="336"/>
      <c r="N24" s="336"/>
      <c r="O24" s="336"/>
      <c r="P24" s="337"/>
      <c r="Q24" s="324"/>
    </row>
    <row r="25" spans="1:17" ht="57" x14ac:dyDescent="0.2">
      <c r="A25" s="339"/>
      <c r="B25" s="339"/>
      <c r="C25" s="339"/>
      <c r="D25" s="342"/>
      <c r="E25" s="107" t="s">
        <v>166</v>
      </c>
      <c r="F25" s="108" t="s">
        <v>210</v>
      </c>
      <c r="G25" s="109" t="s">
        <v>2</v>
      </c>
      <c r="H25" s="110">
        <v>1</v>
      </c>
      <c r="I25" s="111" t="s">
        <v>211</v>
      </c>
      <c r="J25" s="333"/>
      <c r="K25" s="112">
        <v>1</v>
      </c>
      <c r="L25" s="336"/>
      <c r="M25" s="336"/>
      <c r="N25" s="336"/>
      <c r="O25" s="336"/>
      <c r="P25" s="337"/>
      <c r="Q25" s="324"/>
    </row>
    <row r="26" spans="1:17" ht="28.5" x14ac:dyDescent="0.2">
      <c r="A26" s="339"/>
      <c r="B26" s="339"/>
      <c r="C26" s="339"/>
      <c r="D26" s="342"/>
      <c r="E26" s="107" t="s">
        <v>167</v>
      </c>
      <c r="F26" s="108" t="s">
        <v>212</v>
      </c>
      <c r="G26" s="109" t="s">
        <v>3</v>
      </c>
      <c r="H26" s="110">
        <v>4</v>
      </c>
      <c r="I26" s="111" t="s">
        <v>201</v>
      </c>
      <c r="J26" s="333"/>
      <c r="K26" s="112">
        <v>4</v>
      </c>
      <c r="L26" s="336"/>
      <c r="M26" s="336"/>
      <c r="N26" s="336"/>
      <c r="O26" s="336"/>
      <c r="P26" s="337"/>
      <c r="Q26" s="324"/>
    </row>
    <row r="27" spans="1:17" ht="57" x14ac:dyDescent="0.2">
      <c r="A27" s="340"/>
      <c r="B27" s="340"/>
      <c r="C27" s="340"/>
      <c r="D27" s="343"/>
      <c r="E27" s="107" t="s">
        <v>179</v>
      </c>
      <c r="F27" s="108" t="s">
        <v>213</v>
      </c>
      <c r="G27" s="109" t="s">
        <v>2</v>
      </c>
      <c r="H27" s="110">
        <v>1</v>
      </c>
      <c r="I27" s="111" t="s">
        <v>201</v>
      </c>
      <c r="J27" s="345"/>
      <c r="K27" s="112">
        <v>1</v>
      </c>
      <c r="L27" s="346"/>
      <c r="M27" s="346"/>
      <c r="N27" s="346"/>
      <c r="O27" s="346"/>
      <c r="P27" s="347"/>
      <c r="Q27" s="344"/>
    </row>
    <row r="28" spans="1:17" ht="45" x14ac:dyDescent="0.2">
      <c r="A28" s="325"/>
      <c r="B28" s="325"/>
      <c r="C28" s="325"/>
      <c r="D28" s="325" t="s">
        <v>214</v>
      </c>
      <c r="E28" s="102">
        <v>3</v>
      </c>
      <c r="F28" s="116" t="s">
        <v>215</v>
      </c>
      <c r="G28" s="117" t="s">
        <v>194</v>
      </c>
      <c r="H28" s="100">
        <f>SUM(H29:H39)</f>
        <v>18</v>
      </c>
      <c r="I28" s="113" t="s">
        <v>201</v>
      </c>
      <c r="J28" s="113">
        <f>+H28</f>
        <v>18</v>
      </c>
      <c r="K28" s="100">
        <f>SUM(K29:K39)</f>
        <v>18</v>
      </c>
      <c r="L28" s="114">
        <f>+K28</f>
        <v>18</v>
      </c>
      <c r="M28" s="100">
        <f>+J28-L28</f>
        <v>0</v>
      </c>
      <c r="N28" s="106">
        <f>+K28/H28</f>
        <v>1</v>
      </c>
      <c r="O28" s="106">
        <f>+L28/J28</f>
        <v>1</v>
      </c>
      <c r="P28" s="106">
        <f>(N28+O28)/2</f>
        <v>1</v>
      </c>
      <c r="Q28" s="349"/>
    </row>
    <row r="29" spans="1:17" ht="42.75" x14ac:dyDescent="0.2">
      <c r="A29" s="326"/>
      <c r="B29" s="326"/>
      <c r="C29" s="326"/>
      <c r="D29" s="326"/>
      <c r="E29" s="107" t="s">
        <v>54</v>
      </c>
      <c r="F29" s="118" t="s">
        <v>216</v>
      </c>
      <c r="G29" s="119" t="s">
        <v>217</v>
      </c>
      <c r="H29" s="111">
        <v>2</v>
      </c>
      <c r="I29" s="120" t="s">
        <v>201</v>
      </c>
      <c r="J29" s="352" t="s">
        <v>27</v>
      </c>
      <c r="K29" s="111">
        <v>2</v>
      </c>
      <c r="L29" s="334" t="s">
        <v>55</v>
      </c>
      <c r="M29" s="334"/>
      <c r="N29" s="334"/>
      <c r="O29" s="334"/>
      <c r="P29" s="335"/>
      <c r="Q29" s="350"/>
    </row>
    <row r="30" spans="1:17" ht="28.5" x14ac:dyDescent="0.2">
      <c r="A30" s="326"/>
      <c r="B30" s="326"/>
      <c r="C30" s="326"/>
      <c r="D30" s="326"/>
      <c r="E30" s="107" t="s">
        <v>50</v>
      </c>
      <c r="F30" s="121" t="s">
        <v>218</v>
      </c>
      <c r="G30" s="122" t="s">
        <v>217</v>
      </c>
      <c r="H30" s="111">
        <v>2</v>
      </c>
      <c r="I30" s="120" t="s">
        <v>219</v>
      </c>
      <c r="J30" s="353"/>
      <c r="K30" s="111">
        <v>2</v>
      </c>
      <c r="L30" s="336"/>
      <c r="M30" s="336"/>
      <c r="N30" s="336"/>
      <c r="O30" s="336"/>
      <c r="P30" s="337"/>
      <c r="Q30" s="350"/>
    </row>
    <row r="31" spans="1:17" ht="42.75" x14ac:dyDescent="0.2">
      <c r="A31" s="326"/>
      <c r="B31" s="326"/>
      <c r="C31" s="326"/>
      <c r="D31" s="326"/>
      <c r="E31" s="107" t="s">
        <v>49</v>
      </c>
      <c r="F31" s="108" t="s">
        <v>220</v>
      </c>
      <c r="G31" s="122" t="s">
        <v>217</v>
      </c>
      <c r="H31" s="111">
        <v>2</v>
      </c>
      <c r="I31" s="120" t="s">
        <v>219</v>
      </c>
      <c r="J31" s="353"/>
      <c r="K31" s="111">
        <v>2</v>
      </c>
      <c r="L31" s="336"/>
      <c r="M31" s="336"/>
      <c r="N31" s="336"/>
      <c r="O31" s="336"/>
      <c r="P31" s="337"/>
      <c r="Q31" s="350"/>
    </row>
    <row r="32" spans="1:17" ht="15" x14ac:dyDescent="0.2">
      <c r="A32" s="326"/>
      <c r="B32" s="326"/>
      <c r="C32" s="326"/>
      <c r="D32" s="326"/>
      <c r="E32" s="107" t="s">
        <v>47</v>
      </c>
      <c r="F32" s="108" t="s">
        <v>221</v>
      </c>
      <c r="G32" s="122" t="s">
        <v>217</v>
      </c>
      <c r="H32" s="111">
        <v>2</v>
      </c>
      <c r="I32" s="123" t="s">
        <v>219</v>
      </c>
      <c r="J32" s="353"/>
      <c r="K32" s="111">
        <v>2</v>
      </c>
      <c r="L32" s="336"/>
      <c r="M32" s="336"/>
      <c r="N32" s="336"/>
      <c r="O32" s="336"/>
      <c r="P32" s="337"/>
      <c r="Q32" s="350"/>
    </row>
    <row r="33" spans="1:17" ht="42.75" x14ac:dyDescent="0.2">
      <c r="A33" s="326"/>
      <c r="B33" s="326"/>
      <c r="C33" s="326"/>
      <c r="D33" s="326"/>
      <c r="E33" s="107" t="s">
        <v>48</v>
      </c>
      <c r="F33" s="124" t="s">
        <v>222</v>
      </c>
      <c r="G33" s="122" t="s">
        <v>217</v>
      </c>
      <c r="H33" s="111">
        <v>2</v>
      </c>
      <c r="I33" s="125" t="s">
        <v>219</v>
      </c>
      <c r="J33" s="353"/>
      <c r="K33" s="111">
        <v>2</v>
      </c>
      <c r="L33" s="336"/>
      <c r="M33" s="336"/>
      <c r="N33" s="336"/>
      <c r="O33" s="336"/>
      <c r="P33" s="337"/>
      <c r="Q33" s="350"/>
    </row>
    <row r="34" spans="1:17" ht="15" x14ac:dyDescent="0.2">
      <c r="A34" s="326"/>
      <c r="B34" s="326"/>
      <c r="C34" s="326"/>
      <c r="D34" s="326"/>
      <c r="E34" s="107" t="s">
        <v>170</v>
      </c>
      <c r="F34" s="126" t="s">
        <v>223</v>
      </c>
      <c r="G34" s="122" t="s">
        <v>217</v>
      </c>
      <c r="H34" s="111">
        <v>2</v>
      </c>
      <c r="I34" s="125" t="s">
        <v>219</v>
      </c>
      <c r="J34" s="353"/>
      <c r="K34" s="111">
        <v>2</v>
      </c>
      <c r="L34" s="336"/>
      <c r="M34" s="336"/>
      <c r="N34" s="336"/>
      <c r="O34" s="336"/>
      <c r="P34" s="337"/>
      <c r="Q34" s="350"/>
    </row>
    <row r="35" spans="1:17" ht="71.25" x14ac:dyDescent="0.2">
      <c r="A35" s="326"/>
      <c r="B35" s="326"/>
      <c r="C35" s="326"/>
      <c r="D35" s="326"/>
      <c r="E35" s="107" t="s">
        <v>171</v>
      </c>
      <c r="F35" s="108" t="s">
        <v>224</v>
      </c>
      <c r="G35" s="122" t="s">
        <v>217</v>
      </c>
      <c r="H35" s="111">
        <v>2</v>
      </c>
      <c r="I35" s="120" t="s">
        <v>219</v>
      </c>
      <c r="J35" s="353"/>
      <c r="K35" s="111">
        <v>2</v>
      </c>
      <c r="L35" s="336"/>
      <c r="M35" s="336"/>
      <c r="N35" s="336"/>
      <c r="O35" s="336"/>
      <c r="P35" s="337"/>
      <c r="Q35" s="350"/>
    </row>
    <row r="36" spans="1:17" ht="15" x14ac:dyDescent="0.2">
      <c r="A36" s="326"/>
      <c r="B36" s="326"/>
      <c r="C36" s="326"/>
      <c r="D36" s="326"/>
      <c r="E36" s="107" t="s">
        <v>180</v>
      </c>
      <c r="F36" s="108" t="s">
        <v>225</v>
      </c>
      <c r="G36" s="127" t="s">
        <v>226</v>
      </c>
      <c r="H36" s="128">
        <v>1</v>
      </c>
      <c r="I36" s="129" t="s">
        <v>219</v>
      </c>
      <c r="J36" s="353"/>
      <c r="K36" s="111">
        <v>1</v>
      </c>
      <c r="L36" s="336"/>
      <c r="M36" s="336"/>
      <c r="N36" s="336"/>
      <c r="O36" s="336"/>
      <c r="P36" s="337"/>
      <c r="Q36" s="350"/>
    </row>
    <row r="37" spans="1:17" ht="42.75" x14ac:dyDescent="0.2">
      <c r="A37" s="326"/>
      <c r="B37" s="326"/>
      <c r="C37" s="326"/>
      <c r="D37" s="326"/>
      <c r="E37" s="107" t="s">
        <v>227</v>
      </c>
      <c r="F37" s="108" t="s">
        <v>228</v>
      </c>
      <c r="G37" s="130" t="s">
        <v>226</v>
      </c>
      <c r="H37" s="131">
        <v>1</v>
      </c>
      <c r="I37" s="125" t="s">
        <v>201</v>
      </c>
      <c r="J37" s="353"/>
      <c r="K37" s="111">
        <v>1</v>
      </c>
      <c r="L37" s="336"/>
      <c r="M37" s="336"/>
      <c r="N37" s="336"/>
      <c r="O37" s="336"/>
      <c r="P37" s="337"/>
      <c r="Q37" s="350"/>
    </row>
    <row r="38" spans="1:17" ht="71.25" x14ac:dyDescent="0.2">
      <c r="A38" s="326"/>
      <c r="B38" s="326"/>
      <c r="C38" s="326"/>
      <c r="D38" s="326"/>
      <c r="E38" s="107" t="s">
        <v>229</v>
      </c>
      <c r="F38" s="108" t="s">
        <v>230</v>
      </c>
      <c r="G38" s="130" t="s">
        <v>226</v>
      </c>
      <c r="H38" s="131">
        <v>1</v>
      </c>
      <c r="I38" s="119" t="s">
        <v>219</v>
      </c>
      <c r="J38" s="353"/>
      <c r="K38" s="111">
        <v>1</v>
      </c>
      <c r="L38" s="336"/>
      <c r="M38" s="336"/>
      <c r="N38" s="336"/>
      <c r="O38" s="336"/>
      <c r="P38" s="337"/>
      <c r="Q38" s="350"/>
    </row>
    <row r="39" spans="1:17" ht="28.5" x14ac:dyDescent="0.2">
      <c r="A39" s="348"/>
      <c r="B39" s="348"/>
      <c r="C39" s="348"/>
      <c r="D39" s="348"/>
      <c r="E39" s="107" t="s">
        <v>231</v>
      </c>
      <c r="F39" s="108" t="s">
        <v>232</v>
      </c>
      <c r="G39" s="122" t="s">
        <v>226</v>
      </c>
      <c r="H39" s="132">
        <v>1</v>
      </c>
      <c r="I39" s="129" t="s">
        <v>219</v>
      </c>
      <c r="J39" s="354"/>
      <c r="K39" s="111">
        <v>1</v>
      </c>
      <c r="L39" s="346"/>
      <c r="M39" s="346"/>
      <c r="N39" s="346"/>
      <c r="O39" s="346"/>
      <c r="P39" s="347"/>
      <c r="Q39" s="351"/>
    </row>
    <row r="40" spans="1:17" ht="30" x14ac:dyDescent="0.2">
      <c r="A40" s="356"/>
      <c r="B40" s="356"/>
      <c r="C40" s="356"/>
      <c r="D40" s="356" t="s">
        <v>233</v>
      </c>
      <c r="E40" s="102">
        <v>4</v>
      </c>
      <c r="F40" s="116" t="s">
        <v>234</v>
      </c>
      <c r="G40" s="116"/>
      <c r="H40" s="100">
        <f>SUM(H41:H43)</f>
        <v>28</v>
      </c>
      <c r="I40" s="113"/>
      <c r="J40" s="113">
        <f>H40</f>
        <v>28</v>
      </c>
      <c r="K40" s="100">
        <f>SUM(K41:K43)</f>
        <v>28</v>
      </c>
      <c r="L40" s="133">
        <f>K40</f>
        <v>28</v>
      </c>
      <c r="M40" s="100">
        <f>+J40-L40</f>
        <v>0</v>
      </c>
      <c r="N40" s="106">
        <f>+K40/H40</f>
        <v>1</v>
      </c>
      <c r="O40" s="106">
        <f>+L40/J40</f>
        <v>1</v>
      </c>
      <c r="P40" s="106">
        <f>(N40+O40)/2</f>
        <v>1</v>
      </c>
      <c r="Q40" s="134"/>
    </row>
    <row r="41" spans="1:17" ht="28.5" x14ac:dyDescent="0.2">
      <c r="A41" s="356"/>
      <c r="B41" s="356"/>
      <c r="C41" s="356"/>
      <c r="D41" s="356"/>
      <c r="E41" s="107" t="s">
        <v>57</v>
      </c>
      <c r="F41" s="135" t="s">
        <v>235</v>
      </c>
      <c r="G41" s="135" t="s">
        <v>194</v>
      </c>
      <c r="H41" s="112">
        <v>21</v>
      </c>
      <c r="I41" s="112" t="s">
        <v>236</v>
      </c>
      <c r="J41" s="357" t="s">
        <v>27</v>
      </c>
      <c r="K41" s="112">
        <v>21</v>
      </c>
      <c r="L41" s="358" t="s">
        <v>55</v>
      </c>
      <c r="M41" s="358"/>
      <c r="N41" s="358"/>
      <c r="O41" s="358"/>
      <c r="P41" s="358"/>
      <c r="Q41" s="355"/>
    </row>
    <row r="42" spans="1:17" ht="28.5" x14ac:dyDescent="0.2">
      <c r="A42" s="356"/>
      <c r="B42" s="356"/>
      <c r="C42" s="356"/>
      <c r="D42" s="356"/>
      <c r="E42" s="107" t="s">
        <v>58</v>
      </c>
      <c r="F42" s="135" t="s">
        <v>237</v>
      </c>
      <c r="G42" s="135" t="s">
        <v>194</v>
      </c>
      <c r="H42" s="112">
        <v>1</v>
      </c>
      <c r="I42" s="112" t="s">
        <v>201</v>
      </c>
      <c r="J42" s="357"/>
      <c r="K42" s="112">
        <v>1</v>
      </c>
      <c r="L42" s="358"/>
      <c r="M42" s="358"/>
      <c r="N42" s="358"/>
      <c r="O42" s="358"/>
      <c r="P42" s="358"/>
      <c r="Q42" s="355"/>
    </row>
    <row r="43" spans="1:17" ht="28.5" x14ac:dyDescent="0.2">
      <c r="A43" s="356"/>
      <c r="B43" s="356"/>
      <c r="C43" s="356"/>
      <c r="D43" s="356"/>
      <c r="E43" s="107" t="s">
        <v>60</v>
      </c>
      <c r="F43" s="135" t="s">
        <v>238</v>
      </c>
      <c r="G43" s="135" t="s">
        <v>194</v>
      </c>
      <c r="H43" s="112">
        <v>6</v>
      </c>
      <c r="I43" s="112" t="s">
        <v>239</v>
      </c>
      <c r="J43" s="357"/>
      <c r="K43" s="110">
        <v>6</v>
      </c>
      <c r="L43" s="358"/>
      <c r="M43" s="358"/>
      <c r="N43" s="358"/>
      <c r="O43" s="358"/>
      <c r="P43" s="358"/>
      <c r="Q43" s="355"/>
    </row>
  </sheetData>
  <mergeCells count="55">
    <mergeCell ref="Q41:Q43"/>
    <mergeCell ref="A40:A43"/>
    <mergeCell ref="B40:B43"/>
    <mergeCell ref="C40:C43"/>
    <mergeCell ref="D40:D43"/>
    <mergeCell ref="J41:J43"/>
    <mergeCell ref="L41:P43"/>
    <mergeCell ref="A28:A39"/>
    <mergeCell ref="B28:B39"/>
    <mergeCell ref="C28:C39"/>
    <mergeCell ref="D28:D39"/>
    <mergeCell ref="Q28:Q39"/>
    <mergeCell ref="J29:J39"/>
    <mergeCell ref="L29:P39"/>
    <mergeCell ref="A19:A27"/>
    <mergeCell ref="B19:B27"/>
    <mergeCell ref="C19:C27"/>
    <mergeCell ref="D19:D27"/>
    <mergeCell ref="Q19:Q27"/>
    <mergeCell ref="J20:J27"/>
    <mergeCell ref="L20:P27"/>
    <mergeCell ref="J11:J12"/>
    <mergeCell ref="K11:K12"/>
    <mergeCell ref="L11:L12"/>
    <mergeCell ref="M11:M12"/>
    <mergeCell ref="B11:B12"/>
    <mergeCell ref="C11:C12"/>
    <mergeCell ref="D11:D12"/>
    <mergeCell ref="E11:E12"/>
    <mergeCell ref="F11:F12"/>
    <mergeCell ref="Q13:Q18"/>
    <mergeCell ref="A14:A18"/>
    <mergeCell ref="B14:B18"/>
    <mergeCell ref="C14:C18"/>
    <mergeCell ref="D14:D18"/>
    <mergeCell ref="A13:D13"/>
    <mergeCell ref="E13:F13"/>
    <mergeCell ref="J15:J18"/>
    <mergeCell ref="L15:P18"/>
    <mergeCell ref="G11:G12"/>
    <mergeCell ref="A1:C7"/>
    <mergeCell ref="D1:Q2"/>
    <mergeCell ref="D3:Q4"/>
    <mergeCell ref="D5:Q6"/>
    <mergeCell ref="A9:C10"/>
    <mergeCell ref="D9:J10"/>
    <mergeCell ref="K9:L10"/>
    <mergeCell ref="M9:P10"/>
    <mergeCell ref="Q9:Q12"/>
    <mergeCell ref="A11:A12"/>
    <mergeCell ref="N11:N12"/>
    <mergeCell ref="O11:O12"/>
    <mergeCell ref="P11:P12"/>
    <mergeCell ref="H11:H12"/>
    <mergeCell ref="I11:I12"/>
  </mergeCells>
  <pageMargins left="0.7" right="0.7" top="0.75" bottom="0.75" header="0.3" footer="0.3"/>
  <pageSetup orientation="portrait"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3"/>
  <sheetViews>
    <sheetView workbookViewId="0">
      <selection activeCell="C24" sqref="C24"/>
    </sheetView>
  </sheetViews>
  <sheetFormatPr baseColWidth="10" defaultRowHeight="12.75" x14ac:dyDescent="0.2"/>
  <cols>
    <col min="1" max="1" width="18.28515625" customWidth="1"/>
    <col min="2" max="2" width="18.42578125" customWidth="1"/>
    <col min="9" max="9" width="4.5703125" customWidth="1"/>
    <col min="10" max="10" width="17.5703125" bestFit="1" customWidth="1"/>
    <col min="11" max="11" width="13.28515625" customWidth="1"/>
    <col min="33" max="33" width="28.5703125" customWidth="1"/>
  </cols>
  <sheetData>
    <row r="1" spans="1:33" ht="14.25" thickTop="1" thickBot="1" x14ac:dyDescent="0.25">
      <c r="A1" s="452" t="s">
        <v>614</v>
      </c>
      <c r="B1" s="453"/>
      <c r="C1" s="453"/>
      <c r="D1" s="453"/>
      <c r="E1" s="453"/>
      <c r="F1" s="453"/>
      <c r="G1" s="453"/>
      <c r="H1" s="456" t="s">
        <v>615</v>
      </c>
      <c r="I1" s="457"/>
      <c r="J1" s="457"/>
      <c r="K1" s="457"/>
      <c r="L1" s="457"/>
      <c r="M1" s="457"/>
      <c r="N1" s="457"/>
      <c r="O1" s="457"/>
      <c r="P1" s="457"/>
      <c r="Q1" s="457"/>
      <c r="R1" s="457"/>
      <c r="S1" s="457"/>
      <c r="T1" s="457"/>
      <c r="U1" s="458"/>
      <c r="V1" s="163"/>
      <c r="W1" s="462" t="s">
        <v>616</v>
      </c>
      <c r="X1" s="462"/>
      <c r="Y1" s="463"/>
      <c r="Z1" s="463"/>
      <c r="AA1" s="164"/>
      <c r="AB1" s="164"/>
      <c r="AC1" s="465" t="s">
        <v>617</v>
      </c>
      <c r="AD1" s="466"/>
      <c r="AE1" s="466"/>
      <c r="AF1" s="466"/>
      <c r="AG1" s="467" t="s">
        <v>618</v>
      </c>
    </row>
    <row r="2" spans="1:33" x14ac:dyDescent="0.2">
      <c r="A2" s="454"/>
      <c r="B2" s="455"/>
      <c r="C2" s="455"/>
      <c r="D2" s="455"/>
      <c r="E2" s="455"/>
      <c r="F2" s="455"/>
      <c r="G2" s="455"/>
      <c r="H2" s="459"/>
      <c r="I2" s="460"/>
      <c r="J2" s="460"/>
      <c r="K2" s="460"/>
      <c r="L2" s="460"/>
      <c r="M2" s="460"/>
      <c r="N2" s="460"/>
      <c r="O2" s="460"/>
      <c r="P2" s="460"/>
      <c r="Q2" s="460"/>
      <c r="R2" s="460"/>
      <c r="S2" s="460"/>
      <c r="T2" s="460"/>
      <c r="U2" s="461"/>
      <c r="V2" s="165"/>
      <c r="W2" s="464"/>
      <c r="X2" s="464"/>
      <c r="Y2" s="464"/>
      <c r="Z2" s="464"/>
      <c r="AA2" s="165"/>
      <c r="AB2" s="165"/>
      <c r="AC2" s="166"/>
      <c r="AD2" s="471" t="s">
        <v>619</v>
      </c>
      <c r="AE2" s="472"/>
      <c r="AF2" s="473"/>
      <c r="AG2" s="468"/>
    </row>
    <row r="3" spans="1:33" x14ac:dyDescent="0.2">
      <c r="A3" s="474" t="s">
        <v>620</v>
      </c>
      <c r="B3" s="475" t="s">
        <v>621</v>
      </c>
      <c r="C3" s="477" t="s">
        <v>622</v>
      </c>
      <c r="D3" s="477" t="s">
        <v>623</v>
      </c>
      <c r="E3" s="477" t="s">
        <v>624</v>
      </c>
      <c r="F3" s="477" t="s">
        <v>625</v>
      </c>
      <c r="G3" s="477" t="s">
        <v>28</v>
      </c>
      <c r="H3" s="474" t="s">
        <v>626</v>
      </c>
      <c r="I3" s="478" t="s">
        <v>0</v>
      </c>
      <c r="J3" s="478" t="s">
        <v>4</v>
      </c>
      <c r="K3" s="478" t="s">
        <v>627</v>
      </c>
      <c r="L3" s="478" t="s">
        <v>10</v>
      </c>
      <c r="M3" s="482" t="s">
        <v>628</v>
      </c>
      <c r="N3" s="482" t="s">
        <v>629</v>
      </c>
      <c r="O3" s="482" t="s">
        <v>630</v>
      </c>
      <c r="P3" s="474" t="s">
        <v>631</v>
      </c>
      <c r="Q3" s="482" t="s">
        <v>22</v>
      </c>
      <c r="R3" s="474" t="s">
        <v>632</v>
      </c>
      <c r="S3" s="474" t="s">
        <v>633</v>
      </c>
      <c r="T3" s="474" t="s">
        <v>634</v>
      </c>
      <c r="U3" s="474" t="s">
        <v>635</v>
      </c>
      <c r="V3" s="474" t="s">
        <v>636</v>
      </c>
      <c r="W3" s="474" t="s">
        <v>23</v>
      </c>
      <c r="X3" s="474" t="s">
        <v>24</v>
      </c>
      <c r="Y3" s="474" t="s">
        <v>637</v>
      </c>
      <c r="Z3" s="474" t="s">
        <v>638</v>
      </c>
      <c r="AA3" s="474" t="s">
        <v>33</v>
      </c>
      <c r="AB3" s="474"/>
      <c r="AC3" s="497" t="s">
        <v>639</v>
      </c>
      <c r="AD3" s="497" t="s">
        <v>640</v>
      </c>
      <c r="AE3" s="474" t="s">
        <v>641</v>
      </c>
      <c r="AF3" s="474" t="s">
        <v>29</v>
      </c>
      <c r="AG3" s="469"/>
    </row>
    <row r="4" spans="1:33" ht="44.25" customHeight="1" thickBot="1" x14ac:dyDescent="0.25">
      <c r="A4" s="474"/>
      <c r="B4" s="476"/>
      <c r="C4" s="477"/>
      <c r="D4" s="477"/>
      <c r="E4" s="477"/>
      <c r="F4" s="477"/>
      <c r="G4" s="477"/>
      <c r="H4" s="474"/>
      <c r="I4" s="478"/>
      <c r="J4" s="478"/>
      <c r="K4" s="478"/>
      <c r="L4" s="478"/>
      <c r="M4" s="482"/>
      <c r="N4" s="482"/>
      <c r="O4" s="482"/>
      <c r="P4" s="474"/>
      <c r="Q4" s="482"/>
      <c r="R4" s="474"/>
      <c r="S4" s="474"/>
      <c r="T4" s="474"/>
      <c r="U4" s="474"/>
      <c r="V4" s="474"/>
      <c r="W4" s="474"/>
      <c r="X4" s="474"/>
      <c r="Y4" s="474"/>
      <c r="Z4" s="474"/>
      <c r="AA4" s="167" t="s">
        <v>31</v>
      </c>
      <c r="AB4" s="167" t="s">
        <v>32</v>
      </c>
      <c r="AC4" s="497"/>
      <c r="AD4" s="497"/>
      <c r="AE4" s="474"/>
      <c r="AF4" s="474"/>
      <c r="AG4" s="470"/>
    </row>
    <row r="5" spans="1:33" ht="24.75" thickBot="1" x14ac:dyDescent="0.25">
      <c r="A5" s="168"/>
      <c r="B5" s="169"/>
      <c r="C5" s="170"/>
      <c r="D5" s="170"/>
      <c r="E5" s="170"/>
      <c r="F5" s="171"/>
      <c r="G5" s="172"/>
      <c r="H5" s="173"/>
      <c r="I5" s="174">
        <v>2</v>
      </c>
      <c r="J5" s="175" t="s">
        <v>642</v>
      </c>
      <c r="K5" s="176"/>
      <c r="L5" s="176"/>
      <c r="M5" s="177"/>
      <c r="N5" s="178">
        <f>+N6+N14</f>
        <v>0</v>
      </c>
      <c r="O5" s="178"/>
      <c r="P5" s="178">
        <f>+P6+P14</f>
        <v>0</v>
      </c>
      <c r="Q5" s="177"/>
      <c r="R5" s="179">
        <f>+R6+R14</f>
        <v>0</v>
      </c>
      <c r="S5" s="180"/>
      <c r="T5" s="181"/>
      <c r="U5" s="182">
        <f t="shared" ref="U5" si="0">ROUND((T5-S5)/7,0)</f>
        <v>0</v>
      </c>
      <c r="V5" s="183"/>
      <c r="W5" s="184"/>
      <c r="X5" s="184"/>
      <c r="Y5" s="185"/>
      <c r="Z5" s="185"/>
      <c r="AA5" s="186"/>
      <c r="AB5" s="186"/>
      <c r="AC5" s="187">
        <f>+O5-Y5</f>
        <v>0</v>
      </c>
      <c r="AD5" s="188" t="e">
        <f>+V5/M5</f>
        <v>#DIV/0!</v>
      </c>
      <c r="AE5" s="189" t="e">
        <f>+Y5/O5</f>
        <v>#DIV/0!</v>
      </c>
      <c r="AF5" s="190">
        <f>IF(R5=0,0,+Z5/R5)</f>
        <v>0</v>
      </c>
      <c r="AG5" s="191"/>
    </row>
    <row r="6" spans="1:33" ht="13.5" thickBot="1" x14ac:dyDescent="0.25">
      <c r="A6" s="479" t="s">
        <v>643</v>
      </c>
      <c r="B6" s="479" t="s">
        <v>644</v>
      </c>
      <c r="C6" s="479" t="s">
        <v>645</v>
      </c>
      <c r="D6" s="479"/>
      <c r="E6" s="479"/>
      <c r="F6" s="479"/>
      <c r="G6" s="479"/>
      <c r="H6" s="483"/>
      <c r="I6" s="192">
        <v>2.1</v>
      </c>
      <c r="J6" s="193"/>
      <c r="K6" s="194"/>
      <c r="L6" s="194"/>
      <c r="M6" s="195">
        <f>SUM(M7:M13)</f>
        <v>4760</v>
      </c>
      <c r="N6" s="196"/>
      <c r="O6" s="196">
        <v>750</v>
      </c>
      <c r="P6" s="196"/>
      <c r="Q6" s="195"/>
      <c r="R6" s="197"/>
      <c r="S6" s="198" t="s">
        <v>27</v>
      </c>
      <c r="T6" s="199" t="s">
        <v>27</v>
      </c>
      <c r="U6" s="200" t="s">
        <v>27</v>
      </c>
      <c r="V6" s="201">
        <f>SUM(V7:V13)</f>
        <v>7132</v>
      </c>
      <c r="W6" s="202" t="s">
        <v>27</v>
      </c>
      <c r="X6" s="203"/>
      <c r="Y6" s="203"/>
      <c r="Z6" s="203"/>
      <c r="AA6" s="203"/>
      <c r="AB6" s="203"/>
      <c r="AC6" s="204">
        <f>+O6-Y6</f>
        <v>750</v>
      </c>
      <c r="AD6" s="205">
        <f>+V6/M6</f>
        <v>1.4983193277310924</v>
      </c>
      <c r="AE6" s="206">
        <f>+Z6/O6</f>
        <v>0</v>
      </c>
      <c r="AF6" s="207">
        <f>IF(R6=0,0,+Z6/R6)</f>
        <v>0</v>
      </c>
      <c r="AG6" s="208"/>
    </row>
    <row r="7" spans="1:33" ht="48" x14ac:dyDescent="0.2">
      <c r="A7" s="480"/>
      <c r="B7" s="480"/>
      <c r="C7" s="480"/>
      <c r="D7" s="480"/>
      <c r="E7" s="480"/>
      <c r="F7" s="480"/>
      <c r="G7" s="480"/>
      <c r="H7" s="484"/>
      <c r="I7" s="209" t="s">
        <v>646</v>
      </c>
      <c r="J7" s="22" t="s">
        <v>647</v>
      </c>
      <c r="K7" s="210" t="s">
        <v>648</v>
      </c>
      <c r="L7" s="210" t="s">
        <v>649</v>
      </c>
      <c r="M7" s="77">
        <v>1500</v>
      </c>
      <c r="N7" s="77" t="s">
        <v>137</v>
      </c>
      <c r="O7" s="485" t="s">
        <v>27</v>
      </c>
      <c r="P7" s="486"/>
      <c r="Q7" s="486"/>
      <c r="R7" s="487"/>
      <c r="S7" s="211">
        <v>43466</v>
      </c>
      <c r="T7" s="211">
        <v>43830</v>
      </c>
      <c r="U7" s="212">
        <f>ROUND((T7-S7)/7,0)</f>
        <v>52</v>
      </c>
      <c r="V7" s="213">
        <f>500+211+203+160+147</f>
        <v>1221</v>
      </c>
      <c r="W7" s="214"/>
      <c r="X7" s="214"/>
      <c r="Y7" s="214"/>
      <c r="Z7" s="214"/>
      <c r="AA7" s="214"/>
      <c r="AB7" s="215"/>
      <c r="AC7" s="216"/>
      <c r="AD7" s="217"/>
      <c r="AE7" s="218"/>
      <c r="AF7" s="219"/>
      <c r="AG7" s="494" t="s">
        <v>650</v>
      </c>
    </row>
    <row r="8" spans="1:33" ht="96" x14ac:dyDescent="0.2">
      <c r="A8" s="480"/>
      <c r="B8" s="480"/>
      <c r="C8" s="480"/>
      <c r="D8" s="480"/>
      <c r="E8" s="480"/>
      <c r="F8" s="480"/>
      <c r="G8" s="480"/>
      <c r="H8" s="484"/>
      <c r="I8" s="220" t="s">
        <v>651</v>
      </c>
      <c r="J8" s="22" t="s">
        <v>652</v>
      </c>
      <c r="K8" s="210" t="s">
        <v>648</v>
      </c>
      <c r="L8" s="221" t="s">
        <v>649</v>
      </c>
      <c r="M8" s="77">
        <v>3200</v>
      </c>
      <c r="N8" s="77" t="s">
        <v>137</v>
      </c>
      <c r="O8" s="488"/>
      <c r="P8" s="489"/>
      <c r="Q8" s="489"/>
      <c r="R8" s="490"/>
      <c r="S8" s="211">
        <v>43466</v>
      </c>
      <c r="T8" s="211">
        <v>43830</v>
      </c>
      <c r="U8" s="212">
        <f>ROUND((T8-S8)/7,0)</f>
        <v>52</v>
      </c>
      <c r="V8" s="213">
        <f>2934+1024+979+596+318</f>
        <v>5851</v>
      </c>
      <c r="W8" s="214"/>
      <c r="X8" s="214"/>
      <c r="Y8" s="214"/>
      <c r="Z8" s="214"/>
      <c r="AA8" s="214"/>
      <c r="AB8" s="215"/>
      <c r="AC8" s="222"/>
      <c r="AD8" s="217"/>
      <c r="AE8" s="223"/>
      <c r="AF8" s="224"/>
      <c r="AG8" s="495"/>
    </row>
    <row r="9" spans="1:33" ht="60" x14ac:dyDescent="0.2">
      <c r="A9" s="480"/>
      <c r="B9" s="480"/>
      <c r="C9" s="480"/>
      <c r="D9" s="480"/>
      <c r="E9" s="480"/>
      <c r="F9" s="480"/>
      <c r="G9" s="480"/>
      <c r="H9" s="484"/>
      <c r="I9" s="209" t="s">
        <v>653</v>
      </c>
      <c r="J9" s="22" t="s">
        <v>654</v>
      </c>
      <c r="K9" s="210" t="s">
        <v>648</v>
      </c>
      <c r="L9" s="221" t="s">
        <v>649</v>
      </c>
      <c r="M9" s="77">
        <v>12</v>
      </c>
      <c r="N9" s="77" t="s">
        <v>219</v>
      </c>
      <c r="O9" s="488"/>
      <c r="P9" s="489"/>
      <c r="Q9" s="489"/>
      <c r="R9" s="490"/>
      <c r="S9" s="211">
        <v>43466</v>
      </c>
      <c r="T9" s="211">
        <v>43830</v>
      </c>
      <c r="U9" s="212">
        <f>ROUND((T9-S9)/7,0)</f>
        <v>52</v>
      </c>
      <c r="V9" s="213">
        <v>12</v>
      </c>
      <c r="W9" s="214"/>
      <c r="X9" s="214"/>
      <c r="Y9" s="214"/>
      <c r="Z9" s="214"/>
      <c r="AA9" s="214"/>
      <c r="AB9" s="215"/>
      <c r="AC9" s="222"/>
      <c r="AD9" s="217"/>
      <c r="AE9" s="223"/>
      <c r="AF9" s="224"/>
      <c r="AG9" s="495"/>
    </row>
    <row r="10" spans="1:33" ht="96" x14ac:dyDescent="0.2">
      <c r="A10" s="480"/>
      <c r="B10" s="480"/>
      <c r="C10" s="480"/>
      <c r="D10" s="480"/>
      <c r="E10" s="480"/>
      <c r="F10" s="480"/>
      <c r="G10" s="480"/>
      <c r="H10" s="484"/>
      <c r="I10" s="220" t="s">
        <v>655</v>
      </c>
      <c r="J10" s="22" t="s">
        <v>656</v>
      </c>
      <c r="K10" s="210" t="s">
        <v>648</v>
      </c>
      <c r="L10" s="221" t="s">
        <v>649</v>
      </c>
      <c r="M10" s="77">
        <v>12</v>
      </c>
      <c r="N10" s="77" t="s">
        <v>219</v>
      </c>
      <c r="O10" s="488"/>
      <c r="P10" s="489"/>
      <c r="Q10" s="489"/>
      <c r="R10" s="490"/>
      <c r="S10" s="211">
        <v>43466</v>
      </c>
      <c r="T10" s="211">
        <v>43830</v>
      </c>
      <c r="U10" s="212">
        <f>ROUND((T10-S10)/7,0)</f>
        <v>52</v>
      </c>
      <c r="V10" s="225">
        <v>12</v>
      </c>
      <c r="W10" s="214"/>
      <c r="X10" s="214"/>
      <c r="Y10" s="214"/>
      <c r="Z10" s="214"/>
      <c r="AA10" s="214"/>
      <c r="AB10" s="215"/>
      <c r="AC10" s="222"/>
      <c r="AD10" s="217"/>
      <c r="AE10" s="223"/>
      <c r="AF10" s="224"/>
      <c r="AG10" s="495"/>
    </row>
    <row r="11" spans="1:33" ht="60" x14ac:dyDescent="0.2">
      <c r="A11" s="480"/>
      <c r="B11" s="480"/>
      <c r="C11" s="480"/>
      <c r="D11" s="480"/>
      <c r="E11" s="480"/>
      <c r="F11" s="480"/>
      <c r="G11" s="480"/>
      <c r="H11" s="484"/>
      <c r="I11" s="226"/>
      <c r="J11" s="22" t="s">
        <v>657</v>
      </c>
      <c r="K11" s="210" t="s">
        <v>648</v>
      </c>
      <c r="L11" s="221" t="s">
        <v>649</v>
      </c>
      <c r="M11" s="77">
        <v>12</v>
      </c>
      <c r="N11" s="77" t="s">
        <v>219</v>
      </c>
      <c r="O11" s="488"/>
      <c r="P11" s="489"/>
      <c r="Q11" s="489"/>
      <c r="R11" s="490"/>
      <c r="S11" s="211">
        <v>43466</v>
      </c>
      <c r="T11" s="211">
        <v>43830</v>
      </c>
      <c r="U11" s="212">
        <f>ROUND((T11-S11)/7,0)</f>
        <v>52</v>
      </c>
      <c r="V11" s="225">
        <v>12</v>
      </c>
      <c r="W11" s="214"/>
      <c r="X11" s="214"/>
      <c r="Y11" s="214"/>
      <c r="Z11" s="214"/>
      <c r="AA11" s="214"/>
      <c r="AB11" s="215"/>
      <c r="AC11" s="222"/>
      <c r="AD11" s="217"/>
      <c r="AE11" s="223"/>
      <c r="AF11" s="224"/>
      <c r="AG11" s="495"/>
    </row>
    <row r="12" spans="1:33" ht="96.75" thickBot="1" x14ac:dyDescent="0.25">
      <c r="A12" s="480"/>
      <c r="B12" s="480"/>
      <c r="C12" s="480"/>
      <c r="D12" s="480"/>
      <c r="E12" s="480"/>
      <c r="F12" s="480"/>
      <c r="G12" s="480"/>
      <c r="H12" s="484"/>
      <c r="I12" s="227" t="s">
        <v>658</v>
      </c>
      <c r="J12" s="22" t="s">
        <v>659</v>
      </c>
      <c r="K12" s="210" t="s">
        <v>648</v>
      </c>
      <c r="L12" s="228" t="s">
        <v>649</v>
      </c>
      <c r="M12" s="78">
        <v>12</v>
      </c>
      <c r="N12" s="78" t="s">
        <v>219</v>
      </c>
      <c r="O12" s="488"/>
      <c r="P12" s="489"/>
      <c r="Q12" s="489"/>
      <c r="R12" s="490"/>
      <c r="S12" s="211">
        <v>43466</v>
      </c>
      <c r="T12" s="211">
        <v>43830</v>
      </c>
      <c r="U12" s="229">
        <v>52</v>
      </c>
      <c r="V12" s="230">
        <v>12</v>
      </c>
      <c r="W12" s="214"/>
      <c r="X12" s="214"/>
      <c r="Y12" s="214"/>
      <c r="Z12" s="214"/>
      <c r="AA12" s="214"/>
      <c r="AB12" s="215"/>
      <c r="AC12" s="231"/>
      <c r="AD12" s="217"/>
      <c r="AE12" s="232"/>
      <c r="AF12" s="233"/>
      <c r="AG12" s="495"/>
    </row>
    <row r="13" spans="1:33" ht="96.75" thickBot="1" x14ac:dyDescent="0.25">
      <c r="A13" s="481"/>
      <c r="B13" s="481"/>
      <c r="C13" s="481"/>
      <c r="D13" s="481"/>
      <c r="E13" s="481"/>
      <c r="F13" s="481"/>
      <c r="G13" s="481"/>
      <c r="H13" s="484"/>
      <c r="I13" s="227" t="s">
        <v>660</v>
      </c>
      <c r="J13" s="22" t="s">
        <v>661</v>
      </c>
      <c r="K13" s="210" t="s">
        <v>648</v>
      </c>
      <c r="L13" s="234" t="s">
        <v>649</v>
      </c>
      <c r="M13" s="235">
        <v>12</v>
      </c>
      <c r="N13" s="235" t="s">
        <v>219</v>
      </c>
      <c r="O13" s="491"/>
      <c r="P13" s="492"/>
      <c r="Q13" s="492"/>
      <c r="R13" s="493"/>
      <c r="S13" s="211">
        <v>43466</v>
      </c>
      <c r="T13" s="211">
        <v>43830</v>
      </c>
      <c r="U13" s="236">
        <f>ROUND((T13-S13)/7,0)</f>
        <v>52</v>
      </c>
      <c r="V13" s="237">
        <v>12</v>
      </c>
      <c r="W13" s="238"/>
      <c r="X13" s="238"/>
      <c r="Y13" s="238"/>
      <c r="Z13" s="238"/>
      <c r="AA13" s="238"/>
      <c r="AB13" s="239"/>
      <c r="AC13" s="240"/>
      <c r="AD13" s="217"/>
      <c r="AE13" s="241"/>
      <c r="AF13" s="242"/>
      <c r="AG13" s="496"/>
    </row>
  </sheetData>
  <mergeCells count="47">
    <mergeCell ref="H6:H13"/>
    <mergeCell ref="O7:R13"/>
    <mergeCell ref="AG7:AG13"/>
    <mergeCell ref="AD3:AD4"/>
    <mergeCell ref="AE3:AE4"/>
    <mergeCell ref="AF3:AF4"/>
    <mergeCell ref="Z3:Z4"/>
    <mergeCell ref="AA3:AB3"/>
    <mergeCell ref="AC3:AC4"/>
    <mergeCell ref="P3:P4"/>
    <mergeCell ref="J3:J4"/>
    <mergeCell ref="A6:A13"/>
    <mergeCell ref="B6:B13"/>
    <mergeCell ref="C6:C13"/>
    <mergeCell ref="D6:D13"/>
    <mergeCell ref="E6:E13"/>
    <mergeCell ref="F6:F13"/>
    <mergeCell ref="G6:G13"/>
    <mergeCell ref="W3:W4"/>
    <mergeCell ref="X3:X4"/>
    <mergeCell ref="Y3:Y4"/>
    <mergeCell ref="Q3:Q4"/>
    <mergeCell ref="R3:R4"/>
    <mergeCell ref="S3:S4"/>
    <mergeCell ref="T3:T4"/>
    <mergeCell ref="U3:U4"/>
    <mergeCell ref="V3:V4"/>
    <mergeCell ref="K3:K4"/>
    <mergeCell ref="L3:L4"/>
    <mergeCell ref="M3:M4"/>
    <mergeCell ref="N3:N4"/>
    <mergeCell ref="O3:O4"/>
    <mergeCell ref="A1:G2"/>
    <mergeCell ref="H1:U2"/>
    <mergeCell ref="W1:Z2"/>
    <mergeCell ref="AC1:AF1"/>
    <mergeCell ref="AG1:AG4"/>
    <mergeCell ref="AD2:AF2"/>
    <mergeCell ref="A3:A4"/>
    <mergeCell ref="B3:B4"/>
    <mergeCell ref="C3:C4"/>
    <mergeCell ref="D3:D4"/>
    <mergeCell ref="E3:E4"/>
    <mergeCell ref="F3:F4"/>
    <mergeCell ref="G3:G4"/>
    <mergeCell ref="H3:H4"/>
    <mergeCell ref="I3:I4"/>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workbookViewId="0">
      <selection activeCell="D6" sqref="D6:D12"/>
    </sheetView>
  </sheetViews>
  <sheetFormatPr baseColWidth="10" defaultRowHeight="12.75" x14ac:dyDescent="0.2"/>
  <cols>
    <col min="3" max="3" width="16.5703125" customWidth="1"/>
    <col min="4" max="4" width="15" customWidth="1"/>
    <col min="5" max="5" width="4.85546875" bestFit="1" customWidth="1"/>
    <col min="6" max="6" width="17.5703125" bestFit="1" customWidth="1"/>
    <col min="7" max="7" width="13.5703125" customWidth="1"/>
    <col min="8" max="8" width="17.28515625" customWidth="1"/>
    <col min="10" max="11" width="12.85546875" customWidth="1"/>
    <col min="13" max="13" width="13.140625" customWidth="1"/>
    <col min="14" max="14" width="14.28515625" customWidth="1"/>
    <col min="17" max="17" width="50.7109375" customWidth="1"/>
  </cols>
  <sheetData>
    <row r="1" spans="1:17" x14ac:dyDescent="0.2">
      <c r="A1" s="379" t="s">
        <v>77</v>
      </c>
      <c r="B1" s="379"/>
      <c r="C1" s="379"/>
      <c r="D1" s="380" t="s">
        <v>89</v>
      </c>
      <c r="E1" s="381"/>
      <c r="F1" s="381"/>
      <c r="G1" s="381"/>
      <c r="H1" s="381"/>
      <c r="I1" s="381"/>
      <c r="J1" s="381"/>
      <c r="K1" s="382" t="s">
        <v>88</v>
      </c>
      <c r="L1" s="382"/>
      <c r="M1" s="383" t="s">
        <v>79</v>
      </c>
      <c r="N1" s="384"/>
      <c r="O1" s="384"/>
      <c r="P1" s="385"/>
      <c r="Q1" s="389" t="s">
        <v>134</v>
      </c>
    </row>
    <row r="2" spans="1:17" ht="23.25" customHeight="1" x14ac:dyDescent="0.2">
      <c r="A2" s="379"/>
      <c r="B2" s="379"/>
      <c r="C2" s="379"/>
      <c r="D2" s="381"/>
      <c r="E2" s="381"/>
      <c r="F2" s="381"/>
      <c r="G2" s="381"/>
      <c r="H2" s="381"/>
      <c r="I2" s="381"/>
      <c r="J2" s="381"/>
      <c r="K2" s="382"/>
      <c r="L2" s="382"/>
      <c r="M2" s="386"/>
      <c r="N2" s="387"/>
      <c r="O2" s="387"/>
      <c r="P2" s="388"/>
      <c r="Q2" s="389"/>
    </row>
    <row r="3" spans="1:17" x14ac:dyDescent="0.2">
      <c r="A3" s="390" t="s">
        <v>34</v>
      </c>
      <c r="B3" s="373" t="s">
        <v>35</v>
      </c>
      <c r="C3" s="373" t="s">
        <v>28</v>
      </c>
      <c r="D3" s="372" t="s">
        <v>40</v>
      </c>
      <c r="E3" s="372" t="s">
        <v>0</v>
      </c>
      <c r="F3" s="372" t="s">
        <v>4</v>
      </c>
      <c r="G3" s="372" t="s">
        <v>10</v>
      </c>
      <c r="H3" s="372" t="s">
        <v>124</v>
      </c>
      <c r="I3" s="372" t="s">
        <v>84</v>
      </c>
      <c r="J3" s="372" t="s">
        <v>87</v>
      </c>
      <c r="K3" s="371" t="s">
        <v>85</v>
      </c>
      <c r="L3" s="371" t="s">
        <v>86</v>
      </c>
      <c r="M3" s="364" t="s">
        <v>102</v>
      </c>
      <c r="N3" s="364" t="s">
        <v>90</v>
      </c>
      <c r="O3" s="365" t="s">
        <v>91</v>
      </c>
      <c r="P3" s="365" t="s">
        <v>92</v>
      </c>
      <c r="Q3" s="389"/>
    </row>
    <row r="4" spans="1:17" ht="26.25" customHeight="1" x14ac:dyDescent="0.2">
      <c r="A4" s="390"/>
      <c r="B4" s="373"/>
      <c r="C4" s="373"/>
      <c r="D4" s="372"/>
      <c r="E4" s="372"/>
      <c r="F4" s="372"/>
      <c r="G4" s="372"/>
      <c r="H4" s="372"/>
      <c r="I4" s="372"/>
      <c r="J4" s="372"/>
      <c r="K4" s="371"/>
      <c r="L4" s="371"/>
      <c r="M4" s="364"/>
      <c r="N4" s="364"/>
      <c r="O4" s="365"/>
      <c r="P4" s="365"/>
      <c r="Q4" s="389"/>
    </row>
    <row r="5" spans="1:17" ht="18" x14ac:dyDescent="0.2">
      <c r="A5" s="366" t="s">
        <v>144</v>
      </c>
      <c r="B5" s="366"/>
      <c r="C5" s="366"/>
      <c r="D5" s="368"/>
      <c r="E5" s="367" t="s">
        <v>75</v>
      </c>
      <c r="F5" s="368"/>
      <c r="G5" s="62"/>
      <c r="H5" s="60">
        <f>+H6+H13+H19+H26+H29+H36</f>
        <v>907</v>
      </c>
      <c r="I5" s="63"/>
      <c r="J5" s="60">
        <f>+J6+J13+J19+J26+J29+J36</f>
        <v>897</v>
      </c>
      <c r="K5" s="60">
        <f>+K6+K13+K19+K26+K29+K36</f>
        <v>869.7</v>
      </c>
      <c r="L5" s="63">
        <f>+L6+L13+L19+L26+L29+L36</f>
        <v>859.7</v>
      </c>
      <c r="M5" s="60">
        <f>+J5-L5</f>
        <v>37.299999999999955</v>
      </c>
      <c r="N5" s="61">
        <f>+K5/H5</f>
        <v>0.95887541345093719</v>
      </c>
      <c r="O5" s="61">
        <f>+L5/J5</f>
        <v>0.95841694537346711</v>
      </c>
      <c r="P5" s="61">
        <f>(N5+O5)/2</f>
        <v>0.95864617941220209</v>
      </c>
      <c r="Q5" s="267"/>
    </row>
    <row r="6" spans="1:17" ht="156" x14ac:dyDescent="0.2">
      <c r="A6" s="398"/>
      <c r="B6" s="398"/>
      <c r="C6" s="398"/>
      <c r="D6" s="398"/>
      <c r="E6" s="42">
        <v>1</v>
      </c>
      <c r="F6" s="56" t="s">
        <v>870</v>
      </c>
      <c r="G6" s="57"/>
      <c r="H6" s="60">
        <f>SUM(H7:H12)</f>
        <v>700</v>
      </c>
      <c r="I6" s="27"/>
      <c r="J6" s="27">
        <f>H6</f>
        <v>700</v>
      </c>
      <c r="K6" s="60">
        <f>SUM(K7:K12)</f>
        <v>663</v>
      </c>
      <c r="L6" s="27">
        <f>K6</f>
        <v>663</v>
      </c>
      <c r="M6" s="60">
        <f>+J6-L6</f>
        <v>37</v>
      </c>
      <c r="N6" s="61">
        <f>+K6/H6</f>
        <v>0.94714285714285718</v>
      </c>
      <c r="O6" s="61">
        <f>+L6/J6</f>
        <v>0.94714285714285718</v>
      </c>
      <c r="P6" s="61">
        <f>(N6+O6)/2</f>
        <v>0.94714285714285718</v>
      </c>
      <c r="Q6" s="268"/>
    </row>
    <row r="7" spans="1:17" ht="36" x14ac:dyDescent="0.2">
      <c r="A7" s="399"/>
      <c r="B7" s="399"/>
      <c r="C7" s="399"/>
      <c r="D7" s="399"/>
      <c r="E7" s="44" t="s">
        <v>30</v>
      </c>
      <c r="F7" s="33" t="s">
        <v>871</v>
      </c>
      <c r="G7" s="34" t="s">
        <v>872</v>
      </c>
      <c r="H7" s="35">
        <v>10</v>
      </c>
      <c r="I7" s="36" t="s">
        <v>873</v>
      </c>
      <c r="J7" s="400" t="s">
        <v>27</v>
      </c>
      <c r="K7" s="36">
        <v>10</v>
      </c>
      <c r="L7" s="402" t="s">
        <v>55</v>
      </c>
      <c r="M7" s="402"/>
      <c r="N7" s="402"/>
      <c r="O7" s="402"/>
      <c r="P7" s="403"/>
      <c r="Q7" s="524" t="s">
        <v>874</v>
      </c>
    </row>
    <row r="8" spans="1:17" ht="24" x14ac:dyDescent="0.2">
      <c r="A8" s="399"/>
      <c r="B8" s="399"/>
      <c r="C8" s="399"/>
      <c r="D8" s="399"/>
      <c r="E8" s="44" t="s">
        <v>25</v>
      </c>
      <c r="F8" s="33" t="s">
        <v>875</v>
      </c>
      <c r="G8" s="34" t="s">
        <v>872</v>
      </c>
      <c r="H8" s="35">
        <v>500</v>
      </c>
      <c r="I8" s="36" t="s">
        <v>99</v>
      </c>
      <c r="J8" s="401"/>
      <c r="K8" s="36">
        <v>507</v>
      </c>
      <c r="L8" s="404"/>
      <c r="M8" s="404"/>
      <c r="N8" s="404"/>
      <c r="O8" s="404"/>
      <c r="P8" s="405"/>
      <c r="Q8" s="525"/>
    </row>
    <row r="9" spans="1:17" ht="24" x14ac:dyDescent="0.2">
      <c r="A9" s="399"/>
      <c r="B9" s="399"/>
      <c r="C9" s="399"/>
      <c r="D9" s="399"/>
      <c r="E9" s="44" t="s">
        <v>26</v>
      </c>
      <c r="F9" s="33" t="s">
        <v>876</v>
      </c>
      <c r="G9" s="34" t="s">
        <v>872</v>
      </c>
      <c r="H9" s="35">
        <v>100</v>
      </c>
      <c r="I9" s="36" t="s">
        <v>99</v>
      </c>
      <c r="J9" s="401"/>
      <c r="K9" s="36">
        <v>69</v>
      </c>
      <c r="L9" s="404"/>
      <c r="M9" s="404"/>
      <c r="N9" s="404"/>
      <c r="O9" s="404"/>
      <c r="P9" s="405"/>
      <c r="Q9" s="525"/>
    </row>
    <row r="10" spans="1:17" ht="60" x14ac:dyDescent="0.2">
      <c r="A10" s="399"/>
      <c r="B10" s="399"/>
      <c r="C10" s="399"/>
      <c r="D10" s="399"/>
      <c r="E10" s="44" t="s">
        <v>51</v>
      </c>
      <c r="F10" s="33" t="s">
        <v>877</v>
      </c>
      <c r="G10" s="34" t="s">
        <v>872</v>
      </c>
      <c r="H10" s="35">
        <v>80</v>
      </c>
      <c r="I10" s="36" t="s">
        <v>99</v>
      </c>
      <c r="J10" s="401"/>
      <c r="K10" s="36">
        <v>67</v>
      </c>
      <c r="L10" s="404"/>
      <c r="M10" s="404"/>
      <c r="N10" s="404"/>
      <c r="O10" s="404"/>
      <c r="P10" s="405"/>
      <c r="Q10" s="525"/>
    </row>
    <row r="11" spans="1:17" ht="36" x14ac:dyDescent="0.2">
      <c r="A11" s="399"/>
      <c r="B11" s="399"/>
      <c r="C11" s="399"/>
      <c r="D11" s="399"/>
      <c r="E11" s="44" t="s">
        <v>136</v>
      </c>
      <c r="F11" s="33" t="s">
        <v>878</v>
      </c>
      <c r="G11" s="34" t="s">
        <v>872</v>
      </c>
      <c r="H11" s="155">
        <v>8</v>
      </c>
      <c r="I11" s="36" t="s">
        <v>99</v>
      </c>
      <c r="J11" s="401"/>
      <c r="K11" s="36">
        <v>8</v>
      </c>
      <c r="L11" s="404"/>
      <c r="M11" s="404"/>
      <c r="N11" s="404"/>
      <c r="O11" s="404"/>
      <c r="P11" s="405"/>
      <c r="Q11" s="525"/>
    </row>
    <row r="12" spans="1:17" ht="36" x14ac:dyDescent="0.2">
      <c r="A12" s="399"/>
      <c r="B12" s="399"/>
      <c r="C12" s="399"/>
      <c r="D12" s="399"/>
      <c r="E12" s="44" t="s">
        <v>157</v>
      </c>
      <c r="F12" s="33" t="s">
        <v>879</v>
      </c>
      <c r="G12" s="34" t="s">
        <v>872</v>
      </c>
      <c r="H12" s="155">
        <v>2</v>
      </c>
      <c r="I12" s="36" t="s">
        <v>99</v>
      </c>
      <c r="J12" s="401"/>
      <c r="K12" s="36">
        <v>2</v>
      </c>
      <c r="L12" s="404"/>
      <c r="M12" s="404"/>
      <c r="N12" s="404"/>
      <c r="O12" s="404"/>
      <c r="P12" s="405"/>
      <c r="Q12" s="526"/>
    </row>
    <row r="13" spans="1:17" ht="60" x14ac:dyDescent="0.2">
      <c r="A13" s="406"/>
      <c r="B13" s="406"/>
      <c r="C13" s="406"/>
      <c r="D13" s="406"/>
      <c r="E13" s="42">
        <v>2</v>
      </c>
      <c r="F13" s="58" t="s">
        <v>880</v>
      </c>
      <c r="G13" s="26"/>
      <c r="H13" s="60">
        <f>SUM(H14:H18)</f>
        <v>183</v>
      </c>
      <c r="I13" s="30"/>
      <c r="J13" s="30">
        <v>183</v>
      </c>
      <c r="K13" s="60">
        <f>SUM(K14:K18)</f>
        <v>183</v>
      </c>
      <c r="L13" s="30">
        <v>183</v>
      </c>
      <c r="M13" s="60">
        <f>+J13-L13</f>
        <v>0</v>
      </c>
      <c r="N13" s="61">
        <f>+K13/H13</f>
        <v>1</v>
      </c>
      <c r="O13" s="61">
        <f>+L13/J13</f>
        <v>1</v>
      </c>
      <c r="P13" s="61">
        <f>(N13+O13)/2</f>
        <v>1</v>
      </c>
      <c r="Q13" s="269"/>
    </row>
    <row r="14" spans="1:17" ht="84" x14ac:dyDescent="0.2">
      <c r="A14" s="407"/>
      <c r="B14" s="407"/>
      <c r="C14" s="407"/>
      <c r="D14" s="407"/>
      <c r="E14" s="44" t="s">
        <v>70</v>
      </c>
      <c r="F14" s="33" t="s">
        <v>881</v>
      </c>
      <c r="G14" s="33" t="s">
        <v>872</v>
      </c>
      <c r="H14" s="36">
        <v>105</v>
      </c>
      <c r="I14" s="36" t="s">
        <v>882</v>
      </c>
      <c r="J14" s="400" t="s">
        <v>27</v>
      </c>
      <c r="K14" s="36">
        <v>105</v>
      </c>
      <c r="L14" s="402" t="s">
        <v>55</v>
      </c>
      <c r="M14" s="402"/>
      <c r="N14" s="402"/>
      <c r="O14" s="402"/>
      <c r="P14" s="403"/>
      <c r="Q14" s="524" t="s">
        <v>883</v>
      </c>
    </row>
    <row r="15" spans="1:17" ht="60" x14ac:dyDescent="0.2">
      <c r="A15" s="407"/>
      <c r="B15" s="407"/>
      <c r="C15" s="407"/>
      <c r="D15" s="407"/>
      <c r="E15" s="44" t="s">
        <v>71</v>
      </c>
      <c r="F15" s="33" t="s">
        <v>884</v>
      </c>
      <c r="G15" s="33" t="s">
        <v>872</v>
      </c>
      <c r="H15" s="36">
        <v>33</v>
      </c>
      <c r="I15" s="36" t="s">
        <v>885</v>
      </c>
      <c r="J15" s="401"/>
      <c r="K15" s="36">
        <v>33</v>
      </c>
      <c r="L15" s="404"/>
      <c r="M15" s="404"/>
      <c r="N15" s="404"/>
      <c r="O15" s="404"/>
      <c r="P15" s="405"/>
      <c r="Q15" s="525"/>
    </row>
    <row r="16" spans="1:17" ht="60" x14ac:dyDescent="0.2">
      <c r="A16" s="407"/>
      <c r="B16" s="407"/>
      <c r="C16" s="407"/>
      <c r="D16" s="407"/>
      <c r="E16" s="44" t="s">
        <v>72</v>
      </c>
      <c r="F16" s="33" t="s">
        <v>886</v>
      </c>
      <c r="G16" s="33" t="s">
        <v>872</v>
      </c>
      <c r="H16" s="36">
        <v>33</v>
      </c>
      <c r="I16" s="36" t="s">
        <v>887</v>
      </c>
      <c r="J16" s="401"/>
      <c r="K16" s="36">
        <v>33</v>
      </c>
      <c r="L16" s="404"/>
      <c r="M16" s="404"/>
      <c r="N16" s="404"/>
      <c r="O16" s="404"/>
      <c r="P16" s="405"/>
      <c r="Q16" s="525"/>
    </row>
    <row r="17" spans="1:17" ht="24" x14ac:dyDescent="0.2">
      <c r="A17" s="407"/>
      <c r="B17" s="407"/>
      <c r="C17" s="407"/>
      <c r="D17" s="407"/>
      <c r="E17" s="44" t="s">
        <v>73</v>
      </c>
      <c r="F17" s="33" t="s">
        <v>888</v>
      </c>
      <c r="G17" s="33" t="s">
        <v>872</v>
      </c>
      <c r="H17" s="36">
        <v>6</v>
      </c>
      <c r="I17" s="36" t="s">
        <v>885</v>
      </c>
      <c r="J17" s="401"/>
      <c r="K17" s="36">
        <v>6</v>
      </c>
      <c r="L17" s="404"/>
      <c r="M17" s="404"/>
      <c r="N17" s="404"/>
      <c r="O17" s="404"/>
      <c r="P17" s="405"/>
      <c r="Q17" s="525"/>
    </row>
    <row r="18" spans="1:17" ht="36" x14ac:dyDescent="0.2">
      <c r="A18" s="528"/>
      <c r="B18" s="528"/>
      <c r="C18" s="528"/>
      <c r="D18" s="528"/>
      <c r="E18" s="44" t="s">
        <v>74</v>
      </c>
      <c r="F18" s="33" t="s">
        <v>888</v>
      </c>
      <c r="G18" s="33" t="s">
        <v>872</v>
      </c>
      <c r="H18" s="36">
        <v>6</v>
      </c>
      <c r="I18" s="36" t="s">
        <v>887</v>
      </c>
      <c r="J18" s="414"/>
      <c r="K18" s="36">
        <v>6</v>
      </c>
      <c r="L18" s="415"/>
      <c r="M18" s="415"/>
      <c r="N18" s="415"/>
      <c r="O18" s="415"/>
      <c r="P18" s="416"/>
      <c r="Q18" s="526"/>
    </row>
    <row r="19" spans="1:17" ht="156" x14ac:dyDescent="0.2">
      <c r="A19" s="398"/>
      <c r="B19" s="398"/>
      <c r="C19" s="398"/>
      <c r="D19" s="398"/>
      <c r="E19" s="42">
        <v>3</v>
      </c>
      <c r="F19" s="26" t="s">
        <v>889</v>
      </c>
      <c r="G19" s="26"/>
      <c r="H19" s="60">
        <f>SUM(H20:H25)</f>
        <v>14</v>
      </c>
      <c r="I19" s="30"/>
      <c r="J19" s="30">
        <v>9</v>
      </c>
      <c r="K19" s="60">
        <f>SUM(K20:K25)</f>
        <v>15</v>
      </c>
      <c r="L19" s="30">
        <v>6</v>
      </c>
      <c r="M19" s="60">
        <f>+J19-L19</f>
        <v>3</v>
      </c>
      <c r="N19" s="61">
        <f>+K19/H19</f>
        <v>1.0714285714285714</v>
      </c>
      <c r="O19" s="61">
        <f>+L19/J19</f>
        <v>0.66666666666666663</v>
      </c>
      <c r="P19" s="61">
        <f>(N19+O19)/2</f>
        <v>0.86904761904761907</v>
      </c>
      <c r="Q19" s="270"/>
    </row>
    <row r="20" spans="1:17" ht="156" x14ac:dyDescent="0.2">
      <c r="A20" s="399"/>
      <c r="B20" s="399"/>
      <c r="C20" s="399"/>
      <c r="D20" s="399"/>
      <c r="E20" s="44" t="s">
        <v>54</v>
      </c>
      <c r="F20" s="33" t="s">
        <v>890</v>
      </c>
      <c r="G20" s="33" t="s">
        <v>2</v>
      </c>
      <c r="H20" s="36">
        <v>1</v>
      </c>
      <c r="I20" s="36" t="s">
        <v>891</v>
      </c>
      <c r="J20" s="400" t="s">
        <v>27</v>
      </c>
      <c r="K20" s="36">
        <v>1</v>
      </c>
      <c r="L20" s="402" t="s">
        <v>55</v>
      </c>
      <c r="M20" s="402"/>
      <c r="N20" s="402"/>
      <c r="O20" s="402"/>
      <c r="P20" s="403"/>
      <c r="Q20" s="524" t="s">
        <v>892</v>
      </c>
    </row>
    <row r="21" spans="1:17" ht="84" x14ac:dyDescent="0.2">
      <c r="A21" s="399"/>
      <c r="B21" s="399"/>
      <c r="C21" s="399"/>
      <c r="D21" s="399"/>
      <c r="E21" s="44" t="s">
        <v>50</v>
      </c>
      <c r="F21" s="33" t="s">
        <v>893</v>
      </c>
      <c r="G21" s="33" t="s">
        <v>194</v>
      </c>
      <c r="H21" s="36">
        <v>2</v>
      </c>
      <c r="I21" s="36" t="s">
        <v>891</v>
      </c>
      <c r="J21" s="401"/>
      <c r="K21" s="36">
        <v>2</v>
      </c>
      <c r="L21" s="404"/>
      <c r="M21" s="404"/>
      <c r="N21" s="404"/>
      <c r="O21" s="404"/>
      <c r="P21" s="405"/>
      <c r="Q21" s="525"/>
    </row>
    <row r="22" spans="1:17" ht="216" x14ac:dyDescent="0.2">
      <c r="A22" s="399"/>
      <c r="B22" s="399"/>
      <c r="C22" s="399"/>
      <c r="D22" s="399"/>
      <c r="E22" s="44" t="s">
        <v>49</v>
      </c>
      <c r="F22" s="33" t="s">
        <v>894</v>
      </c>
      <c r="G22" s="33" t="s">
        <v>895</v>
      </c>
      <c r="H22" s="36">
        <v>1</v>
      </c>
      <c r="I22" s="36" t="s">
        <v>891</v>
      </c>
      <c r="J22" s="401"/>
      <c r="K22" s="36">
        <v>2</v>
      </c>
      <c r="L22" s="404"/>
      <c r="M22" s="404"/>
      <c r="N22" s="404"/>
      <c r="O22" s="404"/>
      <c r="P22" s="405"/>
      <c r="Q22" s="525"/>
    </row>
    <row r="23" spans="1:17" ht="180" x14ac:dyDescent="0.2">
      <c r="A23" s="399"/>
      <c r="B23" s="399"/>
      <c r="C23" s="399"/>
      <c r="D23" s="399"/>
      <c r="E23" s="44" t="s">
        <v>47</v>
      </c>
      <c r="F23" s="33" t="s">
        <v>896</v>
      </c>
      <c r="G23" s="33" t="s">
        <v>6</v>
      </c>
      <c r="H23" s="36">
        <v>7</v>
      </c>
      <c r="I23" s="36" t="s">
        <v>891</v>
      </c>
      <c r="J23" s="401"/>
      <c r="K23" s="36">
        <v>7</v>
      </c>
      <c r="L23" s="404"/>
      <c r="M23" s="404"/>
      <c r="N23" s="404"/>
      <c r="O23" s="404"/>
      <c r="P23" s="405"/>
      <c r="Q23" s="525"/>
    </row>
    <row r="24" spans="1:17" ht="72" x14ac:dyDescent="0.2">
      <c r="A24" s="399"/>
      <c r="B24" s="399"/>
      <c r="C24" s="399"/>
      <c r="D24" s="399"/>
      <c r="E24" s="44" t="s">
        <v>48</v>
      </c>
      <c r="F24" s="33" t="s">
        <v>897</v>
      </c>
      <c r="G24" s="33" t="s">
        <v>2</v>
      </c>
      <c r="H24" s="36">
        <v>1</v>
      </c>
      <c r="I24" s="36" t="s">
        <v>891</v>
      </c>
      <c r="J24" s="401"/>
      <c r="K24" s="36">
        <v>1</v>
      </c>
      <c r="L24" s="404"/>
      <c r="M24" s="404"/>
      <c r="N24" s="404"/>
      <c r="O24" s="404"/>
      <c r="P24" s="405"/>
      <c r="Q24" s="525"/>
    </row>
    <row r="25" spans="1:17" ht="48" x14ac:dyDescent="0.2">
      <c r="A25" s="410"/>
      <c r="B25" s="410"/>
      <c r="C25" s="410"/>
      <c r="D25" s="410"/>
      <c r="E25" s="44" t="s">
        <v>170</v>
      </c>
      <c r="F25" s="33" t="s">
        <v>898</v>
      </c>
      <c r="G25" s="33" t="s">
        <v>895</v>
      </c>
      <c r="H25" s="36">
        <v>2</v>
      </c>
      <c r="I25" s="36" t="s">
        <v>891</v>
      </c>
      <c r="J25" s="414"/>
      <c r="K25" s="36">
        <v>2</v>
      </c>
      <c r="L25" s="415"/>
      <c r="M25" s="415"/>
      <c r="N25" s="415"/>
      <c r="O25" s="415"/>
      <c r="P25" s="416"/>
      <c r="Q25" s="526"/>
    </row>
    <row r="26" spans="1:17" ht="48" x14ac:dyDescent="0.2">
      <c r="A26" s="369"/>
      <c r="B26" s="369"/>
      <c r="C26" s="369"/>
      <c r="D26" s="369"/>
      <c r="E26" s="42">
        <v>4</v>
      </c>
      <c r="F26" s="26" t="s">
        <v>899</v>
      </c>
      <c r="G26" s="26"/>
      <c r="H26" s="60">
        <f>SUM(H27:H28)</f>
        <v>3</v>
      </c>
      <c r="I26" s="30"/>
      <c r="J26" s="30">
        <v>2</v>
      </c>
      <c r="K26" s="60">
        <f>SUM(K27:K28)</f>
        <v>3</v>
      </c>
      <c r="L26" s="30">
        <v>2</v>
      </c>
      <c r="M26" s="60">
        <f>+J26-L26</f>
        <v>0</v>
      </c>
      <c r="N26" s="61">
        <f>+K26/H26</f>
        <v>1</v>
      </c>
      <c r="O26" s="61">
        <f>+L26/J26</f>
        <v>1</v>
      </c>
      <c r="P26" s="61">
        <f>(N26+O26)/2</f>
        <v>1</v>
      </c>
      <c r="Q26" s="39"/>
    </row>
    <row r="27" spans="1:17" ht="168" x14ac:dyDescent="0.2">
      <c r="A27" s="369"/>
      <c r="B27" s="369"/>
      <c r="C27" s="369"/>
      <c r="D27" s="369"/>
      <c r="E27" s="44" t="s">
        <v>80</v>
      </c>
      <c r="F27" s="33" t="s">
        <v>900</v>
      </c>
      <c r="G27" s="33" t="s">
        <v>2</v>
      </c>
      <c r="H27" s="36">
        <v>1</v>
      </c>
      <c r="I27" s="36" t="s">
        <v>901</v>
      </c>
      <c r="J27" s="361" t="s">
        <v>27</v>
      </c>
      <c r="K27" s="40">
        <v>1</v>
      </c>
      <c r="L27" s="361" t="s">
        <v>55</v>
      </c>
      <c r="M27" s="361"/>
      <c r="N27" s="361"/>
      <c r="O27" s="361"/>
      <c r="P27" s="361"/>
      <c r="Q27" s="527" t="s">
        <v>902</v>
      </c>
    </row>
    <row r="28" spans="1:17" ht="96" x14ac:dyDescent="0.2">
      <c r="A28" s="369"/>
      <c r="B28" s="369"/>
      <c r="C28" s="369"/>
      <c r="D28" s="369"/>
      <c r="E28" s="44" t="s">
        <v>57</v>
      </c>
      <c r="F28" s="33" t="s">
        <v>903</v>
      </c>
      <c r="G28" s="33" t="s">
        <v>895</v>
      </c>
      <c r="H28" s="36">
        <v>2</v>
      </c>
      <c r="I28" s="36" t="s">
        <v>99</v>
      </c>
      <c r="J28" s="361"/>
      <c r="K28" s="40">
        <v>2</v>
      </c>
      <c r="L28" s="361"/>
      <c r="M28" s="361"/>
      <c r="N28" s="361"/>
      <c r="O28" s="361"/>
      <c r="P28" s="361"/>
      <c r="Q28" s="527"/>
    </row>
    <row r="29" spans="1:17" ht="48" x14ac:dyDescent="0.2">
      <c r="A29" s="369"/>
      <c r="B29" s="369"/>
      <c r="C29" s="369"/>
      <c r="D29" s="369"/>
      <c r="E29" s="42">
        <v>5</v>
      </c>
      <c r="F29" s="26" t="s">
        <v>904</v>
      </c>
      <c r="G29" s="26"/>
      <c r="H29" s="60">
        <f>SUM(H30:H35)</f>
        <v>6</v>
      </c>
      <c r="I29" s="30"/>
      <c r="J29" s="30">
        <v>2</v>
      </c>
      <c r="K29" s="60">
        <f>SUM(K30:K35)</f>
        <v>4.7</v>
      </c>
      <c r="L29" s="30">
        <f>K29</f>
        <v>4.7</v>
      </c>
      <c r="M29" s="60">
        <f>+J29-L29</f>
        <v>-2.7</v>
      </c>
      <c r="N29" s="61">
        <f>+K29/H29</f>
        <v>0.78333333333333333</v>
      </c>
      <c r="O29" s="61">
        <f>+L29/J29</f>
        <v>2.35</v>
      </c>
      <c r="P29" s="61">
        <f>(N29+O29)/2</f>
        <v>1.5666666666666667</v>
      </c>
      <c r="Q29" s="39"/>
    </row>
    <row r="30" spans="1:17" ht="36" x14ac:dyDescent="0.2">
      <c r="A30" s="369"/>
      <c r="B30" s="369"/>
      <c r="C30" s="369"/>
      <c r="D30" s="369"/>
      <c r="E30" s="45" t="s">
        <v>62</v>
      </c>
      <c r="F30" s="41" t="s">
        <v>905</v>
      </c>
      <c r="G30" s="33" t="s">
        <v>895</v>
      </c>
      <c r="H30" s="36">
        <v>1</v>
      </c>
      <c r="I30" s="36" t="s">
        <v>906</v>
      </c>
      <c r="J30" s="361" t="s">
        <v>27</v>
      </c>
      <c r="K30" s="36">
        <v>0.5</v>
      </c>
      <c r="L30" s="361" t="s">
        <v>55</v>
      </c>
      <c r="M30" s="361"/>
      <c r="N30" s="361"/>
      <c r="O30" s="361"/>
      <c r="P30" s="361"/>
      <c r="Q30" s="523" t="s">
        <v>907</v>
      </c>
    </row>
    <row r="31" spans="1:17" ht="48" x14ac:dyDescent="0.2">
      <c r="A31" s="369"/>
      <c r="B31" s="369"/>
      <c r="C31" s="369"/>
      <c r="D31" s="369"/>
      <c r="E31" s="45" t="s">
        <v>63</v>
      </c>
      <c r="F31" s="41" t="s">
        <v>908</v>
      </c>
      <c r="G31" s="33" t="s">
        <v>895</v>
      </c>
      <c r="H31" s="36">
        <v>1</v>
      </c>
      <c r="I31" s="36" t="s">
        <v>909</v>
      </c>
      <c r="J31" s="361"/>
      <c r="K31" s="36">
        <v>0.9</v>
      </c>
      <c r="L31" s="361"/>
      <c r="M31" s="361"/>
      <c r="N31" s="361"/>
      <c r="O31" s="361"/>
      <c r="P31" s="361"/>
      <c r="Q31" s="523"/>
    </row>
    <row r="32" spans="1:17" ht="60" x14ac:dyDescent="0.2">
      <c r="A32" s="369"/>
      <c r="B32" s="369"/>
      <c r="C32" s="369"/>
      <c r="D32" s="369"/>
      <c r="E32" s="45" t="s">
        <v>64</v>
      </c>
      <c r="F32" s="41" t="s">
        <v>910</v>
      </c>
      <c r="G32" s="33" t="s">
        <v>895</v>
      </c>
      <c r="H32" s="36">
        <v>1</v>
      </c>
      <c r="I32" s="36" t="s">
        <v>909</v>
      </c>
      <c r="J32" s="361"/>
      <c r="K32" s="36">
        <v>0.9</v>
      </c>
      <c r="L32" s="361"/>
      <c r="M32" s="361"/>
      <c r="N32" s="361"/>
      <c r="O32" s="361"/>
      <c r="P32" s="361"/>
      <c r="Q32" s="523"/>
    </row>
    <row r="33" spans="1:17" ht="96" x14ac:dyDescent="0.2">
      <c r="A33" s="369"/>
      <c r="B33" s="369"/>
      <c r="C33" s="369"/>
      <c r="D33" s="369"/>
      <c r="E33" s="45" t="s">
        <v>65</v>
      </c>
      <c r="F33" s="41" t="s">
        <v>911</v>
      </c>
      <c r="G33" s="33" t="s">
        <v>895</v>
      </c>
      <c r="H33" s="36">
        <v>1</v>
      </c>
      <c r="I33" s="36" t="s">
        <v>909</v>
      </c>
      <c r="J33" s="361"/>
      <c r="K33" s="36">
        <v>0.5</v>
      </c>
      <c r="L33" s="361"/>
      <c r="M33" s="361"/>
      <c r="N33" s="361"/>
      <c r="O33" s="361"/>
      <c r="P33" s="361"/>
      <c r="Q33" s="523"/>
    </row>
    <row r="34" spans="1:17" ht="48" x14ac:dyDescent="0.2">
      <c r="A34" s="369"/>
      <c r="B34" s="369"/>
      <c r="C34" s="369"/>
      <c r="D34" s="369"/>
      <c r="E34" s="45" t="s">
        <v>291</v>
      </c>
      <c r="F34" s="41" t="s">
        <v>912</v>
      </c>
      <c r="G34" s="33" t="s">
        <v>895</v>
      </c>
      <c r="H34" s="36">
        <v>1</v>
      </c>
      <c r="I34" s="36" t="s">
        <v>909</v>
      </c>
      <c r="J34" s="361"/>
      <c r="K34" s="36">
        <v>1</v>
      </c>
      <c r="L34" s="361"/>
      <c r="M34" s="361"/>
      <c r="N34" s="361"/>
      <c r="O34" s="361"/>
      <c r="P34" s="361"/>
      <c r="Q34" s="523"/>
    </row>
    <row r="35" spans="1:17" ht="72" x14ac:dyDescent="0.2">
      <c r="A35" s="369"/>
      <c r="B35" s="369"/>
      <c r="C35" s="369"/>
      <c r="D35" s="369"/>
      <c r="E35" s="45" t="s">
        <v>293</v>
      </c>
      <c r="F35" s="41" t="s">
        <v>913</v>
      </c>
      <c r="G35" s="33" t="s">
        <v>895</v>
      </c>
      <c r="H35" s="36">
        <v>1</v>
      </c>
      <c r="I35" s="36" t="s">
        <v>909</v>
      </c>
      <c r="J35" s="361"/>
      <c r="K35" s="36">
        <v>0.9</v>
      </c>
      <c r="L35" s="361"/>
      <c r="M35" s="361"/>
      <c r="N35" s="361"/>
      <c r="O35" s="361"/>
      <c r="P35" s="361"/>
      <c r="Q35" s="523"/>
    </row>
    <row r="36" spans="1:17" ht="15.75" x14ac:dyDescent="0.2">
      <c r="A36" s="369"/>
      <c r="B36" s="369"/>
      <c r="C36" s="369"/>
      <c r="D36" s="369"/>
      <c r="E36" s="42">
        <v>6</v>
      </c>
      <c r="F36" s="26" t="s">
        <v>914</v>
      </c>
      <c r="G36" s="26"/>
      <c r="H36" s="60">
        <f>SUM(H37:H37)</f>
        <v>1</v>
      </c>
      <c r="I36" s="30"/>
      <c r="J36" s="30">
        <v>1</v>
      </c>
      <c r="K36" s="60">
        <f>SUM(K37:K37)</f>
        <v>1</v>
      </c>
      <c r="L36" s="30">
        <v>1</v>
      </c>
      <c r="M36" s="60">
        <f>+J36-L36</f>
        <v>0</v>
      </c>
      <c r="N36" s="61">
        <f>+K36/H36</f>
        <v>1</v>
      </c>
      <c r="O36" s="61">
        <f>+L36/J36</f>
        <v>1</v>
      </c>
      <c r="P36" s="61">
        <f>(N36+O36)/2</f>
        <v>1</v>
      </c>
      <c r="Q36" s="39"/>
    </row>
    <row r="37" spans="1:17" ht="51" x14ac:dyDescent="0.2">
      <c r="A37" s="369"/>
      <c r="B37" s="369"/>
      <c r="C37" s="369"/>
      <c r="D37" s="369"/>
      <c r="E37" s="45" t="s">
        <v>66</v>
      </c>
      <c r="F37" s="41" t="s">
        <v>915</v>
      </c>
      <c r="G37" s="33" t="s">
        <v>895</v>
      </c>
      <c r="H37" s="36">
        <v>1</v>
      </c>
      <c r="I37" s="36" t="s">
        <v>916</v>
      </c>
      <c r="J37" s="93" t="s">
        <v>55</v>
      </c>
      <c r="K37" s="36">
        <v>1</v>
      </c>
      <c r="L37" s="361" t="s">
        <v>55</v>
      </c>
      <c r="M37" s="361"/>
      <c r="N37" s="361"/>
      <c r="O37" s="361"/>
      <c r="P37" s="361"/>
      <c r="Q37" s="94" t="s">
        <v>917</v>
      </c>
    </row>
  </sheetData>
  <mergeCells count="63">
    <mergeCell ref="M1:P2"/>
    <mergeCell ref="Q1:Q4"/>
    <mergeCell ref="A3:A4"/>
    <mergeCell ref="B3:B4"/>
    <mergeCell ref="C3:C4"/>
    <mergeCell ref="D3:D4"/>
    <mergeCell ref="E3:E4"/>
    <mergeCell ref="I3:I4"/>
    <mergeCell ref="J3:J4"/>
    <mergeCell ref="K3:K4"/>
    <mergeCell ref="A1:C2"/>
    <mergeCell ref="D1:J2"/>
    <mergeCell ref="K1:L2"/>
    <mergeCell ref="A5:D5"/>
    <mergeCell ref="E5:F5"/>
    <mergeCell ref="F3:F4"/>
    <mergeCell ref="G3:G4"/>
    <mergeCell ref="H3:H4"/>
    <mergeCell ref="L3:L4"/>
    <mergeCell ref="M3:M4"/>
    <mergeCell ref="N3:N4"/>
    <mergeCell ref="O3:O4"/>
    <mergeCell ref="P3:P4"/>
    <mergeCell ref="Q7:Q12"/>
    <mergeCell ref="A13:A18"/>
    <mergeCell ref="B13:B18"/>
    <mergeCell ref="C13:C18"/>
    <mergeCell ref="D13:D18"/>
    <mergeCell ref="J14:J18"/>
    <mergeCell ref="L14:P18"/>
    <mergeCell ref="Q14:Q18"/>
    <mergeCell ref="A6:A12"/>
    <mergeCell ref="B6:B12"/>
    <mergeCell ref="C6:C12"/>
    <mergeCell ref="D6:D12"/>
    <mergeCell ref="J7:J12"/>
    <mergeCell ref="L7:P12"/>
    <mergeCell ref="Q20:Q25"/>
    <mergeCell ref="A26:A28"/>
    <mergeCell ref="B26:B28"/>
    <mergeCell ref="C26:C28"/>
    <mergeCell ref="D26:D28"/>
    <mergeCell ref="J27:J28"/>
    <mergeCell ref="L27:P28"/>
    <mergeCell ref="Q27:Q28"/>
    <mergeCell ref="A19:A25"/>
    <mergeCell ref="B19:B25"/>
    <mergeCell ref="C19:C25"/>
    <mergeCell ref="D19:D25"/>
    <mergeCell ref="J20:J25"/>
    <mergeCell ref="L20:P25"/>
    <mergeCell ref="Q30:Q35"/>
    <mergeCell ref="A36:A37"/>
    <mergeCell ref="B36:B37"/>
    <mergeCell ref="C36:C37"/>
    <mergeCell ref="D36:D37"/>
    <mergeCell ref="L37:P37"/>
    <mergeCell ref="A29:A35"/>
    <mergeCell ref="B29:B35"/>
    <mergeCell ref="C29:C35"/>
    <mergeCell ref="D29:D35"/>
    <mergeCell ref="J30:J35"/>
    <mergeCell ref="L30:P3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6"/>
  <sheetViews>
    <sheetView zoomScale="73" zoomScaleNormal="73" workbookViewId="0">
      <selection activeCell="H18" sqref="H18"/>
    </sheetView>
  </sheetViews>
  <sheetFormatPr baseColWidth="10" defaultRowHeight="12.75" x14ac:dyDescent="0.2"/>
  <cols>
    <col min="4" max="4" width="22.28515625" customWidth="1"/>
    <col min="5" max="5" width="7" bestFit="1" customWidth="1"/>
    <col min="6" max="6" width="26" bestFit="1" customWidth="1"/>
    <col min="7" max="7" width="14.28515625" bestFit="1" customWidth="1"/>
    <col min="8" max="8" width="15.5703125" customWidth="1"/>
    <col min="9" max="9" width="24" customWidth="1"/>
    <col min="10" max="10" width="20.7109375" customWidth="1"/>
    <col min="11" max="11" width="25" customWidth="1"/>
    <col min="17" max="17" width="27.28515625" customWidth="1"/>
  </cols>
  <sheetData>
    <row r="1" spans="1:18" x14ac:dyDescent="0.2">
      <c r="A1" s="391"/>
      <c r="B1" s="391"/>
      <c r="C1" s="391"/>
      <c r="D1" s="393" t="s">
        <v>42</v>
      </c>
      <c r="E1" s="393"/>
      <c r="F1" s="393"/>
      <c r="G1" s="393"/>
      <c r="H1" s="393"/>
      <c r="I1" s="393"/>
      <c r="J1" s="393"/>
      <c r="K1" s="393"/>
      <c r="L1" s="393"/>
      <c r="M1" s="393"/>
      <c r="N1" s="393"/>
      <c r="O1" s="393"/>
      <c r="P1" s="393"/>
      <c r="Q1" s="393"/>
    </row>
    <row r="2" spans="1:18" x14ac:dyDescent="0.2">
      <c r="A2" s="391"/>
      <c r="B2" s="391"/>
      <c r="C2" s="391"/>
      <c r="D2" s="393"/>
      <c r="E2" s="393"/>
      <c r="F2" s="393"/>
      <c r="G2" s="393"/>
      <c r="H2" s="393"/>
      <c r="I2" s="393"/>
      <c r="J2" s="393"/>
      <c r="K2" s="393"/>
      <c r="L2" s="393"/>
      <c r="M2" s="393"/>
      <c r="N2" s="393"/>
      <c r="O2" s="393"/>
      <c r="P2" s="393"/>
      <c r="Q2" s="393"/>
    </row>
    <row r="3" spans="1:18" x14ac:dyDescent="0.2">
      <c r="A3" s="391"/>
      <c r="B3" s="391"/>
      <c r="C3" s="391"/>
      <c r="D3" s="394" t="s">
        <v>918</v>
      </c>
      <c r="E3" s="394"/>
      <c r="F3" s="394"/>
      <c r="G3" s="394"/>
      <c r="H3" s="394"/>
      <c r="I3" s="394"/>
      <c r="J3" s="394"/>
      <c r="K3" s="394"/>
      <c r="L3" s="394"/>
      <c r="M3" s="394"/>
      <c r="N3" s="394"/>
      <c r="O3" s="394"/>
      <c r="P3" s="394"/>
      <c r="Q3" s="394"/>
    </row>
    <row r="4" spans="1:18" x14ac:dyDescent="0.2">
      <c r="A4" s="391"/>
      <c r="B4" s="391"/>
      <c r="C4" s="391"/>
      <c r="D4" s="394"/>
      <c r="E4" s="394"/>
      <c r="F4" s="394"/>
      <c r="G4" s="394"/>
      <c r="H4" s="394"/>
      <c r="I4" s="394"/>
      <c r="J4" s="394"/>
      <c r="K4" s="394"/>
      <c r="L4" s="394"/>
      <c r="M4" s="394"/>
      <c r="N4" s="394"/>
      <c r="O4" s="394"/>
      <c r="P4" s="394"/>
      <c r="Q4" s="394"/>
    </row>
    <row r="5" spans="1:18" x14ac:dyDescent="0.2">
      <c r="A5" s="391"/>
      <c r="B5" s="391"/>
      <c r="C5" s="391"/>
      <c r="D5" s="395" t="s">
        <v>41</v>
      </c>
      <c r="E5" s="395"/>
      <c r="F5" s="395"/>
      <c r="G5" s="395"/>
      <c r="H5" s="395"/>
      <c r="I5" s="395"/>
      <c r="J5" s="395"/>
      <c r="K5" s="395"/>
      <c r="L5" s="395"/>
      <c r="M5" s="395"/>
      <c r="N5" s="395"/>
      <c r="O5" s="395"/>
      <c r="P5" s="395"/>
      <c r="Q5" s="395"/>
    </row>
    <row r="6" spans="1:18" x14ac:dyDescent="0.2">
      <c r="A6" s="391"/>
      <c r="B6" s="391"/>
      <c r="C6" s="391"/>
      <c r="D6" s="395"/>
      <c r="E6" s="395"/>
      <c r="F6" s="395"/>
      <c r="G6" s="395"/>
      <c r="H6" s="395"/>
      <c r="I6" s="395"/>
      <c r="J6" s="395"/>
      <c r="K6" s="395"/>
      <c r="L6" s="395"/>
      <c r="M6" s="395"/>
      <c r="N6" s="395"/>
      <c r="O6" s="395"/>
      <c r="P6" s="395"/>
      <c r="Q6" s="395"/>
    </row>
    <row r="7" spans="1:18" ht="13.5" thickBot="1" x14ac:dyDescent="0.25">
      <c r="A7" s="392"/>
      <c r="B7" s="392"/>
      <c r="C7" s="392"/>
      <c r="D7" s="25"/>
      <c r="E7" s="25"/>
      <c r="F7" s="25"/>
      <c r="G7" s="25"/>
      <c r="H7" s="25"/>
      <c r="I7" s="25"/>
      <c r="J7" s="25"/>
      <c r="K7" s="25"/>
      <c r="L7" s="25"/>
      <c r="M7" s="25"/>
      <c r="N7" s="25"/>
      <c r="O7" s="25"/>
      <c r="P7" s="25"/>
      <c r="Q7" s="25"/>
      <c r="R7" s="1"/>
    </row>
    <row r="8" spans="1:18" ht="13.5" thickTop="1" x14ac:dyDescent="0.2">
      <c r="A8" s="23"/>
      <c r="B8" s="23"/>
      <c r="C8" s="23"/>
      <c r="D8" s="9"/>
      <c r="E8" s="1"/>
      <c r="F8" s="1"/>
      <c r="G8" s="1"/>
      <c r="H8" s="1"/>
      <c r="I8" s="1"/>
      <c r="J8" s="1"/>
      <c r="K8" s="1"/>
      <c r="L8" s="1"/>
      <c r="M8" s="1"/>
      <c r="N8" s="1"/>
      <c r="O8" s="1"/>
      <c r="P8" s="1"/>
      <c r="Q8" s="1"/>
      <c r="R8" s="1"/>
    </row>
    <row r="9" spans="1:18" x14ac:dyDescent="0.2">
      <c r="A9" s="379" t="s">
        <v>77</v>
      </c>
      <c r="B9" s="379"/>
      <c r="C9" s="379"/>
      <c r="D9" s="380" t="s">
        <v>89</v>
      </c>
      <c r="E9" s="381"/>
      <c r="F9" s="381"/>
      <c r="G9" s="381"/>
      <c r="H9" s="381"/>
      <c r="I9" s="381"/>
      <c r="J9" s="381"/>
      <c r="K9" s="382" t="s">
        <v>88</v>
      </c>
      <c r="L9" s="382"/>
      <c r="M9" s="383" t="s">
        <v>79</v>
      </c>
      <c r="N9" s="384"/>
      <c r="O9" s="384"/>
      <c r="P9" s="385"/>
      <c r="Q9" s="547" t="s">
        <v>134</v>
      </c>
    </row>
    <row r="10" spans="1:18" ht="31.5" customHeight="1" x14ac:dyDescent="0.2">
      <c r="A10" s="379"/>
      <c r="B10" s="379"/>
      <c r="C10" s="379"/>
      <c r="D10" s="381"/>
      <c r="E10" s="381"/>
      <c r="F10" s="381"/>
      <c r="G10" s="381"/>
      <c r="H10" s="381"/>
      <c r="I10" s="381"/>
      <c r="J10" s="381"/>
      <c r="K10" s="382"/>
      <c r="L10" s="382"/>
      <c r="M10" s="386"/>
      <c r="N10" s="387"/>
      <c r="O10" s="387"/>
      <c r="P10" s="388"/>
      <c r="Q10" s="548"/>
    </row>
    <row r="11" spans="1:18" x14ac:dyDescent="0.2">
      <c r="A11" s="390" t="s">
        <v>34</v>
      </c>
      <c r="B11" s="373" t="s">
        <v>35</v>
      </c>
      <c r="C11" s="373" t="s">
        <v>28</v>
      </c>
      <c r="D11" s="372" t="s">
        <v>40</v>
      </c>
      <c r="E11" s="372" t="s">
        <v>0</v>
      </c>
      <c r="F11" s="372" t="s">
        <v>4</v>
      </c>
      <c r="G11" s="372" t="s">
        <v>10</v>
      </c>
      <c r="H11" s="372" t="s">
        <v>124</v>
      </c>
      <c r="I11" s="372" t="s">
        <v>84</v>
      </c>
      <c r="J11" s="372" t="s">
        <v>87</v>
      </c>
      <c r="K11" s="371" t="s">
        <v>85</v>
      </c>
      <c r="L11" s="371" t="s">
        <v>86</v>
      </c>
      <c r="M11" s="364" t="s">
        <v>102</v>
      </c>
      <c r="N11" s="364" t="s">
        <v>90</v>
      </c>
      <c r="O11" s="365" t="s">
        <v>91</v>
      </c>
      <c r="P11" s="365" t="s">
        <v>92</v>
      </c>
      <c r="Q11" s="548"/>
    </row>
    <row r="12" spans="1:18" ht="48.75" customHeight="1" x14ac:dyDescent="0.2">
      <c r="A12" s="390"/>
      <c r="B12" s="373"/>
      <c r="C12" s="373"/>
      <c r="D12" s="372"/>
      <c r="E12" s="372"/>
      <c r="F12" s="372"/>
      <c r="G12" s="372"/>
      <c r="H12" s="372"/>
      <c r="I12" s="372"/>
      <c r="J12" s="372"/>
      <c r="K12" s="371"/>
      <c r="L12" s="371"/>
      <c r="M12" s="364"/>
      <c r="N12" s="364"/>
      <c r="O12" s="365"/>
      <c r="P12" s="365"/>
      <c r="Q12" s="549"/>
    </row>
    <row r="13" spans="1:18" ht="18" x14ac:dyDescent="0.25">
      <c r="A13" s="366" t="s">
        <v>144</v>
      </c>
      <c r="B13" s="366"/>
      <c r="C13" s="366"/>
      <c r="D13" s="368"/>
      <c r="E13" s="367" t="s">
        <v>75</v>
      </c>
      <c r="F13" s="368"/>
      <c r="G13" s="62"/>
      <c r="H13" s="60">
        <f>H14+H14+H19+H25+H31+H37+H42+H47+H57</f>
        <v>2006</v>
      </c>
      <c r="I13" s="63"/>
      <c r="J13" s="60">
        <f>+J14+J19+J25+J31+J37+J42</f>
        <v>80</v>
      </c>
      <c r="K13" s="60">
        <f>+K14+K19+K25+K31+K37+K42</f>
        <v>0</v>
      </c>
      <c r="L13" s="272">
        <f>+L14+L19+L25+L31+L37+L42</f>
        <v>65</v>
      </c>
      <c r="M13" s="60">
        <f>+J13-L13</f>
        <v>15</v>
      </c>
      <c r="N13" s="60">
        <f>+(N14+N19+N25+N31+N37+N42)/6</f>
        <v>0</v>
      </c>
      <c r="O13" s="60" t="e">
        <f>+(O14+O19+O25+O31+O37+O42)/6</f>
        <v>#DIV/0!</v>
      </c>
      <c r="P13" s="60" t="e">
        <f>+(P14+P19+P25+P31+P37+P42)/6</f>
        <v>#DIV/0!</v>
      </c>
      <c r="Q13" s="541" t="s">
        <v>919</v>
      </c>
      <c r="R13" s="24"/>
    </row>
    <row r="14" spans="1:18" ht="24" x14ac:dyDescent="0.2">
      <c r="A14" s="398"/>
      <c r="B14" s="398"/>
      <c r="C14" s="398"/>
      <c r="D14" s="398" t="s">
        <v>920</v>
      </c>
      <c r="E14" s="42">
        <v>1</v>
      </c>
      <c r="F14" s="56" t="s">
        <v>101</v>
      </c>
      <c r="G14" s="57" t="s">
        <v>95</v>
      </c>
      <c r="H14" s="60">
        <f>SUM(H15:H18)</f>
        <v>448</v>
      </c>
      <c r="I14" s="27" t="s">
        <v>96</v>
      </c>
      <c r="J14" s="27">
        <v>80</v>
      </c>
      <c r="K14" s="60">
        <f>SUM(K15:K18)</f>
        <v>0</v>
      </c>
      <c r="L14" s="31">
        <v>65</v>
      </c>
      <c r="M14" s="273">
        <f>+J14-L14</f>
        <v>15</v>
      </c>
      <c r="N14" s="61">
        <f>+K14/H14</f>
        <v>0</v>
      </c>
      <c r="O14" s="61">
        <f>+L14/J14</f>
        <v>0.8125</v>
      </c>
      <c r="P14" s="61">
        <f>(N14+O14)/2</f>
        <v>0.40625</v>
      </c>
      <c r="Q14" s="542"/>
    </row>
    <row r="15" spans="1:18" ht="15.75" x14ac:dyDescent="0.2">
      <c r="A15" s="399"/>
      <c r="B15" s="399"/>
      <c r="C15" s="399"/>
      <c r="D15" s="399"/>
      <c r="E15" s="44" t="s">
        <v>30</v>
      </c>
      <c r="F15" s="59" t="s">
        <v>100</v>
      </c>
      <c r="G15" s="34" t="s">
        <v>95</v>
      </c>
      <c r="H15" s="35">
        <v>108</v>
      </c>
      <c r="I15" s="36"/>
      <c r="J15" s="400" t="s">
        <v>27</v>
      </c>
      <c r="K15" s="36"/>
      <c r="L15" s="402" t="s">
        <v>55</v>
      </c>
      <c r="M15" s="402"/>
      <c r="N15" s="402"/>
      <c r="O15" s="402"/>
      <c r="P15" s="403"/>
      <c r="Q15" s="542"/>
    </row>
    <row r="16" spans="1:18" ht="15.75" x14ac:dyDescent="0.2">
      <c r="A16" s="399"/>
      <c r="B16" s="399"/>
      <c r="C16" s="399"/>
      <c r="D16" s="399"/>
      <c r="E16" s="44" t="s">
        <v>25</v>
      </c>
      <c r="F16" s="22" t="s">
        <v>98</v>
      </c>
      <c r="G16" s="34" t="s">
        <v>95</v>
      </c>
      <c r="H16" s="35">
        <v>13</v>
      </c>
      <c r="I16" s="36"/>
      <c r="J16" s="401"/>
      <c r="K16" s="36"/>
      <c r="L16" s="404"/>
      <c r="M16" s="404"/>
      <c r="N16" s="404"/>
      <c r="O16" s="404"/>
      <c r="P16" s="405"/>
      <c r="Q16" s="542"/>
    </row>
    <row r="17" spans="1:17" ht="15.75" x14ac:dyDescent="0.2">
      <c r="A17" s="399"/>
      <c r="B17" s="399"/>
      <c r="C17" s="399"/>
      <c r="D17" s="399"/>
      <c r="E17" s="44" t="s">
        <v>26</v>
      </c>
      <c r="F17" s="22" t="s">
        <v>97</v>
      </c>
      <c r="G17" s="34" t="s">
        <v>95</v>
      </c>
      <c r="H17" s="35">
        <v>308</v>
      </c>
      <c r="I17" s="36"/>
      <c r="J17" s="401"/>
      <c r="K17" s="36"/>
      <c r="L17" s="404"/>
      <c r="M17" s="404"/>
      <c r="N17" s="404"/>
      <c r="O17" s="404"/>
      <c r="P17" s="405"/>
      <c r="Q17" s="542"/>
    </row>
    <row r="18" spans="1:17" ht="36" x14ac:dyDescent="0.2">
      <c r="A18" s="399"/>
      <c r="B18" s="399"/>
      <c r="C18" s="399"/>
      <c r="D18" s="399"/>
      <c r="E18" s="44" t="s">
        <v>51</v>
      </c>
      <c r="F18" s="22" t="s">
        <v>921</v>
      </c>
      <c r="G18" s="34" t="s">
        <v>95</v>
      </c>
      <c r="H18" s="35">
        <v>19</v>
      </c>
      <c r="I18" s="36"/>
      <c r="J18" s="401"/>
      <c r="K18" s="36"/>
      <c r="L18" s="404"/>
      <c r="M18" s="404"/>
      <c r="N18" s="404"/>
      <c r="O18" s="404"/>
      <c r="P18" s="405"/>
      <c r="Q18" s="543"/>
    </row>
    <row r="19" spans="1:17" ht="36" x14ac:dyDescent="0.2">
      <c r="A19" s="406"/>
      <c r="B19" s="406"/>
      <c r="C19" s="406"/>
      <c r="D19" s="406"/>
      <c r="E19" s="42">
        <v>2</v>
      </c>
      <c r="F19" s="58" t="s">
        <v>922</v>
      </c>
      <c r="G19" s="26" t="s">
        <v>10</v>
      </c>
      <c r="H19" s="60">
        <f>SUM(H20:H24)</f>
        <v>846</v>
      </c>
      <c r="I19" s="30"/>
      <c r="J19" s="30"/>
      <c r="K19" s="60">
        <f>SUM(K20:K24)</f>
        <v>0</v>
      </c>
      <c r="L19" s="37"/>
      <c r="M19" s="60">
        <f>+J19-L19</f>
        <v>0</v>
      </c>
      <c r="N19" s="61">
        <f>+K19/H19</f>
        <v>0</v>
      </c>
      <c r="O19" s="61" t="e">
        <f>+L19/J19</f>
        <v>#DIV/0!</v>
      </c>
      <c r="P19" s="61" t="e">
        <f>(N19+O19)/2</f>
        <v>#DIV/0!</v>
      </c>
      <c r="Q19" s="541" t="s">
        <v>919</v>
      </c>
    </row>
    <row r="20" spans="1:17" ht="36" x14ac:dyDescent="0.2">
      <c r="A20" s="407"/>
      <c r="B20" s="407"/>
      <c r="C20" s="407"/>
      <c r="D20" s="407"/>
      <c r="E20" s="44" t="s">
        <v>70</v>
      </c>
      <c r="F20" s="33" t="s">
        <v>923</v>
      </c>
      <c r="G20" s="33" t="s">
        <v>95</v>
      </c>
      <c r="H20" s="36">
        <v>846</v>
      </c>
      <c r="I20" s="36"/>
      <c r="J20" s="400" t="s">
        <v>27</v>
      </c>
      <c r="K20" s="36"/>
      <c r="L20" s="402" t="s">
        <v>55</v>
      </c>
      <c r="M20" s="402"/>
      <c r="N20" s="402"/>
      <c r="O20" s="402"/>
      <c r="P20" s="403"/>
      <c r="Q20" s="542"/>
    </row>
    <row r="21" spans="1:17" ht="36" x14ac:dyDescent="0.2">
      <c r="A21" s="407"/>
      <c r="B21" s="407"/>
      <c r="C21" s="407"/>
      <c r="D21" s="407"/>
      <c r="E21" s="44" t="s">
        <v>71</v>
      </c>
      <c r="F21" s="33" t="s">
        <v>924</v>
      </c>
      <c r="G21" s="33" t="s">
        <v>95</v>
      </c>
      <c r="H21" s="36"/>
      <c r="I21" s="36"/>
      <c r="J21" s="401"/>
      <c r="K21" s="36"/>
      <c r="L21" s="404"/>
      <c r="M21" s="404"/>
      <c r="N21" s="404"/>
      <c r="O21" s="404"/>
      <c r="P21" s="405"/>
      <c r="Q21" s="542"/>
    </row>
    <row r="22" spans="1:17" ht="36" x14ac:dyDescent="0.2">
      <c r="A22" s="407"/>
      <c r="B22" s="407"/>
      <c r="C22" s="407"/>
      <c r="D22" s="407"/>
      <c r="E22" s="44" t="s">
        <v>72</v>
      </c>
      <c r="F22" s="33" t="s">
        <v>925</v>
      </c>
      <c r="G22" s="33" t="s">
        <v>95</v>
      </c>
      <c r="H22" s="36"/>
      <c r="I22" s="36"/>
      <c r="J22" s="401"/>
      <c r="K22" s="36"/>
      <c r="L22" s="404"/>
      <c r="M22" s="404"/>
      <c r="N22" s="404"/>
      <c r="O22" s="404"/>
      <c r="P22" s="405"/>
      <c r="Q22" s="542"/>
    </row>
    <row r="23" spans="1:17" ht="15.75" x14ac:dyDescent="0.2">
      <c r="A23" s="407"/>
      <c r="B23" s="407"/>
      <c r="C23" s="407"/>
      <c r="D23" s="407"/>
      <c r="E23" s="44" t="s">
        <v>73</v>
      </c>
      <c r="F23" s="33"/>
      <c r="G23" s="33"/>
      <c r="H23" s="36"/>
      <c r="I23" s="36"/>
      <c r="J23" s="401"/>
      <c r="K23" s="36"/>
      <c r="L23" s="404"/>
      <c r="M23" s="404"/>
      <c r="N23" s="404"/>
      <c r="O23" s="404"/>
      <c r="P23" s="405"/>
      <c r="Q23" s="542"/>
    </row>
    <row r="24" spans="1:17" ht="15.75" x14ac:dyDescent="0.2">
      <c r="A24" s="528"/>
      <c r="B24" s="528"/>
      <c r="C24" s="528"/>
      <c r="D24" s="528"/>
      <c r="E24" s="44" t="s">
        <v>74</v>
      </c>
      <c r="F24" s="33"/>
      <c r="G24" s="33"/>
      <c r="H24" s="36"/>
      <c r="I24" s="36"/>
      <c r="J24" s="414"/>
      <c r="K24" s="36"/>
      <c r="L24" s="415"/>
      <c r="M24" s="415"/>
      <c r="N24" s="415"/>
      <c r="O24" s="415"/>
      <c r="P24" s="416"/>
      <c r="Q24" s="543"/>
    </row>
    <row r="25" spans="1:17" ht="15.75" x14ac:dyDescent="0.2">
      <c r="A25" s="398"/>
      <c r="B25" s="398"/>
      <c r="C25" s="398"/>
      <c r="D25" s="398"/>
      <c r="E25" s="42">
        <v>3</v>
      </c>
      <c r="F25" s="26" t="s">
        <v>926</v>
      </c>
      <c r="G25" s="26" t="s">
        <v>10</v>
      </c>
      <c r="H25" s="60">
        <f>SUM(H26:H30)</f>
        <v>20</v>
      </c>
      <c r="I25" s="30"/>
      <c r="J25" s="30"/>
      <c r="K25" s="60">
        <f>SUM(K26:K30)</f>
        <v>0</v>
      </c>
      <c r="L25" s="37"/>
      <c r="M25" s="60">
        <f>+J25-L25</f>
        <v>0</v>
      </c>
      <c r="N25" s="61">
        <f>+K25/H25</f>
        <v>0</v>
      </c>
      <c r="O25" s="61" t="e">
        <f>+L25/J25</f>
        <v>#DIV/0!</v>
      </c>
      <c r="P25" s="61"/>
      <c r="Q25" s="544" t="s">
        <v>927</v>
      </c>
    </row>
    <row r="26" spans="1:17" ht="15.75" x14ac:dyDescent="0.2">
      <c r="A26" s="399"/>
      <c r="B26" s="399"/>
      <c r="C26" s="399"/>
      <c r="D26" s="399"/>
      <c r="E26" s="44" t="s">
        <v>54</v>
      </c>
      <c r="F26" s="33" t="s">
        <v>928</v>
      </c>
      <c r="G26" s="33" t="s">
        <v>3</v>
      </c>
      <c r="H26" s="36">
        <v>3</v>
      </c>
      <c r="I26" s="36"/>
      <c r="J26" s="400" t="s">
        <v>27</v>
      </c>
      <c r="K26" s="36"/>
      <c r="L26" s="402" t="s">
        <v>55</v>
      </c>
      <c r="M26" s="402"/>
      <c r="N26" s="402"/>
      <c r="O26" s="402"/>
      <c r="P26" s="403"/>
      <c r="Q26" s="545"/>
    </row>
    <row r="27" spans="1:17" ht="15.75" x14ac:dyDescent="0.2">
      <c r="A27" s="399"/>
      <c r="B27" s="399"/>
      <c r="C27" s="399"/>
      <c r="D27" s="399"/>
      <c r="E27" s="44" t="s">
        <v>50</v>
      </c>
      <c r="F27" s="33" t="s">
        <v>929</v>
      </c>
      <c r="G27" s="33" t="s">
        <v>3</v>
      </c>
      <c r="H27" s="36">
        <v>3</v>
      </c>
      <c r="I27" s="36"/>
      <c r="J27" s="401"/>
      <c r="K27" s="36"/>
      <c r="L27" s="404"/>
      <c r="M27" s="404"/>
      <c r="N27" s="404"/>
      <c r="O27" s="404"/>
      <c r="P27" s="405"/>
      <c r="Q27" s="545"/>
    </row>
    <row r="28" spans="1:17" ht="15.75" x14ac:dyDescent="0.2">
      <c r="A28" s="399"/>
      <c r="B28" s="399"/>
      <c r="C28" s="399"/>
      <c r="D28" s="399"/>
      <c r="E28" s="44" t="s">
        <v>49</v>
      </c>
      <c r="F28" s="33" t="s">
        <v>930</v>
      </c>
      <c r="G28" s="33" t="s">
        <v>931</v>
      </c>
      <c r="H28" s="36">
        <v>12</v>
      </c>
      <c r="I28" s="36"/>
      <c r="J28" s="401"/>
      <c r="K28" s="36"/>
      <c r="L28" s="404"/>
      <c r="M28" s="404"/>
      <c r="N28" s="404"/>
      <c r="O28" s="404"/>
      <c r="P28" s="405"/>
      <c r="Q28" s="545"/>
    </row>
    <row r="29" spans="1:17" ht="24" x14ac:dyDescent="0.2">
      <c r="A29" s="399"/>
      <c r="B29" s="399"/>
      <c r="C29" s="399"/>
      <c r="D29" s="399"/>
      <c r="E29" s="44" t="s">
        <v>47</v>
      </c>
      <c r="F29" s="33" t="s">
        <v>932</v>
      </c>
      <c r="G29" s="33" t="s">
        <v>933</v>
      </c>
      <c r="H29" s="36">
        <v>2</v>
      </c>
      <c r="I29" s="36"/>
      <c r="J29" s="401"/>
      <c r="K29" s="36"/>
      <c r="L29" s="404"/>
      <c r="M29" s="404"/>
      <c r="N29" s="404"/>
      <c r="O29" s="404"/>
      <c r="P29" s="405"/>
      <c r="Q29" s="545"/>
    </row>
    <row r="30" spans="1:17" ht="15.75" x14ac:dyDescent="0.2">
      <c r="A30" s="410"/>
      <c r="B30" s="410"/>
      <c r="C30" s="410"/>
      <c r="D30" s="410"/>
      <c r="E30" s="44" t="s">
        <v>48</v>
      </c>
      <c r="F30" s="33"/>
      <c r="G30" s="33"/>
      <c r="H30" s="36"/>
      <c r="I30" s="36"/>
      <c r="J30" s="414"/>
      <c r="K30" s="36"/>
      <c r="L30" s="415"/>
      <c r="M30" s="415"/>
      <c r="N30" s="415"/>
      <c r="O30" s="415"/>
      <c r="P30" s="416"/>
      <c r="Q30" s="546"/>
    </row>
    <row r="31" spans="1:17" ht="15.75" x14ac:dyDescent="0.2">
      <c r="A31" s="369"/>
      <c r="B31" s="369"/>
      <c r="C31" s="369"/>
      <c r="D31" s="369"/>
      <c r="E31" s="42">
        <v>4</v>
      </c>
      <c r="F31" s="26" t="s">
        <v>934</v>
      </c>
      <c r="G31" s="26" t="s">
        <v>10</v>
      </c>
      <c r="H31" s="60">
        <f>SUM(H32:H36)</f>
        <v>40</v>
      </c>
      <c r="I31" s="30"/>
      <c r="J31" s="30"/>
      <c r="K31" s="60">
        <f>SUM(K32:K36)</f>
        <v>0</v>
      </c>
      <c r="L31" s="38"/>
      <c r="M31" s="60">
        <f>+J31-L31</f>
        <v>0</v>
      </c>
      <c r="N31" s="61">
        <f>+K31/H31</f>
        <v>0</v>
      </c>
      <c r="O31" s="61" t="e">
        <f>+L31/J31</f>
        <v>#DIV/0!</v>
      </c>
      <c r="P31" s="61" t="e">
        <f>(N31+O31)/2</f>
        <v>#DIV/0!</v>
      </c>
      <c r="Q31" s="39"/>
    </row>
    <row r="32" spans="1:17" ht="36" x14ac:dyDescent="0.2">
      <c r="A32" s="369"/>
      <c r="B32" s="369"/>
      <c r="C32" s="369"/>
      <c r="D32" s="369"/>
      <c r="E32" s="44" t="s">
        <v>57</v>
      </c>
      <c r="F32" s="33" t="s">
        <v>935</v>
      </c>
      <c r="G32" s="33" t="s">
        <v>517</v>
      </c>
      <c r="H32" s="36">
        <v>40</v>
      </c>
      <c r="I32" s="36"/>
      <c r="J32" s="361" t="s">
        <v>27</v>
      </c>
      <c r="K32" s="40"/>
      <c r="L32" s="361" t="s">
        <v>55</v>
      </c>
      <c r="M32" s="361"/>
      <c r="N32" s="361"/>
      <c r="O32" s="361"/>
      <c r="P32" s="361"/>
      <c r="Q32" s="529" t="s">
        <v>936</v>
      </c>
    </row>
    <row r="33" spans="1:17" ht="15.75" x14ac:dyDescent="0.2">
      <c r="A33" s="369"/>
      <c r="B33" s="369"/>
      <c r="C33" s="369"/>
      <c r="D33" s="369"/>
      <c r="E33" s="44" t="s">
        <v>58</v>
      </c>
      <c r="F33" s="33"/>
      <c r="G33" s="33"/>
      <c r="H33" s="36"/>
      <c r="I33" s="36"/>
      <c r="J33" s="361"/>
      <c r="K33" s="40"/>
      <c r="L33" s="361"/>
      <c r="M33" s="361"/>
      <c r="N33" s="361"/>
      <c r="O33" s="361"/>
      <c r="P33" s="361"/>
      <c r="Q33" s="530"/>
    </row>
    <row r="34" spans="1:17" ht="15.75" x14ac:dyDescent="0.2">
      <c r="A34" s="369"/>
      <c r="B34" s="369"/>
      <c r="C34" s="369"/>
      <c r="D34" s="369"/>
      <c r="E34" s="44" t="s">
        <v>59</v>
      </c>
      <c r="F34" s="33"/>
      <c r="G34" s="33"/>
      <c r="H34" s="36"/>
      <c r="I34" s="36"/>
      <c r="J34" s="361"/>
      <c r="K34" s="40"/>
      <c r="L34" s="361"/>
      <c r="M34" s="361"/>
      <c r="N34" s="361"/>
      <c r="O34" s="361"/>
      <c r="P34" s="361"/>
      <c r="Q34" s="530"/>
    </row>
    <row r="35" spans="1:17" ht="15.75" x14ac:dyDescent="0.2">
      <c r="A35" s="369"/>
      <c r="B35" s="369"/>
      <c r="C35" s="369"/>
      <c r="D35" s="369"/>
      <c r="E35" s="44" t="s">
        <v>60</v>
      </c>
      <c r="F35" s="33"/>
      <c r="G35" s="33"/>
      <c r="H35" s="36"/>
      <c r="I35" s="36"/>
      <c r="J35" s="361"/>
      <c r="K35" s="40"/>
      <c r="L35" s="361"/>
      <c r="M35" s="361"/>
      <c r="N35" s="361"/>
      <c r="O35" s="361"/>
      <c r="P35" s="361"/>
      <c r="Q35" s="530"/>
    </row>
    <row r="36" spans="1:17" ht="15.75" x14ac:dyDescent="0.2">
      <c r="A36" s="369"/>
      <c r="B36" s="369"/>
      <c r="C36" s="369"/>
      <c r="D36" s="369"/>
      <c r="E36" s="44" t="s">
        <v>61</v>
      </c>
      <c r="F36" s="33"/>
      <c r="G36" s="33"/>
      <c r="H36" s="36"/>
      <c r="I36" s="36"/>
      <c r="J36" s="361"/>
      <c r="K36" s="40"/>
      <c r="L36" s="361"/>
      <c r="M36" s="361"/>
      <c r="N36" s="361"/>
      <c r="O36" s="361"/>
      <c r="P36" s="361"/>
      <c r="Q36" s="531"/>
    </row>
    <row r="37" spans="1:17" ht="36" x14ac:dyDescent="0.2">
      <c r="A37" s="369"/>
      <c r="B37" s="369"/>
      <c r="C37" s="369"/>
      <c r="D37" s="369"/>
      <c r="E37" s="42">
        <v>5</v>
      </c>
      <c r="F37" s="26" t="s">
        <v>937</v>
      </c>
      <c r="G37" s="26" t="s">
        <v>10</v>
      </c>
      <c r="H37" s="60">
        <f>SUM(H38:H41)</f>
        <v>9</v>
      </c>
      <c r="I37" s="30"/>
      <c r="J37" s="30"/>
      <c r="K37" s="60">
        <f>SUM(K38:K41)</f>
        <v>0</v>
      </c>
      <c r="L37" s="38"/>
      <c r="M37" s="60">
        <f>+J37-L37</f>
        <v>0</v>
      </c>
      <c r="N37" s="61">
        <f>+K37/H37</f>
        <v>0</v>
      </c>
      <c r="O37" s="61" t="e">
        <f>+L37/J37</f>
        <v>#DIV/0!</v>
      </c>
      <c r="P37" s="61" t="e">
        <f>(N37+O37)/2</f>
        <v>#DIV/0!</v>
      </c>
      <c r="Q37" s="39"/>
    </row>
    <row r="38" spans="1:17" ht="15.75" x14ac:dyDescent="0.2">
      <c r="A38" s="369"/>
      <c r="B38" s="369"/>
      <c r="C38" s="369"/>
      <c r="D38" s="369"/>
      <c r="E38" s="45" t="s">
        <v>62</v>
      </c>
      <c r="F38" s="41" t="s">
        <v>938</v>
      </c>
      <c r="G38" s="33" t="s">
        <v>140</v>
      </c>
      <c r="H38" s="36">
        <v>9</v>
      </c>
      <c r="I38" s="36"/>
      <c r="J38" s="361" t="s">
        <v>27</v>
      </c>
      <c r="K38" s="36"/>
      <c r="L38" s="361"/>
      <c r="M38" s="361"/>
      <c r="N38" s="361"/>
      <c r="O38" s="361"/>
      <c r="P38" s="361"/>
      <c r="Q38" s="538" t="s">
        <v>939</v>
      </c>
    </row>
    <row r="39" spans="1:17" ht="36" x14ac:dyDescent="0.2">
      <c r="A39" s="369"/>
      <c r="B39" s="369"/>
      <c r="C39" s="369"/>
      <c r="D39" s="369"/>
      <c r="E39" s="45" t="s">
        <v>63</v>
      </c>
      <c r="F39" s="41" t="s">
        <v>940</v>
      </c>
      <c r="G39" s="33" t="s">
        <v>140</v>
      </c>
      <c r="H39" s="36"/>
      <c r="I39" s="36"/>
      <c r="J39" s="361"/>
      <c r="K39" s="36"/>
      <c r="L39" s="361"/>
      <c r="M39" s="361"/>
      <c r="N39" s="361"/>
      <c r="O39" s="361"/>
      <c r="P39" s="361"/>
      <c r="Q39" s="539"/>
    </row>
    <row r="40" spans="1:17" ht="48" x14ac:dyDescent="0.2">
      <c r="A40" s="369"/>
      <c r="B40" s="369"/>
      <c r="C40" s="369"/>
      <c r="D40" s="369"/>
      <c r="E40" s="45" t="s">
        <v>64</v>
      </c>
      <c r="F40" s="41" t="s">
        <v>941</v>
      </c>
      <c r="G40" s="33" t="s">
        <v>140</v>
      </c>
      <c r="H40" s="36"/>
      <c r="I40" s="36"/>
      <c r="J40" s="361"/>
      <c r="K40" s="36"/>
      <c r="L40" s="361"/>
      <c r="M40" s="361"/>
      <c r="N40" s="361"/>
      <c r="O40" s="361"/>
      <c r="P40" s="361"/>
      <c r="Q40" s="539"/>
    </row>
    <row r="41" spans="1:17" ht="15.75" x14ac:dyDescent="0.2">
      <c r="A41" s="369"/>
      <c r="B41" s="369"/>
      <c r="C41" s="369"/>
      <c r="D41" s="369"/>
      <c r="E41" s="45" t="s">
        <v>65</v>
      </c>
      <c r="F41" s="41"/>
      <c r="G41" s="33"/>
      <c r="H41" s="36"/>
      <c r="I41" s="36"/>
      <c r="J41" s="361"/>
      <c r="K41" s="36"/>
      <c r="L41" s="361"/>
      <c r="M41" s="361"/>
      <c r="N41" s="361"/>
      <c r="O41" s="361"/>
      <c r="P41" s="361"/>
      <c r="Q41" s="540"/>
    </row>
    <row r="42" spans="1:17" ht="24" x14ac:dyDescent="0.2">
      <c r="A42" s="398"/>
      <c r="B42" s="398"/>
      <c r="C42" s="398"/>
      <c r="D42" s="398"/>
      <c r="E42" s="42">
        <v>6</v>
      </c>
      <c r="F42" s="26" t="s">
        <v>942</v>
      </c>
      <c r="G42" s="26"/>
      <c r="H42" s="60">
        <f>SUM(H43:H46)</f>
        <v>193</v>
      </c>
      <c r="I42" s="30"/>
      <c r="J42" s="30"/>
      <c r="K42" s="60">
        <f>SUM(K43:K46)</f>
        <v>0</v>
      </c>
      <c r="L42" s="38"/>
      <c r="M42" s="60">
        <f>+J42-L42</f>
        <v>0</v>
      </c>
      <c r="N42" s="61">
        <f>+K42/H42</f>
        <v>0</v>
      </c>
      <c r="O42" s="61" t="e">
        <f>+L42/J42</f>
        <v>#DIV/0!</v>
      </c>
      <c r="P42" s="61" t="e">
        <f>(N42+O42)/2</f>
        <v>#DIV/0!</v>
      </c>
      <c r="Q42" s="39"/>
    </row>
    <row r="43" spans="1:17" ht="24" x14ac:dyDescent="0.2">
      <c r="A43" s="399"/>
      <c r="B43" s="399"/>
      <c r="C43" s="399"/>
      <c r="D43" s="399"/>
      <c r="E43" s="42">
        <v>6</v>
      </c>
      <c r="F43" s="41" t="s">
        <v>943</v>
      </c>
      <c r="G43" s="33" t="s">
        <v>95</v>
      </c>
      <c r="H43" s="36">
        <v>193</v>
      </c>
      <c r="I43" s="36"/>
      <c r="J43" s="535" t="s">
        <v>55</v>
      </c>
      <c r="K43" s="36"/>
      <c r="L43" s="400" t="s">
        <v>55</v>
      </c>
      <c r="M43" s="402"/>
      <c r="N43" s="402"/>
      <c r="O43" s="402"/>
      <c r="P43" s="403"/>
      <c r="Q43" s="529" t="s">
        <v>944</v>
      </c>
    </row>
    <row r="44" spans="1:17" ht="24" x14ac:dyDescent="0.2">
      <c r="A44" s="399"/>
      <c r="B44" s="399"/>
      <c r="C44" s="399"/>
      <c r="D44" s="399"/>
      <c r="E44" s="42">
        <v>6</v>
      </c>
      <c r="F44" s="41" t="s">
        <v>945</v>
      </c>
      <c r="G44" s="33" t="s">
        <v>95</v>
      </c>
      <c r="H44" s="36"/>
      <c r="I44" s="36"/>
      <c r="J44" s="536"/>
      <c r="K44" s="36"/>
      <c r="L44" s="401"/>
      <c r="M44" s="404"/>
      <c r="N44" s="404"/>
      <c r="O44" s="404"/>
      <c r="P44" s="405"/>
      <c r="Q44" s="530"/>
    </row>
    <row r="45" spans="1:17" ht="36" x14ac:dyDescent="0.2">
      <c r="A45" s="399"/>
      <c r="B45" s="399"/>
      <c r="C45" s="399"/>
      <c r="D45" s="399"/>
      <c r="E45" s="42">
        <v>6</v>
      </c>
      <c r="F45" s="41" t="s">
        <v>946</v>
      </c>
      <c r="G45" s="33" t="s">
        <v>95</v>
      </c>
      <c r="H45" s="36"/>
      <c r="I45" s="36"/>
      <c r="J45" s="536"/>
      <c r="K45" s="36"/>
      <c r="L45" s="401"/>
      <c r="M45" s="404"/>
      <c r="N45" s="404"/>
      <c r="O45" s="404"/>
      <c r="P45" s="405"/>
      <c r="Q45" s="530"/>
    </row>
    <row r="46" spans="1:17" ht="36" x14ac:dyDescent="0.2">
      <c r="A46" s="410"/>
      <c r="B46" s="410"/>
      <c r="C46" s="410"/>
      <c r="D46" s="410"/>
      <c r="E46" s="42">
        <v>6</v>
      </c>
      <c r="F46" s="41" t="s">
        <v>947</v>
      </c>
      <c r="G46" s="33" t="s">
        <v>95</v>
      </c>
      <c r="H46" s="36"/>
      <c r="I46" s="36"/>
      <c r="J46" s="537"/>
      <c r="K46" s="36"/>
      <c r="L46" s="414"/>
      <c r="M46" s="415"/>
      <c r="N46" s="415"/>
      <c r="O46" s="415"/>
      <c r="P46" s="416"/>
      <c r="Q46" s="531"/>
    </row>
    <row r="47" spans="1:17" ht="15.75" x14ac:dyDescent="0.2">
      <c r="E47" s="42">
        <v>7</v>
      </c>
      <c r="F47" s="26" t="s">
        <v>948</v>
      </c>
      <c r="G47" s="274"/>
      <c r="H47" s="140">
        <f>SUM(H48:H51)</f>
        <v>2</v>
      </c>
      <c r="I47" s="30"/>
      <c r="J47" s="30"/>
      <c r="K47" s="60">
        <f>SUM(K48:K51)</f>
        <v>0</v>
      </c>
      <c r="L47" s="38"/>
      <c r="M47" s="60">
        <f>+J47-L47</f>
        <v>0</v>
      </c>
      <c r="N47" s="61">
        <f>+K47/H47</f>
        <v>0</v>
      </c>
      <c r="O47" s="61" t="e">
        <f>+L47/J47</f>
        <v>#DIV/0!</v>
      </c>
      <c r="P47" s="61" t="e">
        <f>(N47+O47)/2</f>
        <v>#DIV/0!</v>
      </c>
      <c r="Q47" s="42"/>
    </row>
    <row r="48" spans="1:17" ht="24" x14ac:dyDescent="0.2">
      <c r="E48" s="275" t="s">
        <v>367</v>
      </c>
      <c r="F48" s="22" t="s">
        <v>943</v>
      </c>
      <c r="G48" s="83" t="s">
        <v>95</v>
      </c>
      <c r="H48" s="276">
        <v>2</v>
      </c>
      <c r="I48" s="277"/>
      <c r="J48" s="400" t="s">
        <v>55</v>
      </c>
      <c r="K48" s="36"/>
      <c r="L48" s="402" t="s">
        <v>55</v>
      </c>
      <c r="M48" s="402"/>
      <c r="N48" s="402"/>
      <c r="O48" s="402"/>
      <c r="P48" s="403"/>
      <c r="Q48" s="532" t="s">
        <v>944</v>
      </c>
    </row>
    <row r="49" spans="5:17" ht="24" x14ac:dyDescent="0.2">
      <c r="E49" s="275" t="s">
        <v>371</v>
      </c>
      <c r="F49" s="22" t="s">
        <v>945</v>
      </c>
      <c r="G49" s="83" t="s">
        <v>95</v>
      </c>
      <c r="H49" s="278"/>
      <c r="I49" s="277"/>
      <c r="J49" s="401"/>
      <c r="K49" s="36"/>
      <c r="L49" s="404"/>
      <c r="M49" s="404"/>
      <c r="N49" s="404"/>
      <c r="O49" s="404"/>
      <c r="P49" s="405"/>
      <c r="Q49" s="533"/>
    </row>
    <row r="50" spans="5:17" ht="36" x14ac:dyDescent="0.2">
      <c r="E50" s="275" t="s">
        <v>374</v>
      </c>
      <c r="F50" s="22" t="s">
        <v>949</v>
      </c>
      <c r="G50" s="83" t="s">
        <v>95</v>
      </c>
      <c r="H50" s="278"/>
      <c r="I50" s="277"/>
      <c r="J50" s="401"/>
      <c r="K50" s="36"/>
      <c r="L50" s="404"/>
      <c r="M50" s="404"/>
      <c r="N50" s="404"/>
      <c r="O50" s="404"/>
      <c r="P50" s="405"/>
      <c r="Q50" s="533"/>
    </row>
    <row r="51" spans="5:17" ht="36" x14ac:dyDescent="0.2">
      <c r="E51" s="275" t="s">
        <v>377</v>
      </c>
      <c r="F51" s="22" t="s">
        <v>947</v>
      </c>
      <c r="G51" s="83" t="s">
        <v>95</v>
      </c>
      <c r="H51" s="278"/>
      <c r="I51" s="277"/>
      <c r="J51" s="414"/>
      <c r="K51" s="36"/>
      <c r="L51" s="415"/>
      <c r="M51" s="415"/>
      <c r="N51" s="415"/>
      <c r="O51" s="415"/>
      <c r="P51" s="416"/>
      <c r="Q51" s="534"/>
    </row>
    <row r="52" spans="5:17" ht="15.75" x14ac:dyDescent="0.2">
      <c r="E52" s="42">
        <v>8</v>
      </c>
      <c r="F52" s="26" t="s">
        <v>950</v>
      </c>
      <c r="G52" s="274"/>
      <c r="H52" s="140">
        <f>SUM(H53:H54)</f>
        <v>429</v>
      </c>
      <c r="I52" s="279"/>
      <c r="J52" s="279"/>
      <c r="K52" s="140">
        <f>SUM(K53:K56)</f>
        <v>0</v>
      </c>
      <c r="L52" s="280"/>
      <c r="M52" s="140">
        <f>+J52-L52</f>
        <v>0</v>
      </c>
      <c r="N52" s="281">
        <f>+K52/H52</f>
        <v>0</v>
      </c>
      <c r="O52" s="281" t="e">
        <f>+L52/J52</f>
        <v>#DIV/0!</v>
      </c>
      <c r="P52" s="281" t="e">
        <f>(N52+O52)/2</f>
        <v>#DIV/0!</v>
      </c>
      <c r="Q52" s="274"/>
    </row>
    <row r="53" spans="5:17" ht="84" x14ac:dyDescent="0.2">
      <c r="E53" s="275" t="s">
        <v>397</v>
      </c>
      <c r="F53" s="22" t="s">
        <v>951</v>
      </c>
      <c r="G53" s="83" t="s">
        <v>952</v>
      </c>
      <c r="H53" s="276">
        <v>143</v>
      </c>
      <c r="I53" s="77"/>
      <c r="J53" s="400" t="s">
        <v>55</v>
      </c>
      <c r="K53" s="278"/>
      <c r="L53" s="402" t="s">
        <v>55</v>
      </c>
      <c r="M53" s="402"/>
      <c r="N53" s="402"/>
      <c r="O53" s="402"/>
      <c r="P53" s="403"/>
      <c r="Q53" s="532" t="s">
        <v>944</v>
      </c>
    </row>
    <row r="54" spans="5:17" ht="36" x14ac:dyDescent="0.2">
      <c r="E54" s="275" t="s">
        <v>401</v>
      </c>
      <c r="F54" s="22" t="s">
        <v>953</v>
      </c>
      <c r="G54" s="83" t="s">
        <v>95</v>
      </c>
      <c r="H54" s="276">
        <v>286</v>
      </c>
      <c r="I54" s="77"/>
      <c r="J54" s="401"/>
      <c r="K54" s="278"/>
      <c r="L54" s="404"/>
      <c r="M54" s="404"/>
      <c r="N54" s="404"/>
      <c r="O54" s="404"/>
      <c r="P54" s="405"/>
      <c r="Q54" s="533"/>
    </row>
    <row r="55" spans="5:17" ht="15.75" x14ac:dyDescent="0.2">
      <c r="E55" s="275" t="s">
        <v>404</v>
      </c>
      <c r="F55" s="22"/>
      <c r="G55" s="83"/>
      <c r="H55" s="278" t="s">
        <v>954</v>
      </c>
      <c r="I55" s="77"/>
      <c r="J55" s="401"/>
      <c r="K55" s="278"/>
      <c r="L55" s="404"/>
      <c r="M55" s="404"/>
      <c r="N55" s="404"/>
      <c r="O55" s="404"/>
      <c r="P55" s="405"/>
      <c r="Q55" s="533"/>
    </row>
    <row r="56" spans="5:17" x14ac:dyDescent="0.2">
      <c r="J56" s="414"/>
      <c r="L56" s="415"/>
      <c r="M56" s="415"/>
      <c r="N56" s="415"/>
      <c r="O56" s="415"/>
      <c r="P56" s="416"/>
      <c r="Q56" s="534"/>
    </row>
  </sheetData>
  <mergeCells count="75">
    <mergeCell ref="G11:G12"/>
    <mergeCell ref="A1:C7"/>
    <mergeCell ref="D1:Q2"/>
    <mergeCell ref="D3:Q4"/>
    <mergeCell ref="D5:Q6"/>
    <mergeCell ref="A9:C10"/>
    <mergeCell ref="D9:J10"/>
    <mergeCell ref="K9:L10"/>
    <mergeCell ref="M9:P10"/>
    <mergeCell ref="Q9:Q12"/>
    <mergeCell ref="A11:A12"/>
    <mergeCell ref="Q13:Q18"/>
    <mergeCell ref="A14:A18"/>
    <mergeCell ref="B14:B18"/>
    <mergeCell ref="C14:C18"/>
    <mergeCell ref="D14:D18"/>
    <mergeCell ref="N11:N12"/>
    <mergeCell ref="O11:O12"/>
    <mergeCell ref="P11:P12"/>
    <mergeCell ref="A13:D13"/>
    <mergeCell ref="E13:F13"/>
    <mergeCell ref="H11:H12"/>
    <mergeCell ref="I11:I12"/>
    <mergeCell ref="J11:J12"/>
    <mergeCell ref="K11:K12"/>
    <mergeCell ref="L11:L12"/>
    <mergeCell ref="M11:M12"/>
    <mergeCell ref="B11:B12"/>
    <mergeCell ref="C11:C12"/>
    <mergeCell ref="D11:D12"/>
    <mergeCell ref="E11:E12"/>
    <mergeCell ref="F11:F12"/>
    <mergeCell ref="J15:J18"/>
    <mergeCell ref="L15:P18"/>
    <mergeCell ref="A19:A24"/>
    <mergeCell ref="B19:B24"/>
    <mergeCell ref="C19:C24"/>
    <mergeCell ref="D19:D24"/>
    <mergeCell ref="Q19:Q24"/>
    <mergeCell ref="J20:J24"/>
    <mergeCell ref="L20:P24"/>
    <mergeCell ref="A25:A30"/>
    <mergeCell ref="B25:B30"/>
    <mergeCell ref="C25:C30"/>
    <mergeCell ref="D25:D30"/>
    <mergeCell ref="Q25:Q30"/>
    <mergeCell ref="J26:J30"/>
    <mergeCell ref="L26:P30"/>
    <mergeCell ref="Q32:Q36"/>
    <mergeCell ref="A37:A41"/>
    <mergeCell ref="B37:B41"/>
    <mergeCell ref="C37:C41"/>
    <mergeCell ref="D37:D41"/>
    <mergeCell ref="J38:J41"/>
    <mergeCell ref="L38:P41"/>
    <mergeCell ref="Q38:Q41"/>
    <mergeCell ref="A31:A36"/>
    <mergeCell ref="B31:B36"/>
    <mergeCell ref="C31:C36"/>
    <mergeCell ref="D31:D36"/>
    <mergeCell ref="J32:J36"/>
    <mergeCell ref="L32:P36"/>
    <mergeCell ref="A42:A46"/>
    <mergeCell ref="B42:B46"/>
    <mergeCell ref="C42:C46"/>
    <mergeCell ref="D42:D46"/>
    <mergeCell ref="J43:J46"/>
    <mergeCell ref="Q43:Q46"/>
    <mergeCell ref="J48:J51"/>
    <mergeCell ref="L48:P51"/>
    <mergeCell ref="Q48:Q51"/>
    <mergeCell ref="J53:J56"/>
    <mergeCell ref="L53:P56"/>
    <mergeCell ref="Q53:Q56"/>
    <mergeCell ref="L43:P4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9"/>
  <sheetViews>
    <sheetView zoomScale="82" zoomScaleNormal="82" workbookViewId="0">
      <selection activeCell="F13" sqref="F13"/>
    </sheetView>
  </sheetViews>
  <sheetFormatPr baseColWidth="10" defaultRowHeight="12.75" x14ac:dyDescent="0.2"/>
  <cols>
    <col min="1" max="1" width="17.7109375" customWidth="1"/>
    <col min="2" max="2" width="16.85546875" customWidth="1"/>
    <col min="3" max="3" width="18" customWidth="1"/>
    <col min="4" max="4" width="26" customWidth="1"/>
    <col min="5" max="5" width="6" bestFit="1" customWidth="1"/>
    <col min="6" max="6" width="18.7109375" customWidth="1"/>
    <col min="7" max="7" width="13.85546875" bestFit="1" customWidth="1"/>
    <col min="8" max="8" width="15.28515625" customWidth="1"/>
    <col min="9" max="9" width="15.140625" customWidth="1"/>
    <col min="10" max="10" width="15.7109375" customWidth="1"/>
    <col min="11" max="12" width="16.28515625" customWidth="1"/>
    <col min="17" max="17" width="54.85546875" customWidth="1"/>
  </cols>
  <sheetData>
    <row r="1" spans="1:17" x14ac:dyDescent="0.2">
      <c r="A1" s="23"/>
      <c r="B1" s="23"/>
      <c r="C1" s="23"/>
      <c r="D1" s="9"/>
      <c r="E1" s="1"/>
      <c r="F1" s="1"/>
      <c r="G1" s="1"/>
      <c r="H1" s="1"/>
      <c r="I1" s="1"/>
      <c r="J1" s="1"/>
      <c r="K1" s="1"/>
      <c r="L1" s="1"/>
      <c r="M1" s="1"/>
      <c r="N1" s="1"/>
      <c r="O1" s="1"/>
      <c r="P1" s="1"/>
      <c r="Q1" s="1"/>
    </row>
    <row r="2" spans="1:17" x14ac:dyDescent="0.2">
      <c r="A2" s="379" t="s">
        <v>77</v>
      </c>
      <c r="B2" s="379"/>
      <c r="C2" s="379"/>
      <c r="D2" s="380" t="s">
        <v>89</v>
      </c>
      <c r="E2" s="381"/>
      <c r="F2" s="381"/>
      <c r="G2" s="381"/>
      <c r="H2" s="381"/>
      <c r="I2" s="381"/>
      <c r="J2" s="381"/>
      <c r="K2" s="382" t="s">
        <v>88</v>
      </c>
      <c r="L2" s="382"/>
      <c r="M2" s="383" t="s">
        <v>79</v>
      </c>
      <c r="N2" s="384"/>
      <c r="O2" s="384"/>
      <c r="P2" s="385"/>
      <c r="Q2" s="389" t="s">
        <v>134</v>
      </c>
    </row>
    <row r="3" spans="1:17" x14ac:dyDescent="0.2">
      <c r="A3" s="379"/>
      <c r="B3" s="379"/>
      <c r="C3" s="379"/>
      <c r="D3" s="381"/>
      <c r="E3" s="381"/>
      <c r="F3" s="381"/>
      <c r="G3" s="381"/>
      <c r="H3" s="381"/>
      <c r="I3" s="381"/>
      <c r="J3" s="381"/>
      <c r="K3" s="382"/>
      <c r="L3" s="382"/>
      <c r="M3" s="386"/>
      <c r="N3" s="387"/>
      <c r="O3" s="387"/>
      <c r="P3" s="388"/>
      <c r="Q3" s="389"/>
    </row>
    <row r="4" spans="1:17" x14ac:dyDescent="0.2">
      <c r="A4" s="390" t="s">
        <v>34</v>
      </c>
      <c r="B4" s="373" t="s">
        <v>35</v>
      </c>
      <c r="C4" s="373" t="s">
        <v>28</v>
      </c>
      <c r="D4" s="372" t="s">
        <v>40</v>
      </c>
      <c r="E4" s="372" t="s">
        <v>0</v>
      </c>
      <c r="F4" s="372" t="s">
        <v>4</v>
      </c>
      <c r="G4" s="372" t="s">
        <v>10</v>
      </c>
      <c r="H4" s="372" t="s">
        <v>124</v>
      </c>
      <c r="I4" s="372" t="s">
        <v>84</v>
      </c>
      <c r="J4" s="372" t="s">
        <v>87</v>
      </c>
      <c r="K4" s="371" t="s">
        <v>85</v>
      </c>
      <c r="L4" s="371" t="s">
        <v>86</v>
      </c>
      <c r="M4" s="364" t="s">
        <v>102</v>
      </c>
      <c r="N4" s="364" t="s">
        <v>90</v>
      </c>
      <c r="O4" s="365" t="s">
        <v>91</v>
      </c>
      <c r="P4" s="365" t="s">
        <v>92</v>
      </c>
      <c r="Q4" s="389"/>
    </row>
    <row r="5" spans="1:17" ht="48" customHeight="1" x14ac:dyDescent="0.2">
      <c r="A5" s="390"/>
      <c r="B5" s="373"/>
      <c r="C5" s="373"/>
      <c r="D5" s="372"/>
      <c r="E5" s="372"/>
      <c r="F5" s="372"/>
      <c r="G5" s="372"/>
      <c r="H5" s="372"/>
      <c r="I5" s="372"/>
      <c r="J5" s="372"/>
      <c r="K5" s="371"/>
      <c r="L5" s="371"/>
      <c r="M5" s="364"/>
      <c r="N5" s="364"/>
      <c r="O5" s="365"/>
      <c r="P5" s="365"/>
      <c r="Q5" s="389"/>
    </row>
    <row r="6" spans="1:17" ht="18" x14ac:dyDescent="0.2">
      <c r="A6" s="366" t="s">
        <v>144</v>
      </c>
      <c r="B6" s="366"/>
      <c r="C6" s="366"/>
      <c r="D6" s="368"/>
      <c r="E6" s="367" t="s">
        <v>75</v>
      </c>
      <c r="F6" s="368"/>
      <c r="G6" s="62"/>
      <c r="H6" s="60"/>
      <c r="I6" s="63"/>
      <c r="J6" s="60">
        <v>229</v>
      </c>
      <c r="K6" s="60"/>
      <c r="L6" s="272">
        <v>229</v>
      </c>
      <c r="M6" s="60">
        <f>+J6-L6</f>
        <v>0</v>
      </c>
      <c r="N6" s="60"/>
      <c r="O6" s="282"/>
      <c r="P6" s="60"/>
      <c r="Q6" s="396"/>
    </row>
    <row r="7" spans="1:17" ht="25.5" x14ac:dyDescent="0.2">
      <c r="A7" s="398"/>
      <c r="B7" s="398"/>
      <c r="C7" s="398"/>
      <c r="D7" s="411" t="s">
        <v>955</v>
      </c>
      <c r="E7" s="283">
        <v>1</v>
      </c>
      <c r="F7" s="284" t="s">
        <v>956</v>
      </c>
      <c r="G7" s="285" t="s">
        <v>95</v>
      </c>
      <c r="H7" s="286"/>
      <c r="I7" s="283"/>
      <c r="J7" s="283">
        <v>229</v>
      </c>
      <c r="K7" s="286"/>
      <c r="L7" s="287">
        <v>229</v>
      </c>
      <c r="M7" s="288"/>
      <c r="N7" s="289"/>
      <c r="O7" s="289">
        <f>+L7/J7</f>
        <v>1</v>
      </c>
      <c r="P7" s="289"/>
      <c r="Q7" s="397"/>
    </row>
    <row r="8" spans="1:17" x14ac:dyDescent="0.2">
      <c r="A8" s="399"/>
      <c r="B8" s="399"/>
      <c r="C8" s="399"/>
      <c r="D8" s="557"/>
      <c r="E8" s="290" t="s">
        <v>30</v>
      </c>
      <c r="F8" s="291"/>
      <c r="G8" s="292"/>
      <c r="H8" s="265"/>
      <c r="I8" s="293"/>
      <c r="J8" s="551" t="s">
        <v>27</v>
      </c>
      <c r="K8" s="293"/>
      <c r="L8" s="553" t="s">
        <v>55</v>
      </c>
      <c r="M8" s="553"/>
      <c r="N8" s="553"/>
      <c r="O8" s="553"/>
      <c r="P8" s="554"/>
      <c r="Q8" s="397"/>
    </row>
    <row r="9" spans="1:17" x14ac:dyDescent="0.2">
      <c r="A9" s="399"/>
      <c r="B9" s="399"/>
      <c r="C9" s="399"/>
      <c r="D9" s="557"/>
      <c r="E9" s="290" t="s">
        <v>25</v>
      </c>
      <c r="F9" s="294"/>
      <c r="G9" s="292"/>
      <c r="H9" s="265"/>
      <c r="I9" s="293"/>
      <c r="J9" s="552"/>
      <c r="K9" s="293"/>
      <c r="L9" s="555"/>
      <c r="M9" s="555"/>
      <c r="N9" s="555"/>
      <c r="O9" s="555"/>
      <c r="P9" s="556"/>
      <c r="Q9" s="397"/>
    </row>
    <row r="10" spans="1:17" ht="38.25" x14ac:dyDescent="0.2">
      <c r="A10" s="406"/>
      <c r="B10" s="406"/>
      <c r="C10" s="406"/>
      <c r="D10" s="411" t="s">
        <v>955</v>
      </c>
      <c r="E10" s="283">
        <v>2</v>
      </c>
      <c r="F10" s="295" t="s">
        <v>957</v>
      </c>
      <c r="G10" s="285" t="s">
        <v>958</v>
      </c>
      <c r="H10" s="286"/>
      <c r="I10" s="296"/>
      <c r="J10" s="296" t="s">
        <v>959</v>
      </c>
      <c r="K10" s="286"/>
      <c r="L10" s="297">
        <v>17</v>
      </c>
      <c r="M10" s="286"/>
      <c r="N10" s="289"/>
      <c r="O10" s="289"/>
      <c r="P10" s="289"/>
      <c r="Q10" s="408"/>
    </row>
    <row r="11" spans="1:17" x14ac:dyDescent="0.2">
      <c r="A11" s="407"/>
      <c r="B11" s="407"/>
      <c r="C11" s="407"/>
      <c r="D11" s="557"/>
      <c r="E11" s="290" t="s">
        <v>70</v>
      </c>
      <c r="F11" s="298"/>
      <c r="G11" s="298"/>
      <c r="H11" s="293"/>
      <c r="I11" s="293"/>
      <c r="J11" s="551" t="s">
        <v>27</v>
      </c>
      <c r="K11" s="293"/>
      <c r="L11" s="553" t="s">
        <v>55</v>
      </c>
      <c r="M11" s="553"/>
      <c r="N11" s="553"/>
      <c r="O11" s="553"/>
      <c r="P11" s="554"/>
      <c r="Q11" s="409"/>
    </row>
    <row r="12" spans="1:17" x14ac:dyDescent="0.2">
      <c r="A12" s="407"/>
      <c r="B12" s="407"/>
      <c r="C12" s="407"/>
      <c r="D12" s="557"/>
      <c r="E12" s="290" t="s">
        <v>71</v>
      </c>
      <c r="F12" s="298"/>
      <c r="G12" s="298"/>
      <c r="H12" s="293"/>
      <c r="I12" s="293"/>
      <c r="J12" s="552"/>
      <c r="K12" s="293"/>
      <c r="L12" s="555"/>
      <c r="M12" s="555"/>
      <c r="N12" s="555"/>
      <c r="O12" s="555"/>
      <c r="P12" s="556"/>
      <c r="Q12" s="409"/>
    </row>
    <row r="13" spans="1:17" ht="38.25" x14ac:dyDescent="0.2">
      <c r="A13" s="398"/>
      <c r="B13" s="398"/>
      <c r="C13" s="398"/>
      <c r="D13" s="411" t="s">
        <v>955</v>
      </c>
      <c r="E13" s="283">
        <v>3</v>
      </c>
      <c r="F13" s="299" t="s">
        <v>960</v>
      </c>
      <c r="G13" s="285" t="s">
        <v>961</v>
      </c>
      <c r="H13" s="286">
        <f>SUM(H14:H15)</f>
        <v>0</v>
      </c>
      <c r="I13" s="296"/>
      <c r="J13" s="296" t="s">
        <v>959</v>
      </c>
      <c r="K13" s="286">
        <f>SUM(K14:K15)</f>
        <v>0</v>
      </c>
      <c r="L13" s="300">
        <v>21</v>
      </c>
      <c r="M13" s="286"/>
      <c r="N13" s="289"/>
      <c r="O13" s="289"/>
      <c r="P13" s="289"/>
      <c r="Q13" s="411"/>
    </row>
    <row r="14" spans="1:17" x14ac:dyDescent="0.2">
      <c r="A14" s="399"/>
      <c r="B14" s="399"/>
      <c r="C14" s="399"/>
      <c r="D14" s="557"/>
      <c r="E14" s="290" t="s">
        <v>54</v>
      </c>
      <c r="F14" s="298"/>
      <c r="G14" s="298"/>
      <c r="H14" s="293"/>
      <c r="I14" s="293"/>
      <c r="J14" s="551" t="s">
        <v>27</v>
      </c>
      <c r="K14" s="293"/>
      <c r="L14" s="553" t="s">
        <v>55</v>
      </c>
      <c r="M14" s="553"/>
      <c r="N14" s="553"/>
      <c r="O14" s="553"/>
      <c r="P14" s="554"/>
      <c r="Q14" s="412"/>
    </row>
    <row r="15" spans="1:17" x14ac:dyDescent="0.2">
      <c r="A15" s="399"/>
      <c r="B15" s="399"/>
      <c r="C15" s="399"/>
      <c r="D15" s="557"/>
      <c r="E15" s="290" t="s">
        <v>50</v>
      </c>
      <c r="F15" s="298"/>
      <c r="G15" s="298"/>
      <c r="H15" s="293"/>
      <c r="I15" s="293"/>
      <c r="J15" s="552"/>
      <c r="K15" s="293"/>
      <c r="L15" s="555"/>
      <c r="M15" s="555"/>
      <c r="N15" s="555"/>
      <c r="O15" s="555"/>
      <c r="P15" s="556"/>
      <c r="Q15" s="412"/>
    </row>
    <row r="16" spans="1:17" ht="38.25" x14ac:dyDescent="0.2">
      <c r="A16" s="369"/>
      <c r="B16" s="369"/>
      <c r="C16" s="369"/>
      <c r="D16" s="411" t="s">
        <v>955</v>
      </c>
      <c r="E16" s="283">
        <v>4</v>
      </c>
      <c r="F16" s="299" t="s">
        <v>962</v>
      </c>
      <c r="G16" s="285" t="s">
        <v>961</v>
      </c>
      <c r="H16" s="286">
        <f>SUM(H17:H18)</f>
        <v>0</v>
      </c>
      <c r="I16" s="296"/>
      <c r="J16" s="296" t="s">
        <v>963</v>
      </c>
      <c r="K16" s="286">
        <f>SUM(K17:K18)</f>
        <v>0</v>
      </c>
      <c r="L16" s="301">
        <v>16</v>
      </c>
      <c r="M16" s="286"/>
      <c r="N16" s="289"/>
      <c r="O16" s="289"/>
      <c r="P16" s="289"/>
      <c r="Q16" s="39"/>
    </row>
    <row r="17" spans="1:17" x14ac:dyDescent="0.2">
      <c r="A17" s="369"/>
      <c r="B17" s="369"/>
      <c r="C17" s="369"/>
      <c r="D17" s="557"/>
      <c r="E17" s="290" t="s">
        <v>57</v>
      </c>
      <c r="F17" s="298"/>
      <c r="G17" s="298"/>
      <c r="H17" s="293"/>
      <c r="I17" s="293"/>
      <c r="J17" s="562" t="s">
        <v>27</v>
      </c>
      <c r="K17" s="265"/>
      <c r="L17" s="562" t="s">
        <v>55</v>
      </c>
      <c r="M17" s="562"/>
      <c r="N17" s="562"/>
      <c r="O17" s="562"/>
      <c r="P17" s="562"/>
      <c r="Q17" s="527"/>
    </row>
    <row r="18" spans="1:17" x14ac:dyDescent="0.2">
      <c r="A18" s="369"/>
      <c r="B18" s="369"/>
      <c r="C18" s="369"/>
      <c r="D18" s="557"/>
      <c r="E18" s="290" t="s">
        <v>58</v>
      </c>
      <c r="F18" s="298"/>
      <c r="G18" s="298"/>
      <c r="H18" s="293"/>
      <c r="I18" s="293"/>
      <c r="J18" s="562"/>
      <c r="K18" s="265"/>
      <c r="L18" s="562"/>
      <c r="M18" s="562"/>
      <c r="N18" s="562"/>
      <c r="O18" s="562"/>
      <c r="P18" s="562"/>
      <c r="Q18" s="527"/>
    </row>
    <row r="19" spans="1:17" ht="38.25" x14ac:dyDescent="0.2">
      <c r="A19" s="369"/>
      <c r="B19" s="369"/>
      <c r="C19" s="369"/>
      <c r="D19" s="411" t="s">
        <v>955</v>
      </c>
      <c r="E19" s="283">
        <v>5</v>
      </c>
      <c r="F19" s="299" t="s">
        <v>964</v>
      </c>
      <c r="G19" s="285" t="s">
        <v>965</v>
      </c>
      <c r="H19" s="286">
        <f>SUM(H20:H21)</f>
        <v>0</v>
      </c>
      <c r="I19" s="296"/>
      <c r="J19" s="296" t="s">
        <v>959</v>
      </c>
      <c r="K19" s="286">
        <f>SUM(K20:K21)</f>
        <v>0</v>
      </c>
      <c r="L19" s="301">
        <v>28</v>
      </c>
      <c r="M19" s="286"/>
      <c r="N19" s="289"/>
      <c r="O19" s="289"/>
      <c r="P19" s="289"/>
      <c r="Q19" s="39"/>
    </row>
    <row r="20" spans="1:17" x14ac:dyDescent="0.2">
      <c r="A20" s="369"/>
      <c r="B20" s="369"/>
      <c r="C20" s="369"/>
      <c r="D20" s="557"/>
      <c r="E20" s="302" t="s">
        <v>62</v>
      </c>
      <c r="F20" s="303"/>
      <c r="G20" s="298"/>
      <c r="H20" s="293"/>
      <c r="I20" s="293"/>
      <c r="J20" s="562" t="s">
        <v>27</v>
      </c>
      <c r="K20" s="293"/>
      <c r="L20" s="562" t="s">
        <v>55</v>
      </c>
      <c r="M20" s="562"/>
      <c r="N20" s="562"/>
      <c r="O20" s="562"/>
      <c r="P20" s="562"/>
      <c r="Q20" s="417"/>
    </row>
    <row r="21" spans="1:17" x14ac:dyDescent="0.2">
      <c r="A21" s="369"/>
      <c r="B21" s="369"/>
      <c r="C21" s="369"/>
      <c r="D21" s="557"/>
      <c r="E21" s="302" t="s">
        <v>63</v>
      </c>
      <c r="F21" s="303"/>
      <c r="G21" s="298"/>
      <c r="H21" s="293"/>
      <c r="I21" s="293"/>
      <c r="J21" s="562"/>
      <c r="K21" s="293"/>
      <c r="L21" s="562"/>
      <c r="M21" s="562"/>
      <c r="N21" s="562"/>
      <c r="O21" s="562"/>
      <c r="P21" s="562"/>
      <c r="Q21" s="418"/>
    </row>
    <row r="22" spans="1:17" ht="51" x14ac:dyDescent="0.2">
      <c r="A22" s="369"/>
      <c r="B22" s="369"/>
      <c r="C22" s="369"/>
      <c r="D22" s="411" t="s">
        <v>955</v>
      </c>
      <c r="E22" s="283">
        <v>6</v>
      </c>
      <c r="F22" s="299" t="s">
        <v>966</v>
      </c>
      <c r="G22" s="285" t="s">
        <v>967</v>
      </c>
      <c r="H22" s="286">
        <f>SUM(H23:H24)</f>
        <v>0</v>
      </c>
      <c r="I22" s="296"/>
      <c r="J22" s="296" t="s">
        <v>959</v>
      </c>
      <c r="K22" s="286">
        <f>SUM(K23:K24)</f>
        <v>0</v>
      </c>
      <c r="L22" s="283">
        <v>687</v>
      </c>
      <c r="M22" s="286"/>
      <c r="N22" s="289"/>
      <c r="O22" s="289"/>
      <c r="P22" s="289"/>
      <c r="Q22" s="39"/>
    </row>
    <row r="23" spans="1:17" x14ac:dyDescent="0.2">
      <c r="A23" s="369"/>
      <c r="B23" s="369"/>
      <c r="C23" s="369"/>
      <c r="D23" s="557"/>
      <c r="E23" s="302" t="s">
        <v>66</v>
      </c>
      <c r="F23" s="303"/>
      <c r="G23" s="298"/>
      <c r="H23" s="293"/>
      <c r="I23" s="293"/>
      <c r="J23" s="551" t="s">
        <v>55</v>
      </c>
      <c r="K23" s="293"/>
      <c r="L23" s="553" t="s">
        <v>55</v>
      </c>
      <c r="M23" s="553"/>
      <c r="N23" s="553"/>
      <c r="O23" s="553"/>
      <c r="P23" s="554"/>
      <c r="Q23" s="94"/>
    </row>
    <row r="24" spans="1:17" x14ac:dyDescent="0.2">
      <c r="A24" s="369"/>
      <c r="B24" s="369"/>
      <c r="C24" s="369"/>
      <c r="D24" s="557"/>
      <c r="E24" s="302" t="s">
        <v>67</v>
      </c>
      <c r="F24" s="303"/>
      <c r="G24" s="298"/>
      <c r="H24" s="293"/>
      <c r="I24" s="293"/>
      <c r="J24" s="552"/>
      <c r="K24" s="293"/>
      <c r="L24" s="555"/>
      <c r="M24" s="555"/>
      <c r="N24" s="555"/>
      <c r="O24" s="555"/>
      <c r="P24" s="556"/>
      <c r="Q24" s="94"/>
    </row>
    <row r="25" spans="1:17" ht="51" x14ac:dyDescent="0.2">
      <c r="A25" s="369"/>
      <c r="B25" s="369"/>
      <c r="C25" s="369"/>
      <c r="D25" s="411" t="s">
        <v>955</v>
      </c>
      <c r="E25" s="283">
        <v>7</v>
      </c>
      <c r="F25" s="299" t="s">
        <v>968</v>
      </c>
      <c r="G25" s="285" t="s">
        <v>967</v>
      </c>
      <c r="H25" s="286">
        <f>SUM(H26:H27)</f>
        <v>0</v>
      </c>
      <c r="I25" s="296"/>
      <c r="J25" s="296" t="s">
        <v>959</v>
      </c>
      <c r="K25" s="286">
        <f>SUM(K26:K27)</f>
        <v>0</v>
      </c>
      <c r="L25" s="301">
        <v>104</v>
      </c>
      <c r="M25" s="286"/>
      <c r="N25" s="289"/>
      <c r="O25" s="289"/>
      <c r="P25" s="289"/>
      <c r="Q25" s="39"/>
    </row>
    <row r="26" spans="1:17" x14ac:dyDescent="0.2">
      <c r="A26" s="369"/>
      <c r="B26" s="369"/>
      <c r="C26" s="369"/>
      <c r="D26" s="557"/>
      <c r="E26" s="302" t="s">
        <v>367</v>
      </c>
      <c r="F26" s="303"/>
      <c r="G26" s="298"/>
      <c r="H26" s="293"/>
      <c r="I26" s="293"/>
      <c r="J26" s="551" t="s">
        <v>55</v>
      </c>
      <c r="K26" s="293"/>
      <c r="L26" s="553" t="s">
        <v>55</v>
      </c>
      <c r="M26" s="553"/>
      <c r="N26" s="553"/>
      <c r="O26" s="553"/>
      <c r="P26" s="554"/>
      <c r="Q26" s="94"/>
    </row>
    <row r="27" spans="1:17" x14ac:dyDescent="0.2">
      <c r="A27" s="369"/>
      <c r="B27" s="369"/>
      <c r="C27" s="369"/>
      <c r="D27" s="557"/>
      <c r="E27" s="302" t="s">
        <v>371</v>
      </c>
      <c r="F27" s="303"/>
      <c r="G27" s="298"/>
      <c r="H27" s="293"/>
      <c r="I27" s="293"/>
      <c r="J27" s="552"/>
      <c r="K27" s="293"/>
      <c r="L27" s="555"/>
      <c r="M27" s="555"/>
      <c r="N27" s="555"/>
      <c r="O27" s="555"/>
      <c r="P27" s="556"/>
      <c r="Q27" s="94"/>
    </row>
    <row r="28" spans="1:17" ht="51" x14ac:dyDescent="0.2">
      <c r="A28" s="369"/>
      <c r="B28" s="369"/>
      <c r="C28" s="369"/>
      <c r="D28" s="411" t="s">
        <v>955</v>
      </c>
      <c r="E28" s="283">
        <v>8</v>
      </c>
      <c r="F28" s="299" t="s">
        <v>969</v>
      </c>
      <c r="G28" s="285" t="s">
        <v>967</v>
      </c>
      <c r="H28" s="286">
        <f>SUM(H29:H30)</f>
        <v>0</v>
      </c>
      <c r="I28" s="296"/>
      <c r="J28" s="296" t="s">
        <v>959</v>
      </c>
      <c r="K28" s="286">
        <f>SUM(K29:K30)</f>
        <v>0</v>
      </c>
      <c r="L28" s="301">
        <v>178</v>
      </c>
      <c r="M28" s="286"/>
      <c r="N28" s="289"/>
      <c r="O28" s="289"/>
      <c r="P28" s="289"/>
      <c r="Q28" s="39"/>
    </row>
    <row r="29" spans="1:17" x14ac:dyDescent="0.2">
      <c r="A29" s="369"/>
      <c r="B29" s="369"/>
      <c r="C29" s="369"/>
      <c r="D29" s="557"/>
      <c r="E29" s="302" t="s">
        <v>397</v>
      </c>
      <c r="F29" s="303"/>
      <c r="G29" s="298"/>
      <c r="H29" s="293"/>
      <c r="I29" s="293"/>
      <c r="J29" s="551" t="s">
        <v>55</v>
      </c>
      <c r="K29" s="293"/>
      <c r="L29" s="553" t="s">
        <v>55</v>
      </c>
      <c r="M29" s="553"/>
      <c r="N29" s="553"/>
      <c r="O29" s="553"/>
      <c r="P29" s="554"/>
      <c r="Q29" s="94"/>
    </row>
    <row r="30" spans="1:17" x14ac:dyDescent="0.2">
      <c r="A30" s="369"/>
      <c r="B30" s="369"/>
      <c r="C30" s="369"/>
      <c r="D30" s="557"/>
      <c r="E30" s="302" t="s">
        <v>401</v>
      </c>
      <c r="F30" s="303"/>
      <c r="G30" s="298"/>
      <c r="H30" s="293"/>
      <c r="I30" s="293"/>
      <c r="J30" s="552"/>
      <c r="K30" s="293"/>
      <c r="L30" s="555"/>
      <c r="M30" s="555"/>
      <c r="N30" s="555"/>
      <c r="O30" s="555"/>
      <c r="P30" s="556"/>
      <c r="Q30" s="94"/>
    </row>
    <row r="31" spans="1:17" ht="38.25" x14ac:dyDescent="0.2">
      <c r="A31" s="369"/>
      <c r="B31" s="369"/>
      <c r="C31" s="369"/>
      <c r="D31" s="411" t="s">
        <v>955</v>
      </c>
      <c r="E31" s="283">
        <v>9</v>
      </c>
      <c r="F31" s="299" t="s">
        <v>970</v>
      </c>
      <c r="G31" s="285" t="s">
        <v>971</v>
      </c>
      <c r="H31" s="286">
        <f>SUM(H32:H33)</f>
        <v>0</v>
      </c>
      <c r="I31" s="296"/>
      <c r="J31" s="296" t="s">
        <v>963</v>
      </c>
      <c r="K31" s="286">
        <f>SUM(K32:K33)</f>
        <v>0</v>
      </c>
      <c r="L31" s="301">
        <v>23</v>
      </c>
      <c r="M31" s="286"/>
      <c r="N31" s="289"/>
      <c r="O31" s="289"/>
      <c r="P31" s="289"/>
      <c r="Q31" s="39"/>
    </row>
    <row r="32" spans="1:17" x14ac:dyDescent="0.2">
      <c r="A32" s="369"/>
      <c r="B32" s="369"/>
      <c r="C32" s="369"/>
      <c r="D32" s="557"/>
      <c r="E32" s="302" t="s">
        <v>409</v>
      </c>
      <c r="F32" s="303"/>
      <c r="G32" s="298"/>
      <c r="H32" s="293"/>
      <c r="I32" s="293"/>
      <c r="J32" s="551" t="s">
        <v>55</v>
      </c>
      <c r="K32" s="293"/>
      <c r="L32" s="553" t="s">
        <v>55</v>
      </c>
      <c r="M32" s="553"/>
      <c r="N32" s="553"/>
      <c r="O32" s="553"/>
      <c r="P32" s="554"/>
      <c r="Q32" s="94"/>
    </row>
    <row r="33" spans="1:17" x14ac:dyDescent="0.2">
      <c r="A33" s="369"/>
      <c r="B33" s="369"/>
      <c r="C33" s="369"/>
      <c r="D33" s="557"/>
      <c r="E33" s="302" t="s">
        <v>413</v>
      </c>
      <c r="F33" s="303"/>
      <c r="G33" s="298"/>
      <c r="H33" s="293"/>
      <c r="I33" s="293"/>
      <c r="J33" s="552"/>
      <c r="K33" s="293"/>
      <c r="L33" s="555"/>
      <c r="M33" s="555"/>
      <c r="N33" s="555"/>
      <c r="O33" s="555"/>
      <c r="P33" s="556"/>
      <c r="Q33" s="94"/>
    </row>
    <row r="34" spans="1:17" ht="25.5" x14ac:dyDescent="0.2">
      <c r="A34" s="369"/>
      <c r="B34" s="369"/>
      <c r="C34" s="369"/>
      <c r="D34" s="411" t="s">
        <v>955</v>
      </c>
      <c r="E34" s="283">
        <v>10</v>
      </c>
      <c r="F34" s="299" t="s">
        <v>972</v>
      </c>
      <c r="G34" s="299" t="s">
        <v>971</v>
      </c>
      <c r="H34" s="286">
        <f>SUM(H35:H36)</f>
        <v>0</v>
      </c>
      <c r="I34" s="296"/>
      <c r="J34" s="296" t="s">
        <v>959</v>
      </c>
      <c r="K34" s="286">
        <f>SUM(K35:K36)</f>
        <v>0</v>
      </c>
      <c r="L34" s="301">
        <v>10</v>
      </c>
      <c r="M34" s="286"/>
      <c r="N34" s="289"/>
      <c r="O34" s="289"/>
      <c r="P34" s="289"/>
      <c r="Q34" s="39"/>
    </row>
    <row r="35" spans="1:17" x14ac:dyDescent="0.2">
      <c r="A35" s="369"/>
      <c r="B35" s="369"/>
      <c r="C35" s="369"/>
      <c r="D35" s="557"/>
      <c r="E35" s="302" t="s">
        <v>426</v>
      </c>
      <c r="F35" s="303"/>
      <c r="G35" s="298"/>
      <c r="H35" s="293"/>
      <c r="I35" s="293"/>
      <c r="J35" s="551" t="s">
        <v>55</v>
      </c>
      <c r="K35" s="293"/>
      <c r="L35" s="553" t="s">
        <v>55</v>
      </c>
      <c r="M35" s="553"/>
      <c r="N35" s="553"/>
      <c r="O35" s="553"/>
      <c r="P35" s="554"/>
      <c r="Q35" s="94"/>
    </row>
    <row r="36" spans="1:17" x14ac:dyDescent="0.2">
      <c r="A36" s="369"/>
      <c r="B36" s="369"/>
      <c r="C36" s="369"/>
      <c r="D36" s="557"/>
      <c r="E36" s="302" t="s">
        <v>428</v>
      </c>
      <c r="F36" s="303"/>
      <c r="G36" s="298"/>
      <c r="H36" s="293"/>
      <c r="I36" s="293"/>
      <c r="J36" s="552"/>
      <c r="K36" s="293"/>
      <c r="L36" s="555"/>
      <c r="M36" s="555"/>
      <c r="N36" s="555"/>
      <c r="O36" s="555"/>
      <c r="P36" s="556"/>
      <c r="Q36" s="94"/>
    </row>
    <row r="37" spans="1:17" x14ac:dyDescent="0.2">
      <c r="A37" s="369"/>
      <c r="B37" s="369"/>
      <c r="C37" s="369"/>
      <c r="D37" s="411" t="s">
        <v>973</v>
      </c>
      <c r="E37" s="283">
        <v>11</v>
      </c>
      <c r="F37" s="299" t="s">
        <v>966</v>
      </c>
      <c r="G37" s="285" t="s">
        <v>95</v>
      </c>
      <c r="H37" s="286">
        <f>SUM(H38:H39)</f>
        <v>0</v>
      </c>
      <c r="I37" s="296"/>
      <c r="J37" s="296" t="s">
        <v>959</v>
      </c>
      <c r="K37" s="286">
        <f>SUM(K38:K39)</f>
        <v>0</v>
      </c>
      <c r="L37" s="283">
        <v>415</v>
      </c>
      <c r="M37" s="286"/>
      <c r="N37" s="289"/>
      <c r="O37" s="289"/>
      <c r="P37" s="289"/>
      <c r="Q37" s="39"/>
    </row>
    <row r="38" spans="1:17" x14ac:dyDescent="0.2">
      <c r="A38" s="369"/>
      <c r="B38" s="369"/>
      <c r="C38" s="369"/>
      <c r="D38" s="557"/>
      <c r="E38" s="302" t="s">
        <v>436</v>
      </c>
      <c r="F38" s="303"/>
      <c r="G38" s="298"/>
      <c r="H38" s="293"/>
      <c r="I38" s="293"/>
      <c r="J38" s="551" t="s">
        <v>55</v>
      </c>
      <c r="K38" s="293"/>
      <c r="L38" s="553" t="s">
        <v>55</v>
      </c>
      <c r="M38" s="553"/>
      <c r="N38" s="553"/>
      <c r="O38" s="553"/>
      <c r="P38" s="554"/>
      <c r="Q38" s="94"/>
    </row>
    <row r="39" spans="1:17" x14ac:dyDescent="0.2">
      <c r="A39" s="369"/>
      <c r="B39" s="369"/>
      <c r="C39" s="369"/>
      <c r="D39" s="557"/>
      <c r="E39" s="302" t="s">
        <v>440</v>
      </c>
      <c r="F39" s="303"/>
      <c r="G39" s="298"/>
      <c r="H39" s="293"/>
      <c r="I39" s="293"/>
      <c r="J39" s="552"/>
      <c r="K39" s="293"/>
      <c r="L39" s="555"/>
      <c r="M39" s="555"/>
      <c r="N39" s="555"/>
      <c r="O39" s="555"/>
      <c r="P39" s="556"/>
      <c r="Q39" s="94"/>
    </row>
    <row r="40" spans="1:17" ht="25.5" x14ac:dyDescent="0.2">
      <c r="A40" s="369"/>
      <c r="B40" s="369"/>
      <c r="C40" s="369"/>
      <c r="D40" s="411" t="s">
        <v>973</v>
      </c>
      <c r="E40" s="283">
        <v>12</v>
      </c>
      <c r="F40" s="299" t="s">
        <v>974</v>
      </c>
      <c r="G40" s="285" t="s">
        <v>95</v>
      </c>
      <c r="H40" s="286">
        <f>SUM(H41:H42)</f>
        <v>0</v>
      </c>
      <c r="I40" s="296"/>
      <c r="J40" s="296" t="s">
        <v>963</v>
      </c>
      <c r="K40" s="286">
        <f>SUM(K41:K42)</f>
        <v>0</v>
      </c>
      <c r="L40" s="283">
        <v>152</v>
      </c>
      <c r="M40" s="286"/>
      <c r="N40" s="289"/>
      <c r="O40" s="289"/>
      <c r="P40" s="289"/>
      <c r="Q40" s="39"/>
    </row>
    <row r="41" spans="1:17" x14ac:dyDescent="0.2">
      <c r="A41" s="369"/>
      <c r="B41" s="369"/>
      <c r="C41" s="369"/>
      <c r="D41" s="557"/>
      <c r="E41" s="302" t="s">
        <v>452</v>
      </c>
      <c r="F41" s="303"/>
      <c r="G41" s="298"/>
      <c r="H41" s="293"/>
      <c r="I41" s="293"/>
      <c r="J41" s="551" t="s">
        <v>55</v>
      </c>
      <c r="K41" s="293"/>
      <c r="L41" s="553" t="s">
        <v>55</v>
      </c>
      <c r="M41" s="553"/>
      <c r="N41" s="553"/>
      <c r="O41" s="553"/>
      <c r="P41" s="554"/>
      <c r="Q41" s="94"/>
    </row>
    <row r="42" spans="1:17" x14ac:dyDescent="0.2">
      <c r="A42" s="369"/>
      <c r="B42" s="369"/>
      <c r="C42" s="369"/>
      <c r="D42" s="557"/>
      <c r="E42" s="302" t="s">
        <v>456</v>
      </c>
      <c r="F42" s="303"/>
      <c r="G42" s="298"/>
      <c r="H42" s="293"/>
      <c r="I42" s="293"/>
      <c r="J42" s="552"/>
      <c r="K42" s="293"/>
      <c r="L42" s="555"/>
      <c r="M42" s="555"/>
      <c r="N42" s="555"/>
      <c r="O42" s="555"/>
      <c r="P42" s="556"/>
      <c r="Q42" s="94"/>
    </row>
    <row r="43" spans="1:17" ht="38.25" x14ac:dyDescent="0.2">
      <c r="A43" s="369"/>
      <c r="B43" s="369"/>
      <c r="C43" s="369"/>
      <c r="D43" s="411" t="s">
        <v>973</v>
      </c>
      <c r="E43" s="283">
        <v>13</v>
      </c>
      <c r="F43" s="299" t="s">
        <v>975</v>
      </c>
      <c r="G43" s="285" t="s">
        <v>976</v>
      </c>
      <c r="H43" s="286">
        <f>SUM(H44:H45)</f>
        <v>0</v>
      </c>
      <c r="I43" s="296"/>
      <c r="J43" s="296" t="s">
        <v>959</v>
      </c>
      <c r="K43" s="286">
        <f>SUM(K44:K45)</f>
        <v>0</v>
      </c>
      <c r="L43" s="283">
        <v>74</v>
      </c>
      <c r="M43" s="286"/>
      <c r="N43" s="289"/>
      <c r="O43" s="289"/>
      <c r="P43" s="289"/>
      <c r="Q43" s="39"/>
    </row>
    <row r="44" spans="1:17" x14ac:dyDescent="0.2">
      <c r="A44" s="369"/>
      <c r="B44" s="369"/>
      <c r="C44" s="369"/>
      <c r="D44" s="557"/>
      <c r="E44" s="302" t="s">
        <v>485</v>
      </c>
      <c r="F44" s="303"/>
      <c r="G44" s="298"/>
      <c r="H44" s="293"/>
      <c r="I44" s="293"/>
      <c r="J44" s="551" t="s">
        <v>55</v>
      </c>
      <c r="K44" s="293"/>
      <c r="L44" s="558"/>
      <c r="M44" s="558"/>
      <c r="N44" s="558"/>
      <c r="O44" s="558"/>
      <c r="P44" s="559"/>
      <c r="Q44" s="94"/>
    </row>
    <row r="45" spans="1:17" x14ac:dyDescent="0.2">
      <c r="A45" s="369"/>
      <c r="B45" s="369"/>
      <c r="C45" s="369"/>
      <c r="D45" s="557"/>
      <c r="E45" s="302" t="s">
        <v>489</v>
      </c>
      <c r="F45" s="303"/>
      <c r="G45" s="298"/>
      <c r="H45" s="293"/>
      <c r="I45" s="293"/>
      <c r="J45" s="552"/>
      <c r="K45" s="293"/>
      <c r="L45" s="560"/>
      <c r="M45" s="560"/>
      <c r="N45" s="560"/>
      <c r="O45" s="560"/>
      <c r="P45" s="561"/>
      <c r="Q45" s="94"/>
    </row>
    <row r="46" spans="1:17" ht="25.5" x14ac:dyDescent="0.2">
      <c r="A46" s="369"/>
      <c r="B46" s="369"/>
      <c r="C46" s="369"/>
      <c r="D46" s="411" t="s">
        <v>973</v>
      </c>
      <c r="E46" s="283">
        <v>14</v>
      </c>
      <c r="F46" s="299" t="s">
        <v>977</v>
      </c>
      <c r="G46" s="285" t="s">
        <v>575</v>
      </c>
      <c r="H46" s="286">
        <f>SUM(H47:H48)</f>
        <v>0</v>
      </c>
      <c r="I46" s="296"/>
      <c r="J46" s="296">
        <v>54</v>
      </c>
      <c r="K46" s="286">
        <f>SUM(K47:K48)</f>
        <v>0</v>
      </c>
      <c r="L46" s="283">
        <v>54</v>
      </c>
      <c r="M46" s="286"/>
      <c r="N46" s="289"/>
      <c r="O46" s="289"/>
      <c r="P46" s="289"/>
      <c r="Q46" s="39"/>
    </row>
    <row r="47" spans="1:17" x14ac:dyDescent="0.2">
      <c r="A47" s="369"/>
      <c r="B47" s="369"/>
      <c r="C47" s="369"/>
      <c r="D47" s="557"/>
      <c r="E47" s="302" t="s">
        <v>505</v>
      </c>
      <c r="F47" s="303"/>
      <c r="G47" s="298"/>
      <c r="H47" s="293"/>
      <c r="I47" s="293"/>
      <c r="J47" s="551" t="s">
        <v>55</v>
      </c>
      <c r="K47" s="293"/>
      <c r="L47" s="553" t="s">
        <v>55</v>
      </c>
      <c r="M47" s="553"/>
      <c r="N47" s="553"/>
      <c r="O47" s="553"/>
      <c r="P47" s="554"/>
      <c r="Q47" s="94"/>
    </row>
    <row r="48" spans="1:17" x14ac:dyDescent="0.2">
      <c r="A48" s="369"/>
      <c r="B48" s="369"/>
      <c r="C48" s="369"/>
      <c r="D48" s="557"/>
      <c r="E48" s="302" t="s">
        <v>508</v>
      </c>
      <c r="F48" s="303"/>
      <c r="G48" s="298"/>
      <c r="H48" s="293"/>
      <c r="I48" s="293"/>
      <c r="J48" s="552"/>
      <c r="K48" s="293"/>
      <c r="L48" s="555"/>
      <c r="M48" s="555"/>
      <c r="N48" s="555"/>
      <c r="O48" s="555"/>
      <c r="P48" s="556"/>
      <c r="Q48" s="94"/>
    </row>
    <row r="49" spans="1:17" ht="38.25" x14ac:dyDescent="0.2">
      <c r="A49" s="369"/>
      <c r="B49" s="369"/>
      <c r="C49" s="369"/>
      <c r="D49" s="411" t="s">
        <v>973</v>
      </c>
      <c r="E49" s="283">
        <v>15</v>
      </c>
      <c r="F49" s="299" t="s">
        <v>978</v>
      </c>
      <c r="G49" s="285" t="s">
        <v>979</v>
      </c>
      <c r="H49" s="286">
        <f>SUM(H50:H51)</f>
        <v>0</v>
      </c>
      <c r="I49" s="296"/>
      <c r="J49" s="296" t="s">
        <v>959</v>
      </c>
      <c r="K49" s="286">
        <f>SUM(K50:K51)</f>
        <v>0</v>
      </c>
      <c r="L49" s="283">
        <v>12</v>
      </c>
      <c r="M49" s="286"/>
      <c r="N49" s="289"/>
      <c r="O49" s="289"/>
      <c r="P49" s="289"/>
      <c r="Q49" s="39"/>
    </row>
    <row r="50" spans="1:17" x14ac:dyDescent="0.2">
      <c r="A50" s="369"/>
      <c r="B50" s="369"/>
      <c r="C50" s="369"/>
      <c r="D50" s="557"/>
      <c r="E50" s="302" t="s">
        <v>515</v>
      </c>
      <c r="F50" s="303"/>
      <c r="G50" s="298"/>
      <c r="H50" s="293"/>
      <c r="I50" s="293"/>
      <c r="J50" s="551" t="s">
        <v>55</v>
      </c>
      <c r="K50" s="293"/>
      <c r="L50" s="553" t="s">
        <v>55</v>
      </c>
      <c r="M50" s="553"/>
      <c r="N50" s="553"/>
      <c r="O50" s="553"/>
      <c r="P50" s="554"/>
      <c r="Q50" s="94"/>
    </row>
    <row r="51" spans="1:17" x14ac:dyDescent="0.2">
      <c r="A51" s="369"/>
      <c r="B51" s="369"/>
      <c r="C51" s="369"/>
      <c r="D51" s="557"/>
      <c r="E51" s="302" t="s">
        <v>520</v>
      </c>
      <c r="F51" s="303"/>
      <c r="G51" s="298"/>
      <c r="H51" s="293"/>
      <c r="I51" s="293"/>
      <c r="J51" s="552"/>
      <c r="K51" s="293"/>
      <c r="L51" s="555"/>
      <c r="M51" s="555"/>
      <c r="N51" s="555"/>
      <c r="O51" s="555"/>
      <c r="P51" s="556"/>
      <c r="Q51" s="94"/>
    </row>
    <row r="52" spans="1:17" ht="38.25" x14ac:dyDescent="0.2">
      <c r="A52" s="369"/>
      <c r="B52" s="369"/>
      <c r="C52" s="369"/>
      <c r="D52" s="411" t="s">
        <v>973</v>
      </c>
      <c r="E52" s="283">
        <v>16</v>
      </c>
      <c r="F52" s="299" t="s">
        <v>980</v>
      </c>
      <c r="G52" s="285" t="s">
        <v>979</v>
      </c>
      <c r="H52" s="286">
        <f>SUM(H53:H54)</f>
        <v>0</v>
      </c>
      <c r="I52" s="296"/>
      <c r="J52" s="296" t="s">
        <v>963</v>
      </c>
      <c r="K52" s="286">
        <f>SUM(K53:K54)</f>
        <v>0</v>
      </c>
      <c r="L52" s="283">
        <v>7</v>
      </c>
      <c r="M52" s="286"/>
      <c r="N52" s="289"/>
      <c r="O52" s="289"/>
      <c r="P52" s="289"/>
      <c r="Q52" s="39"/>
    </row>
    <row r="53" spans="1:17" x14ac:dyDescent="0.2">
      <c r="A53" s="369"/>
      <c r="B53" s="369"/>
      <c r="C53" s="369"/>
      <c r="D53" s="557"/>
      <c r="E53" s="302" t="s">
        <v>524</v>
      </c>
      <c r="F53" s="303"/>
      <c r="G53" s="298"/>
      <c r="H53" s="293"/>
      <c r="I53" s="293"/>
      <c r="J53" s="551" t="s">
        <v>55</v>
      </c>
      <c r="K53" s="293"/>
      <c r="L53" s="553" t="s">
        <v>55</v>
      </c>
      <c r="M53" s="553"/>
      <c r="N53" s="553"/>
      <c r="O53" s="553"/>
      <c r="P53" s="554"/>
      <c r="Q53" s="94"/>
    </row>
    <row r="54" spans="1:17" x14ac:dyDescent="0.2">
      <c r="A54" s="369"/>
      <c r="B54" s="369"/>
      <c r="C54" s="369"/>
      <c r="D54" s="557"/>
      <c r="E54" s="302" t="s">
        <v>528</v>
      </c>
      <c r="F54" s="303"/>
      <c r="G54" s="298"/>
      <c r="H54" s="293"/>
      <c r="I54" s="293"/>
      <c r="J54" s="552"/>
      <c r="K54" s="293"/>
      <c r="L54" s="555"/>
      <c r="M54" s="555"/>
      <c r="N54" s="555"/>
      <c r="O54" s="555"/>
      <c r="P54" s="556"/>
      <c r="Q54" s="94"/>
    </row>
    <row r="55" spans="1:17" ht="38.25" x14ac:dyDescent="0.2">
      <c r="A55" s="369"/>
      <c r="B55" s="369"/>
      <c r="C55" s="369"/>
      <c r="D55" s="411"/>
      <c r="E55" s="283">
        <v>17</v>
      </c>
      <c r="F55" s="299" t="s">
        <v>981</v>
      </c>
      <c r="G55" s="285" t="s">
        <v>95</v>
      </c>
      <c r="H55" s="286">
        <f>SUM(H56:H57)</f>
        <v>0</v>
      </c>
      <c r="I55" s="296"/>
      <c r="J55" s="296" t="s">
        <v>963</v>
      </c>
      <c r="K55" s="286">
        <f>SUM(K56:K57)</f>
        <v>0</v>
      </c>
      <c r="L55" s="283">
        <v>1407</v>
      </c>
      <c r="M55" s="286"/>
      <c r="N55" s="289"/>
      <c r="O55" s="289"/>
      <c r="P55" s="289"/>
      <c r="Q55" s="39"/>
    </row>
    <row r="56" spans="1:17" x14ac:dyDescent="0.2">
      <c r="A56" s="369"/>
      <c r="B56" s="369"/>
      <c r="C56" s="369"/>
      <c r="D56" s="557"/>
      <c r="E56" s="302" t="s">
        <v>533</v>
      </c>
      <c r="F56" s="303"/>
      <c r="G56" s="298"/>
      <c r="H56" s="293"/>
      <c r="I56" s="293"/>
      <c r="J56" s="551" t="s">
        <v>55</v>
      </c>
      <c r="K56" s="293"/>
      <c r="L56" s="553" t="s">
        <v>55</v>
      </c>
      <c r="M56" s="553"/>
      <c r="N56" s="553"/>
      <c r="O56" s="553"/>
      <c r="P56" s="554"/>
      <c r="Q56" s="94"/>
    </row>
    <row r="57" spans="1:17" x14ac:dyDescent="0.2">
      <c r="A57" s="369"/>
      <c r="B57" s="369"/>
      <c r="C57" s="369"/>
      <c r="D57" s="557"/>
      <c r="E57" s="302" t="s">
        <v>537</v>
      </c>
      <c r="F57" s="303"/>
      <c r="G57" s="298"/>
      <c r="H57" s="293"/>
      <c r="I57" s="293"/>
      <c r="J57" s="552"/>
      <c r="K57" s="293"/>
      <c r="L57" s="555"/>
      <c r="M57" s="555"/>
      <c r="N57" s="555"/>
      <c r="O57" s="555"/>
      <c r="P57" s="556"/>
      <c r="Q57" s="94"/>
    </row>
    <row r="58" spans="1:17" ht="25.5" x14ac:dyDescent="0.2">
      <c r="A58" s="369"/>
      <c r="B58" s="369"/>
      <c r="C58" s="369"/>
      <c r="D58" s="550"/>
      <c r="E58" s="283">
        <v>18</v>
      </c>
      <c r="F58" s="299" t="s">
        <v>982</v>
      </c>
      <c r="G58" s="299" t="s">
        <v>95</v>
      </c>
      <c r="H58" s="286">
        <v>0</v>
      </c>
      <c r="I58" s="296"/>
      <c r="J58" s="296" t="s">
        <v>963</v>
      </c>
      <c r="K58" s="286">
        <v>0</v>
      </c>
      <c r="L58" s="301">
        <v>450</v>
      </c>
      <c r="M58" s="286"/>
      <c r="N58" s="289"/>
      <c r="O58" s="289"/>
      <c r="P58" s="289"/>
      <c r="Q58" s="39"/>
    </row>
    <row r="59" spans="1:17" x14ac:dyDescent="0.2">
      <c r="A59" s="369"/>
      <c r="B59" s="369"/>
      <c r="C59" s="369"/>
      <c r="D59" s="550"/>
      <c r="E59" s="302"/>
      <c r="F59" s="303"/>
      <c r="G59" s="298"/>
      <c r="H59" s="293"/>
      <c r="I59" s="293"/>
      <c r="J59" s="551"/>
      <c r="K59" s="293"/>
      <c r="L59" s="553"/>
      <c r="M59" s="553"/>
      <c r="N59" s="553"/>
      <c r="O59" s="553"/>
      <c r="P59" s="554"/>
      <c r="Q59" s="94"/>
    </row>
    <row r="60" spans="1:17" x14ac:dyDescent="0.2">
      <c r="A60" s="369"/>
      <c r="B60" s="369"/>
      <c r="C60" s="369"/>
      <c r="D60" s="550"/>
      <c r="E60" s="302"/>
      <c r="F60" s="303"/>
      <c r="G60" s="298"/>
      <c r="H60" s="293"/>
      <c r="I60" s="293"/>
      <c r="J60" s="552"/>
      <c r="K60" s="293"/>
      <c r="L60" s="555"/>
      <c r="M60" s="555"/>
      <c r="N60" s="555"/>
      <c r="O60" s="555"/>
      <c r="P60" s="556"/>
      <c r="Q60" s="94"/>
    </row>
    <row r="61" spans="1:17" ht="38.25" x14ac:dyDescent="0.2">
      <c r="A61" s="369"/>
      <c r="B61" s="369"/>
      <c r="C61" s="369"/>
      <c r="D61" s="550"/>
      <c r="E61" s="283">
        <v>19</v>
      </c>
      <c r="F61" s="299" t="s">
        <v>983</v>
      </c>
      <c r="G61" s="299"/>
      <c r="H61" s="286">
        <v>0</v>
      </c>
      <c r="I61" s="296"/>
      <c r="J61" s="296" t="s">
        <v>963</v>
      </c>
      <c r="K61" s="286">
        <v>0</v>
      </c>
      <c r="L61" s="301">
        <v>44</v>
      </c>
      <c r="M61" s="286"/>
      <c r="N61" s="289"/>
      <c r="O61" s="289"/>
      <c r="P61" s="289"/>
      <c r="Q61" s="39"/>
    </row>
    <row r="62" spans="1:17" x14ac:dyDescent="0.2">
      <c r="A62" s="369"/>
      <c r="B62" s="369"/>
      <c r="C62" s="369"/>
      <c r="D62" s="550"/>
      <c r="E62" s="302"/>
      <c r="F62" s="303"/>
      <c r="G62" s="298"/>
      <c r="H62" s="293"/>
      <c r="I62" s="293"/>
      <c r="J62" s="551"/>
      <c r="K62" s="293"/>
      <c r="L62" s="553"/>
      <c r="M62" s="553"/>
      <c r="N62" s="553"/>
      <c r="O62" s="553"/>
      <c r="P62" s="554"/>
      <c r="Q62" s="94"/>
    </row>
    <row r="63" spans="1:17" x14ac:dyDescent="0.2">
      <c r="A63" s="369"/>
      <c r="B63" s="369"/>
      <c r="C63" s="369"/>
      <c r="D63" s="550"/>
      <c r="E63" s="302"/>
      <c r="F63" s="303"/>
      <c r="G63" s="298"/>
      <c r="H63" s="293"/>
      <c r="I63" s="293"/>
      <c r="J63" s="552"/>
      <c r="K63" s="293"/>
      <c r="L63" s="555"/>
      <c r="M63" s="555"/>
      <c r="N63" s="555"/>
      <c r="O63" s="555"/>
      <c r="P63" s="556"/>
      <c r="Q63" s="94"/>
    </row>
    <row r="64" spans="1:17" ht="15.75" x14ac:dyDescent="0.2">
      <c r="A64" s="369"/>
      <c r="B64" s="369"/>
      <c r="C64" s="369"/>
      <c r="D64" s="369"/>
      <c r="E64" s="42">
        <v>20</v>
      </c>
      <c r="F64" s="26" t="s">
        <v>984</v>
      </c>
      <c r="G64" s="26"/>
      <c r="H64" s="60">
        <v>0</v>
      </c>
      <c r="I64" s="30"/>
      <c r="J64" s="30" t="s">
        <v>985</v>
      </c>
      <c r="K64" s="60">
        <v>0</v>
      </c>
      <c r="L64" s="38">
        <v>80</v>
      </c>
      <c r="M64" s="60"/>
      <c r="N64" s="61"/>
      <c r="O64" s="61"/>
      <c r="P64" s="61"/>
      <c r="Q64" s="39"/>
    </row>
    <row r="65" spans="1:17" ht="15.75" x14ac:dyDescent="0.2">
      <c r="A65" s="369"/>
      <c r="B65" s="369"/>
      <c r="C65" s="369"/>
      <c r="D65" s="369"/>
      <c r="E65" s="45"/>
      <c r="F65" s="41"/>
      <c r="G65" s="33"/>
      <c r="H65" s="36"/>
      <c r="I65" s="36"/>
      <c r="J65" s="400"/>
      <c r="K65" s="36"/>
      <c r="L65" s="402"/>
      <c r="M65" s="402"/>
      <c r="N65" s="402"/>
      <c r="O65" s="402"/>
      <c r="P65" s="403"/>
      <c r="Q65" s="94"/>
    </row>
    <row r="66" spans="1:17" ht="15.75" x14ac:dyDescent="0.2">
      <c r="A66" s="369"/>
      <c r="B66" s="369"/>
      <c r="C66" s="369"/>
      <c r="D66" s="369"/>
      <c r="E66" s="45"/>
      <c r="F66" s="41"/>
      <c r="G66" s="33"/>
      <c r="H66" s="36"/>
      <c r="I66" s="36"/>
      <c r="J66" s="401"/>
      <c r="K66" s="36"/>
      <c r="L66" s="404"/>
      <c r="M66" s="404"/>
      <c r="N66" s="404"/>
      <c r="O66" s="404"/>
      <c r="P66" s="405"/>
      <c r="Q66" s="94"/>
    </row>
    <row r="67" spans="1:17" ht="15.75" x14ac:dyDescent="0.2">
      <c r="A67" s="369"/>
      <c r="B67" s="369"/>
      <c r="C67" s="369"/>
      <c r="D67" s="369"/>
      <c r="E67" s="42"/>
      <c r="F67" s="26"/>
      <c r="G67" s="26"/>
      <c r="H67" s="60"/>
      <c r="I67" s="30"/>
      <c r="J67" s="30"/>
      <c r="K67" s="60"/>
      <c r="L67" s="38"/>
      <c r="M67" s="60"/>
      <c r="N67" s="61"/>
      <c r="O67" s="61"/>
      <c r="P67" s="61"/>
      <c r="Q67" s="39"/>
    </row>
    <row r="68" spans="1:17" ht="15.75" x14ac:dyDescent="0.2">
      <c r="A68" s="369"/>
      <c r="B68" s="369"/>
      <c r="C68" s="369"/>
      <c r="D68" s="369"/>
      <c r="E68" s="45"/>
      <c r="F68" s="41"/>
      <c r="G68" s="33"/>
      <c r="H68" s="36"/>
      <c r="I68" s="36"/>
      <c r="J68" s="400" t="s">
        <v>55</v>
      </c>
      <c r="K68" s="36"/>
      <c r="L68" s="402" t="s">
        <v>55</v>
      </c>
      <c r="M68" s="402"/>
      <c r="N68" s="402"/>
      <c r="O68" s="402"/>
      <c r="P68" s="403"/>
      <c r="Q68" s="94"/>
    </row>
    <row r="69" spans="1:17" ht="15.75" x14ac:dyDescent="0.2">
      <c r="A69" s="369"/>
      <c r="B69" s="369"/>
      <c r="C69" s="369"/>
      <c r="D69" s="369"/>
      <c r="E69" s="45"/>
      <c r="F69" s="41"/>
      <c r="G69" s="33"/>
      <c r="H69" s="36"/>
      <c r="I69" s="36"/>
      <c r="J69" s="401"/>
      <c r="K69" s="36"/>
      <c r="L69" s="404"/>
      <c r="M69" s="404"/>
      <c r="N69" s="404"/>
      <c r="O69" s="404"/>
      <c r="P69" s="405"/>
      <c r="Q69" s="94"/>
    </row>
  </sheetData>
  <mergeCells count="154">
    <mergeCell ref="A2:C3"/>
    <mergeCell ref="D2:J3"/>
    <mergeCell ref="K2:L3"/>
    <mergeCell ref="M2:P3"/>
    <mergeCell ref="Q2:Q5"/>
    <mergeCell ref="A4:A5"/>
    <mergeCell ref="B4:B5"/>
    <mergeCell ref="C4:C5"/>
    <mergeCell ref="D4:D5"/>
    <mergeCell ref="E4:E5"/>
    <mergeCell ref="Q6:Q9"/>
    <mergeCell ref="A7:A9"/>
    <mergeCell ref="B7:B9"/>
    <mergeCell ref="C7:C9"/>
    <mergeCell ref="D7:D9"/>
    <mergeCell ref="J8:J9"/>
    <mergeCell ref="L8:P9"/>
    <mergeCell ref="L4:L5"/>
    <mergeCell ref="M4:M5"/>
    <mergeCell ref="N4:N5"/>
    <mergeCell ref="O4:O5"/>
    <mergeCell ref="P4:P5"/>
    <mergeCell ref="A6:D6"/>
    <mergeCell ref="E6:F6"/>
    <mergeCell ref="F4:F5"/>
    <mergeCell ref="G4:G5"/>
    <mergeCell ref="H4:H5"/>
    <mergeCell ref="I4:I5"/>
    <mergeCell ref="J4:J5"/>
    <mergeCell ref="K4:K5"/>
    <mergeCell ref="A13:A15"/>
    <mergeCell ref="B13:B15"/>
    <mergeCell ref="C13:C15"/>
    <mergeCell ref="D13:D15"/>
    <mergeCell ref="Q13:Q15"/>
    <mergeCell ref="J14:J15"/>
    <mergeCell ref="L14:P15"/>
    <mergeCell ref="A10:A12"/>
    <mergeCell ref="B10:B12"/>
    <mergeCell ref="C10:C12"/>
    <mergeCell ref="D10:D12"/>
    <mergeCell ref="Q10:Q12"/>
    <mergeCell ref="J11:J12"/>
    <mergeCell ref="L11:P12"/>
    <mergeCell ref="Q17:Q18"/>
    <mergeCell ref="A19:A21"/>
    <mergeCell ref="B19:B21"/>
    <mergeCell ref="C19:C21"/>
    <mergeCell ref="D19:D21"/>
    <mergeCell ref="J20:J21"/>
    <mergeCell ref="L20:P21"/>
    <mergeCell ref="Q20:Q21"/>
    <mergeCell ref="A16:A18"/>
    <mergeCell ref="B16:B18"/>
    <mergeCell ref="C16:C18"/>
    <mergeCell ref="D16:D18"/>
    <mergeCell ref="J17:J18"/>
    <mergeCell ref="L17:P18"/>
    <mergeCell ref="A25:A27"/>
    <mergeCell ref="B25:B27"/>
    <mergeCell ref="C25:C27"/>
    <mergeCell ref="D25:D27"/>
    <mergeCell ref="J26:J27"/>
    <mergeCell ref="L26:P27"/>
    <mergeCell ref="A22:A24"/>
    <mergeCell ref="B22:B24"/>
    <mergeCell ref="C22:C24"/>
    <mergeCell ref="D22:D24"/>
    <mergeCell ref="J23:J24"/>
    <mergeCell ref="L23:P24"/>
    <mergeCell ref="A31:A33"/>
    <mergeCell ref="B31:B33"/>
    <mergeCell ref="C31:C33"/>
    <mergeCell ref="D31:D33"/>
    <mergeCell ref="J32:J33"/>
    <mergeCell ref="L32:P33"/>
    <mergeCell ref="A28:A30"/>
    <mergeCell ref="B28:B30"/>
    <mergeCell ref="C28:C30"/>
    <mergeCell ref="D28:D30"/>
    <mergeCell ref="J29:J30"/>
    <mergeCell ref="L29:P30"/>
    <mergeCell ref="A37:A39"/>
    <mergeCell ref="B37:B39"/>
    <mergeCell ref="C37:C39"/>
    <mergeCell ref="D37:D39"/>
    <mergeCell ref="J38:J39"/>
    <mergeCell ref="L38:P39"/>
    <mergeCell ref="A34:A36"/>
    <mergeCell ref="B34:B36"/>
    <mergeCell ref="C34:C36"/>
    <mergeCell ref="D34:D36"/>
    <mergeCell ref="J35:J36"/>
    <mergeCell ref="L35:P36"/>
    <mergeCell ref="A43:A45"/>
    <mergeCell ref="B43:B45"/>
    <mergeCell ref="C43:C45"/>
    <mergeCell ref="D43:D45"/>
    <mergeCell ref="J44:J45"/>
    <mergeCell ref="L44:P45"/>
    <mergeCell ref="A40:A42"/>
    <mergeCell ref="B40:B42"/>
    <mergeCell ref="C40:C42"/>
    <mergeCell ref="D40:D42"/>
    <mergeCell ref="J41:J42"/>
    <mergeCell ref="L41:P42"/>
    <mergeCell ref="A49:A51"/>
    <mergeCell ref="B49:B51"/>
    <mergeCell ref="C49:C51"/>
    <mergeCell ref="D49:D51"/>
    <mergeCell ref="J50:J51"/>
    <mergeCell ref="L50:P51"/>
    <mergeCell ref="A46:A48"/>
    <mergeCell ref="B46:B48"/>
    <mergeCell ref="C46:C48"/>
    <mergeCell ref="D46:D48"/>
    <mergeCell ref="J47:J48"/>
    <mergeCell ref="L47:P48"/>
    <mergeCell ref="A55:A57"/>
    <mergeCell ref="B55:B57"/>
    <mergeCell ref="C55:C57"/>
    <mergeCell ref="D55:D57"/>
    <mergeCell ref="J56:J57"/>
    <mergeCell ref="L56:P57"/>
    <mergeCell ref="A52:A54"/>
    <mergeCell ref="B52:B54"/>
    <mergeCell ref="C52:C54"/>
    <mergeCell ref="D52:D54"/>
    <mergeCell ref="J53:J54"/>
    <mergeCell ref="L53:P54"/>
    <mergeCell ref="A61:A63"/>
    <mergeCell ref="B61:B63"/>
    <mergeCell ref="C61:C63"/>
    <mergeCell ref="D61:D63"/>
    <mergeCell ref="J62:J63"/>
    <mergeCell ref="L62:P63"/>
    <mergeCell ref="A58:A60"/>
    <mergeCell ref="B58:B60"/>
    <mergeCell ref="C58:C60"/>
    <mergeCell ref="D58:D60"/>
    <mergeCell ref="J59:J60"/>
    <mergeCell ref="L59:P60"/>
    <mergeCell ref="A67:A69"/>
    <mergeCell ref="B67:B69"/>
    <mergeCell ref="C67:C69"/>
    <mergeCell ref="D67:D69"/>
    <mergeCell ref="J68:J69"/>
    <mergeCell ref="L68:P69"/>
    <mergeCell ref="A64:A66"/>
    <mergeCell ref="B64:B66"/>
    <mergeCell ref="C64:C66"/>
    <mergeCell ref="D64:D66"/>
    <mergeCell ref="J65:J66"/>
    <mergeCell ref="L65:P66"/>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
  <sheetViews>
    <sheetView topLeftCell="F10" zoomScale="80" zoomScaleNormal="80" workbookViewId="0">
      <selection activeCell="L15" sqref="L15:P18"/>
    </sheetView>
  </sheetViews>
  <sheetFormatPr baseColWidth="10" defaultRowHeight="12.75" x14ac:dyDescent="0.2"/>
  <cols>
    <col min="2" max="2" width="18.42578125" customWidth="1"/>
    <col min="3" max="3" width="17" customWidth="1"/>
    <col min="4" max="4" width="16.42578125" customWidth="1"/>
    <col min="6" max="6" width="18.7109375" customWidth="1"/>
    <col min="7" max="7" width="13.7109375" customWidth="1"/>
    <col min="8" max="8" width="16.28515625" customWidth="1"/>
    <col min="9" max="9" width="17" customWidth="1"/>
    <col min="10" max="10" width="16.42578125" customWidth="1"/>
    <col min="11" max="11" width="23.7109375" customWidth="1"/>
    <col min="17" max="17" width="55.85546875" customWidth="1"/>
  </cols>
  <sheetData>
    <row r="1" spans="1:17" x14ac:dyDescent="0.2">
      <c r="A1" s="391"/>
      <c r="B1" s="391"/>
      <c r="C1" s="391"/>
      <c r="D1" s="393" t="s">
        <v>42</v>
      </c>
      <c r="E1" s="393"/>
      <c r="F1" s="393"/>
      <c r="G1" s="393"/>
      <c r="H1" s="393"/>
      <c r="I1" s="393"/>
      <c r="J1" s="393"/>
      <c r="K1" s="393"/>
      <c r="L1" s="393"/>
      <c r="M1" s="393"/>
      <c r="N1" s="393"/>
      <c r="O1" s="393"/>
      <c r="P1" s="393"/>
      <c r="Q1" s="393"/>
    </row>
    <row r="2" spans="1:17" x14ac:dyDescent="0.2">
      <c r="A2" s="391"/>
      <c r="B2" s="391"/>
      <c r="C2" s="391"/>
      <c r="D2" s="393"/>
      <c r="E2" s="393"/>
      <c r="F2" s="393"/>
      <c r="G2" s="393"/>
      <c r="H2" s="393"/>
      <c r="I2" s="393"/>
      <c r="J2" s="393"/>
      <c r="K2" s="393"/>
      <c r="L2" s="393"/>
      <c r="M2" s="393"/>
      <c r="N2" s="393"/>
      <c r="O2" s="393"/>
      <c r="P2" s="393"/>
      <c r="Q2" s="393"/>
    </row>
    <row r="3" spans="1:17" x14ac:dyDescent="0.2">
      <c r="A3" s="391"/>
      <c r="B3" s="391"/>
      <c r="C3" s="391"/>
      <c r="D3" s="394" t="s">
        <v>43</v>
      </c>
      <c r="E3" s="394"/>
      <c r="F3" s="394"/>
      <c r="G3" s="394"/>
      <c r="H3" s="394"/>
      <c r="I3" s="394"/>
      <c r="J3" s="394"/>
      <c r="K3" s="394"/>
      <c r="L3" s="394"/>
      <c r="M3" s="394"/>
      <c r="N3" s="394"/>
      <c r="O3" s="394"/>
      <c r="P3" s="394"/>
      <c r="Q3" s="394"/>
    </row>
    <row r="4" spans="1:17" x14ac:dyDescent="0.2">
      <c r="A4" s="391"/>
      <c r="B4" s="391"/>
      <c r="C4" s="391"/>
      <c r="D4" s="394"/>
      <c r="E4" s="394"/>
      <c r="F4" s="394"/>
      <c r="G4" s="394"/>
      <c r="H4" s="394"/>
      <c r="I4" s="394"/>
      <c r="J4" s="394"/>
      <c r="K4" s="394"/>
      <c r="L4" s="394"/>
      <c r="M4" s="394"/>
      <c r="N4" s="394"/>
      <c r="O4" s="394"/>
      <c r="P4" s="394"/>
      <c r="Q4" s="394"/>
    </row>
    <row r="5" spans="1:17" x14ac:dyDescent="0.2">
      <c r="A5" s="391"/>
      <c r="B5" s="391"/>
      <c r="C5" s="391"/>
      <c r="D5" s="395" t="s">
        <v>41</v>
      </c>
      <c r="E5" s="395"/>
      <c r="F5" s="395"/>
      <c r="G5" s="395"/>
      <c r="H5" s="395"/>
      <c r="I5" s="395"/>
      <c r="J5" s="395"/>
      <c r="K5" s="395"/>
      <c r="L5" s="395"/>
      <c r="M5" s="395"/>
      <c r="N5" s="395"/>
      <c r="O5" s="395"/>
      <c r="P5" s="395"/>
      <c r="Q5" s="395"/>
    </row>
    <row r="6" spans="1:17" x14ac:dyDescent="0.2">
      <c r="A6" s="391"/>
      <c r="B6" s="391"/>
      <c r="C6" s="391"/>
      <c r="D6" s="395"/>
      <c r="E6" s="395"/>
      <c r="F6" s="395"/>
      <c r="G6" s="395"/>
      <c r="H6" s="395"/>
      <c r="I6" s="395"/>
      <c r="J6" s="395"/>
      <c r="K6" s="395"/>
      <c r="L6" s="395"/>
      <c r="M6" s="395"/>
      <c r="N6" s="395"/>
      <c r="O6" s="395"/>
      <c r="P6" s="395"/>
      <c r="Q6" s="395"/>
    </row>
    <row r="7" spans="1:17" ht="13.5" thickBot="1" x14ac:dyDescent="0.25">
      <c r="A7" s="392"/>
      <c r="B7" s="392"/>
      <c r="C7" s="392"/>
      <c r="D7" s="25"/>
      <c r="E7" s="25"/>
      <c r="F7" s="25"/>
      <c r="G7" s="25"/>
      <c r="H7" s="25"/>
      <c r="I7" s="25"/>
      <c r="J7" s="25"/>
      <c r="K7" s="25"/>
      <c r="L7" s="25"/>
      <c r="M7" s="25"/>
      <c r="N7" s="25"/>
      <c r="O7" s="25"/>
      <c r="P7" s="25"/>
      <c r="Q7" s="25"/>
    </row>
    <row r="8" spans="1:17" ht="13.5" thickTop="1" x14ac:dyDescent="0.2">
      <c r="A8" s="23"/>
      <c r="B8" s="23"/>
      <c r="C8" s="23"/>
      <c r="D8" s="9"/>
      <c r="E8" s="1"/>
      <c r="F8" s="1"/>
      <c r="G8" s="1"/>
      <c r="H8" s="1"/>
      <c r="I8" s="1"/>
      <c r="J8" s="1"/>
      <c r="K8" s="1"/>
      <c r="L8" s="1"/>
      <c r="M8" s="1"/>
      <c r="N8" s="1"/>
      <c r="O8" s="1"/>
      <c r="P8" s="1"/>
      <c r="Q8" s="1"/>
    </row>
    <row r="9" spans="1:17" x14ac:dyDescent="0.2">
      <c r="A9" s="379" t="s">
        <v>77</v>
      </c>
      <c r="B9" s="379"/>
      <c r="C9" s="379"/>
      <c r="D9" s="380" t="s">
        <v>89</v>
      </c>
      <c r="E9" s="381"/>
      <c r="F9" s="381"/>
      <c r="G9" s="381"/>
      <c r="H9" s="381"/>
      <c r="I9" s="381"/>
      <c r="J9" s="381"/>
      <c r="K9" s="382" t="s">
        <v>88</v>
      </c>
      <c r="L9" s="382"/>
      <c r="M9" s="383" t="s">
        <v>79</v>
      </c>
      <c r="N9" s="384"/>
      <c r="O9" s="384"/>
      <c r="P9" s="385"/>
      <c r="Q9" s="389" t="s">
        <v>134</v>
      </c>
    </row>
    <row r="10" spans="1:17" x14ac:dyDescent="0.2">
      <c r="A10" s="379"/>
      <c r="B10" s="379"/>
      <c r="C10" s="379"/>
      <c r="D10" s="381"/>
      <c r="E10" s="381"/>
      <c r="F10" s="381"/>
      <c r="G10" s="381"/>
      <c r="H10" s="381"/>
      <c r="I10" s="381"/>
      <c r="J10" s="381"/>
      <c r="K10" s="382"/>
      <c r="L10" s="382"/>
      <c r="M10" s="386"/>
      <c r="N10" s="387"/>
      <c r="O10" s="387"/>
      <c r="P10" s="388"/>
      <c r="Q10" s="389"/>
    </row>
    <row r="11" spans="1:17" x14ac:dyDescent="0.2">
      <c r="A11" s="390" t="s">
        <v>34</v>
      </c>
      <c r="B11" s="373" t="s">
        <v>35</v>
      </c>
      <c r="C11" s="373" t="s">
        <v>28</v>
      </c>
      <c r="D11" s="372" t="s">
        <v>40</v>
      </c>
      <c r="E11" s="372" t="s">
        <v>0</v>
      </c>
      <c r="F11" s="372" t="s">
        <v>4</v>
      </c>
      <c r="G11" s="372" t="s">
        <v>10</v>
      </c>
      <c r="H11" s="372" t="s">
        <v>124</v>
      </c>
      <c r="I11" s="372" t="s">
        <v>84</v>
      </c>
      <c r="J11" s="372" t="s">
        <v>87</v>
      </c>
      <c r="K11" s="371" t="s">
        <v>85</v>
      </c>
      <c r="L11" s="371" t="s">
        <v>86</v>
      </c>
      <c r="M11" s="364" t="s">
        <v>102</v>
      </c>
      <c r="N11" s="364" t="s">
        <v>90</v>
      </c>
      <c r="O11" s="365" t="s">
        <v>91</v>
      </c>
      <c r="P11" s="365" t="s">
        <v>92</v>
      </c>
      <c r="Q11" s="389"/>
    </row>
    <row r="12" spans="1:17" ht="42.75" customHeight="1" x14ac:dyDescent="0.2">
      <c r="A12" s="390"/>
      <c r="B12" s="373"/>
      <c r="C12" s="373"/>
      <c r="D12" s="372"/>
      <c r="E12" s="372"/>
      <c r="F12" s="372"/>
      <c r="G12" s="372"/>
      <c r="H12" s="372"/>
      <c r="I12" s="372"/>
      <c r="J12" s="372"/>
      <c r="K12" s="371"/>
      <c r="L12" s="371"/>
      <c r="M12" s="364"/>
      <c r="N12" s="364"/>
      <c r="O12" s="365"/>
      <c r="P12" s="365"/>
      <c r="Q12" s="389"/>
    </row>
    <row r="13" spans="1:17" ht="18" x14ac:dyDescent="0.2">
      <c r="A13" s="366" t="s">
        <v>144</v>
      </c>
      <c r="B13" s="366"/>
      <c r="C13" s="366"/>
      <c r="D13" s="368"/>
      <c r="E13" s="367" t="s">
        <v>75</v>
      </c>
      <c r="F13" s="368"/>
      <c r="G13" s="62"/>
      <c r="H13" s="60">
        <f>+H14+H19+H25+H31+H37+H42</f>
        <v>36</v>
      </c>
      <c r="I13" s="63"/>
      <c r="J13" s="60">
        <f>+J14+J19+J25+J31+J37+J42</f>
        <v>36</v>
      </c>
      <c r="K13" s="60">
        <f t="shared" ref="K13:L13" si="0">+K14+K19+K25+K31+K37+K42</f>
        <v>36</v>
      </c>
      <c r="L13" s="63">
        <f t="shared" si="0"/>
        <v>36</v>
      </c>
      <c r="M13" s="60">
        <f>+J13-L13</f>
        <v>0</v>
      </c>
      <c r="N13" s="60">
        <f>+(N14+N19+N25+N31+N37+N42)/6</f>
        <v>0.16666666666666666</v>
      </c>
      <c r="O13" s="60">
        <f>+(O14+O19+O25+O31+O37+O42)/6</f>
        <v>0.16666666666666666</v>
      </c>
      <c r="P13" s="60">
        <f>+(P14+P19+P25+P31+P37+P42)/6</f>
        <v>0.16666666666666666</v>
      </c>
      <c r="Q13" s="419" t="s">
        <v>986</v>
      </c>
    </row>
    <row r="14" spans="1:17" ht="15.75" x14ac:dyDescent="0.2">
      <c r="A14" s="565" t="s">
        <v>987</v>
      </c>
      <c r="B14" s="565" t="s">
        <v>612</v>
      </c>
      <c r="C14" s="565" t="s">
        <v>613</v>
      </c>
      <c r="D14" s="565" t="s">
        <v>988</v>
      </c>
      <c r="E14" s="42">
        <v>1</v>
      </c>
      <c r="F14" s="56"/>
      <c r="G14" s="57"/>
      <c r="H14" s="60">
        <f>SUM(H15:H18)</f>
        <v>36</v>
      </c>
      <c r="I14" s="27"/>
      <c r="J14" s="27">
        <v>36</v>
      </c>
      <c r="K14" s="60">
        <f>SUM(K15:K18)</f>
        <v>36</v>
      </c>
      <c r="L14" s="31">
        <v>36</v>
      </c>
      <c r="M14" s="60">
        <f>+J14-L14</f>
        <v>0</v>
      </c>
      <c r="N14" s="61">
        <f>+K14/H14</f>
        <v>1</v>
      </c>
      <c r="O14" s="61">
        <f>+L14/J14</f>
        <v>1</v>
      </c>
      <c r="P14" s="61">
        <f>(N14+O14)/2</f>
        <v>1</v>
      </c>
      <c r="Q14" s="563"/>
    </row>
    <row r="15" spans="1:17" ht="48" x14ac:dyDescent="0.2">
      <c r="A15" s="566"/>
      <c r="B15" s="566"/>
      <c r="C15" s="566"/>
      <c r="D15" s="566"/>
      <c r="E15" s="44" t="s">
        <v>30</v>
      </c>
      <c r="F15" s="74" t="s">
        <v>989</v>
      </c>
      <c r="G15" s="304" t="s">
        <v>990</v>
      </c>
      <c r="H15" s="36">
        <v>12</v>
      </c>
      <c r="I15" s="36" t="s">
        <v>991</v>
      </c>
      <c r="J15" s="400" t="s">
        <v>27</v>
      </c>
      <c r="K15" s="36">
        <v>12</v>
      </c>
      <c r="L15" s="402" t="s">
        <v>55</v>
      </c>
      <c r="M15" s="402"/>
      <c r="N15" s="402"/>
      <c r="O15" s="402"/>
      <c r="P15" s="403"/>
      <c r="Q15" s="563"/>
    </row>
    <row r="16" spans="1:17" ht="60" x14ac:dyDescent="0.2">
      <c r="A16" s="566"/>
      <c r="B16" s="566"/>
      <c r="C16" s="566"/>
      <c r="D16" s="566"/>
      <c r="E16" s="44" t="s">
        <v>25</v>
      </c>
      <c r="F16" s="74" t="s">
        <v>992</v>
      </c>
      <c r="G16" s="305" t="s">
        <v>990</v>
      </c>
      <c r="H16" s="36">
        <v>12</v>
      </c>
      <c r="I16" s="36" t="s">
        <v>991</v>
      </c>
      <c r="J16" s="401"/>
      <c r="K16" s="36">
        <v>12</v>
      </c>
      <c r="L16" s="404"/>
      <c r="M16" s="404"/>
      <c r="N16" s="404"/>
      <c r="O16" s="404"/>
      <c r="P16" s="405"/>
      <c r="Q16" s="563"/>
    </row>
    <row r="17" spans="1:17" ht="105" customHeight="1" x14ac:dyDescent="0.2">
      <c r="A17" s="566"/>
      <c r="B17" s="566"/>
      <c r="C17" s="566"/>
      <c r="D17" s="566"/>
      <c r="E17" s="44" t="s">
        <v>26</v>
      </c>
      <c r="F17" s="74" t="s">
        <v>993</v>
      </c>
      <c r="G17" s="305" t="s">
        <v>990</v>
      </c>
      <c r="H17" s="36">
        <v>12</v>
      </c>
      <c r="I17" s="36" t="s">
        <v>991</v>
      </c>
      <c r="J17" s="401"/>
      <c r="K17" s="36">
        <v>12</v>
      </c>
      <c r="L17" s="404"/>
      <c r="M17" s="404"/>
      <c r="N17" s="404"/>
      <c r="O17" s="404"/>
      <c r="P17" s="405"/>
      <c r="Q17" s="563"/>
    </row>
    <row r="18" spans="1:17" ht="93.75" customHeight="1" x14ac:dyDescent="0.2">
      <c r="A18" s="566"/>
      <c r="B18" s="566"/>
      <c r="C18" s="566"/>
      <c r="D18" s="566"/>
      <c r="E18" s="44" t="s">
        <v>51</v>
      </c>
      <c r="F18" s="22"/>
      <c r="G18" s="34"/>
      <c r="H18" s="35"/>
      <c r="I18" s="36"/>
      <c r="J18" s="401"/>
      <c r="K18" s="36"/>
      <c r="L18" s="404"/>
      <c r="M18" s="404"/>
      <c r="N18" s="404"/>
      <c r="O18" s="404"/>
      <c r="P18" s="405"/>
      <c r="Q18" s="564"/>
    </row>
  </sheetData>
  <mergeCells count="34">
    <mergeCell ref="G11:G12"/>
    <mergeCell ref="A1:C7"/>
    <mergeCell ref="D1:Q2"/>
    <mergeCell ref="D3:Q4"/>
    <mergeCell ref="D5:Q6"/>
    <mergeCell ref="A9:C10"/>
    <mergeCell ref="D9:J10"/>
    <mergeCell ref="K9:L10"/>
    <mergeCell ref="M9:P10"/>
    <mergeCell ref="Q9:Q12"/>
    <mergeCell ref="A11:A12"/>
    <mergeCell ref="B11:B12"/>
    <mergeCell ref="C11:C12"/>
    <mergeCell ref="D11:D12"/>
    <mergeCell ref="E11:E12"/>
    <mergeCell ref="F11:F12"/>
    <mergeCell ref="H11:H12"/>
    <mergeCell ref="I11:I12"/>
    <mergeCell ref="J11:J12"/>
    <mergeCell ref="K11:K12"/>
    <mergeCell ref="L11:L12"/>
    <mergeCell ref="A13:D13"/>
    <mergeCell ref="E13:F13"/>
    <mergeCell ref="Q13:Q18"/>
    <mergeCell ref="A14:A18"/>
    <mergeCell ref="B14:B18"/>
    <mergeCell ref="C14:C18"/>
    <mergeCell ref="D14:D18"/>
    <mergeCell ref="J15:J18"/>
    <mergeCell ref="L15:P18"/>
    <mergeCell ref="N11:N12"/>
    <mergeCell ref="O11:O12"/>
    <mergeCell ref="P11:P12"/>
    <mergeCell ref="M11:M12"/>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7"/>
  <sheetViews>
    <sheetView tabSelected="1" zoomScale="75" zoomScaleNormal="75" workbookViewId="0">
      <selection activeCell="D11" sqref="D11:D14"/>
    </sheetView>
  </sheetViews>
  <sheetFormatPr baseColWidth="10" defaultRowHeight="12.75" x14ac:dyDescent="0.2"/>
  <cols>
    <col min="1" max="1" width="21" customWidth="1"/>
    <col min="2" max="2" width="18.28515625" customWidth="1"/>
    <col min="4" max="4" width="16" customWidth="1"/>
    <col min="5" max="5" width="5.7109375" bestFit="1" customWidth="1"/>
    <col min="6" max="6" width="31.85546875" customWidth="1"/>
    <col min="17" max="17" width="40" customWidth="1"/>
  </cols>
  <sheetData>
    <row r="1" spans="1:17" x14ac:dyDescent="0.2">
      <c r="A1" s="659"/>
      <c r="B1" s="659"/>
      <c r="C1" s="659"/>
      <c r="D1" s="660"/>
      <c r="E1" s="661"/>
      <c r="F1" s="661"/>
      <c r="G1" s="660"/>
      <c r="H1" s="661"/>
      <c r="I1" s="661"/>
      <c r="J1" s="661"/>
      <c r="K1" s="661"/>
      <c r="L1" s="662"/>
      <c r="M1" s="661"/>
      <c r="N1" s="661"/>
      <c r="O1" s="661"/>
      <c r="P1" s="661"/>
      <c r="Q1" s="663"/>
    </row>
    <row r="2" spans="1:17" x14ac:dyDescent="0.2">
      <c r="A2" s="664" t="s">
        <v>77</v>
      </c>
      <c r="B2" s="664"/>
      <c r="C2" s="664"/>
      <c r="D2" s="665" t="s">
        <v>89</v>
      </c>
      <c r="E2" s="666"/>
      <c r="F2" s="666"/>
      <c r="G2" s="666"/>
      <c r="H2" s="666"/>
      <c r="I2" s="666"/>
      <c r="J2" s="666"/>
      <c r="K2" s="667" t="s">
        <v>88</v>
      </c>
      <c r="L2" s="667"/>
      <c r="M2" s="668" t="s">
        <v>79</v>
      </c>
      <c r="N2" s="668"/>
      <c r="O2" s="668"/>
      <c r="P2" s="668"/>
      <c r="Q2" s="669" t="s">
        <v>134</v>
      </c>
    </row>
    <row r="3" spans="1:17" x14ac:dyDescent="0.2">
      <c r="A3" s="664"/>
      <c r="B3" s="664"/>
      <c r="C3" s="664"/>
      <c r="D3" s="666"/>
      <c r="E3" s="666"/>
      <c r="F3" s="666"/>
      <c r="G3" s="666"/>
      <c r="H3" s="666"/>
      <c r="I3" s="666"/>
      <c r="J3" s="666"/>
      <c r="K3" s="667"/>
      <c r="L3" s="667"/>
      <c r="M3" s="668"/>
      <c r="N3" s="668"/>
      <c r="O3" s="668"/>
      <c r="P3" s="668"/>
      <c r="Q3" s="669"/>
    </row>
    <row r="4" spans="1:17" x14ac:dyDescent="0.2">
      <c r="A4" s="670" t="s">
        <v>34</v>
      </c>
      <c r="B4" s="671" t="s">
        <v>35</v>
      </c>
      <c r="C4" s="671" t="s">
        <v>28</v>
      </c>
      <c r="D4" s="672" t="s">
        <v>40</v>
      </c>
      <c r="E4" s="672" t="s">
        <v>0</v>
      </c>
      <c r="F4" s="672" t="s">
        <v>4</v>
      </c>
      <c r="G4" s="672" t="s">
        <v>10</v>
      </c>
      <c r="H4" s="672" t="s">
        <v>124</v>
      </c>
      <c r="I4" s="672" t="s">
        <v>84</v>
      </c>
      <c r="J4" s="672" t="s">
        <v>87</v>
      </c>
      <c r="K4" s="673" t="s">
        <v>85</v>
      </c>
      <c r="L4" s="674" t="s">
        <v>86</v>
      </c>
      <c r="M4" s="675" t="s">
        <v>1082</v>
      </c>
      <c r="N4" s="675" t="s">
        <v>1083</v>
      </c>
      <c r="O4" s="676" t="s">
        <v>1084</v>
      </c>
      <c r="P4" s="676" t="s">
        <v>1085</v>
      </c>
      <c r="Q4" s="669"/>
    </row>
    <row r="5" spans="1:17" ht="39" customHeight="1" x14ac:dyDescent="0.2">
      <c r="A5" s="670"/>
      <c r="B5" s="671"/>
      <c r="C5" s="671"/>
      <c r="D5" s="672"/>
      <c r="E5" s="672"/>
      <c r="F5" s="672"/>
      <c r="G5" s="672"/>
      <c r="H5" s="672"/>
      <c r="I5" s="672"/>
      <c r="J5" s="672"/>
      <c r="K5" s="673"/>
      <c r="L5" s="674"/>
      <c r="M5" s="675"/>
      <c r="N5" s="675"/>
      <c r="O5" s="676"/>
      <c r="P5" s="676"/>
      <c r="Q5" s="669"/>
    </row>
    <row r="6" spans="1:17" ht="28.5" customHeight="1" x14ac:dyDescent="0.2">
      <c r="A6" s="677" t="s">
        <v>144</v>
      </c>
      <c r="B6" s="677"/>
      <c r="C6" s="677"/>
      <c r="D6" s="677"/>
      <c r="E6" s="677" t="s">
        <v>75</v>
      </c>
      <c r="F6" s="677"/>
      <c r="G6" s="678"/>
      <c r="H6" s="679">
        <f>+H7+H11+H15+H19+H27+H31+H36+H48+H53+H57+H60</f>
        <v>777</v>
      </c>
      <c r="I6" s="678"/>
      <c r="J6" s="679">
        <f>+J7+J11+J15+J19+J27+J31+J36+J48+J53+J57+J60</f>
        <v>356</v>
      </c>
      <c r="K6" s="679">
        <f>+K7+K11+K15+K19+K27+K31+K36+K48+K53+K57+K60</f>
        <v>915</v>
      </c>
      <c r="L6" s="680">
        <f>+L7+L11+L15+L19+L27+L31+L36+L48+L53+L57+L60</f>
        <v>405</v>
      </c>
      <c r="M6" s="679">
        <f>+M7+M11+M15+M19+M27+M31+M36+M48+M53+M57+M60</f>
        <v>-49</v>
      </c>
      <c r="N6" s="681">
        <f>AVERAGE(N7,N11,N15,N19,N27,N31,N36,N48,N53,N57,N60)</f>
        <v>1.0259735796849199</v>
      </c>
      <c r="O6" s="681">
        <f>AVERAGE(O7,O11,O15,O19,O27,O31,O36,O48,O53,O57,O60)</f>
        <v>0.80692596063730093</v>
      </c>
      <c r="P6" s="681">
        <f>AVERAGE(P7,P11,P15,P19,P27,P31,P36,P48,P53,P57,P60)</f>
        <v>0.9164497701611104</v>
      </c>
      <c r="Q6" s="682" t="s">
        <v>1086</v>
      </c>
    </row>
    <row r="7" spans="1:17" ht="48" x14ac:dyDescent="0.2">
      <c r="A7" s="683" t="s">
        <v>1087</v>
      </c>
      <c r="B7" s="683" t="s">
        <v>1088</v>
      </c>
      <c r="C7" s="683" t="s">
        <v>27</v>
      </c>
      <c r="D7" s="683" t="s">
        <v>1089</v>
      </c>
      <c r="E7" s="684">
        <v>1</v>
      </c>
      <c r="F7" s="685" t="s">
        <v>1090</v>
      </c>
      <c r="G7" s="686" t="s">
        <v>2</v>
      </c>
      <c r="H7" s="679">
        <f>SUM(H8:H10)</f>
        <v>600</v>
      </c>
      <c r="I7" s="684" t="s">
        <v>1091</v>
      </c>
      <c r="J7" s="684">
        <v>200</v>
      </c>
      <c r="K7" s="679">
        <f>SUM(K8:K10)</f>
        <v>702</v>
      </c>
      <c r="L7" s="687">
        <v>234</v>
      </c>
      <c r="M7" s="679">
        <f>+J7-L7</f>
        <v>-34</v>
      </c>
      <c r="N7" s="688">
        <f>+K7/H7</f>
        <v>1.17</v>
      </c>
      <c r="O7" s="688">
        <f>+L7/J7</f>
        <v>1.17</v>
      </c>
      <c r="P7" s="688">
        <f>(N7+O7)/2</f>
        <v>1.17</v>
      </c>
      <c r="Q7" s="682"/>
    </row>
    <row r="8" spans="1:17" ht="36" x14ac:dyDescent="0.2">
      <c r="A8" s="683"/>
      <c r="B8" s="683"/>
      <c r="C8" s="683"/>
      <c r="D8" s="683"/>
      <c r="E8" s="151" t="s">
        <v>30</v>
      </c>
      <c r="F8" s="689" t="s">
        <v>1092</v>
      </c>
      <c r="G8" s="34" t="s">
        <v>2</v>
      </c>
      <c r="H8" s="656">
        <v>200</v>
      </c>
      <c r="I8" s="36" t="s">
        <v>1093</v>
      </c>
      <c r="J8" s="690" t="s">
        <v>27</v>
      </c>
      <c r="K8" s="36">
        <v>234</v>
      </c>
      <c r="L8" s="690" t="s">
        <v>55</v>
      </c>
      <c r="M8" s="690"/>
      <c r="N8" s="690"/>
      <c r="O8" s="690"/>
      <c r="P8" s="690"/>
      <c r="Q8" s="682"/>
    </row>
    <row r="9" spans="1:17" ht="24" x14ac:dyDescent="0.2">
      <c r="A9" s="683"/>
      <c r="B9" s="683"/>
      <c r="C9" s="683"/>
      <c r="D9" s="683"/>
      <c r="E9" s="151" t="s">
        <v>25</v>
      </c>
      <c r="F9" s="41" t="s">
        <v>1094</v>
      </c>
      <c r="G9" s="34" t="s">
        <v>2</v>
      </c>
      <c r="H9" s="656">
        <v>200</v>
      </c>
      <c r="I9" s="36" t="s">
        <v>1091</v>
      </c>
      <c r="J9" s="690"/>
      <c r="K9" s="36">
        <v>234</v>
      </c>
      <c r="L9" s="690"/>
      <c r="M9" s="690"/>
      <c r="N9" s="690"/>
      <c r="O9" s="690"/>
      <c r="P9" s="690"/>
      <c r="Q9" s="682"/>
    </row>
    <row r="10" spans="1:17" ht="36" x14ac:dyDescent="0.2">
      <c r="A10" s="683"/>
      <c r="B10" s="683"/>
      <c r="C10" s="683"/>
      <c r="D10" s="683"/>
      <c r="E10" s="151" t="s">
        <v>26</v>
      </c>
      <c r="F10" s="691" t="s">
        <v>1095</v>
      </c>
      <c r="G10" s="34" t="s">
        <v>2</v>
      </c>
      <c r="H10" s="656">
        <v>200</v>
      </c>
      <c r="I10" s="36" t="s">
        <v>1091</v>
      </c>
      <c r="J10" s="690"/>
      <c r="K10" s="36">
        <v>234</v>
      </c>
      <c r="L10" s="690"/>
      <c r="M10" s="690"/>
      <c r="N10" s="690"/>
      <c r="O10" s="690"/>
      <c r="P10" s="690"/>
      <c r="Q10" s="682"/>
    </row>
    <row r="11" spans="1:17" ht="24" x14ac:dyDescent="0.2">
      <c r="A11" s="692" t="s">
        <v>1087</v>
      </c>
      <c r="B11" s="692" t="s">
        <v>1088</v>
      </c>
      <c r="C11" s="692" t="s">
        <v>27</v>
      </c>
      <c r="D11" s="683" t="s">
        <v>1089</v>
      </c>
      <c r="E11" s="684">
        <v>2</v>
      </c>
      <c r="F11" s="693" t="s">
        <v>1096</v>
      </c>
      <c r="G11" s="686" t="s">
        <v>2</v>
      </c>
      <c r="H11" s="679">
        <f>SUM(H12:H14)</f>
        <v>4</v>
      </c>
      <c r="I11" s="694" t="s">
        <v>1097</v>
      </c>
      <c r="J11" s="694">
        <v>4</v>
      </c>
      <c r="K11" s="679">
        <f>SUM(K12:K14)</f>
        <v>4</v>
      </c>
      <c r="L11" s="695">
        <v>4</v>
      </c>
      <c r="M11" s="679">
        <f>+J11-L11</f>
        <v>0</v>
      </c>
      <c r="N11" s="688">
        <f>+K11/H11</f>
        <v>1</v>
      </c>
      <c r="O11" s="688">
        <f>+L11/J11</f>
        <v>1</v>
      </c>
      <c r="P11" s="688">
        <f>(N11+O11)/2</f>
        <v>1</v>
      </c>
      <c r="Q11" s="682" t="s">
        <v>1098</v>
      </c>
    </row>
    <row r="12" spans="1:17" ht="24" x14ac:dyDescent="0.2">
      <c r="A12" s="692"/>
      <c r="B12" s="692"/>
      <c r="C12" s="692"/>
      <c r="D12" s="683"/>
      <c r="E12" s="151" t="s">
        <v>70</v>
      </c>
      <c r="F12" s="696" t="s">
        <v>1099</v>
      </c>
      <c r="G12" s="34" t="s">
        <v>2</v>
      </c>
      <c r="H12" s="36">
        <v>1</v>
      </c>
      <c r="I12" s="36" t="s">
        <v>1100</v>
      </c>
      <c r="J12" s="690" t="s">
        <v>27</v>
      </c>
      <c r="K12" s="36">
        <v>1</v>
      </c>
      <c r="L12" s="690" t="s">
        <v>55</v>
      </c>
      <c r="M12" s="690"/>
      <c r="N12" s="690"/>
      <c r="O12" s="690"/>
      <c r="P12" s="690"/>
      <c r="Q12" s="682"/>
    </row>
    <row r="13" spans="1:17" ht="24" x14ac:dyDescent="0.2">
      <c r="A13" s="692"/>
      <c r="B13" s="692"/>
      <c r="C13" s="692"/>
      <c r="D13" s="683"/>
      <c r="E13" s="151" t="s">
        <v>71</v>
      </c>
      <c r="F13" s="696" t="s">
        <v>1101</v>
      </c>
      <c r="G13" s="34" t="s">
        <v>2</v>
      </c>
      <c r="H13" s="36">
        <v>2</v>
      </c>
      <c r="I13" s="36" t="s">
        <v>1102</v>
      </c>
      <c r="J13" s="690"/>
      <c r="K13" s="36">
        <v>2</v>
      </c>
      <c r="L13" s="690"/>
      <c r="M13" s="690"/>
      <c r="N13" s="690"/>
      <c r="O13" s="690"/>
      <c r="P13" s="690"/>
      <c r="Q13" s="682"/>
    </row>
    <row r="14" spans="1:17" ht="36" x14ac:dyDescent="0.2">
      <c r="A14" s="692"/>
      <c r="B14" s="692"/>
      <c r="C14" s="692"/>
      <c r="D14" s="683"/>
      <c r="E14" s="151" t="s">
        <v>72</v>
      </c>
      <c r="F14" s="696" t="s">
        <v>1103</v>
      </c>
      <c r="G14" s="34" t="s">
        <v>2</v>
      </c>
      <c r="H14" s="36">
        <v>1</v>
      </c>
      <c r="I14" s="36" t="s">
        <v>1104</v>
      </c>
      <c r="J14" s="690"/>
      <c r="K14" s="36">
        <v>1</v>
      </c>
      <c r="L14" s="690"/>
      <c r="M14" s="690"/>
      <c r="N14" s="690"/>
      <c r="O14" s="690"/>
      <c r="P14" s="690"/>
      <c r="Q14" s="682"/>
    </row>
    <row r="15" spans="1:17" ht="48" x14ac:dyDescent="0.2">
      <c r="A15" s="683" t="s">
        <v>1087</v>
      </c>
      <c r="B15" s="683" t="s">
        <v>1088</v>
      </c>
      <c r="C15" s="683" t="s">
        <v>27</v>
      </c>
      <c r="D15" s="683" t="s">
        <v>1105</v>
      </c>
      <c r="E15" s="684">
        <v>4</v>
      </c>
      <c r="F15" s="685" t="s">
        <v>1106</v>
      </c>
      <c r="G15" s="686" t="s">
        <v>2</v>
      </c>
      <c r="H15" s="679">
        <f>SUM(H16:H18)</f>
        <v>7</v>
      </c>
      <c r="I15" s="684" t="s">
        <v>1107</v>
      </c>
      <c r="J15" s="684">
        <v>5</v>
      </c>
      <c r="K15" s="679">
        <f>SUM(K16:K18)</f>
        <v>7</v>
      </c>
      <c r="L15" s="697">
        <v>5</v>
      </c>
      <c r="M15" s="679">
        <f>+J15-L15</f>
        <v>0</v>
      </c>
      <c r="N15" s="688">
        <f>+K15/H15</f>
        <v>1</v>
      </c>
      <c r="O15" s="688">
        <f>+L15/J15</f>
        <v>1</v>
      </c>
      <c r="P15" s="688">
        <f>(N15+O15)/2</f>
        <v>1</v>
      </c>
      <c r="Q15" s="682" t="s">
        <v>1108</v>
      </c>
    </row>
    <row r="16" spans="1:17" ht="24" x14ac:dyDescent="0.2">
      <c r="A16" s="683"/>
      <c r="B16" s="683"/>
      <c r="C16" s="683"/>
      <c r="D16" s="683"/>
      <c r="E16" s="151" t="s">
        <v>80</v>
      </c>
      <c r="F16" s="689" t="s">
        <v>1109</v>
      </c>
      <c r="G16" s="34" t="s">
        <v>2</v>
      </c>
      <c r="H16" s="656">
        <v>1</v>
      </c>
      <c r="I16" s="36" t="s">
        <v>1110</v>
      </c>
      <c r="J16" s="690" t="s">
        <v>27</v>
      </c>
      <c r="K16" s="36">
        <v>1</v>
      </c>
      <c r="L16" s="690" t="s">
        <v>55</v>
      </c>
      <c r="M16" s="690"/>
      <c r="N16" s="690"/>
      <c r="O16" s="690"/>
      <c r="P16" s="690"/>
      <c r="Q16" s="682"/>
    </row>
    <row r="17" spans="1:17" ht="36" x14ac:dyDescent="0.2">
      <c r="A17" s="683"/>
      <c r="B17" s="683"/>
      <c r="C17" s="683"/>
      <c r="D17" s="683"/>
      <c r="E17" s="151" t="s">
        <v>57</v>
      </c>
      <c r="F17" s="41" t="s">
        <v>1111</v>
      </c>
      <c r="G17" s="34" t="s">
        <v>2</v>
      </c>
      <c r="H17" s="656">
        <v>1</v>
      </c>
      <c r="I17" s="36" t="s">
        <v>1112</v>
      </c>
      <c r="J17" s="690"/>
      <c r="K17" s="36">
        <v>1</v>
      </c>
      <c r="L17" s="690"/>
      <c r="M17" s="690"/>
      <c r="N17" s="690"/>
      <c r="O17" s="690"/>
      <c r="P17" s="690"/>
      <c r="Q17" s="682"/>
    </row>
    <row r="18" spans="1:17" ht="36" x14ac:dyDescent="0.2">
      <c r="A18" s="683"/>
      <c r="B18" s="683"/>
      <c r="C18" s="683"/>
      <c r="D18" s="683"/>
      <c r="E18" s="151" t="s">
        <v>58</v>
      </c>
      <c r="F18" s="41" t="s">
        <v>1113</v>
      </c>
      <c r="G18" s="34" t="s">
        <v>2</v>
      </c>
      <c r="H18" s="656">
        <v>5</v>
      </c>
      <c r="I18" s="36" t="s">
        <v>1107</v>
      </c>
      <c r="J18" s="690"/>
      <c r="K18" s="36">
        <v>5</v>
      </c>
      <c r="L18" s="690"/>
      <c r="M18" s="690"/>
      <c r="N18" s="690"/>
      <c r="O18" s="690"/>
      <c r="P18" s="690"/>
      <c r="Q18" s="682"/>
    </row>
    <row r="19" spans="1:17" ht="36" x14ac:dyDescent="0.2">
      <c r="A19" s="683" t="s">
        <v>1087</v>
      </c>
      <c r="B19" s="683" t="s">
        <v>1088</v>
      </c>
      <c r="C19" s="692" t="s">
        <v>27</v>
      </c>
      <c r="D19" s="692" t="s">
        <v>1105</v>
      </c>
      <c r="E19" s="684">
        <v>5</v>
      </c>
      <c r="F19" s="693" t="s">
        <v>1114</v>
      </c>
      <c r="G19" s="686" t="s">
        <v>2</v>
      </c>
      <c r="H19" s="679">
        <f>SUM(H20:H26)</f>
        <v>7</v>
      </c>
      <c r="I19" s="694" t="s">
        <v>1115</v>
      </c>
      <c r="J19" s="694">
        <v>1</v>
      </c>
      <c r="K19" s="679">
        <f>SUM(K20:K26)</f>
        <v>8</v>
      </c>
      <c r="L19" s="697">
        <v>0</v>
      </c>
      <c r="M19" s="679">
        <f>+J19-L19</f>
        <v>1</v>
      </c>
      <c r="N19" s="688">
        <f>+K19/H19</f>
        <v>1.1428571428571428</v>
      </c>
      <c r="O19" s="688">
        <f>+L19/J19</f>
        <v>0</v>
      </c>
      <c r="P19" s="688">
        <f>(N19+O19)/2</f>
        <v>0.5714285714285714</v>
      </c>
      <c r="Q19" s="682" t="s">
        <v>1116</v>
      </c>
    </row>
    <row r="20" spans="1:17" ht="24" x14ac:dyDescent="0.2">
      <c r="A20" s="683"/>
      <c r="B20" s="683"/>
      <c r="C20" s="692"/>
      <c r="D20" s="692"/>
      <c r="E20" s="151" t="s">
        <v>62</v>
      </c>
      <c r="F20" s="33" t="s">
        <v>1117</v>
      </c>
      <c r="G20" s="34" t="s">
        <v>2</v>
      </c>
      <c r="H20" s="36">
        <v>1</v>
      </c>
      <c r="I20" s="36" t="s">
        <v>1118</v>
      </c>
      <c r="J20" s="690" t="s">
        <v>27</v>
      </c>
      <c r="K20" s="36">
        <v>0</v>
      </c>
      <c r="L20" s="690" t="s">
        <v>55</v>
      </c>
      <c r="M20" s="690"/>
      <c r="N20" s="690"/>
      <c r="O20" s="690"/>
      <c r="P20" s="690"/>
      <c r="Q20" s="682"/>
    </row>
    <row r="21" spans="1:17" ht="24" x14ac:dyDescent="0.2">
      <c r="A21" s="683"/>
      <c r="B21" s="683"/>
      <c r="C21" s="692"/>
      <c r="D21" s="692"/>
      <c r="E21" s="151" t="s">
        <v>63</v>
      </c>
      <c r="F21" s="33" t="s">
        <v>1119</v>
      </c>
      <c r="G21" s="34" t="s">
        <v>2</v>
      </c>
      <c r="H21" s="36">
        <v>1</v>
      </c>
      <c r="I21" s="36" t="s">
        <v>1120</v>
      </c>
      <c r="J21" s="690"/>
      <c r="K21" s="36">
        <v>1</v>
      </c>
      <c r="L21" s="690"/>
      <c r="M21" s="690"/>
      <c r="N21" s="690"/>
      <c r="O21" s="690"/>
      <c r="P21" s="690"/>
      <c r="Q21" s="682"/>
    </row>
    <row r="22" spans="1:17" ht="24" x14ac:dyDescent="0.2">
      <c r="A22" s="683"/>
      <c r="B22" s="683"/>
      <c r="C22" s="692"/>
      <c r="D22" s="692"/>
      <c r="E22" s="151" t="s">
        <v>64</v>
      </c>
      <c r="F22" s="33" t="s">
        <v>1121</v>
      </c>
      <c r="G22" s="34" t="s">
        <v>2</v>
      </c>
      <c r="H22" s="36">
        <v>1</v>
      </c>
      <c r="I22" s="36" t="s">
        <v>272</v>
      </c>
      <c r="J22" s="690"/>
      <c r="K22" s="36">
        <v>1</v>
      </c>
      <c r="L22" s="690"/>
      <c r="M22" s="690"/>
      <c r="N22" s="690"/>
      <c r="O22" s="690"/>
      <c r="P22" s="690"/>
      <c r="Q22" s="682"/>
    </row>
    <row r="23" spans="1:17" ht="36" x14ac:dyDescent="0.2">
      <c r="A23" s="683"/>
      <c r="B23" s="683"/>
      <c r="C23" s="692"/>
      <c r="D23" s="692"/>
      <c r="E23" s="151" t="s">
        <v>65</v>
      </c>
      <c r="F23" s="33" t="s">
        <v>1122</v>
      </c>
      <c r="G23" s="34" t="s">
        <v>2</v>
      </c>
      <c r="H23" s="36">
        <v>1</v>
      </c>
      <c r="I23" s="36" t="s">
        <v>1123</v>
      </c>
      <c r="J23" s="690"/>
      <c r="K23" s="36">
        <v>1</v>
      </c>
      <c r="L23" s="690"/>
      <c r="M23" s="690"/>
      <c r="N23" s="690"/>
      <c r="O23" s="690"/>
      <c r="P23" s="690"/>
      <c r="Q23" s="682"/>
    </row>
    <row r="24" spans="1:17" ht="24" x14ac:dyDescent="0.2">
      <c r="A24" s="683"/>
      <c r="B24" s="683"/>
      <c r="C24" s="692"/>
      <c r="D24" s="692"/>
      <c r="E24" s="151" t="s">
        <v>291</v>
      </c>
      <c r="F24" s="33" t="s">
        <v>1124</v>
      </c>
      <c r="G24" s="34" t="s">
        <v>2</v>
      </c>
      <c r="H24" s="36">
        <v>1</v>
      </c>
      <c r="I24" s="36" t="s">
        <v>162</v>
      </c>
      <c r="J24" s="690"/>
      <c r="K24" s="36">
        <v>2</v>
      </c>
      <c r="L24" s="690"/>
      <c r="M24" s="690"/>
      <c r="N24" s="690"/>
      <c r="O24" s="690"/>
      <c r="P24" s="690"/>
      <c r="Q24" s="682"/>
    </row>
    <row r="25" spans="1:17" ht="24" x14ac:dyDescent="0.2">
      <c r="A25" s="683"/>
      <c r="B25" s="683"/>
      <c r="C25" s="692"/>
      <c r="D25" s="692"/>
      <c r="E25" s="151" t="s">
        <v>293</v>
      </c>
      <c r="F25" s="33" t="s">
        <v>1125</v>
      </c>
      <c r="G25" s="34" t="s">
        <v>2</v>
      </c>
      <c r="H25" s="36">
        <v>1</v>
      </c>
      <c r="I25" s="36" t="s">
        <v>1126</v>
      </c>
      <c r="J25" s="690"/>
      <c r="K25" s="36">
        <v>1</v>
      </c>
      <c r="L25" s="690"/>
      <c r="M25" s="690"/>
      <c r="N25" s="690"/>
      <c r="O25" s="690"/>
      <c r="P25" s="690"/>
      <c r="Q25" s="682"/>
    </row>
    <row r="26" spans="1:17" ht="24" x14ac:dyDescent="0.2">
      <c r="A26" s="683"/>
      <c r="B26" s="683"/>
      <c r="C26" s="692"/>
      <c r="D26" s="692"/>
      <c r="E26" s="151" t="s">
        <v>729</v>
      </c>
      <c r="F26" s="33" t="s">
        <v>1127</v>
      </c>
      <c r="G26" s="34" t="s">
        <v>2</v>
      </c>
      <c r="H26" s="36">
        <v>1</v>
      </c>
      <c r="I26" s="36" t="s">
        <v>1128</v>
      </c>
      <c r="J26" s="690"/>
      <c r="K26" s="36">
        <v>2</v>
      </c>
      <c r="L26" s="690"/>
      <c r="M26" s="690"/>
      <c r="N26" s="690"/>
      <c r="O26" s="690"/>
      <c r="P26" s="690"/>
      <c r="Q26" s="682"/>
    </row>
    <row r="27" spans="1:17" ht="84" x14ac:dyDescent="0.2">
      <c r="A27" s="683" t="str">
        <f>UPPER("Transformación de la arquitectura organizacional.")</f>
        <v>TRANSFORMACIÓN DE LA ARQUITECTURA ORGANIZACIONAL.</v>
      </c>
      <c r="B27" s="683" t="s">
        <v>1088</v>
      </c>
      <c r="C27" s="683" t="s">
        <v>27</v>
      </c>
      <c r="D27" s="683" t="s">
        <v>1129</v>
      </c>
      <c r="E27" s="684">
        <v>6</v>
      </c>
      <c r="F27" s="685" t="s">
        <v>1096</v>
      </c>
      <c r="G27" s="686" t="s">
        <v>2</v>
      </c>
      <c r="H27" s="679">
        <f>SUM(H28:H30)</f>
        <v>8</v>
      </c>
      <c r="I27" s="684" t="s">
        <v>1130</v>
      </c>
      <c r="J27" s="684">
        <f>H27</f>
        <v>8</v>
      </c>
      <c r="K27" s="679">
        <f>SUM(K28:K30)</f>
        <v>8</v>
      </c>
      <c r="L27" s="687">
        <v>8</v>
      </c>
      <c r="M27" s="679">
        <f>+J27-L27</f>
        <v>0</v>
      </c>
      <c r="N27" s="688">
        <f>+K27/H27</f>
        <v>1</v>
      </c>
      <c r="O27" s="688">
        <f>+L27/J27</f>
        <v>1</v>
      </c>
      <c r="P27" s="688">
        <f>(N27+O27)/2</f>
        <v>1</v>
      </c>
      <c r="Q27" s="698" t="s">
        <v>1131</v>
      </c>
    </row>
    <row r="28" spans="1:17" ht="24" x14ac:dyDescent="0.2">
      <c r="A28" s="683"/>
      <c r="B28" s="683"/>
      <c r="C28" s="683"/>
      <c r="D28" s="683"/>
      <c r="E28" s="151" t="s">
        <v>66</v>
      </c>
      <c r="F28" s="689" t="s">
        <v>1132</v>
      </c>
      <c r="G28" s="34" t="s">
        <v>2</v>
      </c>
      <c r="H28" s="656">
        <v>4</v>
      </c>
      <c r="I28" s="36" t="s">
        <v>1130</v>
      </c>
      <c r="J28" s="690" t="s">
        <v>27</v>
      </c>
      <c r="K28" s="36">
        <v>6</v>
      </c>
      <c r="L28" s="690" t="s">
        <v>55</v>
      </c>
      <c r="M28" s="690"/>
      <c r="N28" s="690"/>
      <c r="O28" s="690"/>
      <c r="P28" s="690"/>
      <c r="Q28" s="698"/>
    </row>
    <row r="29" spans="1:17" ht="36" x14ac:dyDescent="0.2">
      <c r="A29" s="683"/>
      <c r="B29" s="683"/>
      <c r="C29" s="683"/>
      <c r="D29" s="683"/>
      <c r="E29" s="151" t="s">
        <v>67</v>
      </c>
      <c r="F29" s="41" t="s">
        <v>1133</v>
      </c>
      <c r="G29" s="34" t="s">
        <v>2</v>
      </c>
      <c r="H29" s="656">
        <v>2</v>
      </c>
      <c r="I29" s="36" t="s">
        <v>1130</v>
      </c>
      <c r="J29" s="690"/>
      <c r="K29" s="36">
        <v>1</v>
      </c>
      <c r="L29" s="690"/>
      <c r="M29" s="690"/>
      <c r="N29" s="690"/>
      <c r="O29" s="690"/>
      <c r="P29" s="690"/>
      <c r="Q29" s="698"/>
    </row>
    <row r="30" spans="1:17" ht="84" x14ac:dyDescent="0.2">
      <c r="A30" s="683"/>
      <c r="B30" s="683"/>
      <c r="C30" s="683"/>
      <c r="D30" s="683"/>
      <c r="E30" s="151" t="s">
        <v>68</v>
      </c>
      <c r="F30" s="33" t="s">
        <v>1134</v>
      </c>
      <c r="G30" s="34" t="s">
        <v>2</v>
      </c>
      <c r="H30" s="656">
        <v>2</v>
      </c>
      <c r="I30" s="36" t="s">
        <v>1130</v>
      </c>
      <c r="J30" s="690"/>
      <c r="K30" s="36">
        <v>1</v>
      </c>
      <c r="L30" s="690"/>
      <c r="M30" s="690"/>
      <c r="N30" s="690"/>
      <c r="O30" s="690"/>
      <c r="P30" s="690"/>
      <c r="Q30" s="698"/>
    </row>
    <row r="31" spans="1:17" ht="48" x14ac:dyDescent="0.2">
      <c r="A31" s="683" t="s">
        <v>1135</v>
      </c>
      <c r="B31" s="683" t="s">
        <v>1136</v>
      </c>
      <c r="C31" s="692" t="s">
        <v>27</v>
      </c>
      <c r="D31" s="683" t="s">
        <v>1129</v>
      </c>
      <c r="E31" s="684">
        <v>7</v>
      </c>
      <c r="F31" s="693" t="s">
        <v>1090</v>
      </c>
      <c r="G31" s="686"/>
      <c r="H31" s="679">
        <f>SUM(H32:H35)</f>
        <v>97</v>
      </c>
      <c r="I31" s="694" t="s">
        <v>1137</v>
      </c>
      <c r="J31" s="694">
        <f>H31</f>
        <v>97</v>
      </c>
      <c r="K31" s="679">
        <f>SUM(K32:K35)</f>
        <v>117</v>
      </c>
      <c r="L31" s="695">
        <v>117</v>
      </c>
      <c r="M31" s="679">
        <f>+J31-L31</f>
        <v>-20</v>
      </c>
      <c r="N31" s="688">
        <f>+K31/H31</f>
        <v>1.2061855670103092</v>
      </c>
      <c r="O31" s="688">
        <f>+L31/J31</f>
        <v>1.2061855670103092</v>
      </c>
      <c r="P31" s="688">
        <f>(N31+O31)/2</f>
        <v>1.2061855670103092</v>
      </c>
      <c r="Q31" s="698" t="s">
        <v>1138</v>
      </c>
    </row>
    <row r="32" spans="1:17" ht="96" x14ac:dyDescent="0.2">
      <c r="A32" s="683"/>
      <c r="B32" s="683"/>
      <c r="C32" s="692"/>
      <c r="D32" s="683"/>
      <c r="E32" s="151" t="s">
        <v>367</v>
      </c>
      <c r="F32" s="33" t="s">
        <v>1139</v>
      </c>
      <c r="G32" s="34" t="s">
        <v>6</v>
      </c>
      <c r="H32" s="36">
        <v>25</v>
      </c>
      <c r="I32" s="36" t="s">
        <v>1140</v>
      </c>
      <c r="J32" s="690" t="s">
        <v>27</v>
      </c>
      <c r="K32" s="36">
        <f>11+17</f>
        <v>28</v>
      </c>
      <c r="L32" s="690" t="s">
        <v>55</v>
      </c>
      <c r="M32" s="690"/>
      <c r="N32" s="690"/>
      <c r="O32" s="690"/>
      <c r="P32" s="690"/>
      <c r="Q32" s="698"/>
    </row>
    <row r="33" spans="1:17" ht="36" x14ac:dyDescent="0.2">
      <c r="A33" s="683"/>
      <c r="B33" s="683"/>
      <c r="C33" s="692"/>
      <c r="D33" s="683"/>
      <c r="E33" s="151" t="s">
        <v>371</v>
      </c>
      <c r="F33" s="33" t="s">
        <v>1094</v>
      </c>
      <c r="G33" s="34" t="s">
        <v>6</v>
      </c>
      <c r="H33" s="36">
        <v>25</v>
      </c>
      <c r="I33" s="36" t="s">
        <v>1141</v>
      </c>
      <c r="J33" s="690"/>
      <c r="K33" s="36">
        <f>8+24</f>
        <v>32</v>
      </c>
      <c r="L33" s="690"/>
      <c r="M33" s="690"/>
      <c r="N33" s="690"/>
      <c r="O33" s="690"/>
      <c r="P33" s="690"/>
      <c r="Q33" s="689" t="s">
        <v>1142</v>
      </c>
    </row>
    <row r="34" spans="1:17" ht="83.25" customHeight="1" x14ac:dyDescent="0.2">
      <c r="A34" s="683"/>
      <c r="B34" s="683"/>
      <c r="C34" s="692"/>
      <c r="D34" s="683"/>
      <c r="E34" s="151" t="s">
        <v>374</v>
      </c>
      <c r="F34" s="33" t="s">
        <v>1143</v>
      </c>
      <c r="G34" s="34" t="s">
        <v>1144</v>
      </c>
      <c r="H34" s="36">
        <v>25</v>
      </c>
      <c r="I34" s="36" t="s">
        <v>1145</v>
      </c>
      <c r="J34" s="690"/>
      <c r="K34" s="36">
        <f>24+8</f>
        <v>32</v>
      </c>
      <c r="L34" s="690"/>
      <c r="M34" s="690"/>
      <c r="N34" s="690"/>
      <c r="O34" s="690"/>
      <c r="P34" s="690"/>
      <c r="Q34" s="689" t="s">
        <v>1146</v>
      </c>
    </row>
    <row r="35" spans="1:17" ht="409.5" x14ac:dyDescent="0.2">
      <c r="A35" s="683"/>
      <c r="B35" s="683"/>
      <c r="C35" s="692"/>
      <c r="D35" s="683"/>
      <c r="E35" s="151" t="s">
        <v>377</v>
      </c>
      <c r="F35" s="33" t="s">
        <v>1147</v>
      </c>
      <c r="G35" s="34" t="s">
        <v>6</v>
      </c>
      <c r="H35" s="36">
        <v>22</v>
      </c>
      <c r="I35" s="36" t="s">
        <v>1148</v>
      </c>
      <c r="J35" s="690"/>
      <c r="K35" s="36">
        <v>25</v>
      </c>
      <c r="L35" s="690"/>
      <c r="M35" s="690"/>
      <c r="N35" s="690"/>
      <c r="O35" s="690"/>
      <c r="P35" s="690"/>
      <c r="Q35" s="689" t="s">
        <v>1149</v>
      </c>
    </row>
    <row r="36" spans="1:17" ht="120" x14ac:dyDescent="0.2">
      <c r="A36" s="683" t="s">
        <v>1135</v>
      </c>
      <c r="B36" s="683" t="s">
        <v>1136</v>
      </c>
      <c r="C36" s="683" t="s">
        <v>27</v>
      </c>
      <c r="D36" s="683" t="s">
        <v>1129</v>
      </c>
      <c r="E36" s="684">
        <v>8</v>
      </c>
      <c r="F36" s="693" t="s">
        <v>1150</v>
      </c>
      <c r="G36" s="686"/>
      <c r="H36" s="679">
        <f>SUM(H37:H47)</f>
        <v>27</v>
      </c>
      <c r="I36" s="694"/>
      <c r="J36" s="694">
        <f>H36</f>
        <v>27</v>
      </c>
      <c r="K36" s="679">
        <f>SUM(K37:K47)</f>
        <v>27</v>
      </c>
      <c r="L36" s="695">
        <v>27</v>
      </c>
      <c r="M36" s="679">
        <f>+J36-L36</f>
        <v>0</v>
      </c>
      <c r="N36" s="688">
        <f>+K36/H36</f>
        <v>1</v>
      </c>
      <c r="O36" s="688">
        <f>+L36/J36</f>
        <v>1</v>
      </c>
      <c r="P36" s="688">
        <f>(N36+O36)/2</f>
        <v>1</v>
      </c>
      <c r="Q36" s="243"/>
    </row>
    <row r="37" spans="1:17" ht="60" x14ac:dyDescent="0.2">
      <c r="A37" s="683"/>
      <c r="B37" s="683"/>
      <c r="C37" s="683"/>
      <c r="D37" s="683"/>
      <c r="E37" s="151" t="s">
        <v>397</v>
      </c>
      <c r="F37" s="33" t="s">
        <v>1151</v>
      </c>
      <c r="G37" s="34" t="s">
        <v>6</v>
      </c>
      <c r="H37" s="36">
        <v>1</v>
      </c>
      <c r="I37" s="36" t="s">
        <v>1152</v>
      </c>
      <c r="J37" s="690" t="s">
        <v>27</v>
      </c>
      <c r="K37" s="36">
        <v>1</v>
      </c>
      <c r="L37" s="690" t="s">
        <v>55</v>
      </c>
      <c r="M37" s="690"/>
      <c r="N37" s="690"/>
      <c r="O37" s="690"/>
      <c r="P37" s="690"/>
      <c r="Q37" s="271" t="s">
        <v>1153</v>
      </c>
    </row>
    <row r="38" spans="1:17" ht="60" x14ac:dyDescent="0.2">
      <c r="A38" s="683"/>
      <c r="B38" s="683"/>
      <c r="C38" s="683"/>
      <c r="D38" s="683"/>
      <c r="E38" s="151" t="s">
        <v>401</v>
      </c>
      <c r="F38" s="33" t="s">
        <v>1154</v>
      </c>
      <c r="G38" s="34" t="s">
        <v>6</v>
      </c>
      <c r="H38" s="36">
        <v>1</v>
      </c>
      <c r="I38" s="36" t="s">
        <v>1152</v>
      </c>
      <c r="J38" s="690"/>
      <c r="K38" s="36">
        <v>1</v>
      </c>
      <c r="L38" s="690"/>
      <c r="M38" s="690"/>
      <c r="N38" s="690"/>
      <c r="O38" s="690"/>
      <c r="P38" s="690"/>
      <c r="Q38" s="271" t="s">
        <v>1155</v>
      </c>
    </row>
    <row r="39" spans="1:17" ht="409.5" x14ac:dyDescent="0.2">
      <c r="A39" s="683"/>
      <c r="B39" s="683"/>
      <c r="C39" s="683"/>
      <c r="D39" s="683"/>
      <c r="E39" s="151" t="s">
        <v>404</v>
      </c>
      <c r="F39" s="33" t="s">
        <v>1156</v>
      </c>
      <c r="G39" s="34" t="s">
        <v>6</v>
      </c>
      <c r="H39" s="36">
        <v>7</v>
      </c>
      <c r="I39" s="36" t="s">
        <v>1157</v>
      </c>
      <c r="J39" s="690"/>
      <c r="K39" s="36">
        <v>7</v>
      </c>
      <c r="L39" s="690"/>
      <c r="M39" s="690"/>
      <c r="N39" s="690"/>
      <c r="O39" s="690"/>
      <c r="P39" s="690"/>
      <c r="Q39" s="271" t="s">
        <v>1158</v>
      </c>
    </row>
    <row r="40" spans="1:17" ht="127.5" x14ac:dyDescent="0.2">
      <c r="A40" s="683"/>
      <c r="B40" s="683"/>
      <c r="C40" s="683"/>
      <c r="D40" s="683"/>
      <c r="E40" s="151" t="s">
        <v>1159</v>
      </c>
      <c r="F40" s="33" t="s">
        <v>1160</v>
      </c>
      <c r="G40" s="34" t="s">
        <v>6</v>
      </c>
      <c r="H40" s="36">
        <v>4</v>
      </c>
      <c r="I40" s="36" t="s">
        <v>1161</v>
      </c>
      <c r="J40" s="690"/>
      <c r="K40" s="36">
        <v>4</v>
      </c>
      <c r="L40" s="690"/>
      <c r="M40" s="690"/>
      <c r="N40" s="690"/>
      <c r="O40" s="690"/>
      <c r="P40" s="690"/>
      <c r="Q40" s="271" t="s">
        <v>1162</v>
      </c>
    </row>
    <row r="41" spans="1:17" ht="96" x14ac:dyDescent="0.2">
      <c r="A41" s="683"/>
      <c r="B41" s="683"/>
      <c r="C41" s="683"/>
      <c r="D41" s="683"/>
      <c r="E41" s="151" t="s">
        <v>1163</v>
      </c>
      <c r="F41" s="33" t="s">
        <v>1164</v>
      </c>
      <c r="G41" s="34" t="s">
        <v>6</v>
      </c>
      <c r="H41" s="36">
        <v>2</v>
      </c>
      <c r="I41" s="36" t="s">
        <v>1165</v>
      </c>
      <c r="J41" s="690"/>
      <c r="K41" s="36">
        <v>2</v>
      </c>
      <c r="L41" s="690"/>
      <c r="M41" s="690"/>
      <c r="N41" s="690"/>
      <c r="O41" s="690"/>
      <c r="P41" s="690"/>
      <c r="Q41" s="271" t="s">
        <v>1166</v>
      </c>
    </row>
    <row r="42" spans="1:17" ht="306" x14ac:dyDescent="0.2">
      <c r="A42" s="683"/>
      <c r="B42" s="683"/>
      <c r="C42" s="683"/>
      <c r="D42" s="683"/>
      <c r="E42" s="151" t="s">
        <v>1167</v>
      </c>
      <c r="F42" s="33" t="s">
        <v>1168</v>
      </c>
      <c r="G42" s="34" t="s">
        <v>2</v>
      </c>
      <c r="H42" s="36">
        <v>2</v>
      </c>
      <c r="I42" s="36" t="s">
        <v>1169</v>
      </c>
      <c r="J42" s="690"/>
      <c r="K42" s="36">
        <v>2</v>
      </c>
      <c r="L42" s="690"/>
      <c r="M42" s="690"/>
      <c r="N42" s="690"/>
      <c r="O42" s="690"/>
      <c r="P42" s="690"/>
      <c r="Q42" s="699" t="s">
        <v>1170</v>
      </c>
    </row>
    <row r="43" spans="1:17" ht="114.75" x14ac:dyDescent="0.2">
      <c r="A43" s="683"/>
      <c r="B43" s="683"/>
      <c r="C43" s="683"/>
      <c r="D43" s="683"/>
      <c r="E43" s="151" t="s">
        <v>1171</v>
      </c>
      <c r="F43" s="33" t="s">
        <v>1172</v>
      </c>
      <c r="G43" s="34" t="s">
        <v>2</v>
      </c>
      <c r="H43" s="36">
        <v>1</v>
      </c>
      <c r="I43" s="36" t="s">
        <v>1173</v>
      </c>
      <c r="J43" s="690"/>
      <c r="K43" s="40">
        <v>1</v>
      </c>
      <c r="L43" s="690"/>
      <c r="M43" s="690"/>
      <c r="N43" s="690"/>
      <c r="O43" s="690"/>
      <c r="P43" s="690"/>
      <c r="Q43" s="271" t="s">
        <v>1174</v>
      </c>
    </row>
    <row r="44" spans="1:17" ht="25.5" x14ac:dyDescent="0.2">
      <c r="A44" s="683"/>
      <c r="B44" s="683"/>
      <c r="C44" s="683"/>
      <c r="D44" s="683"/>
      <c r="E44" s="151" t="s">
        <v>1175</v>
      </c>
      <c r="F44" s="33" t="s">
        <v>1176</v>
      </c>
      <c r="G44" s="34" t="s">
        <v>6</v>
      </c>
      <c r="H44" s="36">
        <v>1</v>
      </c>
      <c r="I44" s="36" t="s">
        <v>1177</v>
      </c>
      <c r="J44" s="690"/>
      <c r="K44" s="40">
        <v>1</v>
      </c>
      <c r="L44" s="690"/>
      <c r="M44" s="690"/>
      <c r="N44" s="690"/>
      <c r="O44" s="690"/>
      <c r="P44" s="690"/>
      <c r="Q44" s="271" t="s">
        <v>1178</v>
      </c>
    </row>
    <row r="45" spans="1:17" ht="51" x14ac:dyDescent="0.2">
      <c r="A45" s="683"/>
      <c r="B45" s="683"/>
      <c r="C45" s="683"/>
      <c r="D45" s="683"/>
      <c r="E45" s="151" t="s">
        <v>1179</v>
      </c>
      <c r="F45" s="33" t="s">
        <v>1180</v>
      </c>
      <c r="G45" s="34" t="s">
        <v>6</v>
      </c>
      <c r="H45" s="36">
        <v>3</v>
      </c>
      <c r="I45" s="36" t="s">
        <v>1177</v>
      </c>
      <c r="J45" s="690"/>
      <c r="K45" s="40">
        <v>3</v>
      </c>
      <c r="L45" s="690"/>
      <c r="M45" s="690"/>
      <c r="N45" s="690"/>
      <c r="O45" s="690"/>
      <c r="P45" s="690"/>
      <c r="Q45" s="271" t="s">
        <v>1181</v>
      </c>
    </row>
    <row r="46" spans="1:17" ht="63.75" x14ac:dyDescent="0.2">
      <c r="A46" s="683"/>
      <c r="B46" s="683"/>
      <c r="C46" s="683"/>
      <c r="D46" s="683"/>
      <c r="E46" s="151" t="s">
        <v>1182</v>
      </c>
      <c r="F46" s="33" t="s">
        <v>1183</v>
      </c>
      <c r="G46" s="34" t="s">
        <v>6</v>
      </c>
      <c r="H46" s="36">
        <v>4</v>
      </c>
      <c r="I46" s="36" t="s">
        <v>1169</v>
      </c>
      <c r="J46" s="690"/>
      <c r="K46" s="40">
        <v>4</v>
      </c>
      <c r="L46" s="690"/>
      <c r="M46" s="690"/>
      <c r="N46" s="690"/>
      <c r="O46" s="690"/>
      <c r="P46" s="690"/>
      <c r="Q46" s="271" t="s">
        <v>1184</v>
      </c>
    </row>
    <row r="47" spans="1:17" ht="60" x14ac:dyDescent="0.2">
      <c r="A47" s="683"/>
      <c r="B47" s="683"/>
      <c r="C47" s="683"/>
      <c r="D47" s="683"/>
      <c r="E47" s="151" t="s">
        <v>1185</v>
      </c>
      <c r="F47" s="33" t="s">
        <v>1186</v>
      </c>
      <c r="G47" s="34" t="s">
        <v>6</v>
      </c>
      <c r="H47" s="36">
        <v>1</v>
      </c>
      <c r="I47" s="36" t="s">
        <v>1152</v>
      </c>
      <c r="J47" s="690"/>
      <c r="K47" s="40">
        <v>1</v>
      </c>
      <c r="L47" s="690"/>
      <c r="M47" s="690"/>
      <c r="N47" s="690"/>
      <c r="O47" s="690"/>
      <c r="P47" s="690"/>
      <c r="Q47" s="271" t="s">
        <v>1187</v>
      </c>
    </row>
    <row r="48" spans="1:17" ht="24" x14ac:dyDescent="0.2">
      <c r="A48" s="692" t="s">
        <v>1087</v>
      </c>
      <c r="B48" s="692" t="s">
        <v>1088</v>
      </c>
      <c r="C48" s="692" t="s">
        <v>27</v>
      </c>
      <c r="D48" s="692" t="s">
        <v>1188</v>
      </c>
      <c r="E48" s="684">
        <v>9</v>
      </c>
      <c r="F48" s="693" t="s">
        <v>1189</v>
      </c>
      <c r="G48" s="686" t="s">
        <v>194</v>
      </c>
      <c r="H48" s="679">
        <f>SUM(H49:H52)</f>
        <v>15</v>
      </c>
      <c r="I48" s="694" t="s">
        <v>1190</v>
      </c>
      <c r="J48" s="694">
        <v>2</v>
      </c>
      <c r="K48" s="679">
        <f>SUM(K49:K52)</f>
        <v>34</v>
      </c>
      <c r="L48" s="695">
        <v>2</v>
      </c>
      <c r="M48" s="679">
        <f>+J48-L48</f>
        <v>0</v>
      </c>
      <c r="N48" s="688">
        <f>+K48/H48</f>
        <v>2.2666666666666666</v>
      </c>
      <c r="O48" s="688">
        <f>+L48/J48</f>
        <v>1</v>
      </c>
      <c r="P48" s="688">
        <f>(N48+O48)/2</f>
        <v>1.6333333333333333</v>
      </c>
      <c r="Q48" s="682" t="s">
        <v>1191</v>
      </c>
    </row>
    <row r="49" spans="1:17" ht="24" x14ac:dyDescent="0.2">
      <c r="A49" s="692"/>
      <c r="B49" s="692"/>
      <c r="C49" s="692"/>
      <c r="D49" s="692"/>
      <c r="E49" s="151" t="s">
        <v>409</v>
      </c>
      <c r="F49" s="33" t="s">
        <v>1192</v>
      </c>
      <c r="G49" s="34" t="s">
        <v>2</v>
      </c>
      <c r="H49" s="36">
        <v>1</v>
      </c>
      <c r="I49" s="36" t="s">
        <v>1193</v>
      </c>
      <c r="J49" s="690" t="s">
        <v>27</v>
      </c>
      <c r="K49" s="36">
        <v>1</v>
      </c>
      <c r="L49" s="690" t="s">
        <v>55</v>
      </c>
      <c r="M49" s="690"/>
      <c r="N49" s="690"/>
      <c r="O49" s="690"/>
      <c r="P49" s="690"/>
      <c r="Q49" s="682"/>
    </row>
    <row r="50" spans="1:17" ht="24" x14ac:dyDescent="0.2">
      <c r="A50" s="692"/>
      <c r="B50" s="692"/>
      <c r="C50" s="692"/>
      <c r="D50" s="692"/>
      <c r="E50" s="151" t="s">
        <v>413</v>
      </c>
      <c r="F50" s="33" t="s">
        <v>1194</v>
      </c>
      <c r="G50" s="34" t="s">
        <v>2</v>
      </c>
      <c r="H50" s="36">
        <v>1</v>
      </c>
      <c r="I50" s="36" t="s">
        <v>1195</v>
      </c>
      <c r="J50" s="690"/>
      <c r="K50" s="36">
        <v>1</v>
      </c>
      <c r="L50" s="690"/>
      <c r="M50" s="690"/>
      <c r="N50" s="690"/>
      <c r="O50" s="690"/>
      <c r="P50" s="690"/>
      <c r="Q50" s="682"/>
    </row>
    <row r="51" spans="1:17" ht="24" x14ac:dyDescent="0.2">
      <c r="A51" s="692"/>
      <c r="B51" s="692"/>
      <c r="C51" s="692"/>
      <c r="D51" s="692"/>
      <c r="E51" s="151" t="s">
        <v>416</v>
      </c>
      <c r="F51" s="33" t="s">
        <v>1196</v>
      </c>
      <c r="G51" s="34" t="s">
        <v>6</v>
      </c>
      <c r="H51" s="36">
        <v>12</v>
      </c>
      <c r="I51" s="33" t="s">
        <v>1197</v>
      </c>
      <c r="J51" s="690"/>
      <c r="K51" s="36">
        <v>31</v>
      </c>
      <c r="L51" s="690"/>
      <c r="M51" s="690"/>
      <c r="N51" s="690"/>
      <c r="O51" s="690"/>
      <c r="P51" s="690"/>
      <c r="Q51" s="682"/>
    </row>
    <row r="52" spans="1:17" ht="24" x14ac:dyDescent="0.2">
      <c r="A52" s="692"/>
      <c r="B52" s="692"/>
      <c r="C52" s="692"/>
      <c r="D52" s="692"/>
      <c r="E52" s="151" t="s">
        <v>419</v>
      </c>
      <c r="F52" s="33" t="s">
        <v>1198</v>
      </c>
      <c r="G52" s="34" t="s">
        <v>2</v>
      </c>
      <c r="H52" s="36">
        <v>1</v>
      </c>
      <c r="I52" s="36" t="s">
        <v>1199</v>
      </c>
      <c r="J52" s="690"/>
      <c r="K52" s="36">
        <v>1</v>
      </c>
      <c r="L52" s="690"/>
      <c r="M52" s="690"/>
      <c r="N52" s="690"/>
      <c r="O52" s="690"/>
      <c r="P52" s="690"/>
      <c r="Q52" s="682"/>
    </row>
    <row r="53" spans="1:17" ht="24" x14ac:dyDescent="0.2">
      <c r="A53" s="700" t="str">
        <f>UPPER("Transformación de la arquitectura organizacional.")</f>
        <v>TRANSFORMACIÓN DE LA ARQUITECTURA ORGANIZACIONAL.</v>
      </c>
      <c r="B53" s="700" t="s">
        <v>1088</v>
      </c>
      <c r="C53" s="683" t="s">
        <v>27</v>
      </c>
      <c r="D53" s="683" t="s">
        <v>1200</v>
      </c>
      <c r="E53" s="684">
        <v>10</v>
      </c>
      <c r="F53" s="693" t="s">
        <v>1201</v>
      </c>
      <c r="G53" s="686" t="s">
        <v>2</v>
      </c>
      <c r="H53" s="679">
        <f>SUM(H54:H56)</f>
        <v>3</v>
      </c>
      <c r="I53" s="694" t="s">
        <v>1097</v>
      </c>
      <c r="J53" s="694">
        <f>H53</f>
        <v>3</v>
      </c>
      <c r="K53" s="679">
        <f>SUM(K54:K56)</f>
        <v>0</v>
      </c>
      <c r="L53" s="695">
        <f>SUM(K54:K56)</f>
        <v>0</v>
      </c>
      <c r="M53" s="679">
        <f>+J53-L53</f>
        <v>3</v>
      </c>
      <c r="N53" s="688">
        <f>+K53/H53</f>
        <v>0</v>
      </c>
      <c r="O53" s="688">
        <f>+L53/J53</f>
        <v>0</v>
      </c>
      <c r="P53" s="688">
        <f>(N53+O53)/2</f>
        <v>0</v>
      </c>
      <c r="Q53" s="698" t="s">
        <v>1202</v>
      </c>
    </row>
    <row r="54" spans="1:17" ht="108" x14ac:dyDescent="0.2">
      <c r="A54" s="700"/>
      <c r="B54" s="700"/>
      <c r="C54" s="683"/>
      <c r="D54" s="683"/>
      <c r="E54" s="151" t="s">
        <v>426</v>
      </c>
      <c r="F54" s="701" t="s">
        <v>1203</v>
      </c>
      <c r="G54" s="251" t="s">
        <v>2</v>
      </c>
      <c r="H54" s="702">
        <v>1</v>
      </c>
      <c r="I54" s="249" t="s">
        <v>1204</v>
      </c>
      <c r="J54" s="690" t="s">
        <v>27</v>
      </c>
      <c r="K54" s="151">
        <v>0</v>
      </c>
      <c r="L54" s="690" t="s">
        <v>55</v>
      </c>
      <c r="M54" s="690"/>
      <c r="N54" s="690"/>
      <c r="O54" s="690"/>
      <c r="P54" s="690"/>
      <c r="Q54" s="698"/>
    </row>
    <row r="55" spans="1:17" ht="48" x14ac:dyDescent="0.2">
      <c r="A55" s="700"/>
      <c r="B55" s="700"/>
      <c r="C55" s="683"/>
      <c r="D55" s="683"/>
      <c r="E55" s="151" t="s">
        <v>428</v>
      </c>
      <c r="F55" s="162" t="s">
        <v>1205</v>
      </c>
      <c r="G55" s="251" t="s">
        <v>2</v>
      </c>
      <c r="H55" s="702">
        <v>1</v>
      </c>
      <c r="I55" s="249" t="s">
        <v>1206</v>
      </c>
      <c r="J55" s="690"/>
      <c r="K55" s="151">
        <v>0</v>
      </c>
      <c r="L55" s="690"/>
      <c r="M55" s="690"/>
      <c r="N55" s="690"/>
      <c r="O55" s="690"/>
      <c r="P55" s="690"/>
      <c r="Q55" s="689" t="s">
        <v>1207</v>
      </c>
    </row>
    <row r="56" spans="1:17" ht="60" x14ac:dyDescent="0.2">
      <c r="A56" s="700"/>
      <c r="B56" s="700"/>
      <c r="C56" s="683"/>
      <c r="D56" s="683"/>
      <c r="E56" s="151" t="s">
        <v>429</v>
      </c>
      <c r="F56" s="162" t="s">
        <v>1208</v>
      </c>
      <c r="G56" s="251" t="s">
        <v>2</v>
      </c>
      <c r="H56" s="702">
        <v>1</v>
      </c>
      <c r="I56" s="249" t="s">
        <v>1130</v>
      </c>
      <c r="J56" s="690"/>
      <c r="K56" s="151">
        <v>0</v>
      </c>
      <c r="L56" s="690"/>
      <c r="M56" s="690"/>
      <c r="N56" s="690"/>
      <c r="O56" s="690"/>
      <c r="P56" s="690"/>
      <c r="Q56" s="689" t="s">
        <v>1209</v>
      </c>
    </row>
    <row r="57" spans="1:17" ht="48" x14ac:dyDescent="0.2">
      <c r="A57" s="700" t="s">
        <v>1135</v>
      </c>
      <c r="B57" s="700" t="s">
        <v>1136</v>
      </c>
      <c r="C57" s="703" t="s">
        <v>27</v>
      </c>
      <c r="D57" s="683" t="s">
        <v>1200</v>
      </c>
      <c r="E57" s="684">
        <v>11</v>
      </c>
      <c r="F57" s="693" t="s">
        <v>1210</v>
      </c>
      <c r="G57" s="686" t="s">
        <v>2</v>
      </c>
      <c r="H57" s="679">
        <f>SUM(H58:H59)</f>
        <v>2</v>
      </c>
      <c r="I57" s="694" t="s">
        <v>1097</v>
      </c>
      <c r="J57" s="694">
        <f>H57</f>
        <v>2</v>
      </c>
      <c r="K57" s="679">
        <f>SUM(K58:K59)</f>
        <v>1</v>
      </c>
      <c r="L57" s="695">
        <f>SUM(K58:K59)</f>
        <v>1</v>
      </c>
      <c r="M57" s="679">
        <f>+J57-L57</f>
        <v>1</v>
      </c>
      <c r="N57" s="688">
        <f>+K57/H57</f>
        <v>0.5</v>
      </c>
      <c r="O57" s="688">
        <f>+L57/J57</f>
        <v>0.5</v>
      </c>
      <c r="P57" s="688">
        <f>(N57+O57)/2</f>
        <v>0.5</v>
      </c>
      <c r="Q57" s="698" t="s">
        <v>1211</v>
      </c>
    </row>
    <row r="58" spans="1:17" ht="48" x14ac:dyDescent="0.2">
      <c r="A58" s="700"/>
      <c r="B58" s="700"/>
      <c r="C58" s="703"/>
      <c r="D58" s="683"/>
      <c r="E58" s="151" t="s">
        <v>436</v>
      </c>
      <c r="F58" s="162" t="s">
        <v>1212</v>
      </c>
      <c r="G58" s="251" t="s">
        <v>2</v>
      </c>
      <c r="H58" s="151">
        <v>1</v>
      </c>
      <c r="I58" s="249" t="s">
        <v>1213</v>
      </c>
      <c r="J58" s="690" t="s">
        <v>27</v>
      </c>
      <c r="K58" s="151"/>
      <c r="L58" s="690" t="s">
        <v>55</v>
      </c>
      <c r="M58" s="690"/>
      <c r="N58" s="690"/>
      <c r="O58" s="690"/>
      <c r="P58" s="690"/>
      <c r="Q58" s="698"/>
    </row>
    <row r="59" spans="1:17" ht="96" x14ac:dyDescent="0.2">
      <c r="A59" s="700"/>
      <c r="B59" s="700"/>
      <c r="C59" s="703"/>
      <c r="D59" s="683"/>
      <c r="E59" s="151" t="s">
        <v>440</v>
      </c>
      <c r="F59" s="162" t="s">
        <v>1214</v>
      </c>
      <c r="G59" s="251" t="s">
        <v>6</v>
      </c>
      <c r="H59" s="151">
        <v>1</v>
      </c>
      <c r="I59" s="249" t="s">
        <v>1148</v>
      </c>
      <c r="J59" s="690"/>
      <c r="K59" s="151">
        <v>1</v>
      </c>
      <c r="L59" s="690"/>
      <c r="M59" s="690"/>
      <c r="N59" s="690"/>
      <c r="O59" s="690"/>
      <c r="P59" s="690"/>
      <c r="Q59" s="689" t="s">
        <v>1215</v>
      </c>
    </row>
    <row r="60" spans="1:17" ht="36" x14ac:dyDescent="0.2">
      <c r="A60" s="700" t="s">
        <v>1135</v>
      </c>
      <c r="B60" s="700" t="s">
        <v>1136</v>
      </c>
      <c r="C60" s="683" t="s">
        <v>27</v>
      </c>
      <c r="D60" s="683" t="s">
        <v>1200</v>
      </c>
      <c r="E60" s="684">
        <v>12</v>
      </c>
      <c r="F60" s="693" t="s">
        <v>1150</v>
      </c>
      <c r="G60" s="686" t="s">
        <v>344</v>
      </c>
      <c r="H60" s="679">
        <f>SUM(H61:H67)</f>
        <v>7</v>
      </c>
      <c r="I60" s="694" t="s">
        <v>1097</v>
      </c>
      <c r="J60" s="694">
        <f>H60</f>
        <v>7</v>
      </c>
      <c r="K60" s="679">
        <f>SUM(K61:K67)</f>
        <v>7</v>
      </c>
      <c r="L60" s="695">
        <f>SUM(K61:K67)</f>
        <v>7</v>
      </c>
      <c r="M60" s="679">
        <f>+J60-L60</f>
        <v>0</v>
      </c>
      <c r="N60" s="688">
        <f>+K60/H60</f>
        <v>1</v>
      </c>
      <c r="O60" s="688">
        <f>+L60/J60</f>
        <v>1</v>
      </c>
      <c r="P60" s="688">
        <f>(N60+O60)/2</f>
        <v>1</v>
      </c>
      <c r="Q60" s="698" t="s">
        <v>1216</v>
      </c>
    </row>
    <row r="61" spans="1:17" ht="24" x14ac:dyDescent="0.2">
      <c r="A61" s="700"/>
      <c r="B61" s="700"/>
      <c r="C61" s="683"/>
      <c r="D61" s="683"/>
      <c r="E61" s="151" t="s">
        <v>452</v>
      </c>
      <c r="F61" s="162" t="s">
        <v>1151</v>
      </c>
      <c r="G61" s="251" t="s">
        <v>344</v>
      </c>
      <c r="H61" s="151">
        <v>1</v>
      </c>
      <c r="I61" s="249" t="s">
        <v>1217</v>
      </c>
      <c r="J61" s="690" t="s">
        <v>27</v>
      </c>
      <c r="K61" s="151">
        <v>1</v>
      </c>
      <c r="L61" s="690" t="s">
        <v>55</v>
      </c>
      <c r="M61" s="690"/>
      <c r="N61" s="690"/>
      <c r="O61" s="690"/>
      <c r="P61" s="690"/>
      <c r="Q61" s="698"/>
    </row>
    <row r="62" spans="1:17" ht="24" x14ac:dyDescent="0.2">
      <c r="A62" s="700"/>
      <c r="B62" s="700"/>
      <c r="C62" s="683"/>
      <c r="D62" s="683"/>
      <c r="E62" s="151" t="s">
        <v>456</v>
      </c>
      <c r="F62" s="162" t="s">
        <v>1154</v>
      </c>
      <c r="G62" s="251" t="s">
        <v>344</v>
      </c>
      <c r="H62" s="151">
        <v>1</v>
      </c>
      <c r="I62" s="249" t="s">
        <v>1217</v>
      </c>
      <c r="J62" s="690"/>
      <c r="K62" s="151">
        <v>1</v>
      </c>
      <c r="L62" s="690"/>
      <c r="M62" s="690"/>
      <c r="N62" s="690"/>
      <c r="O62" s="690"/>
      <c r="P62" s="690"/>
      <c r="Q62" s="689" t="s">
        <v>1216</v>
      </c>
    </row>
    <row r="63" spans="1:17" ht="36" x14ac:dyDescent="0.2">
      <c r="A63" s="700"/>
      <c r="B63" s="700"/>
      <c r="C63" s="683"/>
      <c r="D63" s="683"/>
      <c r="E63" s="151" t="s">
        <v>459</v>
      </c>
      <c r="F63" s="162" t="s">
        <v>1156</v>
      </c>
      <c r="G63" s="251" t="s">
        <v>344</v>
      </c>
      <c r="H63" s="151">
        <v>1</v>
      </c>
      <c r="I63" s="249" t="s">
        <v>1218</v>
      </c>
      <c r="J63" s="690"/>
      <c r="K63" s="151">
        <v>1</v>
      </c>
      <c r="L63" s="690"/>
      <c r="M63" s="690"/>
      <c r="N63" s="690"/>
      <c r="O63" s="690"/>
      <c r="P63" s="690"/>
      <c r="Q63" s="689" t="s">
        <v>1219</v>
      </c>
    </row>
    <row r="64" spans="1:17" ht="48" x14ac:dyDescent="0.2">
      <c r="A64" s="700"/>
      <c r="B64" s="700"/>
      <c r="C64" s="683"/>
      <c r="D64" s="683"/>
      <c r="E64" s="151" t="s">
        <v>461</v>
      </c>
      <c r="F64" s="162" t="s">
        <v>1220</v>
      </c>
      <c r="G64" s="251" t="s">
        <v>344</v>
      </c>
      <c r="H64" s="151">
        <v>1</v>
      </c>
      <c r="I64" s="249" t="s">
        <v>1221</v>
      </c>
      <c r="J64" s="690"/>
      <c r="K64" s="151">
        <v>1</v>
      </c>
      <c r="L64" s="690"/>
      <c r="M64" s="690"/>
      <c r="N64" s="690"/>
      <c r="O64" s="690"/>
      <c r="P64" s="690"/>
      <c r="Q64" s="689" t="s">
        <v>1219</v>
      </c>
    </row>
    <row r="65" spans="1:17" ht="24" x14ac:dyDescent="0.2">
      <c r="A65" s="700"/>
      <c r="B65" s="700"/>
      <c r="C65" s="683"/>
      <c r="D65" s="683"/>
      <c r="E65" s="151" t="s">
        <v>464</v>
      </c>
      <c r="F65" s="162" t="s">
        <v>1222</v>
      </c>
      <c r="G65" s="251" t="s">
        <v>344</v>
      </c>
      <c r="H65" s="151">
        <v>1</v>
      </c>
      <c r="I65" s="249" t="s">
        <v>1217</v>
      </c>
      <c r="J65" s="690"/>
      <c r="K65" s="151">
        <v>1</v>
      </c>
      <c r="L65" s="690"/>
      <c r="M65" s="690"/>
      <c r="N65" s="690"/>
      <c r="O65" s="690"/>
      <c r="P65" s="690"/>
      <c r="Q65" s="689" t="s">
        <v>1223</v>
      </c>
    </row>
    <row r="66" spans="1:17" ht="72" x14ac:dyDescent="0.2">
      <c r="A66" s="700"/>
      <c r="B66" s="700"/>
      <c r="C66" s="683"/>
      <c r="D66" s="683"/>
      <c r="E66" s="151" t="s">
        <v>467</v>
      </c>
      <c r="F66" s="162" t="s">
        <v>1224</v>
      </c>
      <c r="G66" s="251" t="s">
        <v>344</v>
      </c>
      <c r="H66" s="151">
        <v>1</v>
      </c>
      <c r="I66" s="249" t="s">
        <v>1225</v>
      </c>
      <c r="J66" s="690"/>
      <c r="K66" s="151">
        <v>1</v>
      </c>
      <c r="L66" s="690"/>
      <c r="M66" s="690"/>
      <c r="N66" s="690"/>
      <c r="O66" s="690"/>
      <c r="P66" s="690"/>
      <c r="Q66" s="689" t="s">
        <v>1226</v>
      </c>
    </row>
    <row r="67" spans="1:17" ht="60" x14ac:dyDescent="0.2">
      <c r="A67" s="700"/>
      <c r="B67" s="700"/>
      <c r="C67" s="683"/>
      <c r="D67" s="683"/>
      <c r="E67" s="151" t="s">
        <v>470</v>
      </c>
      <c r="F67" s="162" t="s">
        <v>1227</v>
      </c>
      <c r="G67" s="251" t="s">
        <v>344</v>
      </c>
      <c r="H67" s="151">
        <v>1</v>
      </c>
      <c r="I67" s="249" t="s">
        <v>1228</v>
      </c>
      <c r="J67" s="690"/>
      <c r="K67" s="151">
        <v>1</v>
      </c>
      <c r="L67" s="690"/>
      <c r="M67" s="690"/>
      <c r="N67" s="690"/>
      <c r="O67" s="690"/>
      <c r="P67" s="690"/>
      <c r="Q67" s="701" t="s">
        <v>1229</v>
      </c>
    </row>
  </sheetData>
  <mergeCells count="99">
    <mergeCell ref="A60:A67"/>
    <mergeCell ref="B60:B67"/>
    <mergeCell ref="C60:C67"/>
    <mergeCell ref="D60:D67"/>
    <mergeCell ref="Q60:Q61"/>
    <mergeCell ref="J61:J67"/>
    <mergeCell ref="L61:P67"/>
    <mergeCell ref="A57:A59"/>
    <mergeCell ref="B57:B59"/>
    <mergeCell ref="C57:C59"/>
    <mergeCell ref="D57:D59"/>
    <mergeCell ref="Q57:Q58"/>
    <mergeCell ref="J58:J59"/>
    <mergeCell ref="L58:P59"/>
    <mergeCell ref="A53:A56"/>
    <mergeCell ref="B53:B56"/>
    <mergeCell ref="C53:C56"/>
    <mergeCell ref="D53:D56"/>
    <mergeCell ref="Q53:Q54"/>
    <mergeCell ref="J54:J56"/>
    <mergeCell ref="L54:P56"/>
    <mergeCell ref="A48:A52"/>
    <mergeCell ref="B48:B52"/>
    <mergeCell ref="C48:C52"/>
    <mergeCell ref="D48:D52"/>
    <mergeCell ref="Q48:Q52"/>
    <mergeCell ref="J49:J52"/>
    <mergeCell ref="L49:P52"/>
    <mergeCell ref="A36:A47"/>
    <mergeCell ref="B36:B47"/>
    <mergeCell ref="C36:C47"/>
    <mergeCell ref="D36:D47"/>
    <mergeCell ref="J37:J47"/>
    <mergeCell ref="L37:P47"/>
    <mergeCell ref="A31:A35"/>
    <mergeCell ref="B31:B35"/>
    <mergeCell ref="C31:C35"/>
    <mergeCell ref="D31:D35"/>
    <mergeCell ref="Q31:Q32"/>
    <mergeCell ref="J32:J35"/>
    <mergeCell ref="L32:P35"/>
    <mergeCell ref="A27:A30"/>
    <mergeCell ref="B27:B30"/>
    <mergeCell ref="C27:C30"/>
    <mergeCell ref="D27:D30"/>
    <mergeCell ref="Q27:Q30"/>
    <mergeCell ref="J28:J30"/>
    <mergeCell ref="L28:P30"/>
    <mergeCell ref="A19:A26"/>
    <mergeCell ref="B19:B26"/>
    <mergeCell ref="C19:C26"/>
    <mergeCell ref="D19:D26"/>
    <mergeCell ref="Q19:Q26"/>
    <mergeCell ref="J20:J26"/>
    <mergeCell ref="L20:P26"/>
    <mergeCell ref="A15:A18"/>
    <mergeCell ref="B15:B18"/>
    <mergeCell ref="C15:C18"/>
    <mergeCell ref="D15:D18"/>
    <mergeCell ref="Q15:Q18"/>
    <mergeCell ref="J16:J18"/>
    <mergeCell ref="L16:P18"/>
    <mergeCell ref="A11:A14"/>
    <mergeCell ref="B11:B14"/>
    <mergeCell ref="C11:C14"/>
    <mergeCell ref="D11:D14"/>
    <mergeCell ref="Q11:Q14"/>
    <mergeCell ref="J12:J14"/>
    <mergeCell ref="L12:P14"/>
    <mergeCell ref="Q6:Q10"/>
    <mergeCell ref="A7:A10"/>
    <mergeCell ref="B7:B10"/>
    <mergeCell ref="C7:C10"/>
    <mergeCell ref="D7:D10"/>
    <mergeCell ref="J8:J10"/>
    <mergeCell ref="L8:P10"/>
    <mergeCell ref="L4:L5"/>
    <mergeCell ref="M4:M5"/>
    <mergeCell ref="N4:N5"/>
    <mergeCell ref="O4:O5"/>
    <mergeCell ref="P4:P5"/>
    <mergeCell ref="A6:D6"/>
    <mergeCell ref="E6:F6"/>
    <mergeCell ref="F4:F5"/>
    <mergeCell ref="G4:G5"/>
    <mergeCell ref="H4:H5"/>
    <mergeCell ref="I4:I5"/>
    <mergeCell ref="J4:J5"/>
    <mergeCell ref="K4:K5"/>
    <mergeCell ref="A2:C3"/>
    <mergeCell ref="D2:J3"/>
    <mergeCell ref="K2:L3"/>
    <mergeCell ref="M2:P3"/>
    <mergeCell ref="Q2:Q5"/>
    <mergeCell ref="A4:A5"/>
    <mergeCell ref="B4:B5"/>
    <mergeCell ref="C4:C5"/>
    <mergeCell ref="D4:D5"/>
    <mergeCell ref="E4:E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
  <sheetViews>
    <sheetView workbookViewId="0">
      <selection activeCell="D13" sqref="D13:D92"/>
    </sheetView>
  </sheetViews>
  <sheetFormatPr baseColWidth="10" defaultRowHeight="12.75" x14ac:dyDescent="0.2"/>
  <cols>
    <col min="3" max="4" width="14.5703125" customWidth="1"/>
    <col min="6" max="6" width="22.28515625" customWidth="1"/>
    <col min="17" max="17" width="37.140625" customWidth="1"/>
  </cols>
  <sheetData>
    <row r="1" spans="1:18" x14ac:dyDescent="0.2">
      <c r="A1" s="391"/>
      <c r="B1" s="391"/>
      <c r="C1" s="391"/>
      <c r="D1" s="393" t="s">
        <v>1230</v>
      </c>
      <c r="E1" s="393"/>
      <c r="F1" s="393"/>
      <c r="G1" s="393"/>
      <c r="H1" s="393"/>
      <c r="I1" s="393"/>
      <c r="J1" s="393"/>
      <c r="K1" s="393"/>
      <c r="L1" s="393"/>
      <c r="M1" s="393"/>
      <c r="N1" s="393"/>
      <c r="O1" s="393"/>
      <c r="P1" s="393"/>
      <c r="Q1" s="393"/>
    </row>
    <row r="2" spans="1:18" x14ac:dyDescent="0.2">
      <c r="A2" s="391"/>
      <c r="B2" s="391"/>
      <c r="C2" s="391"/>
      <c r="D2" s="393"/>
      <c r="E2" s="393"/>
      <c r="F2" s="393"/>
      <c r="G2" s="393"/>
      <c r="H2" s="393"/>
      <c r="I2" s="393"/>
      <c r="J2" s="393"/>
      <c r="K2" s="393"/>
      <c r="L2" s="393"/>
      <c r="M2" s="393"/>
      <c r="N2" s="393"/>
      <c r="O2" s="393"/>
      <c r="P2" s="393"/>
      <c r="Q2" s="393"/>
    </row>
    <row r="3" spans="1:18" x14ac:dyDescent="0.2">
      <c r="A3" s="391"/>
      <c r="B3" s="391"/>
      <c r="C3" s="391"/>
      <c r="D3" s="394" t="s">
        <v>43</v>
      </c>
      <c r="E3" s="394"/>
      <c r="F3" s="394"/>
      <c r="G3" s="394"/>
      <c r="H3" s="394"/>
      <c r="I3" s="394"/>
      <c r="J3" s="394"/>
      <c r="K3" s="394"/>
      <c r="L3" s="394"/>
      <c r="M3" s="394"/>
      <c r="N3" s="394"/>
      <c r="O3" s="394"/>
      <c r="P3" s="394"/>
      <c r="Q3" s="394"/>
    </row>
    <row r="4" spans="1:18" x14ac:dyDescent="0.2">
      <c r="A4" s="391"/>
      <c r="B4" s="391"/>
      <c r="C4" s="391"/>
      <c r="D4" s="394"/>
      <c r="E4" s="394"/>
      <c r="F4" s="394"/>
      <c r="G4" s="394"/>
      <c r="H4" s="394"/>
      <c r="I4" s="394"/>
      <c r="J4" s="394"/>
      <c r="K4" s="394"/>
      <c r="L4" s="394"/>
      <c r="M4" s="394"/>
      <c r="N4" s="394"/>
      <c r="O4" s="394"/>
      <c r="P4" s="394"/>
      <c r="Q4" s="394"/>
    </row>
    <row r="5" spans="1:18" x14ac:dyDescent="0.2">
      <c r="A5" s="391"/>
      <c r="B5" s="391"/>
      <c r="C5" s="391"/>
      <c r="D5" s="395" t="s">
        <v>41</v>
      </c>
      <c r="E5" s="395"/>
      <c r="F5" s="395"/>
      <c r="G5" s="395"/>
      <c r="H5" s="395"/>
      <c r="I5" s="395"/>
      <c r="J5" s="395"/>
      <c r="K5" s="395"/>
      <c r="L5" s="395"/>
      <c r="M5" s="395"/>
      <c r="N5" s="395"/>
      <c r="O5" s="395"/>
      <c r="P5" s="395"/>
      <c r="Q5" s="395"/>
    </row>
    <row r="6" spans="1:18" x14ac:dyDescent="0.2">
      <c r="A6" s="391"/>
      <c r="B6" s="391"/>
      <c r="C6" s="391"/>
      <c r="D6" s="395"/>
      <c r="E6" s="395"/>
      <c r="F6" s="395"/>
      <c r="G6" s="395"/>
      <c r="H6" s="395"/>
      <c r="I6" s="395"/>
      <c r="J6" s="395"/>
      <c r="K6" s="395"/>
      <c r="L6" s="395"/>
      <c r="M6" s="395"/>
      <c r="N6" s="395"/>
      <c r="O6" s="395"/>
      <c r="P6" s="395"/>
      <c r="Q6" s="395"/>
    </row>
    <row r="7" spans="1:18" x14ac:dyDescent="0.2">
      <c r="A7" s="23"/>
      <c r="B7" s="23"/>
      <c r="C7" s="23"/>
      <c r="D7" s="9"/>
      <c r="E7" s="1"/>
      <c r="F7" s="1"/>
      <c r="G7" s="1"/>
      <c r="H7" s="1"/>
      <c r="I7" s="1"/>
      <c r="J7" s="1"/>
      <c r="K7" s="1"/>
      <c r="L7" s="1"/>
      <c r="M7" s="1"/>
      <c r="N7" s="1"/>
      <c r="O7" s="1"/>
      <c r="P7" s="1"/>
      <c r="Q7" s="704"/>
      <c r="R7" s="1"/>
    </row>
    <row r="8" spans="1:18" x14ac:dyDescent="0.2">
      <c r="A8" s="705" t="s">
        <v>77</v>
      </c>
      <c r="B8" s="705"/>
      <c r="C8" s="705"/>
      <c r="D8" s="706" t="s">
        <v>89</v>
      </c>
      <c r="E8" s="707"/>
      <c r="F8" s="707"/>
      <c r="G8" s="707"/>
      <c r="H8" s="707"/>
      <c r="I8" s="707"/>
      <c r="J8" s="707"/>
      <c r="K8" s="708" t="s">
        <v>1231</v>
      </c>
      <c r="L8" s="708"/>
      <c r="M8" s="709" t="s">
        <v>79</v>
      </c>
      <c r="N8" s="709"/>
      <c r="O8" s="709"/>
      <c r="P8" s="709"/>
      <c r="Q8" s="710" t="s">
        <v>134</v>
      </c>
    </row>
    <row r="9" spans="1:18" ht="32.25" customHeight="1" x14ac:dyDescent="0.2">
      <c r="A9" s="705"/>
      <c r="B9" s="705"/>
      <c r="C9" s="705"/>
      <c r="D9" s="707"/>
      <c r="E9" s="707"/>
      <c r="F9" s="707"/>
      <c r="G9" s="707"/>
      <c r="H9" s="707"/>
      <c r="I9" s="707"/>
      <c r="J9" s="707"/>
      <c r="K9" s="708"/>
      <c r="L9" s="708"/>
      <c r="M9" s="709"/>
      <c r="N9" s="709"/>
      <c r="O9" s="709"/>
      <c r="P9" s="709"/>
      <c r="Q9" s="710"/>
    </row>
    <row r="10" spans="1:18" x14ac:dyDescent="0.2">
      <c r="A10" s="711" t="s">
        <v>1232</v>
      </c>
      <c r="B10" s="712" t="s">
        <v>35</v>
      </c>
      <c r="C10" s="712" t="s">
        <v>1233</v>
      </c>
      <c r="D10" s="713" t="s">
        <v>40</v>
      </c>
      <c r="E10" s="713" t="s">
        <v>1234</v>
      </c>
      <c r="F10" s="713" t="s">
        <v>4</v>
      </c>
      <c r="G10" s="713" t="s">
        <v>10</v>
      </c>
      <c r="H10" s="713" t="s">
        <v>124</v>
      </c>
      <c r="I10" s="713" t="s">
        <v>84</v>
      </c>
      <c r="J10" s="713" t="s">
        <v>87</v>
      </c>
      <c r="K10" s="714" t="s">
        <v>85</v>
      </c>
      <c r="L10" s="714" t="s">
        <v>86</v>
      </c>
      <c r="M10" s="715" t="s">
        <v>102</v>
      </c>
      <c r="N10" s="715" t="s">
        <v>90</v>
      </c>
      <c r="O10" s="716" t="s">
        <v>91</v>
      </c>
      <c r="P10" s="716" t="s">
        <v>92</v>
      </c>
      <c r="Q10" s="710"/>
    </row>
    <row r="11" spans="1:18" ht="23.25" customHeight="1" x14ac:dyDescent="0.2">
      <c r="A11" s="711"/>
      <c r="B11" s="712"/>
      <c r="C11" s="712"/>
      <c r="D11" s="713"/>
      <c r="E11" s="713"/>
      <c r="F11" s="713"/>
      <c r="G11" s="713"/>
      <c r="H11" s="713"/>
      <c r="I11" s="713"/>
      <c r="J11" s="713"/>
      <c r="K11" s="714"/>
      <c r="L11" s="714"/>
      <c r="M11" s="715"/>
      <c r="N11" s="715"/>
      <c r="O11" s="716"/>
      <c r="P11" s="716"/>
      <c r="Q11" s="710"/>
    </row>
    <row r="12" spans="1:18" ht="34.5" customHeight="1" x14ac:dyDescent="0.25">
      <c r="A12" s="717" t="s">
        <v>1235</v>
      </c>
      <c r="B12" s="717"/>
      <c r="C12" s="717"/>
      <c r="D12" s="717"/>
      <c r="E12" s="717" t="s">
        <v>75</v>
      </c>
      <c r="F12" s="717"/>
      <c r="G12" s="718"/>
      <c r="H12" s="719">
        <f>H13+H76+H78+H88+H73</f>
        <v>170</v>
      </c>
      <c r="I12" s="720"/>
      <c r="J12" s="719">
        <f>J13+J76+J78+J88+J73</f>
        <v>170</v>
      </c>
      <c r="K12" s="719">
        <f>K13+K76+K78+K88+K73</f>
        <v>84</v>
      </c>
      <c r="L12" s="721">
        <f>L13+L76+L78+L88+L73</f>
        <v>84</v>
      </c>
      <c r="M12" s="722">
        <f>+J12-L12</f>
        <v>86</v>
      </c>
      <c r="N12" s="723">
        <f>+K12/H12</f>
        <v>0.49411764705882355</v>
      </c>
      <c r="O12" s="723">
        <f>+L12/J12</f>
        <v>0.49411764705882355</v>
      </c>
      <c r="P12" s="723">
        <f>(N12+O12)/2</f>
        <v>0.49411764705882355</v>
      </c>
      <c r="Q12" s="724" t="s">
        <v>1236</v>
      </c>
      <c r="R12" s="24"/>
    </row>
    <row r="13" spans="1:18" ht="24" x14ac:dyDescent="0.2">
      <c r="A13" s="725" t="s">
        <v>1237</v>
      </c>
      <c r="B13" s="726" t="s">
        <v>1238</v>
      </c>
      <c r="C13" s="725" t="s">
        <v>27</v>
      </c>
      <c r="D13" s="725" t="s">
        <v>1239</v>
      </c>
      <c r="E13" s="727">
        <v>1</v>
      </c>
      <c r="F13" s="728" t="s">
        <v>1240</v>
      </c>
      <c r="G13" s="729"/>
      <c r="H13" s="719">
        <f>SUM(H14:H72)</f>
        <v>154</v>
      </c>
      <c r="I13" s="730"/>
      <c r="J13" s="719">
        <f>H13</f>
        <v>154</v>
      </c>
      <c r="K13" s="719">
        <f>SUM(K14:K72)</f>
        <v>69</v>
      </c>
      <c r="L13" s="731">
        <f>K13</f>
        <v>69</v>
      </c>
      <c r="M13" s="719">
        <f>+J13-L13</f>
        <v>85</v>
      </c>
      <c r="N13" s="723">
        <f>+K13/H13</f>
        <v>0.44805194805194803</v>
      </c>
      <c r="O13" s="723">
        <f>+L13/J13</f>
        <v>0.44805194805194803</v>
      </c>
      <c r="P13" s="723">
        <f>(N13+O13)/2</f>
        <v>0.44805194805194803</v>
      </c>
      <c r="Q13" s="732"/>
    </row>
    <row r="14" spans="1:18" ht="15.75" x14ac:dyDescent="0.2">
      <c r="A14" s="725"/>
      <c r="B14" s="733"/>
      <c r="C14" s="725"/>
      <c r="D14" s="725"/>
      <c r="E14" s="734" t="s">
        <v>30</v>
      </c>
      <c r="F14" s="735" t="s">
        <v>1241</v>
      </c>
      <c r="G14" s="736"/>
      <c r="H14" s="737">
        <f>SUM(H15:H29)</f>
        <v>25</v>
      </c>
      <c r="I14" s="738"/>
      <c r="J14" s="739" t="s">
        <v>27</v>
      </c>
      <c r="K14" s="738"/>
      <c r="L14" s="740" t="s">
        <v>55</v>
      </c>
      <c r="M14" s="741"/>
      <c r="N14" s="741"/>
      <c r="O14" s="741"/>
      <c r="P14" s="742"/>
      <c r="Q14" s="732"/>
    </row>
    <row r="15" spans="1:18" ht="51" x14ac:dyDescent="0.2">
      <c r="A15" s="725"/>
      <c r="B15" s="733"/>
      <c r="C15" s="725"/>
      <c r="D15" s="725"/>
      <c r="E15" s="743" t="s">
        <v>1242</v>
      </c>
      <c r="F15" s="744" t="s">
        <v>1243</v>
      </c>
      <c r="G15" s="736" t="s">
        <v>3</v>
      </c>
      <c r="H15" s="738">
        <v>4</v>
      </c>
      <c r="I15" s="738" t="s">
        <v>201</v>
      </c>
      <c r="J15" s="745"/>
      <c r="K15" s="738">
        <v>4</v>
      </c>
      <c r="L15" s="746"/>
      <c r="M15" s="404"/>
      <c r="N15" s="404"/>
      <c r="O15" s="404"/>
      <c r="P15" s="747"/>
      <c r="Q15" s="732"/>
    </row>
    <row r="16" spans="1:18" ht="127.5" x14ac:dyDescent="0.2">
      <c r="A16" s="725"/>
      <c r="B16" s="733"/>
      <c r="C16" s="725"/>
      <c r="D16" s="725"/>
      <c r="E16" s="743" t="s">
        <v>1244</v>
      </c>
      <c r="F16" s="748" t="s">
        <v>1245</v>
      </c>
      <c r="G16" s="736" t="s">
        <v>194</v>
      </c>
      <c r="H16" s="738">
        <v>2</v>
      </c>
      <c r="I16" s="738" t="s">
        <v>201</v>
      </c>
      <c r="J16" s="745"/>
      <c r="K16" s="738">
        <v>2</v>
      </c>
      <c r="L16" s="746"/>
      <c r="M16" s="404"/>
      <c r="N16" s="404"/>
      <c r="O16" s="404"/>
      <c r="P16" s="747"/>
      <c r="Q16" s="732"/>
    </row>
    <row r="17" spans="1:17" ht="25.5" x14ac:dyDescent="0.2">
      <c r="A17" s="725"/>
      <c r="B17" s="733"/>
      <c r="C17" s="725"/>
      <c r="D17" s="725"/>
      <c r="E17" s="743" t="s">
        <v>1246</v>
      </c>
      <c r="F17" s="749" t="s">
        <v>1247</v>
      </c>
      <c r="G17" s="736" t="s">
        <v>194</v>
      </c>
      <c r="H17" s="738">
        <v>2</v>
      </c>
      <c r="I17" s="738" t="s">
        <v>201</v>
      </c>
      <c r="J17" s="745"/>
      <c r="K17" s="738">
        <v>1</v>
      </c>
      <c r="L17" s="746"/>
      <c r="M17" s="404"/>
      <c r="N17" s="404"/>
      <c r="O17" s="404"/>
      <c r="P17" s="747"/>
      <c r="Q17" s="732"/>
    </row>
    <row r="18" spans="1:17" ht="25.5" x14ac:dyDescent="0.2">
      <c r="A18" s="725"/>
      <c r="B18" s="733"/>
      <c r="C18" s="725"/>
      <c r="D18" s="725"/>
      <c r="E18" s="743" t="s">
        <v>1248</v>
      </c>
      <c r="F18" s="748" t="s">
        <v>1249</v>
      </c>
      <c r="G18" s="736" t="s">
        <v>2</v>
      </c>
      <c r="H18" s="738">
        <v>1</v>
      </c>
      <c r="I18" s="738" t="s">
        <v>201</v>
      </c>
      <c r="J18" s="745"/>
      <c r="K18" s="738">
        <v>1</v>
      </c>
      <c r="L18" s="746"/>
      <c r="M18" s="404"/>
      <c r="N18" s="404"/>
      <c r="O18" s="404"/>
      <c r="P18" s="747"/>
      <c r="Q18" s="732"/>
    </row>
    <row r="19" spans="1:17" ht="51" x14ac:dyDescent="0.2">
      <c r="A19" s="725"/>
      <c r="B19" s="733"/>
      <c r="C19" s="725"/>
      <c r="D19" s="725"/>
      <c r="E19" s="743" t="s">
        <v>1250</v>
      </c>
      <c r="F19" s="748" t="s">
        <v>1251</v>
      </c>
      <c r="G19" s="736" t="s">
        <v>2</v>
      </c>
      <c r="H19" s="738">
        <v>1</v>
      </c>
      <c r="I19" s="738" t="s">
        <v>201</v>
      </c>
      <c r="J19" s="745"/>
      <c r="K19" s="738">
        <v>1</v>
      </c>
      <c r="L19" s="746"/>
      <c r="M19" s="404"/>
      <c r="N19" s="404"/>
      <c r="O19" s="404"/>
      <c r="P19" s="747"/>
      <c r="Q19" s="732"/>
    </row>
    <row r="20" spans="1:17" ht="63.75" x14ac:dyDescent="0.2">
      <c r="A20" s="725"/>
      <c r="B20" s="733"/>
      <c r="C20" s="725"/>
      <c r="D20" s="725"/>
      <c r="E20" s="743" t="s">
        <v>1252</v>
      </c>
      <c r="F20" s="748" t="s">
        <v>1253</v>
      </c>
      <c r="G20" s="736" t="s">
        <v>2</v>
      </c>
      <c r="H20" s="738">
        <v>1</v>
      </c>
      <c r="I20" s="738" t="s">
        <v>201</v>
      </c>
      <c r="J20" s="745"/>
      <c r="K20" s="738">
        <v>1</v>
      </c>
      <c r="L20" s="746"/>
      <c r="M20" s="404"/>
      <c r="N20" s="404"/>
      <c r="O20" s="404"/>
      <c r="P20" s="747"/>
      <c r="Q20" s="732"/>
    </row>
    <row r="21" spans="1:17" ht="89.25" x14ac:dyDescent="0.2">
      <c r="A21" s="725"/>
      <c r="B21" s="733"/>
      <c r="C21" s="725"/>
      <c r="D21" s="725"/>
      <c r="E21" s="743" t="s">
        <v>1254</v>
      </c>
      <c r="F21" s="748" t="s">
        <v>1255</v>
      </c>
      <c r="G21" s="736" t="s">
        <v>2</v>
      </c>
      <c r="H21" s="738">
        <v>1</v>
      </c>
      <c r="I21" s="738" t="s">
        <v>201</v>
      </c>
      <c r="J21" s="745"/>
      <c r="K21" s="738">
        <v>1</v>
      </c>
      <c r="L21" s="746"/>
      <c r="M21" s="404"/>
      <c r="N21" s="404"/>
      <c r="O21" s="404"/>
      <c r="P21" s="747"/>
      <c r="Q21" s="732"/>
    </row>
    <row r="22" spans="1:17" ht="63.75" x14ac:dyDescent="0.2">
      <c r="A22" s="725"/>
      <c r="B22" s="733"/>
      <c r="C22" s="725"/>
      <c r="D22" s="725"/>
      <c r="E22" s="743" t="s">
        <v>1256</v>
      </c>
      <c r="F22" s="748" t="s">
        <v>1257</v>
      </c>
      <c r="G22" s="736" t="s">
        <v>1258</v>
      </c>
      <c r="H22" s="738">
        <v>3</v>
      </c>
      <c r="I22" s="738" t="s">
        <v>201</v>
      </c>
      <c r="J22" s="745"/>
      <c r="K22" s="738">
        <v>1</v>
      </c>
      <c r="L22" s="746"/>
      <c r="M22" s="404"/>
      <c r="N22" s="404"/>
      <c r="O22" s="404"/>
      <c r="P22" s="747"/>
      <c r="Q22" s="732"/>
    </row>
    <row r="23" spans="1:17" ht="127.5" x14ac:dyDescent="0.2">
      <c r="A23" s="725"/>
      <c r="B23" s="733"/>
      <c r="C23" s="725"/>
      <c r="D23" s="725"/>
      <c r="E23" s="743" t="s">
        <v>1259</v>
      </c>
      <c r="F23" s="748" t="s">
        <v>1260</v>
      </c>
      <c r="G23" s="736" t="s">
        <v>2</v>
      </c>
      <c r="H23" s="738">
        <v>1</v>
      </c>
      <c r="I23" s="738" t="s">
        <v>201</v>
      </c>
      <c r="J23" s="745"/>
      <c r="K23" s="738">
        <v>1</v>
      </c>
      <c r="L23" s="746"/>
      <c r="M23" s="404"/>
      <c r="N23" s="404"/>
      <c r="O23" s="404"/>
      <c r="P23" s="747"/>
      <c r="Q23" s="732"/>
    </row>
    <row r="24" spans="1:17" ht="38.25" x14ac:dyDescent="0.2">
      <c r="A24" s="725"/>
      <c r="B24" s="733"/>
      <c r="C24" s="725"/>
      <c r="D24" s="725"/>
      <c r="E24" s="743" t="s">
        <v>1261</v>
      </c>
      <c r="F24" s="748" t="s">
        <v>1262</v>
      </c>
      <c r="G24" s="736" t="s">
        <v>2</v>
      </c>
      <c r="H24" s="738">
        <v>1</v>
      </c>
      <c r="I24" s="738" t="s">
        <v>201</v>
      </c>
      <c r="J24" s="745"/>
      <c r="K24" s="738">
        <v>0</v>
      </c>
      <c r="L24" s="746"/>
      <c r="M24" s="404"/>
      <c r="N24" s="404"/>
      <c r="O24" s="404"/>
      <c r="P24" s="747"/>
      <c r="Q24" s="732"/>
    </row>
    <row r="25" spans="1:17" ht="63.75" x14ac:dyDescent="0.2">
      <c r="A25" s="725"/>
      <c r="B25" s="733"/>
      <c r="C25" s="725"/>
      <c r="D25" s="725"/>
      <c r="E25" s="743" t="s">
        <v>1263</v>
      </c>
      <c r="F25" s="750" t="s">
        <v>1264</v>
      </c>
      <c r="G25" s="736" t="s">
        <v>1265</v>
      </c>
      <c r="H25" s="738">
        <v>2</v>
      </c>
      <c r="I25" s="738" t="s">
        <v>201</v>
      </c>
      <c r="J25" s="745"/>
      <c r="K25" s="738">
        <v>1</v>
      </c>
      <c r="L25" s="746"/>
      <c r="M25" s="404"/>
      <c r="N25" s="404"/>
      <c r="O25" s="404"/>
      <c r="P25" s="747"/>
      <c r="Q25" s="732"/>
    </row>
    <row r="26" spans="1:17" ht="38.25" x14ac:dyDescent="0.2">
      <c r="A26" s="725"/>
      <c r="B26" s="733"/>
      <c r="C26" s="725"/>
      <c r="D26" s="725"/>
      <c r="E26" s="743" t="s">
        <v>1266</v>
      </c>
      <c r="F26" s="750" t="s">
        <v>1267</v>
      </c>
      <c r="G26" s="736" t="s">
        <v>1265</v>
      </c>
      <c r="H26" s="738">
        <v>2</v>
      </c>
      <c r="I26" s="738" t="s">
        <v>201</v>
      </c>
      <c r="J26" s="745"/>
      <c r="K26" s="738">
        <v>2</v>
      </c>
      <c r="L26" s="746"/>
      <c r="M26" s="404"/>
      <c r="N26" s="404"/>
      <c r="O26" s="404"/>
      <c r="P26" s="747"/>
      <c r="Q26" s="732"/>
    </row>
    <row r="27" spans="1:17" ht="51" x14ac:dyDescent="0.2">
      <c r="A27" s="725"/>
      <c r="B27" s="733"/>
      <c r="C27" s="725"/>
      <c r="D27" s="725"/>
      <c r="E27" s="743" t="s">
        <v>1268</v>
      </c>
      <c r="F27" s="750" t="s">
        <v>1269</v>
      </c>
      <c r="G27" s="736" t="s">
        <v>1265</v>
      </c>
      <c r="H27" s="738">
        <v>2</v>
      </c>
      <c r="I27" s="738" t="s">
        <v>201</v>
      </c>
      <c r="J27" s="745"/>
      <c r="K27" s="738">
        <v>2</v>
      </c>
      <c r="L27" s="746"/>
      <c r="M27" s="404"/>
      <c r="N27" s="404"/>
      <c r="O27" s="404"/>
      <c r="P27" s="747"/>
      <c r="Q27" s="732"/>
    </row>
    <row r="28" spans="1:17" ht="51" x14ac:dyDescent="0.2">
      <c r="A28" s="725"/>
      <c r="B28" s="733"/>
      <c r="C28" s="725"/>
      <c r="D28" s="725"/>
      <c r="E28" s="743" t="s">
        <v>1270</v>
      </c>
      <c r="F28" s="750" t="s">
        <v>1271</v>
      </c>
      <c r="G28" s="736" t="s">
        <v>2</v>
      </c>
      <c r="H28" s="738">
        <v>1</v>
      </c>
      <c r="I28" s="738" t="s">
        <v>201</v>
      </c>
      <c r="J28" s="745"/>
      <c r="K28" s="738">
        <v>1</v>
      </c>
      <c r="L28" s="746"/>
      <c r="M28" s="404"/>
      <c r="N28" s="404"/>
      <c r="O28" s="404"/>
      <c r="P28" s="747"/>
      <c r="Q28" s="732"/>
    </row>
    <row r="29" spans="1:17" ht="25.5" x14ac:dyDescent="0.2">
      <c r="A29" s="725"/>
      <c r="B29" s="733"/>
      <c r="C29" s="725"/>
      <c r="D29" s="725"/>
      <c r="E29" s="743" t="s">
        <v>1272</v>
      </c>
      <c r="F29" s="748" t="s">
        <v>1273</v>
      </c>
      <c r="G29" s="736" t="s">
        <v>2</v>
      </c>
      <c r="H29" s="738">
        <v>1</v>
      </c>
      <c r="I29" s="738" t="s">
        <v>201</v>
      </c>
      <c r="J29" s="745"/>
      <c r="K29" s="738">
        <v>1</v>
      </c>
      <c r="L29" s="746"/>
      <c r="M29" s="404"/>
      <c r="N29" s="404"/>
      <c r="O29" s="404"/>
      <c r="P29" s="747"/>
      <c r="Q29" s="732"/>
    </row>
    <row r="30" spans="1:17" ht="24" x14ac:dyDescent="0.2">
      <c r="A30" s="725"/>
      <c r="B30" s="733"/>
      <c r="C30" s="725"/>
      <c r="D30" s="725"/>
      <c r="E30" s="734" t="s">
        <v>25</v>
      </c>
      <c r="F30" s="735" t="s">
        <v>1274</v>
      </c>
      <c r="G30" s="735"/>
      <c r="H30" s="735">
        <f>SUM(H31:H62)</f>
        <v>32</v>
      </c>
      <c r="I30" s="735"/>
      <c r="J30" s="745"/>
      <c r="K30" s="735"/>
      <c r="L30" s="746"/>
      <c r="M30" s="404"/>
      <c r="N30" s="404"/>
      <c r="O30" s="404"/>
      <c r="P30" s="747"/>
      <c r="Q30" s="732"/>
    </row>
    <row r="31" spans="1:17" ht="63.75" x14ac:dyDescent="0.2">
      <c r="A31" s="725"/>
      <c r="B31" s="733"/>
      <c r="C31" s="725"/>
      <c r="D31" s="725"/>
      <c r="E31" s="743" t="s">
        <v>673</v>
      </c>
      <c r="F31" s="751" t="s">
        <v>1275</v>
      </c>
      <c r="G31" s="736" t="s">
        <v>1276</v>
      </c>
      <c r="H31" s="737">
        <v>1</v>
      </c>
      <c r="I31" s="738" t="s">
        <v>201</v>
      </c>
      <c r="J31" s="745"/>
      <c r="K31" s="738">
        <v>1</v>
      </c>
      <c r="L31" s="746"/>
      <c r="M31" s="404"/>
      <c r="N31" s="404"/>
      <c r="O31" s="404"/>
      <c r="P31" s="747"/>
      <c r="Q31" s="732"/>
    </row>
    <row r="32" spans="1:17" ht="38.25" x14ac:dyDescent="0.2">
      <c r="A32" s="725"/>
      <c r="B32" s="733"/>
      <c r="C32" s="725"/>
      <c r="D32" s="725"/>
      <c r="E32" s="743" t="s">
        <v>1277</v>
      </c>
      <c r="F32" s="751" t="s">
        <v>1278</v>
      </c>
      <c r="G32" s="736" t="s">
        <v>1276</v>
      </c>
      <c r="H32" s="737">
        <v>1</v>
      </c>
      <c r="I32" s="738" t="s">
        <v>201</v>
      </c>
      <c r="J32" s="745"/>
      <c r="K32" s="738">
        <v>1</v>
      </c>
      <c r="L32" s="746"/>
      <c r="M32" s="404"/>
      <c r="N32" s="404"/>
      <c r="O32" s="404"/>
      <c r="P32" s="747"/>
      <c r="Q32" s="732"/>
    </row>
    <row r="33" spans="1:17" ht="51" x14ac:dyDescent="0.2">
      <c r="A33" s="725"/>
      <c r="B33" s="733"/>
      <c r="C33" s="725"/>
      <c r="D33" s="725"/>
      <c r="E33" s="743" t="s">
        <v>1279</v>
      </c>
      <c r="F33" s="751" t="s">
        <v>1280</v>
      </c>
      <c r="G33" s="736" t="s">
        <v>1276</v>
      </c>
      <c r="H33" s="737">
        <v>1</v>
      </c>
      <c r="I33" s="738" t="s">
        <v>201</v>
      </c>
      <c r="J33" s="745"/>
      <c r="K33" s="738">
        <v>1</v>
      </c>
      <c r="L33" s="746"/>
      <c r="M33" s="404"/>
      <c r="N33" s="404"/>
      <c r="O33" s="404"/>
      <c r="P33" s="747"/>
      <c r="Q33" s="732"/>
    </row>
    <row r="34" spans="1:17" ht="38.25" x14ac:dyDescent="0.2">
      <c r="A34" s="725"/>
      <c r="B34" s="733"/>
      <c r="C34" s="725"/>
      <c r="D34" s="725"/>
      <c r="E34" s="743" t="s">
        <v>1281</v>
      </c>
      <c r="F34" s="751" t="s">
        <v>1282</v>
      </c>
      <c r="G34" s="736" t="s">
        <v>1276</v>
      </c>
      <c r="H34" s="737">
        <v>1</v>
      </c>
      <c r="I34" s="738" t="s">
        <v>201</v>
      </c>
      <c r="J34" s="745"/>
      <c r="K34" s="738">
        <v>1</v>
      </c>
      <c r="L34" s="746"/>
      <c r="M34" s="404"/>
      <c r="N34" s="404"/>
      <c r="O34" s="404"/>
      <c r="P34" s="747"/>
      <c r="Q34" s="732"/>
    </row>
    <row r="35" spans="1:17" ht="51" x14ac:dyDescent="0.2">
      <c r="A35" s="725"/>
      <c r="B35" s="733"/>
      <c r="C35" s="725"/>
      <c r="D35" s="725"/>
      <c r="E35" s="743" t="s">
        <v>1283</v>
      </c>
      <c r="F35" s="751" t="s">
        <v>1284</v>
      </c>
      <c r="G35" s="736" t="s">
        <v>1276</v>
      </c>
      <c r="H35" s="737">
        <v>1</v>
      </c>
      <c r="I35" s="738" t="s">
        <v>201</v>
      </c>
      <c r="J35" s="745"/>
      <c r="K35" s="738">
        <v>1</v>
      </c>
      <c r="L35" s="746"/>
      <c r="M35" s="404"/>
      <c r="N35" s="404"/>
      <c r="O35" s="404"/>
      <c r="P35" s="747"/>
      <c r="Q35" s="732"/>
    </row>
    <row r="36" spans="1:17" ht="51" x14ac:dyDescent="0.2">
      <c r="A36" s="725"/>
      <c r="B36" s="733"/>
      <c r="C36" s="725"/>
      <c r="D36" s="725"/>
      <c r="E36" s="743" t="s">
        <v>1285</v>
      </c>
      <c r="F36" s="751" t="s">
        <v>1286</v>
      </c>
      <c r="G36" s="736" t="s">
        <v>1276</v>
      </c>
      <c r="H36" s="737">
        <v>1</v>
      </c>
      <c r="I36" s="738" t="s">
        <v>201</v>
      </c>
      <c r="J36" s="745"/>
      <c r="K36" s="738">
        <v>1</v>
      </c>
      <c r="L36" s="746"/>
      <c r="M36" s="404"/>
      <c r="N36" s="404"/>
      <c r="O36" s="404"/>
      <c r="P36" s="747"/>
      <c r="Q36" s="732"/>
    </row>
    <row r="37" spans="1:17" ht="38.25" x14ac:dyDescent="0.2">
      <c r="A37" s="725"/>
      <c r="B37" s="733"/>
      <c r="C37" s="725"/>
      <c r="D37" s="725"/>
      <c r="E37" s="743" t="s">
        <v>1287</v>
      </c>
      <c r="F37" s="751" t="s">
        <v>1288</v>
      </c>
      <c r="G37" s="736" t="s">
        <v>1276</v>
      </c>
      <c r="H37" s="737">
        <v>1</v>
      </c>
      <c r="I37" s="738" t="s">
        <v>201</v>
      </c>
      <c r="J37" s="745"/>
      <c r="K37" s="738">
        <v>1</v>
      </c>
      <c r="L37" s="746"/>
      <c r="M37" s="404"/>
      <c r="N37" s="404"/>
      <c r="O37" s="404"/>
      <c r="P37" s="747"/>
      <c r="Q37" s="732"/>
    </row>
    <row r="38" spans="1:17" ht="51" x14ac:dyDescent="0.2">
      <c r="A38" s="725"/>
      <c r="B38" s="733"/>
      <c r="C38" s="725"/>
      <c r="D38" s="725"/>
      <c r="E38" s="743" t="s">
        <v>1289</v>
      </c>
      <c r="F38" s="751" t="s">
        <v>1290</v>
      </c>
      <c r="G38" s="736" t="s">
        <v>1276</v>
      </c>
      <c r="H38" s="737">
        <v>1</v>
      </c>
      <c r="I38" s="738" t="s">
        <v>201</v>
      </c>
      <c r="J38" s="745"/>
      <c r="K38" s="738">
        <v>1</v>
      </c>
      <c r="L38" s="746"/>
      <c r="M38" s="404"/>
      <c r="N38" s="404"/>
      <c r="O38" s="404"/>
      <c r="P38" s="747"/>
      <c r="Q38" s="732"/>
    </row>
    <row r="39" spans="1:17" ht="76.5" x14ac:dyDescent="0.2">
      <c r="A39" s="725"/>
      <c r="B39" s="733"/>
      <c r="C39" s="725"/>
      <c r="D39" s="725"/>
      <c r="E39" s="743" t="s">
        <v>1291</v>
      </c>
      <c r="F39" s="751" t="s">
        <v>1292</v>
      </c>
      <c r="G39" s="736" t="s">
        <v>1276</v>
      </c>
      <c r="H39" s="737">
        <v>1</v>
      </c>
      <c r="I39" s="738" t="s">
        <v>201</v>
      </c>
      <c r="J39" s="745"/>
      <c r="K39" s="738">
        <v>1</v>
      </c>
      <c r="L39" s="746"/>
      <c r="M39" s="404"/>
      <c r="N39" s="404"/>
      <c r="O39" s="404"/>
      <c r="P39" s="747"/>
      <c r="Q39" s="732"/>
    </row>
    <row r="40" spans="1:17" ht="51" x14ac:dyDescent="0.2">
      <c r="A40" s="725"/>
      <c r="B40" s="733"/>
      <c r="C40" s="725"/>
      <c r="D40" s="725"/>
      <c r="E40" s="743" t="s">
        <v>1293</v>
      </c>
      <c r="F40" s="751" t="s">
        <v>1294</v>
      </c>
      <c r="G40" s="736" t="s">
        <v>1276</v>
      </c>
      <c r="H40" s="737">
        <v>1</v>
      </c>
      <c r="I40" s="738" t="s">
        <v>201</v>
      </c>
      <c r="J40" s="745"/>
      <c r="K40" s="738">
        <v>1</v>
      </c>
      <c r="L40" s="746"/>
      <c r="M40" s="404"/>
      <c r="N40" s="404"/>
      <c r="O40" s="404"/>
      <c r="P40" s="747"/>
      <c r="Q40" s="732"/>
    </row>
    <row r="41" spans="1:17" ht="51" x14ac:dyDescent="0.2">
      <c r="A41" s="725"/>
      <c r="B41" s="733"/>
      <c r="C41" s="725"/>
      <c r="D41" s="725"/>
      <c r="E41" s="743" t="s">
        <v>1295</v>
      </c>
      <c r="F41" s="751" t="s">
        <v>1296</v>
      </c>
      <c r="G41" s="736" t="s">
        <v>1276</v>
      </c>
      <c r="H41" s="737">
        <v>1</v>
      </c>
      <c r="I41" s="738" t="s">
        <v>201</v>
      </c>
      <c r="J41" s="745"/>
      <c r="K41" s="738">
        <v>1</v>
      </c>
      <c r="L41" s="746"/>
      <c r="M41" s="404"/>
      <c r="N41" s="404"/>
      <c r="O41" s="404"/>
      <c r="P41" s="747"/>
      <c r="Q41" s="732"/>
    </row>
    <row r="42" spans="1:17" ht="38.25" x14ac:dyDescent="0.2">
      <c r="A42" s="725"/>
      <c r="B42" s="733"/>
      <c r="C42" s="725"/>
      <c r="D42" s="725"/>
      <c r="E42" s="743" t="s">
        <v>1297</v>
      </c>
      <c r="F42" s="751" t="s">
        <v>1298</v>
      </c>
      <c r="G42" s="736" t="s">
        <v>1276</v>
      </c>
      <c r="H42" s="737">
        <v>1</v>
      </c>
      <c r="I42" s="738" t="s">
        <v>201</v>
      </c>
      <c r="J42" s="745"/>
      <c r="K42" s="738">
        <v>1</v>
      </c>
      <c r="L42" s="746"/>
      <c r="M42" s="404"/>
      <c r="N42" s="404"/>
      <c r="O42" s="404"/>
      <c r="P42" s="747"/>
      <c r="Q42" s="732"/>
    </row>
    <row r="43" spans="1:17" ht="51" x14ac:dyDescent="0.2">
      <c r="A43" s="725"/>
      <c r="B43" s="733"/>
      <c r="C43" s="725"/>
      <c r="D43" s="725"/>
      <c r="E43" s="743" t="s">
        <v>1299</v>
      </c>
      <c r="F43" s="751" t="s">
        <v>1300</v>
      </c>
      <c r="G43" s="736" t="s">
        <v>1276</v>
      </c>
      <c r="H43" s="737">
        <v>1</v>
      </c>
      <c r="I43" s="738" t="s">
        <v>201</v>
      </c>
      <c r="J43" s="745"/>
      <c r="K43" s="738">
        <v>1</v>
      </c>
      <c r="L43" s="746"/>
      <c r="M43" s="404"/>
      <c r="N43" s="404"/>
      <c r="O43" s="404"/>
      <c r="P43" s="747"/>
      <c r="Q43" s="732"/>
    </row>
    <row r="44" spans="1:17" ht="25.5" x14ac:dyDescent="0.2">
      <c r="A44" s="725"/>
      <c r="B44" s="733"/>
      <c r="C44" s="725"/>
      <c r="D44" s="725"/>
      <c r="E44" s="743" t="s">
        <v>1301</v>
      </c>
      <c r="F44" s="751" t="s">
        <v>1302</v>
      </c>
      <c r="G44" s="736" t="s">
        <v>1276</v>
      </c>
      <c r="H44" s="737">
        <v>1</v>
      </c>
      <c r="I44" s="738" t="s">
        <v>201</v>
      </c>
      <c r="J44" s="745"/>
      <c r="K44" s="738">
        <v>1</v>
      </c>
      <c r="L44" s="746"/>
      <c r="M44" s="404"/>
      <c r="N44" s="404"/>
      <c r="O44" s="404"/>
      <c r="P44" s="747"/>
      <c r="Q44" s="732"/>
    </row>
    <row r="45" spans="1:17" ht="38.25" x14ac:dyDescent="0.2">
      <c r="A45" s="725"/>
      <c r="B45" s="733"/>
      <c r="C45" s="725"/>
      <c r="D45" s="725"/>
      <c r="E45" s="743" t="s">
        <v>1303</v>
      </c>
      <c r="F45" s="751" t="s">
        <v>1304</v>
      </c>
      <c r="G45" s="736" t="s">
        <v>1276</v>
      </c>
      <c r="H45" s="737">
        <v>1</v>
      </c>
      <c r="I45" s="738" t="s">
        <v>201</v>
      </c>
      <c r="J45" s="745"/>
      <c r="K45" s="738">
        <v>1</v>
      </c>
      <c r="L45" s="746"/>
      <c r="M45" s="404"/>
      <c r="N45" s="404"/>
      <c r="O45" s="404"/>
      <c r="P45" s="747"/>
      <c r="Q45" s="732"/>
    </row>
    <row r="46" spans="1:17" ht="102" x14ac:dyDescent="0.2">
      <c r="A46" s="725"/>
      <c r="B46" s="733"/>
      <c r="C46" s="725"/>
      <c r="D46" s="725"/>
      <c r="E46" s="743" t="s">
        <v>1305</v>
      </c>
      <c r="F46" s="751" t="s">
        <v>1306</v>
      </c>
      <c r="G46" s="736" t="s">
        <v>1276</v>
      </c>
      <c r="H46" s="737">
        <v>1</v>
      </c>
      <c r="I46" s="738" t="s">
        <v>201</v>
      </c>
      <c r="J46" s="745"/>
      <c r="K46" s="738">
        <v>1</v>
      </c>
      <c r="L46" s="746"/>
      <c r="M46" s="404"/>
      <c r="N46" s="404"/>
      <c r="O46" s="404"/>
      <c r="P46" s="747"/>
      <c r="Q46" s="732"/>
    </row>
    <row r="47" spans="1:17" ht="38.25" x14ac:dyDescent="0.2">
      <c r="A47" s="725"/>
      <c r="B47" s="733"/>
      <c r="C47" s="725"/>
      <c r="D47" s="725"/>
      <c r="E47" s="743" t="s">
        <v>1307</v>
      </c>
      <c r="F47" s="751" t="s">
        <v>1308</v>
      </c>
      <c r="G47" s="736" t="s">
        <v>1276</v>
      </c>
      <c r="H47" s="737">
        <v>1</v>
      </c>
      <c r="I47" s="738" t="s">
        <v>201</v>
      </c>
      <c r="J47" s="745"/>
      <c r="K47" s="738"/>
      <c r="L47" s="746"/>
      <c r="M47" s="404"/>
      <c r="N47" s="404"/>
      <c r="O47" s="404"/>
      <c r="P47" s="747"/>
      <c r="Q47" s="732"/>
    </row>
    <row r="48" spans="1:17" ht="102" x14ac:dyDescent="0.2">
      <c r="A48" s="725"/>
      <c r="B48" s="733"/>
      <c r="C48" s="725"/>
      <c r="D48" s="725"/>
      <c r="E48" s="743" t="s">
        <v>1309</v>
      </c>
      <c r="F48" s="751" t="s">
        <v>1310</v>
      </c>
      <c r="G48" s="736" t="s">
        <v>1276</v>
      </c>
      <c r="H48" s="737">
        <v>1</v>
      </c>
      <c r="I48" s="738" t="s">
        <v>201</v>
      </c>
      <c r="J48" s="745"/>
      <c r="K48" s="738">
        <v>1</v>
      </c>
      <c r="L48" s="746"/>
      <c r="M48" s="404"/>
      <c r="N48" s="404"/>
      <c r="O48" s="404"/>
      <c r="P48" s="747"/>
      <c r="Q48" s="732"/>
    </row>
    <row r="49" spans="1:17" ht="76.5" x14ac:dyDescent="0.2">
      <c r="A49" s="725"/>
      <c r="B49" s="733"/>
      <c r="C49" s="725"/>
      <c r="D49" s="725"/>
      <c r="E49" s="743" t="s">
        <v>1311</v>
      </c>
      <c r="F49" s="751" t="s">
        <v>1312</v>
      </c>
      <c r="G49" s="736" t="s">
        <v>1276</v>
      </c>
      <c r="H49" s="737">
        <v>1</v>
      </c>
      <c r="I49" s="738" t="s">
        <v>201</v>
      </c>
      <c r="J49" s="745"/>
      <c r="K49" s="738">
        <v>1</v>
      </c>
      <c r="L49" s="746"/>
      <c r="M49" s="404"/>
      <c r="N49" s="404"/>
      <c r="O49" s="404"/>
      <c r="P49" s="747"/>
      <c r="Q49" s="732"/>
    </row>
    <row r="50" spans="1:17" ht="76.5" x14ac:dyDescent="0.2">
      <c r="A50" s="725"/>
      <c r="B50" s="733"/>
      <c r="C50" s="725"/>
      <c r="D50" s="725"/>
      <c r="E50" s="743" t="s">
        <v>1313</v>
      </c>
      <c r="F50" s="751" t="s">
        <v>1314</v>
      </c>
      <c r="G50" s="736" t="s">
        <v>1276</v>
      </c>
      <c r="H50" s="737">
        <v>1</v>
      </c>
      <c r="I50" s="738" t="s">
        <v>201</v>
      </c>
      <c r="J50" s="745"/>
      <c r="K50" s="738">
        <v>1</v>
      </c>
      <c r="L50" s="746"/>
      <c r="M50" s="404"/>
      <c r="N50" s="404"/>
      <c r="O50" s="404"/>
      <c r="P50" s="747"/>
      <c r="Q50" s="732"/>
    </row>
    <row r="51" spans="1:17" ht="216.75" x14ac:dyDescent="0.2">
      <c r="A51" s="725"/>
      <c r="B51" s="733"/>
      <c r="C51" s="725"/>
      <c r="D51" s="725"/>
      <c r="E51" s="743" t="s">
        <v>1315</v>
      </c>
      <c r="F51" s="751" t="s">
        <v>1316</v>
      </c>
      <c r="G51" s="736" t="s">
        <v>1276</v>
      </c>
      <c r="H51" s="737">
        <v>1</v>
      </c>
      <c r="I51" s="738" t="s">
        <v>201</v>
      </c>
      <c r="J51" s="745"/>
      <c r="K51" s="738">
        <v>1</v>
      </c>
      <c r="L51" s="746"/>
      <c r="M51" s="404"/>
      <c r="N51" s="404"/>
      <c r="O51" s="404"/>
      <c r="P51" s="747"/>
      <c r="Q51" s="732"/>
    </row>
    <row r="52" spans="1:17" ht="89.25" x14ac:dyDescent="0.2">
      <c r="A52" s="725"/>
      <c r="B52" s="733"/>
      <c r="C52" s="725"/>
      <c r="D52" s="725"/>
      <c r="E52" s="743" t="s">
        <v>1317</v>
      </c>
      <c r="F52" s="751" t="s">
        <v>1318</v>
      </c>
      <c r="G52" s="736" t="s">
        <v>1276</v>
      </c>
      <c r="H52" s="737">
        <v>1</v>
      </c>
      <c r="I52" s="738" t="s">
        <v>201</v>
      </c>
      <c r="J52" s="745"/>
      <c r="K52" s="738">
        <v>1</v>
      </c>
      <c r="L52" s="746"/>
      <c r="M52" s="404"/>
      <c r="N52" s="404"/>
      <c r="O52" s="404"/>
      <c r="P52" s="747"/>
      <c r="Q52" s="732"/>
    </row>
    <row r="53" spans="1:17" ht="63.75" x14ac:dyDescent="0.2">
      <c r="A53" s="725"/>
      <c r="B53" s="733"/>
      <c r="C53" s="725"/>
      <c r="D53" s="725"/>
      <c r="E53" s="743" t="s">
        <v>1319</v>
      </c>
      <c r="F53" s="751" t="s">
        <v>1320</v>
      </c>
      <c r="G53" s="736" t="s">
        <v>1276</v>
      </c>
      <c r="H53" s="737">
        <v>1</v>
      </c>
      <c r="I53" s="738" t="s">
        <v>201</v>
      </c>
      <c r="J53" s="745"/>
      <c r="K53" s="738">
        <v>1</v>
      </c>
      <c r="L53" s="746"/>
      <c r="M53" s="404"/>
      <c r="N53" s="404"/>
      <c r="O53" s="404"/>
      <c r="P53" s="747"/>
      <c r="Q53" s="732"/>
    </row>
    <row r="54" spans="1:17" ht="38.25" x14ac:dyDescent="0.2">
      <c r="A54" s="725"/>
      <c r="B54" s="733"/>
      <c r="C54" s="725"/>
      <c r="D54" s="725"/>
      <c r="E54" s="743" t="s">
        <v>1321</v>
      </c>
      <c r="F54" s="751" t="s">
        <v>1322</v>
      </c>
      <c r="G54" s="736" t="s">
        <v>1276</v>
      </c>
      <c r="H54" s="737">
        <v>1</v>
      </c>
      <c r="I54" s="738" t="s">
        <v>201</v>
      </c>
      <c r="J54" s="745"/>
      <c r="K54" s="738">
        <v>1</v>
      </c>
      <c r="L54" s="746"/>
      <c r="M54" s="404"/>
      <c r="N54" s="404"/>
      <c r="O54" s="404"/>
      <c r="P54" s="747"/>
      <c r="Q54" s="732"/>
    </row>
    <row r="55" spans="1:17" ht="38.25" x14ac:dyDescent="0.2">
      <c r="A55" s="725"/>
      <c r="B55" s="733"/>
      <c r="C55" s="725"/>
      <c r="D55" s="725"/>
      <c r="E55" s="743" t="s">
        <v>1323</v>
      </c>
      <c r="F55" s="751" t="s">
        <v>1324</v>
      </c>
      <c r="G55" s="736" t="s">
        <v>1276</v>
      </c>
      <c r="H55" s="737">
        <v>1</v>
      </c>
      <c r="I55" s="738" t="s">
        <v>201</v>
      </c>
      <c r="J55" s="745"/>
      <c r="K55" s="738">
        <v>1</v>
      </c>
      <c r="L55" s="746"/>
      <c r="M55" s="404"/>
      <c r="N55" s="404"/>
      <c r="O55" s="404"/>
      <c r="P55" s="747"/>
      <c r="Q55" s="732"/>
    </row>
    <row r="56" spans="1:17" ht="38.25" x14ac:dyDescent="0.2">
      <c r="A56" s="725"/>
      <c r="B56" s="733"/>
      <c r="C56" s="725"/>
      <c r="D56" s="725"/>
      <c r="E56" s="743" t="s">
        <v>1325</v>
      </c>
      <c r="F56" s="751" t="s">
        <v>1326</v>
      </c>
      <c r="G56" s="736" t="s">
        <v>1276</v>
      </c>
      <c r="H56" s="737">
        <v>1</v>
      </c>
      <c r="I56" s="738" t="s">
        <v>201</v>
      </c>
      <c r="J56" s="745"/>
      <c r="K56" s="738">
        <v>1</v>
      </c>
      <c r="L56" s="746"/>
      <c r="M56" s="404"/>
      <c r="N56" s="404"/>
      <c r="O56" s="404"/>
      <c r="P56" s="747"/>
      <c r="Q56" s="732"/>
    </row>
    <row r="57" spans="1:17" ht="76.5" x14ac:dyDescent="0.2">
      <c r="A57" s="725"/>
      <c r="B57" s="733"/>
      <c r="C57" s="725"/>
      <c r="D57" s="725"/>
      <c r="E57" s="743" t="s">
        <v>1327</v>
      </c>
      <c r="F57" s="751" t="s">
        <v>1328</v>
      </c>
      <c r="G57" s="736" t="s">
        <v>1276</v>
      </c>
      <c r="H57" s="737">
        <v>1</v>
      </c>
      <c r="I57" s="738" t="s">
        <v>201</v>
      </c>
      <c r="J57" s="745"/>
      <c r="K57" s="738">
        <v>1</v>
      </c>
      <c r="L57" s="746"/>
      <c r="M57" s="404"/>
      <c r="N57" s="404"/>
      <c r="O57" s="404"/>
      <c r="P57" s="747"/>
      <c r="Q57" s="732"/>
    </row>
    <row r="58" spans="1:17" ht="89.25" x14ac:dyDescent="0.2">
      <c r="A58" s="725"/>
      <c r="B58" s="733"/>
      <c r="C58" s="725"/>
      <c r="D58" s="725"/>
      <c r="E58" s="743" t="s">
        <v>1329</v>
      </c>
      <c r="F58" s="750" t="s">
        <v>1330</v>
      </c>
      <c r="G58" s="736" t="s">
        <v>1276</v>
      </c>
      <c r="H58" s="737">
        <v>1</v>
      </c>
      <c r="I58" s="738" t="s">
        <v>201</v>
      </c>
      <c r="J58" s="745"/>
      <c r="K58" s="738">
        <v>1</v>
      </c>
      <c r="L58" s="746"/>
      <c r="M58" s="404"/>
      <c r="N58" s="404"/>
      <c r="O58" s="404"/>
      <c r="P58" s="747"/>
      <c r="Q58" s="732"/>
    </row>
    <row r="59" spans="1:17" ht="38.25" x14ac:dyDescent="0.2">
      <c r="A59" s="725"/>
      <c r="B59" s="733"/>
      <c r="C59" s="725"/>
      <c r="D59" s="725"/>
      <c r="E59" s="743" t="s">
        <v>1331</v>
      </c>
      <c r="F59" s="750" t="s">
        <v>1332</v>
      </c>
      <c r="G59" s="736" t="s">
        <v>1276</v>
      </c>
      <c r="H59" s="737">
        <v>1</v>
      </c>
      <c r="I59" s="738" t="s">
        <v>201</v>
      </c>
      <c r="J59" s="745"/>
      <c r="K59" s="738">
        <v>0</v>
      </c>
      <c r="L59" s="746"/>
      <c r="M59" s="404"/>
      <c r="N59" s="404"/>
      <c r="O59" s="404"/>
      <c r="P59" s="747"/>
      <c r="Q59" s="732"/>
    </row>
    <row r="60" spans="1:17" ht="51" x14ac:dyDescent="0.2">
      <c r="A60" s="725"/>
      <c r="B60" s="733"/>
      <c r="C60" s="725"/>
      <c r="D60" s="725"/>
      <c r="E60" s="743" t="s">
        <v>1333</v>
      </c>
      <c r="F60" s="750" t="s">
        <v>1334</v>
      </c>
      <c r="G60" s="736" t="s">
        <v>1276</v>
      </c>
      <c r="H60" s="737">
        <v>1</v>
      </c>
      <c r="I60" s="738" t="s">
        <v>201</v>
      </c>
      <c r="J60" s="745"/>
      <c r="K60" s="738">
        <v>1</v>
      </c>
      <c r="L60" s="746"/>
      <c r="M60" s="404"/>
      <c r="N60" s="404"/>
      <c r="O60" s="404"/>
      <c r="P60" s="747"/>
      <c r="Q60" s="732"/>
    </row>
    <row r="61" spans="1:17" ht="38.25" x14ac:dyDescent="0.2">
      <c r="A61" s="725"/>
      <c r="B61" s="733"/>
      <c r="C61" s="725"/>
      <c r="D61" s="725"/>
      <c r="E61" s="743" t="s">
        <v>1335</v>
      </c>
      <c r="F61" s="750" t="s">
        <v>1336</v>
      </c>
      <c r="G61" s="736" t="s">
        <v>1276</v>
      </c>
      <c r="H61" s="737">
        <v>1</v>
      </c>
      <c r="I61" s="738" t="s">
        <v>201</v>
      </c>
      <c r="J61" s="745"/>
      <c r="K61" s="738">
        <v>1</v>
      </c>
      <c r="L61" s="746"/>
      <c r="M61" s="404"/>
      <c r="N61" s="404"/>
      <c r="O61" s="404"/>
      <c r="P61" s="747"/>
      <c r="Q61" s="732"/>
    </row>
    <row r="62" spans="1:17" ht="25.5" x14ac:dyDescent="0.2">
      <c r="A62" s="725"/>
      <c r="B62" s="733"/>
      <c r="C62" s="725"/>
      <c r="D62" s="725"/>
      <c r="E62" s="743" t="s">
        <v>1337</v>
      </c>
      <c r="F62" s="750" t="s">
        <v>1338</v>
      </c>
      <c r="G62" s="736" t="s">
        <v>1276</v>
      </c>
      <c r="H62" s="737">
        <v>1</v>
      </c>
      <c r="I62" s="738" t="s">
        <v>201</v>
      </c>
      <c r="J62" s="745"/>
      <c r="K62" s="738">
        <v>1</v>
      </c>
      <c r="L62" s="746"/>
      <c r="M62" s="404"/>
      <c r="N62" s="404"/>
      <c r="O62" s="404"/>
      <c r="P62" s="747"/>
      <c r="Q62" s="732"/>
    </row>
    <row r="63" spans="1:17" ht="36" x14ac:dyDescent="0.2">
      <c r="A63" s="725"/>
      <c r="B63" s="733"/>
      <c r="C63" s="725"/>
      <c r="D63" s="725"/>
      <c r="E63" s="734" t="s">
        <v>26</v>
      </c>
      <c r="F63" s="735" t="s">
        <v>1339</v>
      </c>
      <c r="G63" s="735"/>
      <c r="H63" s="752">
        <f>SUM(H64:H72)</f>
        <v>20</v>
      </c>
      <c r="I63" s="735"/>
      <c r="J63" s="745"/>
      <c r="K63" s="735"/>
      <c r="L63" s="746"/>
      <c r="M63" s="404"/>
      <c r="N63" s="404"/>
      <c r="O63" s="404"/>
      <c r="P63" s="747"/>
      <c r="Q63" s="732"/>
    </row>
    <row r="64" spans="1:17" ht="38.25" x14ac:dyDescent="0.2">
      <c r="A64" s="725"/>
      <c r="B64" s="733"/>
      <c r="C64" s="725"/>
      <c r="D64" s="725"/>
      <c r="E64" s="743" t="s">
        <v>1340</v>
      </c>
      <c r="F64" s="751" t="s">
        <v>1341</v>
      </c>
      <c r="G64" s="736" t="s">
        <v>1276</v>
      </c>
      <c r="H64" s="737">
        <v>10</v>
      </c>
      <c r="I64" s="738" t="s">
        <v>201</v>
      </c>
      <c r="J64" s="745"/>
      <c r="K64" s="738">
        <v>10</v>
      </c>
      <c r="L64" s="746"/>
      <c r="M64" s="404"/>
      <c r="N64" s="404"/>
      <c r="O64" s="404"/>
      <c r="P64" s="747"/>
      <c r="Q64" s="732"/>
    </row>
    <row r="65" spans="1:17" ht="102" x14ac:dyDescent="0.2">
      <c r="A65" s="725"/>
      <c r="B65" s="733"/>
      <c r="C65" s="725"/>
      <c r="D65" s="725"/>
      <c r="E65" s="743" t="s">
        <v>1342</v>
      </c>
      <c r="F65" s="749" t="s">
        <v>1343</v>
      </c>
      <c r="G65" s="736" t="s">
        <v>1276</v>
      </c>
      <c r="H65" s="737">
        <v>1</v>
      </c>
      <c r="I65" s="738" t="s">
        <v>201</v>
      </c>
      <c r="J65" s="745"/>
      <c r="K65" s="738">
        <v>1</v>
      </c>
      <c r="L65" s="746"/>
      <c r="M65" s="404"/>
      <c r="N65" s="404"/>
      <c r="O65" s="404"/>
      <c r="P65" s="747"/>
      <c r="Q65" s="732"/>
    </row>
    <row r="66" spans="1:17" ht="38.25" x14ac:dyDescent="0.2">
      <c r="A66" s="725"/>
      <c r="B66" s="733"/>
      <c r="C66" s="725"/>
      <c r="D66" s="725"/>
      <c r="E66" s="743" t="s">
        <v>1344</v>
      </c>
      <c r="F66" s="749" t="s">
        <v>1345</v>
      </c>
      <c r="G66" s="736" t="s">
        <v>1276</v>
      </c>
      <c r="H66" s="737">
        <v>1</v>
      </c>
      <c r="I66" s="738" t="s">
        <v>201</v>
      </c>
      <c r="J66" s="745"/>
      <c r="K66" s="738"/>
      <c r="L66" s="746"/>
      <c r="M66" s="404"/>
      <c r="N66" s="404"/>
      <c r="O66" s="404"/>
      <c r="P66" s="747"/>
      <c r="Q66" s="732"/>
    </row>
    <row r="67" spans="1:17" ht="51" x14ac:dyDescent="0.2">
      <c r="A67" s="725"/>
      <c r="B67" s="733"/>
      <c r="C67" s="725"/>
      <c r="D67" s="725"/>
      <c r="E67" s="743" t="s">
        <v>1346</v>
      </c>
      <c r="F67" s="753" t="s">
        <v>1347</v>
      </c>
      <c r="G67" s="736" t="s">
        <v>1276</v>
      </c>
      <c r="H67" s="737">
        <v>1</v>
      </c>
      <c r="I67" s="738" t="s">
        <v>201</v>
      </c>
      <c r="J67" s="745"/>
      <c r="K67" s="738">
        <v>1</v>
      </c>
      <c r="L67" s="746"/>
      <c r="M67" s="404"/>
      <c r="N67" s="404"/>
      <c r="O67" s="404"/>
      <c r="P67" s="747"/>
      <c r="Q67" s="732"/>
    </row>
    <row r="68" spans="1:17" ht="51" x14ac:dyDescent="0.2">
      <c r="A68" s="725"/>
      <c r="B68" s="733"/>
      <c r="C68" s="725"/>
      <c r="D68" s="725"/>
      <c r="E68" s="743" t="s">
        <v>1348</v>
      </c>
      <c r="F68" s="753" t="s">
        <v>1349</v>
      </c>
      <c r="G68" s="736" t="s">
        <v>1276</v>
      </c>
      <c r="H68" s="737">
        <v>1</v>
      </c>
      <c r="I68" s="738" t="s">
        <v>201</v>
      </c>
      <c r="J68" s="745"/>
      <c r="K68" s="738">
        <v>1</v>
      </c>
      <c r="L68" s="746"/>
      <c r="M68" s="404"/>
      <c r="N68" s="404"/>
      <c r="O68" s="404"/>
      <c r="P68" s="747"/>
      <c r="Q68" s="732"/>
    </row>
    <row r="69" spans="1:17" ht="63.75" x14ac:dyDescent="0.2">
      <c r="A69" s="725"/>
      <c r="B69" s="733"/>
      <c r="C69" s="725"/>
      <c r="D69" s="725"/>
      <c r="E69" s="743" t="s">
        <v>1350</v>
      </c>
      <c r="F69" s="753" t="s">
        <v>1351</v>
      </c>
      <c r="G69" s="736" t="s">
        <v>1276</v>
      </c>
      <c r="H69" s="737">
        <v>1</v>
      </c>
      <c r="I69" s="738" t="s">
        <v>201</v>
      </c>
      <c r="J69" s="745"/>
      <c r="K69" s="738">
        <v>1</v>
      </c>
      <c r="L69" s="746"/>
      <c r="M69" s="404"/>
      <c r="N69" s="404"/>
      <c r="O69" s="404"/>
      <c r="P69" s="747"/>
      <c r="Q69" s="732"/>
    </row>
    <row r="70" spans="1:17" ht="51" x14ac:dyDescent="0.2">
      <c r="A70" s="725"/>
      <c r="B70" s="733"/>
      <c r="C70" s="725"/>
      <c r="D70" s="725"/>
      <c r="E70" s="743" t="s">
        <v>1352</v>
      </c>
      <c r="F70" s="753" t="s">
        <v>1353</v>
      </c>
      <c r="G70" s="736" t="s">
        <v>1276</v>
      </c>
      <c r="H70" s="737">
        <v>1</v>
      </c>
      <c r="I70" s="738" t="s">
        <v>201</v>
      </c>
      <c r="J70" s="745"/>
      <c r="K70" s="738">
        <v>1</v>
      </c>
      <c r="L70" s="746"/>
      <c r="M70" s="404"/>
      <c r="N70" s="404"/>
      <c r="O70" s="404"/>
      <c r="P70" s="747"/>
      <c r="Q70" s="732"/>
    </row>
    <row r="71" spans="1:17" ht="38.25" x14ac:dyDescent="0.2">
      <c r="A71" s="725"/>
      <c r="B71" s="733"/>
      <c r="C71" s="725"/>
      <c r="D71" s="725"/>
      <c r="E71" s="743" t="s">
        <v>1354</v>
      </c>
      <c r="F71" s="753" t="s">
        <v>1355</v>
      </c>
      <c r="G71" s="736" t="s">
        <v>1276</v>
      </c>
      <c r="H71" s="737">
        <v>2</v>
      </c>
      <c r="I71" s="738" t="s">
        <v>201</v>
      </c>
      <c r="J71" s="745"/>
      <c r="K71" s="738">
        <v>2</v>
      </c>
      <c r="L71" s="746"/>
      <c r="M71" s="404"/>
      <c r="N71" s="404"/>
      <c r="O71" s="404"/>
      <c r="P71" s="747"/>
      <c r="Q71" s="732"/>
    </row>
    <row r="72" spans="1:17" ht="25.5" x14ac:dyDescent="0.2">
      <c r="A72" s="725"/>
      <c r="B72" s="754"/>
      <c r="C72" s="725"/>
      <c r="D72" s="725"/>
      <c r="E72" s="743" t="s">
        <v>1356</v>
      </c>
      <c r="F72" s="749" t="s">
        <v>1357</v>
      </c>
      <c r="G72" s="736" t="s">
        <v>1276</v>
      </c>
      <c r="H72" s="737">
        <v>2</v>
      </c>
      <c r="I72" s="738" t="s">
        <v>201</v>
      </c>
      <c r="J72" s="755"/>
      <c r="K72" s="738">
        <v>2</v>
      </c>
      <c r="L72" s="756"/>
      <c r="M72" s="757"/>
      <c r="N72" s="757"/>
      <c r="O72" s="757"/>
      <c r="P72" s="758"/>
      <c r="Q72" s="759"/>
    </row>
    <row r="73" spans="1:17" ht="24" x14ac:dyDescent="0.2">
      <c r="A73" s="725" t="s">
        <v>1237</v>
      </c>
      <c r="B73" s="725" t="s">
        <v>1238</v>
      </c>
      <c r="C73" s="725"/>
      <c r="D73" s="725"/>
      <c r="E73" s="727">
        <v>2</v>
      </c>
      <c r="F73" s="760" t="s">
        <v>1358</v>
      </c>
      <c r="G73" s="760"/>
      <c r="H73" s="719">
        <f>SUM(H74:H75)</f>
        <v>2</v>
      </c>
      <c r="I73" s="761"/>
      <c r="J73" s="719">
        <f>H73</f>
        <v>2</v>
      </c>
      <c r="K73" s="719">
        <f>SUM(K74:K75)</f>
        <v>2</v>
      </c>
      <c r="L73" s="731">
        <f>K73</f>
        <v>2</v>
      </c>
      <c r="M73" s="719">
        <f>+J73-L73</f>
        <v>0</v>
      </c>
      <c r="N73" s="762">
        <f>+K73/H73</f>
        <v>1</v>
      </c>
      <c r="O73" s="762">
        <f>+L73/J73</f>
        <v>1</v>
      </c>
      <c r="P73" s="762">
        <f>(N73+O73)/2</f>
        <v>1</v>
      </c>
      <c r="Q73" s="763"/>
    </row>
    <row r="74" spans="1:17" ht="76.5" x14ac:dyDescent="0.2">
      <c r="A74" s="725"/>
      <c r="B74" s="725"/>
      <c r="C74" s="725"/>
      <c r="D74" s="725"/>
      <c r="E74" s="743" t="s">
        <v>70</v>
      </c>
      <c r="F74" s="748" t="s">
        <v>1359</v>
      </c>
      <c r="G74" s="736" t="s">
        <v>1360</v>
      </c>
      <c r="H74" s="737">
        <v>1</v>
      </c>
      <c r="I74" s="738" t="s">
        <v>1361</v>
      </c>
      <c r="J74" s="739"/>
      <c r="K74" s="738">
        <v>1</v>
      </c>
      <c r="L74" s="740"/>
      <c r="M74" s="741"/>
      <c r="N74" s="741"/>
      <c r="O74" s="741"/>
      <c r="P74" s="742"/>
      <c r="Q74" s="724" t="s">
        <v>1362</v>
      </c>
    </row>
    <row r="75" spans="1:17" ht="25.5" x14ac:dyDescent="0.2">
      <c r="A75" s="725"/>
      <c r="B75" s="725"/>
      <c r="C75" s="725"/>
      <c r="D75" s="725"/>
      <c r="E75" s="743" t="s">
        <v>71</v>
      </c>
      <c r="F75" s="748" t="s">
        <v>1363</v>
      </c>
      <c r="G75" s="736" t="s">
        <v>2</v>
      </c>
      <c r="H75" s="737">
        <v>1</v>
      </c>
      <c r="I75" s="738" t="s">
        <v>201</v>
      </c>
      <c r="J75" s="755"/>
      <c r="K75" s="738">
        <v>1</v>
      </c>
      <c r="L75" s="756"/>
      <c r="M75" s="757"/>
      <c r="N75" s="757"/>
      <c r="O75" s="757"/>
      <c r="P75" s="758"/>
      <c r="Q75" s="759"/>
    </row>
    <row r="76" spans="1:17" ht="36" x14ac:dyDescent="0.2">
      <c r="A76" s="725" t="s">
        <v>1364</v>
      </c>
      <c r="B76" s="725" t="s">
        <v>1365</v>
      </c>
      <c r="C76" s="725" t="s">
        <v>27</v>
      </c>
      <c r="D76" s="725"/>
      <c r="E76" s="727">
        <v>3</v>
      </c>
      <c r="F76" s="760" t="s">
        <v>1366</v>
      </c>
      <c r="G76" s="760"/>
      <c r="H76" s="719">
        <f>SUM(H77:H77)</f>
        <v>1</v>
      </c>
      <c r="I76" s="761"/>
      <c r="J76" s="719">
        <f>H76</f>
        <v>1</v>
      </c>
      <c r="K76" s="719">
        <f>SUM(K77:K77)</f>
        <v>1</v>
      </c>
      <c r="L76" s="731">
        <f>K76</f>
        <v>1</v>
      </c>
      <c r="M76" s="719">
        <f>+J76-L76</f>
        <v>0</v>
      </c>
      <c r="N76" s="762">
        <f>+K76/H76</f>
        <v>1</v>
      </c>
      <c r="O76" s="762">
        <f>+L76/J76</f>
        <v>1</v>
      </c>
      <c r="P76" s="762">
        <f>(N76+O76)/2</f>
        <v>1</v>
      </c>
      <c r="Q76" s="764" t="s">
        <v>1367</v>
      </c>
    </row>
    <row r="77" spans="1:17" ht="36" x14ac:dyDescent="0.2">
      <c r="A77" s="725"/>
      <c r="B77" s="725"/>
      <c r="C77" s="725"/>
      <c r="D77" s="725"/>
      <c r="E77" s="743" t="s">
        <v>54</v>
      </c>
      <c r="F77" s="765" t="s">
        <v>1368</v>
      </c>
      <c r="G77" s="736" t="s">
        <v>1360</v>
      </c>
      <c r="H77" s="738">
        <v>1</v>
      </c>
      <c r="I77" s="738" t="s">
        <v>1369</v>
      </c>
      <c r="J77" s="766" t="s">
        <v>27</v>
      </c>
      <c r="K77" s="738">
        <v>1</v>
      </c>
      <c r="L77" s="767" t="s">
        <v>55</v>
      </c>
      <c r="M77" s="767"/>
      <c r="N77" s="767"/>
      <c r="O77" s="767"/>
      <c r="P77" s="767"/>
      <c r="Q77" s="764"/>
    </row>
    <row r="78" spans="1:17" ht="24" x14ac:dyDescent="0.2">
      <c r="A78" s="725" t="s">
        <v>1237</v>
      </c>
      <c r="B78" s="725" t="s">
        <v>1238</v>
      </c>
      <c r="C78" s="725" t="s">
        <v>27</v>
      </c>
      <c r="D78" s="725"/>
      <c r="E78" s="727">
        <v>4</v>
      </c>
      <c r="F78" s="760" t="s">
        <v>1370</v>
      </c>
      <c r="G78" s="760"/>
      <c r="H78" s="719">
        <f>SUM(H79:H87)</f>
        <v>9</v>
      </c>
      <c r="I78" s="761"/>
      <c r="J78" s="719">
        <f>H78</f>
        <v>9</v>
      </c>
      <c r="K78" s="719">
        <f>SUM(K79:K87)</f>
        <v>9</v>
      </c>
      <c r="L78" s="731">
        <f>K78</f>
        <v>9</v>
      </c>
      <c r="M78" s="719">
        <f>+J78-L78</f>
        <v>0</v>
      </c>
      <c r="N78" s="762">
        <f>+K78/H78</f>
        <v>1</v>
      </c>
      <c r="O78" s="762">
        <f>+L78/J78</f>
        <v>1</v>
      </c>
      <c r="P78" s="762">
        <f>(N78+O78)/2</f>
        <v>1</v>
      </c>
      <c r="Q78" s="768"/>
    </row>
    <row r="79" spans="1:17" ht="63.75" x14ac:dyDescent="0.2">
      <c r="A79" s="725"/>
      <c r="B79" s="725"/>
      <c r="C79" s="725"/>
      <c r="D79" s="725"/>
      <c r="E79" s="743" t="s">
        <v>80</v>
      </c>
      <c r="F79" s="769" t="s">
        <v>1371</v>
      </c>
      <c r="G79" s="736" t="s">
        <v>1360</v>
      </c>
      <c r="H79" s="738">
        <v>1</v>
      </c>
      <c r="I79" s="738" t="s">
        <v>1369</v>
      </c>
      <c r="J79" s="767" t="s">
        <v>27</v>
      </c>
      <c r="K79" s="770">
        <v>1</v>
      </c>
      <c r="L79" s="767" t="s">
        <v>55</v>
      </c>
      <c r="M79" s="767"/>
      <c r="N79" s="767"/>
      <c r="O79" s="767"/>
      <c r="P79" s="767"/>
      <c r="Q79" s="771" t="s">
        <v>1372</v>
      </c>
    </row>
    <row r="80" spans="1:17" ht="38.25" x14ac:dyDescent="0.2">
      <c r="A80" s="725"/>
      <c r="B80" s="725"/>
      <c r="C80" s="725"/>
      <c r="D80" s="725"/>
      <c r="E80" s="743" t="s">
        <v>57</v>
      </c>
      <c r="F80" s="769" t="s">
        <v>1373</v>
      </c>
      <c r="G80" s="736" t="s">
        <v>1360</v>
      </c>
      <c r="H80" s="738">
        <v>1</v>
      </c>
      <c r="I80" s="738" t="s">
        <v>1369</v>
      </c>
      <c r="J80" s="767"/>
      <c r="K80" s="770">
        <v>1</v>
      </c>
      <c r="L80" s="767"/>
      <c r="M80" s="767"/>
      <c r="N80" s="767"/>
      <c r="O80" s="767"/>
      <c r="P80" s="767"/>
      <c r="Q80" s="771"/>
    </row>
    <row r="81" spans="1:17" ht="25.5" x14ac:dyDescent="0.2">
      <c r="A81" s="725"/>
      <c r="B81" s="725"/>
      <c r="C81" s="725"/>
      <c r="D81" s="725"/>
      <c r="E81" s="743" t="s">
        <v>58</v>
      </c>
      <c r="F81" s="769" t="s">
        <v>1374</v>
      </c>
      <c r="G81" s="736" t="s">
        <v>1360</v>
      </c>
      <c r="H81" s="738">
        <v>1</v>
      </c>
      <c r="I81" s="738" t="s">
        <v>1369</v>
      </c>
      <c r="J81" s="767"/>
      <c r="K81" s="770">
        <v>1</v>
      </c>
      <c r="L81" s="767"/>
      <c r="M81" s="767"/>
      <c r="N81" s="767"/>
      <c r="O81" s="767"/>
      <c r="P81" s="767"/>
      <c r="Q81" s="771"/>
    </row>
    <row r="82" spans="1:17" ht="38.25" x14ac:dyDescent="0.2">
      <c r="A82" s="725"/>
      <c r="B82" s="725"/>
      <c r="C82" s="725"/>
      <c r="D82" s="725"/>
      <c r="E82" s="743" t="s">
        <v>59</v>
      </c>
      <c r="F82" s="772" t="s">
        <v>1375</v>
      </c>
      <c r="G82" s="736" t="s">
        <v>1360</v>
      </c>
      <c r="H82" s="738">
        <v>1</v>
      </c>
      <c r="I82" s="738" t="s">
        <v>1369</v>
      </c>
      <c r="J82" s="767"/>
      <c r="K82" s="770">
        <v>1</v>
      </c>
      <c r="L82" s="767"/>
      <c r="M82" s="767"/>
      <c r="N82" s="767"/>
      <c r="O82" s="767"/>
      <c r="P82" s="767"/>
      <c r="Q82" s="771"/>
    </row>
    <row r="83" spans="1:17" ht="63.75" x14ac:dyDescent="0.2">
      <c r="A83" s="725"/>
      <c r="B83" s="725"/>
      <c r="C83" s="725"/>
      <c r="D83" s="725"/>
      <c r="E83" s="743" t="s">
        <v>60</v>
      </c>
      <c r="F83" s="772" t="s">
        <v>1376</v>
      </c>
      <c r="G83" s="736" t="s">
        <v>1360</v>
      </c>
      <c r="H83" s="738">
        <v>1</v>
      </c>
      <c r="I83" s="738" t="s">
        <v>1369</v>
      </c>
      <c r="J83" s="767"/>
      <c r="K83" s="770">
        <v>1</v>
      </c>
      <c r="L83" s="767"/>
      <c r="M83" s="767"/>
      <c r="N83" s="767"/>
      <c r="O83" s="767"/>
      <c r="P83" s="767"/>
      <c r="Q83" s="771"/>
    </row>
    <row r="84" spans="1:17" ht="51" x14ac:dyDescent="0.2">
      <c r="A84" s="725"/>
      <c r="B84" s="725"/>
      <c r="C84" s="725"/>
      <c r="D84" s="725"/>
      <c r="E84" s="743" t="s">
        <v>61</v>
      </c>
      <c r="F84" s="769" t="s">
        <v>1377</v>
      </c>
      <c r="G84" s="736" t="s">
        <v>1360</v>
      </c>
      <c r="H84" s="738">
        <v>1</v>
      </c>
      <c r="I84" s="738" t="s">
        <v>1369</v>
      </c>
      <c r="J84" s="767"/>
      <c r="K84" s="770">
        <v>1</v>
      </c>
      <c r="L84" s="767"/>
      <c r="M84" s="767"/>
      <c r="N84" s="767"/>
      <c r="O84" s="767"/>
      <c r="P84" s="767"/>
      <c r="Q84" s="771"/>
    </row>
    <row r="85" spans="1:17" ht="63.75" x14ac:dyDescent="0.2">
      <c r="A85" s="725"/>
      <c r="B85" s="725"/>
      <c r="C85" s="725"/>
      <c r="D85" s="725"/>
      <c r="E85" s="743" t="s">
        <v>1031</v>
      </c>
      <c r="F85" s="769" t="s">
        <v>1378</v>
      </c>
      <c r="G85" s="736" t="s">
        <v>1360</v>
      </c>
      <c r="H85" s="738">
        <v>1</v>
      </c>
      <c r="I85" s="738" t="s">
        <v>1361</v>
      </c>
      <c r="J85" s="767"/>
      <c r="K85" s="770">
        <v>1</v>
      </c>
      <c r="L85" s="767"/>
      <c r="M85" s="767"/>
      <c r="N85" s="767"/>
      <c r="O85" s="767"/>
      <c r="P85" s="767"/>
      <c r="Q85" s="771"/>
    </row>
    <row r="86" spans="1:17" ht="51" x14ac:dyDescent="0.2">
      <c r="A86" s="725"/>
      <c r="B86" s="725"/>
      <c r="C86" s="725"/>
      <c r="D86" s="725"/>
      <c r="E86" s="743" t="s">
        <v>1379</v>
      </c>
      <c r="F86" s="769" t="s">
        <v>1380</v>
      </c>
      <c r="G86" s="736" t="s">
        <v>1360</v>
      </c>
      <c r="H86" s="738">
        <v>1</v>
      </c>
      <c r="I86" s="738" t="s">
        <v>1361</v>
      </c>
      <c r="J86" s="767"/>
      <c r="K86" s="770">
        <v>1</v>
      </c>
      <c r="L86" s="767"/>
      <c r="M86" s="767"/>
      <c r="N86" s="767"/>
      <c r="O86" s="767"/>
      <c r="P86" s="767"/>
      <c r="Q86" s="771"/>
    </row>
    <row r="87" spans="1:17" ht="63.75" x14ac:dyDescent="0.2">
      <c r="A87" s="725"/>
      <c r="B87" s="725"/>
      <c r="C87" s="725"/>
      <c r="D87" s="725"/>
      <c r="E87" s="743" t="s">
        <v>1381</v>
      </c>
      <c r="F87" s="773" t="s">
        <v>1382</v>
      </c>
      <c r="G87" s="736" t="s">
        <v>1360</v>
      </c>
      <c r="H87" s="738">
        <v>1</v>
      </c>
      <c r="I87" s="738" t="s">
        <v>1361</v>
      </c>
      <c r="J87" s="767"/>
      <c r="K87" s="770">
        <v>1</v>
      </c>
      <c r="L87" s="767"/>
      <c r="M87" s="767"/>
      <c r="N87" s="767"/>
      <c r="O87" s="767"/>
      <c r="P87" s="767"/>
      <c r="Q87" s="771"/>
    </row>
    <row r="88" spans="1:17" ht="24" x14ac:dyDescent="0.2">
      <c r="A88" s="725" t="s">
        <v>1383</v>
      </c>
      <c r="B88" s="725" t="s">
        <v>1384</v>
      </c>
      <c r="C88" s="725" t="s">
        <v>27</v>
      </c>
      <c r="D88" s="725"/>
      <c r="E88" s="727">
        <v>5</v>
      </c>
      <c r="F88" s="760" t="s">
        <v>1385</v>
      </c>
      <c r="G88" s="760"/>
      <c r="H88" s="719">
        <f>SUM(H89:H92)</f>
        <v>4</v>
      </c>
      <c r="I88" s="761"/>
      <c r="J88" s="719">
        <f>H88</f>
        <v>4</v>
      </c>
      <c r="K88" s="719">
        <f>SUM(K89:K92)</f>
        <v>3</v>
      </c>
      <c r="L88" s="731">
        <f>K88</f>
        <v>3</v>
      </c>
      <c r="M88" s="719">
        <f>+J88-L88</f>
        <v>1</v>
      </c>
      <c r="N88" s="762">
        <f>+K88/H88</f>
        <v>0.75</v>
      </c>
      <c r="O88" s="762">
        <f>+L88/J88</f>
        <v>0.75</v>
      </c>
      <c r="P88" s="762">
        <f>(N88+O88)/2</f>
        <v>0.75</v>
      </c>
      <c r="Q88" s="768"/>
    </row>
    <row r="89" spans="1:17" ht="51" x14ac:dyDescent="0.2">
      <c r="A89" s="725"/>
      <c r="B89" s="725"/>
      <c r="C89" s="725"/>
      <c r="D89" s="725"/>
      <c r="E89" s="774" t="s">
        <v>62</v>
      </c>
      <c r="F89" s="775" t="s">
        <v>1386</v>
      </c>
      <c r="G89" s="736" t="s">
        <v>1360</v>
      </c>
      <c r="H89" s="738">
        <v>1</v>
      </c>
      <c r="I89" s="738" t="s">
        <v>1369</v>
      </c>
      <c r="J89" s="767" t="s">
        <v>27</v>
      </c>
      <c r="K89" s="738">
        <v>1</v>
      </c>
      <c r="L89" s="767" t="s">
        <v>55</v>
      </c>
      <c r="M89" s="767"/>
      <c r="N89" s="767"/>
      <c r="O89" s="767"/>
      <c r="P89" s="767"/>
      <c r="Q89" s="771" t="s">
        <v>1387</v>
      </c>
    </row>
    <row r="90" spans="1:17" ht="38.25" x14ac:dyDescent="0.2">
      <c r="A90" s="725"/>
      <c r="B90" s="725"/>
      <c r="C90" s="725"/>
      <c r="D90" s="725"/>
      <c r="E90" s="774" t="s">
        <v>63</v>
      </c>
      <c r="F90" s="775" t="s">
        <v>1388</v>
      </c>
      <c r="G90" s="736" t="s">
        <v>1360</v>
      </c>
      <c r="H90" s="738">
        <v>1</v>
      </c>
      <c r="I90" s="738" t="s">
        <v>1389</v>
      </c>
      <c r="J90" s="767"/>
      <c r="K90" s="738">
        <v>1</v>
      </c>
      <c r="L90" s="767"/>
      <c r="M90" s="767"/>
      <c r="N90" s="767"/>
      <c r="O90" s="767"/>
      <c r="P90" s="767"/>
      <c r="Q90" s="771"/>
    </row>
    <row r="91" spans="1:17" ht="63.75" x14ac:dyDescent="0.2">
      <c r="A91" s="725"/>
      <c r="B91" s="725"/>
      <c r="C91" s="725"/>
      <c r="D91" s="725"/>
      <c r="E91" s="774" t="s">
        <v>64</v>
      </c>
      <c r="F91" s="775" t="s">
        <v>1390</v>
      </c>
      <c r="G91" s="736" t="s">
        <v>1360</v>
      </c>
      <c r="H91" s="738">
        <v>1</v>
      </c>
      <c r="I91" s="738" t="s">
        <v>1389</v>
      </c>
      <c r="J91" s="767"/>
      <c r="K91" s="738">
        <v>1</v>
      </c>
      <c r="L91" s="767"/>
      <c r="M91" s="767"/>
      <c r="N91" s="767"/>
      <c r="O91" s="767"/>
      <c r="P91" s="767"/>
      <c r="Q91" s="771"/>
    </row>
    <row r="92" spans="1:17" ht="38.25" x14ac:dyDescent="0.2">
      <c r="A92" s="725"/>
      <c r="B92" s="725"/>
      <c r="C92" s="725"/>
      <c r="D92" s="725"/>
      <c r="E92" s="774" t="s">
        <v>65</v>
      </c>
      <c r="F92" s="775" t="s">
        <v>1391</v>
      </c>
      <c r="G92" s="736" t="s">
        <v>1360</v>
      </c>
      <c r="H92" s="738">
        <v>1</v>
      </c>
      <c r="I92" s="738" t="s">
        <v>1392</v>
      </c>
      <c r="J92" s="767"/>
      <c r="K92" s="738">
        <v>0</v>
      </c>
      <c r="L92" s="767"/>
      <c r="M92" s="767"/>
      <c r="N92" s="767"/>
      <c r="O92" s="767"/>
      <c r="P92" s="767"/>
      <c r="Q92" s="771"/>
    </row>
  </sheetData>
  <mergeCells count="57">
    <mergeCell ref="A88:A92"/>
    <mergeCell ref="B88:B92"/>
    <mergeCell ref="C88:C92"/>
    <mergeCell ref="J89:J92"/>
    <mergeCell ref="L89:P92"/>
    <mergeCell ref="Q89:Q92"/>
    <mergeCell ref="A78:A87"/>
    <mergeCell ref="B78:B87"/>
    <mergeCell ref="C78:C87"/>
    <mergeCell ref="J79:J87"/>
    <mergeCell ref="L79:P87"/>
    <mergeCell ref="Q79:Q87"/>
    <mergeCell ref="Q74:Q75"/>
    <mergeCell ref="A76:A77"/>
    <mergeCell ref="B76:B77"/>
    <mergeCell ref="C76:C77"/>
    <mergeCell ref="Q76:Q77"/>
    <mergeCell ref="L77:P77"/>
    <mergeCell ref="J14:J72"/>
    <mergeCell ref="L14:P72"/>
    <mergeCell ref="A73:A75"/>
    <mergeCell ref="B73:B75"/>
    <mergeCell ref="C73:C75"/>
    <mergeCell ref="J74:J75"/>
    <mergeCell ref="L74:P75"/>
    <mergeCell ref="N10:N11"/>
    <mergeCell ref="O10:O11"/>
    <mergeCell ref="P10:P11"/>
    <mergeCell ref="A12:D12"/>
    <mergeCell ref="E12:F12"/>
    <mergeCell ref="Q12:Q72"/>
    <mergeCell ref="A13:A72"/>
    <mergeCell ref="B13:B72"/>
    <mergeCell ref="C13:C72"/>
    <mergeCell ref="D13:D92"/>
    <mergeCell ref="H10:H11"/>
    <mergeCell ref="I10:I11"/>
    <mergeCell ref="J10:J11"/>
    <mergeCell ref="K10:K11"/>
    <mergeCell ref="L10:L11"/>
    <mergeCell ref="M10:M11"/>
    <mergeCell ref="B10:B11"/>
    <mergeCell ref="C10:C11"/>
    <mergeCell ref="D10:D11"/>
    <mergeCell ref="E10:E11"/>
    <mergeCell ref="F10:F11"/>
    <mergeCell ref="G10:G11"/>
    <mergeCell ref="A1:C6"/>
    <mergeCell ref="D1:Q2"/>
    <mergeCell ref="D3:Q4"/>
    <mergeCell ref="D5:Q6"/>
    <mergeCell ref="A8:C9"/>
    <mergeCell ref="D8:J9"/>
    <mergeCell ref="K8:L9"/>
    <mergeCell ref="M8:P9"/>
    <mergeCell ref="Q8:Q11"/>
    <mergeCell ref="A10:A11"/>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62"/>
  <sheetViews>
    <sheetView showGridLines="0" topLeftCell="A31" zoomScaleNormal="100" workbookViewId="0">
      <selection activeCell="A61" sqref="A61:O61"/>
    </sheetView>
  </sheetViews>
  <sheetFormatPr baseColWidth="10" defaultRowHeight="12.75" x14ac:dyDescent="0.2"/>
  <cols>
    <col min="1" max="1" width="15.42578125" customWidth="1"/>
    <col min="2" max="2" width="17.85546875" customWidth="1"/>
    <col min="15" max="15" width="13.7109375" customWidth="1"/>
  </cols>
  <sheetData>
    <row r="1" spans="1:32" ht="9.9499999999999993" customHeight="1" x14ac:dyDescent="0.2">
      <c r="A1" s="391"/>
      <c r="B1" s="391"/>
      <c r="C1" s="391"/>
      <c r="D1" s="580" t="s">
        <v>42</v>
      </c>
      <c r="E1" s="580"/>
      <c r="F1" s="580"/>
      <c r="G1" s="580"/>
      <c r="H1" s="580"/>
      <c r="I1" s="580"/>
      <c r="J1" s="580"/>
      <c r="K1" s="580"/>
      <c r="L1" s="580"/>
      <c r="M1" s="580"/>
      <c r="N1" s="580"/>
      <c r="O1" s="580"/>
    </row>
    <row r="2" spans="1:32" ht="9.9499999999999993" customHeight="1" x14ac:dyDescent="0.2">
      <c r="A2" s="391"/>
      <c r="B2" s="391"/>
      <c r="C2" s="391"/>
      <c r="D2" s="580"/>
      <c r="E2" s="580"/>
      <c r="F2" s="580"/>
      <c r="G2" s="580"/>
      <c r="H2" s="580"/>
      <c r="I2" s="580"/>
      <c r="J2" s="580"/>
      <c r="K2" s="580"/>
      <c r="L2" s="580"/>
      <c r="M2" s="580"/>
      <c r="N2" s="580"/>
      <c r="O2" s="580"/>
    </row>
    <row r="3" spans="1:32" ht="9.9499999999999993" customHeight="1" x14ac:dyDescent="0.2">
      <c r="A3" s="391"/>
      <c r="B3" s="391"/>
      <c r="C3" s="391"/>
      <c r="D3" s="580" t="s">
        <v>94</v>
      </c>
      <c r="E3" s="580"/>
      <c r="F3" s="580"/>
      <c r="G3" s="580"/>
      <c r="H3" s="580"/>
      <c r="I3" s="580"/>
      <c r="J3" s="580"/>
      <c r="K3" s="580"/>
      <c r="L3" s="580"/>
      <c r="M3" s="580"/>
      <c r="N3" s="580"/>
      <c r="O3" s="580"/>
    </row>
    <row r="4" spans="1:32" ht="9.9499999999999993" customHeight="1" x14ac:dyDescent="0.2">
      <c r="A4" s="391"/>
      <c r="B4" s="391"/>
      <c r="C4" s="391"/>
      <c r="D4" s="580"/>
      <c r="E4" s="580"/>
      <c r="F4" s="580"/>
      <c r="G4" s="580"/>
      <c r="H4" s="580"/>
      <c r="I4" s="580"/>
      <c r="J4" s="580"/>
      <c r="K4" s="580"/>
      <c r="L4" s="580"/>
      <c r="M4" s="580"/>
      <c r="N4" s="580"/>
      <c r="O4" s="580"/>
    </row>
    <row r="5" spans="1:32" ht="9.9499999999999993" customHeight="1" x14ac:dyDescent="0.2">
      <c r="A5" s="391"/>
      <c r="B5" s="391"/>
      <c r="C5" s="391"/>
      <c r="D5" s="581" t="s">
        <v>41</v>
      </c>
      <c r="E5" s="581"/>
      <c r="F5" s="581"/>
      <c r="G5" s="581"/>
      <c r="H5" s="581"/>
      <c r="I5" s="581"/>
      <c r="J5" s="581"/>
      <c r="K5" s="581"/>
      <c r="L5" s="581"/>
      <c r="M5" s="581"/>
      <c r="N5" s="581"/>
      <c r="O5" s="581"/>
    </row>
    <row r="6" spans="1:32" ht="9.9499999999999993" customHeight="1" x14ac:dyDescent="0.2">
      <c r="A6" s="391"/>
      <c r="B6" s="391"/>
      <c r="C6" s="391"/>
      <c r="D6" s="581"/>
      <c r="E6" s="581"/>
      <c r="F6" s="581"/>
      <c r="G6" s="581"/>
      <c r="H6" s="581"/>
      <c r="I6" s="581"/>
      <c r="J6" s="581"/>
      <c r="K6" s="581"/>
      <c r="L6" s="581"/>
      <c r="M6" s="581"/>
      <c r="N6" s="581"/>
      <c r="O6" s="581"/>
    </row>
    <row r="7" spans="1:32" ht="9.9499999999999993" customHeight="1" thickBot="1" x14ac:dyDescent="0.25">
      <c r="A7" s="392" t="s">
        <v>36</v>
      </c>
      <c r="B7" s="392"/>
      <c r="C7" s="392"/>
      <c r="D7" s="25"/>
      <c r="E7" s="25"/>
      <c r="F7" s="25"/>
      <c r="G7" s="25"/>
      <c r="H7" s="25"/>
      <c r="I7" s="25"/>
      <c r="J7" s="25"/>
      <c r="K7" s="25"/>
      <c r="L7" s="25"/>
      <c r="M7" s="25"/>
      <c r="N7" s="25"/>
      <c r="O7" s="25"/>
      <c r="P7" s="1"/>
      <c r="Q7" s="1"/>
      <c r="R7" s="1"/>
      <c r="S7" s="1"/>
      <c r="T7" s="1"/>
      <c r="U7" s="1"/>
      <c r="V7" s="1"/>
      <c r="W7" s="1"/>
      <c r="X7" s="1"/>
      <c r="Y7" s="1"/>
      <c r="Z7" s="1"/>
      <c r="AA7" s="1"/>
      <c r="AB7" s="1"/>
      <c r="AC7" s="1"/>
      <c r="AD7" s="1"/>
      <c r="AE7" s="1"/>
      <c r="AF7" s="1"/>
    </row>
    <row r="8" spans="1:32" ht="21.75" thickTop="1" x14ac:dyDescent="0.35">
      <c r="A8" s="583" t="s">
        <v>37</v>
      </c>
      <c r="B8" s="584"/>
      <c r="C8" s="584"/>
      <c r="D8" s="584"/>
      <c r="E8" s="584"/>
      <c r="F8" s="584"/>
      <c r="G8" s="584"/>
      <c r="H8" s="584"/>
      <c r="I8" s="584"/>
      <c r="J8" s="584"/>
      <c r="K8" s="584"/>
      <c r="L8" s="584"/>
      <c r="M8" s="584"/>
      <c r="N8" s="584"/>
      <c r="O8" s="584"/>
    </row>
    <row r="9" spans="1:32" x14ac:dyDescent="0.2">
      <c r="A9" s="574" t="s">
        <v>147</v>
      </c>
      <c r="B9" s="574"/>
      <c r="C9" s="574"/>
      <c r="D9" s="574"/>
      <c r="E9" s="574"/>
      <c r="F9" s="574"/>
      <c r="G9" s="574"/>
      <c r="H9" s="574"/>
      <c r="I9" s="574"/>
      <c r="J9" s="574"/>
      <c r="K9" s="574"/>
      <c r="L9" s="574"/>
      <c r="M9" s="574"/>
      <c r="N9" s="574"/>
      <c r="O9" s="574"/>
    </row>
    <row r="10" spans="1:32" x14ac:dyDescent="0.2">
      <c r="A10" s="573" t="s">
        <v>148</v>
      </c>
      <c r="B10" s="574"/>
      <c r="C10" s="574"/>
      <c r="D10" s="574"/>
      <c r="E10" s="574"/>
      <c r="F10" s="574"/>
      <c r="G10" s="574"/>
      <c r="H10" s="574"/>
      <c r="I10" s="574"/>
      <c r="J10" s="574"/>
      <c r="K10" s="574"/>
      <c r="L10" s="574"/>
      <c r="M10" s="574"/>
      <c r="N10" s="574"/>
      <c r="O10" s="574"/>
    </row>
    <row r="11" spans="1:32" x14ac:dyDescent="0.2">
      <c r="A11" s="573" t="s">
        <v>38</v>
      </c>
      <c r="B11" s="574"/>
      <c r="C11" s="574"/>
      <c r="D11" s="574"/>
      <c r="E11" s="574"/>
      <c r="F11" s="574"/>
      <c r="G11" s="574"/>
      <c r="H11" s="574"/>
      <c r="I11" s="574"/>
      <c r="J11" s="574"/>
      <c r="K11" s="574"/>
      <c r="L11" s="574"/>
      <c r="M11" s="574"/>
      <c r="N11" s="574"/>
      <c r="O11" s="574"/>
    </row>
    <row r="12" spans="1:32" x14ac:dyDescent="0.2">
      <c r="A12" s="573" t="s">
        <v>39</v>
      </c>
      <c r="B12" s="574"/>
      <c r="C12" s="574"/>
      <c r="D12" s="574"/>
      <c r="E12" s="574"/>
      <c r="F12" s="574"/>
      <c r="G12" s="574"/>
      <c r="H12" s="574"/>
      <c r="I12" s="574"/>
      <c r="J12" s="574"/>
      <c r="K12" s="574"/>
      <c r="L12" s="574"/>
      <c r="M12" s="574"/>
      <c r="N12" s="574"/>
      <c r="O12" s="574"/>
    </row>
    <row r="13" spans="1:32" x14ac:dyDescent="0.2">
      <c r="A13" s="578"/>
      <c r="B13" s="578"/>
      <c r="C13" s="578"/>
      <c r="D13" s="578"/>
      <c r="E13" s="578"/>
      <c r="F13" s="578"/>
      <c r="G13" s="578"/>
      <c r="H13" s="578"/>
      <c r="I13" s="578"/>
      <c r="J13" s="578"/>
      <c r="K13" s="578"/>
      <c r="L13" s="578"/>
      <c r="M13" s="578"/>
      <c r="N13" s="578"/>
      <c r="O13" s="578"/>
    </row>
    <row r="14" spans="1:32" x14ac:dyDescent="0.2">
      <c r="A14" s="582" t="s">
        <v>150</v>
      </c>
      <c r="B14" s="582"/>
      <c r="C14" s="582"/>
      <c r="D14" s="582"/>
      <c r="E14" s="582"/>
      <c r="F14" s="582"/>
      <c r="G14" s="582"/>
      <c r="H14" s="582"/>
      <c r="I14" s="582"/>
      <c r="J14" s="582"/>
      <c r="K14" s="582"/>
      <c r="L14" s="582"/>
      <c r="M14" s="582"/>
      <c r="N14" s="582"/>
      <c r="O14" s="582"/>
    </row>
    <row r="15" spans="1:32" x14ac:dyDescent="0.2">
      <c r="A15" s="573" t="s">
        <v>56</v>
      </c>
      <c r="B15" s="574"/>
      <c r="C15" s="574"/>
      <c r="D15" s="574"/>
      <c r="E15" s="574"/>
      <c r="F15" s="574"/>
      <c r="G15" s="574"/>
      <c r="H15" s="574"/>
      <c r="I15" s="574"/>
      <c r="J15" s="574"/>
      <c r="K15" s="574"/>
      <c r="L15" s="574"/>
      <c r="M15" s="574"/>
      <c r="N15" s="574"/>
      <c r="O15" s="574"/>
    </row>
    <row r="16" spans="1:32" x14ac:dyDescent="0.2">
      <c r="A16" s="582" t="s">
        <v>149</v>
      </c>
      <c r="B16" s="582"/>
      <c r="C16" s="582"/>
      <c r="D16" s="582"/>
      <c r="E16" s="582"/>
      <c r="F16" s="582"/>
      <c r="G16" s="582"/>
      <c r="H16" s="582"/>
      <c r="I16" s="582"/>
      <c r="J16" s="582"/>
      <c r="K16" s="582"/>
      <c r="L16" s="582"/>
      <c r="M16" s="582"/>
      <c r="N16" s="582"/>
      <c r="O16" s="582"/>
    </row>
    <row r="17" spans="1:15" x14ac:dyDescent="0.2">
      <c r="A17" s="575" t="s">
        <v>103</v>
      </c>
      <c r="B17" s="575"/>
      <c r="C17" s="575"/>
      <c r="D17" s="575"/>
      <c r="E17" s="575"/>
      <c r="F17" s="575"/>
      <c r="G17" s="575"/>
      <c r="H17" s="575"/>
      <c r="I17" s="575"/>
      <c r="J17" s="575"/>
      <c r="K17" s="575"/>
      <c r="L17" s="575"/>
      <c r="M17" s="575"/>
      <c r="N17" s="575"/>
      <c r="O17" s="575"/>
    </row>
    <row r="18" spans="1:15" x14ac:dyDescent="0.2">
      <c r="A18" s="573" t="s">
        <v>145</v>
      </c>
      <c r="B18" s="575"/>
      <c r="C18" s="575"/>
      <c r="D18" s="575"/>
      <c r="E18" s="575"/>
      <c r="F18" s="575"/>
      <c r="G18" s="575"/>
      <c r="H18" s="575"/>
      <c r="I18" s="575"/>
      <c r="J18" s="575"/>
      <c r="K18" s="575"/>
      <c r="L18" s="575"/>
      <c r="M18" s="575"/>
      <c r="N18" s="575"/>
      <c r="O18" s="575"/>
    </row>
    <row r="19" spans="1:15" x14ac:dyDescent="0.2">
      <c r="A19" s="573"/>
      <c r="B19" s="573"/>
      <c r="C19" s="573"/>
      <c r="D19" s="573"/>
      <c r="E19" s="573"/>
      <c r="F19" s="573"/>
      <c r="G19" s="573"/>
      <c r="H19" s="573"/>
      <c r="I19" s="573"/>
      <c r="J19" s="573"/>
      <c r="K19" s="573"/>
      <c r="L19" s="573"/>
      <c r="M19" s="573"/>
      <c r="N19" s="573"/>
      <c r="O19" s="573"/>
    </row>
    <row r="20" spans="1:15" x14ac:dyDescent="0.2">
      <c r="A20" s="573" t="s">
        <v>146</v>
      </c>
      <c r="B20" s="574"/>
      <c r="C20" s="574"/>
      <c r="D20" s="574"/>
      <c r="E20" s="574"/>
      <c r="F20" s="574"/>
      <c r="G20" s="574"/>
      <c r="H20" s="574"/>
      <c r="I20" s="574"/>
      <c r="J20" s="574"/>
      <c r="K20" s="574"/>
      <c r="L20" s="574"/>
      <c r="M20" s="574"/>
      <c r="N20" s="574"/>
      <c r="O20" s="574"/>
    </row>
    <row r="21" spans="1:15" x14ac:dyDescent="0.2">
      <c r="A21" s="573" t="s">
        <v>131</v>
      </c>
      <c r="B21" s="574"/>
      <c r="C21" s="574"/>
      <c r="D21" s="574"/>
      <c r="E21" s="574"/>
      <c r="F21" s="574"/>
      <c r="G21" s="574"/>
      <c r="H21" s="574"/>
      <c r="I21" s="574"/>
      <c r="J21" s="574"/>
      <c r="K21" s="574"/>
      <c r="L21" s="574"/>
      <c r="M21" s="574"/>
      <c r="N21" s="574"/>
      <c r="O21" s="574"/>
    </row>
    <row r="22" spans="1:15" x14ac:dyDescent="0.2">
      <c r="A22" s="573" t="s">
        <v>52</v>
      </c>
      <c r="B22" s="574"/>
      <c r="C22" s="574"/>
      <c r="D22" s="574"/>
      <c r="E22" s="574"/>
      <c r="F22" s="574"/>
      <c r="G22" s="574"/>
      <c r="H22" s="574"/>
      <c r="I22" s="574"/>
      <c r="J22" s="574"/>
      <c r="K22" s="574"/>
      <c r="L22" s="574"/>
      <c r="M22" s="574"/>
      <c r="N22" s="574"/>
      <c r="O22" s="574"/>
    </row>
    <row r="23" spans="1:15" x14ac:dyDescent="0.2">
      <c r="A23" s="573" t="s">
        <v>53</v>
      </c>
      <c r="B23" s="574"/>
      <c r="C23" s="574"/>
      <c r="D23" s="574"/>
      <c r="E23" s="574"/>
      <c r="F23" s="574"/>
      <c r="G23" s="574"/>
      <c r="H23" s="574"/>
      <c r="I23" s="574"/>
      <c r="J23" s="574"/>
      <c r="K23" s="574"/>
      <c r="L23" s="574"/>
      <c r="M23" s="574"/>
      <c r="N23" s="574"/>
      <c r="O23" s="574"/>
    </row>
    <row r="24" spans="1:15" x14ac:dyDescent="0.2">
      <c r="A24" s="573"/>
      <c r="B24" s="574"/>
      <c r="C24" s="574"/>
      <c r="D24" s="574"/>
      <c r="E24" s="574"/>
      <c r="F24" s="574"/>
      <c r="G24" s="574"/>
      <c r="H24" s="574"/>
      <c r="I24" s="574"/>
      <c r="J24" s="574"/>
      <c r="K24" s="574"/>
      <c r="L24" s="574"/>
      <c r="M24" s="574"/>
      <c r="N24" s="574"/>
      <c r="O24" s="574"/>
    </row>
    <row r="25" spans="1:15" ht="21" x14ac:dyDescent="0.35">
      <c r="A25" s="576" t="s">
        <v>44</v>
      </c>
      <c r="B25" s="577"/>
      <c r="C25" s="577"/>
      <c r="D25" s="577"/>
      <c r="E25" s="577"/>
      <c r="F25" s="577"/>
      <c r="G25" s="577"/>
      <c r="H25" s="577"/>
      <c r="I25" s="577"/>
      <c r="J25" s="577"/>
      <c r="K25" s="577"/>
      <c r="L25" s="577"/>
      <c r="M25" s="577"/>
      <c r="N25" s="577"/>
      <c r="O25" s="577"/>
    </row>
    <row r="26" spans="1:15" x14ac:dyDescent="0.2">
      <c r="A26" s="578"/>
      <c r="B26" s="578"/>
      <c r="C26" s="578"/>
      <c r="D26" s="578"/>
      <c r="E26" s="578"/>
      <c r="F26" s="578"/>
      <c r="G26" s="578"/>
      <c r="H26" s="578"/>
      <c r="I26" s="578"/>
      <c r="J26" s="578"/>
      <c r="K26" s="578"/>
      <c r="L26" s="578"/>
      <c r="M26" s="578"/>
      <c r="N26" s="578"/>
      <c r="O26" s="578"/>
    </row>
    <row r="27" spans="1:15" ht="15" x14ac:dyDescent="0.25">
      <c r="A27" s="573" t="s">
        <v>46</v>
      </c>
      <c r="B27" s="574"/>
      <c r="C27" s="574"/>
      <c r="D27" s="574"/>
      <c r="E27" s="574"/>
      <c r="F27" s="574"/>
      <c r="G27" s="574"/>
      <c r="H27" s="574"/>
      <c r="I27" s="574"/>
      <c r="J27" s="574"/>
      <c r="K27" s="574"/>
      <c r="L27" s="574"/>
      <c r="M27" s="574"/>
      <c r="N27" s="574"/>
      <c r="O27" s="574"/>
    </row>
    <row r="28" spans="1:15" x14ac:dyDescent="0.2">
      <c r="A28" s="573" t="s">
        <v>45</v>
      </c>
      <c r="B28" s="574"/>
      <c r="C28" s="574"/>
      <c r="D28" s="574"/>
      <c r="E28" s="574"/>
      <c r="F28" s="574"/>
      <c r="G28" s="574"/>
      <c r="H28" s="574"/>
      <c r="I28" s="574"/>
      <c r="J28" s="574"/>
      <c r="K28" s="574"/>
      <c r="L28" s="574"/>
      <c r="M28" s="574"/>
      <c r="N28" s="574"/>
      <c r="O28" s="574"/>
    </row>
    <row r="29" spans="1:15" x14ac:dyDescent="0.2">
      <c r="A29" s="571"/>
      <c r="B29" s="572"/>
      <c r="C29" s="572"/>
      <c r="D29" s="572"/>
      <c r="E29" s="572"/>
      <c r="F29" s="572"/>
      <c r="G29" s="572"/>
      <c r="H29" s="572"/>
      <c r="I29" s="572"/>
      <c r="J29" s="572"/>
      <c r="K29" s="572"/>
      <c r="L29" s="572"/>
      <c r="M29" s="572"/>
      <c r="N29" s="572"/>
      <c r="O29" s="572"/>
    </row>
    <row r="30" spans="1:15" x14ac:dyDescent="0.2">
      <c r="A30" s="573" t="s">
        <v>142</v>
      </c>
      <c r="B30" s="574"/>
      <c r="C30" s="574"/>
      <c r="D30" s="574"/>
      <c r="E30" s="574"/>
      <c r="F30" s="574"/>
      <c r="G30" s="574"/>
      <c r="H30" s="574"/>
      <c r="I30" s="574"/>
      <c r="J30" s="574"/>
      <c r="K30" s="574"/>
      <c r="L30" s="574"/>
      <c r="M30" s="574"/>
      <c r="N30" s="574"/>
      <c r="O30" s="574"/>
    </row>
    <row r="31" spans="1:15" x14ac:dyDescent="0.2">
      <c r="A31" s="573" t="s">
        <v>81</v>
      </c>
      <c r="B31" s="574"/>
      <c r="C31" s="574"/>
      <c r="D31" s="574"/>
      <c r="E31" s="574"/>
      <c r="F31" s="574"/>
      <c r="G31" s="574"/>
      <c r="H31" s="574"/>
      <c r="I31" s="574"/>
      <c r="J31" s="574"/>
      <c r="K31" s="574"/>
      <c r="L31" s="574"/>
      <c r="M31" s="574"/>
      <c r="N31" s="574"/>
      <c r="O31" s="574"/>
    </row>
    <row r="32" spans="1:15" x14ac:dyDescent="0.2">
      <c r="A32" s="573" t="s">
        <v>82</v>
      </c>
      <c r="B32" s="574"/>
      <c r="C32" s="574"/>
      <c r="D32" s="574"/>
      <c r="E32" s="574"/>
      <c r="F32" s="574"/>
      <c r="G32" s="574"/>
      <c r="H32" s="574"/>
      <c r="I32" s="574"/>
      <c r="J32" s="574"/>
      <c r="K32" s="574"/>
      <c r="L32" s="574"/>
      <c r="M32" s="574"/>
      <c r="N32" s="574"/>
      <c r="O32" s="574"/>
    </row>
    <row r="33" spans="1:15" x14ac:dyDescent="0.2">
      <c r="A33" s="573" t="s">
        <v>83</v>
      </c>
      <c r="B33" s="574"/>
      <c r="C33" s="574"/>
      <c r="D33" s="574"/>
      <c r="E33" s="574"/>
      <c r="F33" s="574"/>
      <c r="G33" s="574"/>
      <c r="H33" s="574"/>
      <c r="I33" s="574"/>
      <c r="J33" s="574"/>
      <c r="K33" s="574"/>
      <c r="L33" s="574"/>
      <c r="M33" s="574"/>
      <c r="N33" s="574"/>
      <c r="O33" s="574"/>
    </row>
    <row r="34" spans="1:15" x14ac:dyDescent="0.2">
      <c r="A34" s="573" t="s">
        <v>125</v>
      </c>
      <c r="B34" s="574"/>
      <c r="C34" s="574"/>
      <c r="D34" s="574"/>
      <c r="E34" s="574"/>
      <c r="F34" s="574"/>
      <c r="G34" s="574"/>
      <c r="H34" s="574"/>
      <c r="I34" s="574"/>
      <c r="J34" s="574"/>
      <c r="K34" s="574"/>
      <c r="L34" s="574"/>
      <c r="M34" s="574"/>
      <c r="N34" s="574"/>
      <c r="O34" s="574"/>
    </row>
    <row r="35" spans="1:15" x14ac:dyDescent="0.2">
      <c r="A35" s="574" t="s">
        <v>110</v>
      </c>
      <c r="B35" s="574"/>
      <c r="C35" s="574"/>
      <c r="D35" s="574"/>
      <c r="E35" s="574"/>
      <c r="F35" s="574"/>
      <c r="G35" s="574"/>
      <c r="H35" s="574"/>
      <c r="I35" s="574"/>
      <c r="J35" s="574"/>
      <c r="K35" s="574"/>
      <c r="L35" s="574"/>
      <c r="M35" s="574"/>
      <c r="N35" s="574"/>
      <c r="O35" s="574"/>
    </row>
    <row r="36" spans="1:15" x14ac:dyDescent="0.2">
      <c r="A36" s="574" t="s">
        <v>111</v>
      </c>
      <c r="B36" s="574"/>
      <c r="C36" s="574"/>
      <c r="D36" s="574"/>
      <c r="E36" s="574"/>
      <c r="F36" s="574"/>
      <c r="G36" s="574"/>
      <c r="H36" s="574"/>
      <c r="I36" s="574"/>
      <c r="J36" s="574"/>
      <c r="K36" s="574"/>
      <c r="L36" s="574"/>
      <c r="M36" s="574"/>
      <c r="N36" s="574"/>
      <c r="O36" s="574"/>
    </row>
    <row r="37" spans="1:15" x14ac:dyDescent="0.2">
      <c r="A37" s="574" t="s">
        <v>112</v>
      </c>
      <c r="B37" s="574"/>
      <c r="C37" s="574"/>
      <c r="D37" s="574"/>
      <c r="E37" s="574"/>
      <c r="F37" s="574"/>
      <c r="G37" s="574"/>
      <c r="H37" s="574"/>
      <c r="I37" s="574"/>
      <c r="J37" s="574"/>
      <c r="K37" s="574"/>
      <c r="L37" s="574"/>
      <c r="M37" s="574"/>
      <c r="N37" s="574"/>
      <c r="O37" s="574"/>
    </row>
    <row r="38" spans="1:15" x14ac:dyDescent="0.2">
      <c r="A38" s="574" t="s">
        <v>113</v>
      </c>
      <c r="B38" s="574"/>
      <c r="C38" s="574"/>
      <c r="D38" s="574"/>
      <c r="E38" s="574"/>
      <c r="F38" s="574"/>
      <c r="G38" s="574"/>
      <c r="H38" s="574"/>
      <c r="I38" s="574"/>
      <c r="J38" s="574"/>
      <c r="K38" s="574"/>
      <c r="L38" s="574"/>
      <c r="M38" s="574"/>
      <c r="N38" s="574"/>
      <c r="O38" s="574"/>
    </row>
    <row r="39" spans="1:15" x14ac:dyDescent="0.2">
      <c r="A39" s="574"/>
      <c r="B39" s="574"/>
      <c r="C39" s="574"/>
      <c r="D39" s="574"/>
      <c r="E39" s="574"/>
      <c r="F39" s="574"/>
      <c r="G39" s="574"/>
      <c r="H39" s="574"/>
      <c r="I39" s="574"/>
      <c r="J39" s="574"/>
      <c r="K39" s="574"/>
      <c r="L39" s="574"/>
      <c r="M39" s="574"/>
      <c r="N39" s="574"/>
      <c r="O39" s="574"/>
    </row>
    <row r="40" spans="1:15" x14ac:dyDescent="0.2">
      <c r="A40" s="571" t="s">
        <v>121</v>
      </c>
      <c r="B40" s="571"/>
      <c r="C40" s="571"/>
      <c r="D40" s="571"/>
      <c r="E40" s="571"/>
      <c r="F40" s="571"/>
      <c r="G40" s="571"/>
      <c r="H40" s="571"/>
      <c r="I40" s="571"/>
      <c r="J40" s="571"/>
      <c r="K40" s="571"/>
      <c r="L40" s="571"/>
      <c r="M40" s="571"/>
      <c r="N40" s="571"/>
      <c r="O40" s="571"/>
    </row>
    <row r="41" spans="1:15" x14ac:dyDescent="0.2">
      <c r="A41" s="574" t="s">
        <v>114</v>
      </c>
      <c r="B41" s="574"/>
      <c r="C41" s="574"/>
      <c r="D41" s="574"/>
      <c r="E41" s="574"/>
      <c r="F41" s="574"/>
      <c r="G41" s="574"/>
      <c r="H41" s="574"/>
      <c r="I41" s="574"/>
      <c r="J41" s="574"/>
      <c r="K41" s="574"/>
      <c r="L41" s="574"/>
      <c r="M41" s="574"/>
      <c r="N41" s="574"/>
      <c r="O41" s="574"/>
    </row>
    <row r="42" spans="1:15" x14ac:dyDescent="0.2">
      <c r="A42" s="579" t="s">
        <v>115</v>
      </c>
      <c r="B42" s="574"/>
      <c r="C42" s="574"/>
      <c r="D42" s="574"/>
      <c r="E42" s="574"/>
      <c r="F42" s="574"/>
      <c r="G42" s="574"/>
      <c r="H42" s="574"/>
      <c r="I42" s="574"/>
      <c r="J42" s="574"/>
      <c r="K42" s="574"/>
      <c r="L42" s="574"/>
      <c r="M42" s="574"/>
      <c r="N42" s="574"/>
      <c r="O42" s="574"/>
    </row>
    <row r="43" spans="1:15" x14ac:dyDescent="0.2">
      <c r="A43" s="574" t="s">
        <v>116</v>
      </c>
      <c r="B43" s="574"/>
      <c r="C43" s="574"/>
      <c r="D43" s="574"/>
      <c r="E43" s="574"/>
      <c r="F43" s="574"/>
      <c r="G43" s="574"/>
      <c r="H43" s="574"/>
      <c r="I43" s="574"/>
      <c r="J43" s="574"/>
      <c r="K43" s="574"/>
      <c r="L43" s="574"/>
      <c r="M43" s="574"/>
      <c r="N43" s="574"/>
      <c r="O43" s="574"/>
    </row>
    <row r="44" spans="1:15" x14ac:dyDescent="0.2">
      <c r="A44" s="574" t="s">
        <v>118</v>
      </c>
      <c r="B44" s="574"/>
      <c r="C44" s="574"/>
      <c r="D44" s="574"/>
      <c r="E44" s="574"/>
      <c r="F44" s="574"/>
      <c r="G44" s="574"/>
      <c r="H44" s="574"/>
      <c r="I44" s="574"/>
      <c r="J44" s="574"/>
      <c r="K44" s="574"/>
      <c r="L44" s="574"/>
      <c r="M44" s="574"/>
      <c r="N44" s="574"/>
      <c r="O44" s="574"/>
    </row>
    <row r="45" spans="1:15" x14ac:dyDescent="0.2">
      <c r="A45" s="574" t="s">
        <v>119</v>
      </c>
      <c r="B45" s="574"/>
      <c r="C45" s="574"/>
      <c r="D45" s="574"/>
      <c r="E45" s="574"/>
      <c r="F45" s="574"/>
      <c r="G45" s="574"/>
      <c r="H45" s="574"/>
      <c r="I45" s="574"/>
      <c r="J45" s="574"/>
      <c r="K45" s="574"/>
      <c r="L45" s="574"/>
      <c r="M45" s="574"/>
      <c r="N45" s="574"/>
      <c r="O45" s="574"/>
    </row>
    <row r="46" spans="1:15" x14ac:dyDescent="0.2">
      <c r="A46" s="574" t="s">
        <v>120</v>
      </c>
      <c r="B46" s="574"/>
      <c r="C46" s="574"/>
      <c r="D46" s="574"/>
      <c r="E46" s="574"/>
      <c r="F46" s="574"/>
      <c r="G46" s="574"/>
      <c r="H46" s="574"/>
      <c r="I46" s="574"/>
      <c r="J46" s="574"/>
      <c r="K46" s="574"/>
      <c r="L46" s="574"/>
      <c r="M46" s="574"/>
      <c r="N46" s="574"/>
      <c r="O46" s="574"/>
    </row>
    <row r="47" spans="1:15" x14ac:dyDescent="0.2">
      <c r="A47" s="574"/>
      <c r="B47" s="574"/>
      <c r="C47" s="574"/>
      <c r="D47" s="574"/>
      <c r="E47" s="574"/>
      <c r="F47" s="574"/>
      <c r="G47" s="574"/>
      <c r="H47" s="574"/>
      <c r="I47" s="574"/>
      <c r="J47" s="574"/>
      <c r="K47" s="574"/>
      <c r="L47" s="574"/>
      <c r="M47" s="574"/>
      <c r="N47" s="574"/>
      <c r="O47" s="574"/>
    </row>
    <row r="48" spans="1:15" x14ac:dyDescent="0.2">
      <c r="A48" s="571" t="s">
        <v>122</v>
      </c>
      <c r="B48" s="571"/>
      <c r="C48" s="571"/>
      <c r="D48" s="571"/>
      <c r="E48" s="571"/>
      <c r="F48" s="571"/>
      <c r="G48" s="571"/>
      <c r="H48" s="571"/>
      <c r="I48" s="571"/>
      <c r="J48" s="571"/>
      <c r="K48" s="571"/>
      <c r="L48" s="571"/>
      <c r="M48" s="571"/>
      <c r="N48" s="571"/>
      <c r="O48" s="571"/>
    </row>
    <row r="49" spans="1:15" x14ac:dyDescent="0.2">
      <c r="A49" s="573" t="s">
        <v>127</v>
      </c>
      <c r="B49" s="574"/>
      <c r="C49" s="574"/>
      <c r="D49" s="574"/>
      <c r="E49" s="574"/>
      <c r="F49" s="574"/>
      <c r="G49" s="574"/>
      <c r="H49" s="574"/>
      <c r="I49" s="574"/>
      <c r="J49" s="574"/>
      <c r="K49" s="574"/>
      <c r="L49" s="574"/>
      <c r="M49" s="574"/>
      <c r="N49" s="574"/>
      <c r="O49" s="574"/>
    </row>
    <row r="50" spans="1:15" x14ac:dyDescent="0.2">
      <c r="A50" s="573" t="s">
        <v>128</v>
      </c>
      <c r="B50" s="574"/>
      <c r="C50" s="574"/>
      <c r="D50" s="574"/>
      <c r="E50" s="574"/>
      <c r="F50" s="574"/>
      <c r="G50" s="574"/>
      <c r="H50" s="574"/>
      <c r="I50" s="574"/>
      <c r="J50" s="574"/>
      <c r="K50" s="574"/>
      <c r="L50" s="574"/>
      <c r="M50" s="574"/>
      <c r="N50" s="574"/>
      <c r="O50" s="574"/>
    </row>
    <row r="51" spans="1:15" x14ac:dyDescent="0.2">
      <c r="A51" s="573" t="s">
        <v>129</v>
      </c>
      <c r="B51" s="574"/>
      <c r="C51" s="574"/>
      <c r="D51" s="574"/>
      <c r="E51" s="574"/>
      <c r="F51" s="574"/>
      <c r="G51" s="574"/>
      <c r="H51" s="574"/>
      <c r="I51" s="574"/>
      <c r="J51" s="574"/>
      <c r="K51" s="574"/>
      <c r="L51" s="574"/>
      <c r="M51" s="574"/>
      <c r="N51" s="574"/>
      <c r="O51" s="574"/>
    </row>
    <row r="52" spans="1:15" x14ac:dyDescent="0.2">
      <c r="A52" s="573" t="s">
        <v>130</v>
      </c>
      <c r="B52" s="574"/>
      <c r="C52" s="574"/>
      <c r="D52" s="574"/>
      <c r="E52" s="574"/>
      <c r="F52" s="574"/>
      <c r="G52" s="574"/>
      <c r="H52" s="574"/>
      <c r="I52" s="574"/>
      <c r="J52" s="574"/>
      <c r="K52" s="574"/>
      <c r="L52" s="574"/>
      <c r="M52" s="574"/>
      <c r="N52" s="574"/>
      <c r="O52" s="574"/>
    </row>
    <row r="53" spans="1:15" x14ac:dyDescent="0.2">
      <c r="A53" s="574"/>
      <c r="B53" s="574"/>
      <c r="C53" s="574"/>
      <c r="D53" s="574"/>
      <c r="E53" s="574"/>
      <c r="F53" s="574"/>
      <c r="G53" s="574"/>
      <c r="H53" s="574"/>
      <c r="I53" s="574"/>
      <c r="J53" s="574"/>
      <c r="K53" s="574"/>
      <c r="L53" s="574"/>
      <c r="M53" s="574"/>
      <c r="N53" s="574"/>
      <c r="O53" s="574"/>
    </row>
    <row r="54" spans="1:15" x14ac:dyDescent="0.2">
      <c r="A54" s="571" t="s">
        <v>133</v>
      </c>
      <c r="B54" s="571"/>
      <c r="C54" s="571"/>
      <c r="D54" s="571"/>
      <c r="E54" s="571"/>
      <c r="F54" s="571"/>
      <c r="G54" s="571"/>
      <c r="H54" s="571"/>
      <c r="I54" s="571"/>
      <c r="J54" s="571"/>
      <c r="K54" s="571"/>
      <c r="L54" s="571"/>
      <c r="M54" s="571"/>
      <c r="N54" s="571"/>
      <c r="O54" s="571"/>
    </row>
    <row r="55" spans="1:15" x14ac:dyDescent="0.2">
      <c r="A55" s="574"/>
      <c r="B55" s="574"/>
      <c r="C55" s="574"/>
      <c r="D55" s="574"/>
      <c r="E55" s="574"/>
      <c r="F55" s="574"/>
      <c r="G55" s="574"/>
      <c r="H55" s="574"/>
      <c r="I55" s="574"/>
      <c r="J55" s="574"/>
      <c r="K55" s="574"/>
      <c r="L55" s="574"/>
      <c r="M55" s="574"/>
      <c r="N55" s="574"/>
      <c r="O55" s="574"/>
    </row>
    <row r="56" spans="1:15" x14ac:dyDescent="0.2">
      <c r="A56" s="574"/>
      <c r="B56" s="574"/>
      <c r="C56" s="574"/>
      <c r="D56" s="574"/>
      <c r="E56" s="574"/>
      <c r="F56" s="574"/>
      <c r="G56" s="574"/>
      <c r="H56" s="574"/>
      <c r="I56" s="574"/>
      <c r="J56" s="574"/>
      <c r="K56" s="574"/>
      <c r="L56" s="574"/>
      <c r="M56" s="574"/>
      <c r="N56" s="574"/>
      <c r="O56" s="574"/>
    </row>
    <row r="57" spans="1:15" x14ac:dyDescent="0.2">
      <c r="A57" s="574"/>
      <c r="B57" s="574"/>
      <c r="C57" s="574"/>
      <c r="D57" s="574"/>
      <c r="E57" s="574"/>
      <c r="F57" s="574"/>
      <c r="G57" s="574"/>
      <c r="H57" s="574"/>
      <c r="I57" s="574"/>
      <c r="J57" s="574"/>
      <c r="K57" s="574"/>
      <c r="L57" s="574"/>
      <c r="M57" s="574"/>
      <c r="N57" s="574"/>
      <c r="O57" s="574"/>
    </row>
    <row r="58" spans="1:15" x14ac:dyDescent="0.2">
      <c r="A58" s="574"/>
      <c r="B58" s="574"/>
      <c r="C58" s="574"/>
      <c r="D58" s="574"/>
      <c r="E58" s="574"/>
      <c r="F58" s="574"/>
      <c r="G58" s="574"/>
      <c r="H58" s="574"/>
      <c r="I58" s="574"/>
      <c r="J58" s="574"/>
      <c r="K58" s="574"/>
      <c r="L58" s="574"/>
      <c r="M58" s="574"/>
      <c r="N58" s="574"/>
      <c r="O58" s="574"/>
    </row>
    <row r="59" spans="1:15" x14ac:dyDescent="0.2">
      <c r="A59" s="578"/>
      <c r="B59" s="578"/>
      <c r="C59" s="578"/>
      <c r="D59" s="578"/>
      <c r="E59" s="578"/>
      <c r="F59" s="578"/>
      <c r="G59" s="578"/>
      <c r="H59" s="578"/>
      <c r="I59" s="578"/>
      <c r="J59" s="578"/>
      <c r="K59" s="578"/>
      <c r="L59" s="578"/>
      <c r="M59" s="578"/>
      <c r="N59" s="578"/>
      <c r="O59" s="578"/>
    </row>
    <row r="60" spans="1:15" x14ac:dyDescent="0.2">
      <c r="A60" s="578"/>
      <c r="B60" s="578"/>
      <c r="C60" s="578"/>
      <c r="D60" s="578"/>
      <c r="E60" s="578"/>
      <c r="F60" s="578"/>
      <c r="G60" s="578"/>
      <c r="H60" s="578"/>
      <c r="I60" s="578"/>
      <c r="J60" s="578"/>
      <c r="K60" s="578"/>
      <c r="L60" s="578"/>
      <c r="M60" s="578"/>
      <c r="N60" s="578"/>
      <c r="O60" s="578"/>
    </row>
    <row r="61" spans="1:15" x14ac:dyDescent="0.2">
      <c r="A61" s="578"/>
      <c r="B61" s="578"/>
      <c r="C61" s="578"/>
      <c r="D61" s="578"/>
      <c r="E61" s="578"/>
      <c r="F61" s="578"/>
      <c r="G61" s="578"/>
      <c r="H61" s="578"/>
      <c r="I61" s="578"/>
      <c r="J61" s="578"/>
      <c r="K61" s="578"/>
      <c r="L61" s="578"/>
      <c r="M61" s="578"/>
      <c r="N61" s="578"/>
      <c r="O61" s="578"/>
    </row>
    <row r="62" spans="1:15" x14ac:dyDescent="0.2">
      <c r="A62" s="578"/>
      <c r="B62" s="578"/>
      <c r="C62" s="578"/>
      <c r="D62" s="578"/>
      <c r="E62" s="578"/>
      <c r="F62" s="578"/>
      <c r="G62" s="578"/>
      <c r="H62" s="578"/>
      <c r="I62" s="578"/>
      <c r="J62" s="578"/>
      <c r="K62" s="578"/>
      <c r="L62" s="578"/>
      <c r="M62" s="578"/>
      <c r="N62" s="578"/>
      <c r="O62" s="578"/>
    </row>
  </sheetData>
  <mergeCells count="59">
    <mergeCell ref="A58:O58"/>
    <mergeCell ref="A59:O59"/>
    <mergeCell ref="A60:O60"/>
    <mergeCell ref="A61:O61"/>
    <mergeCell ref="A62:O62"/>
    <mergeCell ref="A1:C7"/>
    <mergeCell ref="D1:O2"/>
    <mergeCell ref="D3:O4"/>
    <mergeCell ref="D5:O6"/>
    <mergeCell ref="A21:O21"/>
    <mergeCell ref="A17:O17"/>
    <mergeCell ref="A12:O12"/>
    <mergeCell ref="A14:O14"/>
    <mergeCell ref="A15:O15"/>
    <mergeCell ref="A16:O16"/>
    <mergeCell ref="A8:O8"/>
    <mergeCell ref="A9:O9"/>
    <mergeCell ref="A10:O10"/>
    <mergeCell ref="A11:O11"/>
    <mergeCell ref="A13:O13"/>
    <mergeCell ref="A57:O57"/>
    <mergeCell ref="A46:O46"/>
    <mergeCell ref="A47:O47"/>
    <mergeCell ref="A48:O48"/>
    <mergeCell ref="A49:O49"/>
    <mergeCell ref="A50:O50"/>
    <mergeCell ref="A51:O51"/>
    <mergeCell ref="A52:O52"/>
    <mergeCell ref="A53:O53"/>
    <mergeCell ref="A54:O54"/>
    <mergeCell ref="A55:O55"/>
    <mergeCell ref="A56:O56"/>
    <mergeCell ref="A42:O42"/>
    <mergeCell ref="A43:O43"/>
    <mergeCell ref="A44:O44"/>
    <mergeCell ref="A39:O39"/>
    <mergeCell ref="A40:O40"/>
    <mergeCell ref="A45:O45"/>
    <mergeCell ref="A36:O36"/>
    <mergeCell ref="A37:O37"/>
    <mergeCell ref="A18:O18"/>
    <mergeCell ref="A19:O19"/>
    <mergeCell ref="A38:O38"/>
    <mergeCell ref="A31:O31"/>
    <mergeCell ref="A32:O32"/>
    <mergeCell ref="A33:O33"/>
    <mergeCell ref="A34:O34"/>
    <mergeCell ref="A35:O35"/>
    <mergeCell ref="A25:O25"/>
    <mergeCell ref="A26:O26"/>
    <mergeCell ref="A27:O27"/>
    <mergeCell ref="A28:O28"/>
    <mergeCell ref="A41:O41"/>
    <mergeCell ref="A29:O29"/>
    <mergeCell ref="A30:O30"/>
    <mergeCell ref="A20:O20"/>
    <mergeCell ref="A22:O22"/>
    <mergeCell ref="A23:O23"/>
    <mergeCell ref="A24:O24"/>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
  <sheetViews>
    <sheetView zoomScale="82" zoomScaleNormal="82" workbookViewId="0">
      <selection activeCell="D14" sqref="D14:D19"/>
    </sheetView>
  </sheetViews>
  <sheetFormatPr baseColWidth="10" defaultRowHeight="12.75" x14ac:dyDescent="0.2"/>
  <cols>
    <col min="1" max="1" width="15.7109375" customWidth="1"/>
    <col min="2" max="2" width="24.85546875" customWidth="1"/>
    <col min="3" max="3" width="23" customWidth="1"/>
    <col min="4" max="4" width="20.28515625" customWidth="1"/>
    <col min="5" max="5" width="6" bestFit="1" customWidth="1"/>
    <col min="6" max="6" width="34.28515625" customWidth="1"/>
    <col min="11" max="11" width="17" customWidth="1"/>
    <col min="12" max="12" width="18.85546875" customWidth="1"/>
    <col min="14" max="14" width="21.42578125" customWidth="1"/>
    <col min="15" max="15" width="17.28515625" customWidth="1"/>
    <col min="24" max="24" width="80" customWidth="1"/>
  </cols>
  <sheetData>
    <row r="1" spans="1:24" x14ac:dyDescent="0.2">
      <c r="A1" s="374"/>
      <c r="B1" s="374"/>
      <c r="C1" s="374"/>
      <c r="D1" s="376" t="s">
        <v>42</v>
      </c>
      <c r="E1" s="376"/>
      <c r="F1" s="376"/>
      <c r="G1" s="376"/>
      <c r="H1" s="376"/>
      <c r="I1" s="376"/>
      <c r="J1" s="376"/>
      <c r="K1" s="376"/>
      <c r="L1" s="376"/>
      <c r="M1" s="376"/>
      <c r="N1" s="376"/>
      <c r="O1" s="376"/>
      <c r="P1" s="376"/>
      <c r="Q1" s="376"/>
      <c r="R1" s="376"/>
      <c r="S1" s="376"/>
      <c r="T1" s="376"/>
      <c r="U1" s="376"/>
      <c r="V1" s="376"/>
      <c r="W1" s="376"/>
      <c r="X1" s="376"/>
    </row>
    <row r="2" spans="1:24"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24" x14ac:dyDescent="0.2">
      <c r="A3" s="374"/>
      <c r="B3" s="374"/>
      <c r="C3" s="374"/>
      <c r="D3" s="377" t="s">
        <v>662</v>
      </c>
      <c r="E3" s="377"/>
      <c r="F3" s="377"/>
      <c r="G3" s="377"/>
      <c r="H3" s="377"/>
      <c r="I3" s="377"/>
      <c r="J3" s="377"/>
      <c r="K3" s="377"/>
      <c r="L3" s="377"/>
      <c r="M3" s="377"/>
      <c r="N3" s="377"/>
      <c r="O3" s="377"/>
      <c r="P3" s="377"/>
      <c r="Q3" s="377"/>
      <c r="R3" s="377"/>
      <c r="S3" s="377"/>
      <c r="T3" s="377"/>
      <c r="U3" s="377"/>
      <c r="V3" s="377"/>
      <c r="W3" s="377"/>
      <c r="X3" s="377"/>
    </row>
    <row r="4" spans="1:24"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24"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24"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24" ht="13.5" thickBot="1" x14ac:dyDescent="0.25">
      <c r="A7" s="375"/>
      <c r="B7" s="375"/>
      <c r="C7" s="375"/>
      <c r="D7" s="48"/>
      <c r="E7" s="48"/>
      <c r="F7" s="48"/>
      <c r="G7" s="48"/>
      <c r="H7" s="48"/>
      <c r="I7" s="48"/>
      <c r="J7" s="48"/>
      <c r="K7" s="48"/>
      <c r="L7" s="48"/>
      <c r="M7" s="48"/>
      <c r="N7" s="48"/>
      <c r="O7" s="48"/>
      <c r="P7" s="48"/>
      <c r="Q7" s="48"/>
      <c r="R7" s="48"/>
      <c r="S7" s="48"/>
      <c r="T7" s="48"/>
      <c r="U7" s="48"/>
      <c r="V7" s="48"/>
      <c r="W7" s="48"/>
      <c r="X7" s="48"/>
    </row>
    <row r="8" spans="1:24" ht="13.5" thickTop="1" x14ac:dyDescent="0.2">
      <c r="A8" s="50"/>
      <c r="B8" s="50"/>
      <c r="C8" s="50"/>
      <c r="D8" s="51"/>
      <c r="E8" s="49"/>
      <c r="F8" s="49"/>
      <c r="G8" s="49"/>
      <c r="H8" s="49"/>
      <c r="I8" s="49"/>
      <c r="J8" s="49"/>
      <c r="K8" s="49"/>
      <c r="L8" s="49"/>
      <c r="M8" s="49"/>
      <c r="N8" s="49"/>
      <c r="O8" s="49"/>
      <c r="P8" s="49"/>
      <c r="Q8" s="49"/>
      <c r="R8" s="49"/>
      <c r="S8" s="49"/>
      <c r="T8" s="49"/>
      <c r="U8" s="49"/>
      <c r="V8" s="49"/>
      <c r="W8" s="49"/>
      <c r="X8" s="49"/>
    </row>
    <row r="9" spans="1:24" x14ac:dyDescent="0.2">
      <c r="A9" s="379" t="s">
        <v>77</v>
      </c>
      <c r="B9" s="379"/>
      <c r="C9" s="379"/>
      <c r="D9" s="380" t="s">
        <v>89</v>
      </c>
      <c r="E9" s="381"/>
      <c r="F9" s="381"/>
      <c r="G9" s="381"/>
      <c r="H9" s="381"/>
      <c r="I9" s="381"/>
      <c r="J9" s="381"/>
      <c r="K9" s="381"/>
      <c r="L9" s="381"/>
      <c r="M9" s="382" t="s">
        <v>93</v>
      </c>
      <c r="N9" s="382"/>
      <c r="O9" s="382"/>
      <c r="P9" s="382"/>
      <c r="Q9" s="382"/>
      <c r="R9" s="382"/>
      <c r="S9" s="382"/>
      <c r="T9" s="383" t="s">
        <v>78</v>
      </c>
      <c r="U9" s="384"/>
      <c r="V9" s="384"/>
      <c r="W9" s="385"/>
      <c r="X9" s="389" t="s">
        <v>132</v>
      </c>
    </row>
    <row r="10" spans="1:24" x14ac:dyDescent="0.2">
      <c r="A10" s="379"/>
      <c r="B10" s="379"/>
      <c r="C10" s="379"/>
      <c r="D10" s="381"/>
      <c r="E10" s="381"/>
      <c r="F10" s="381"/>
      <c r="G10" s="381"/>
      <c r="H10" s="381"/>
      <c r="I10" s="381"/>
      <c r="J10" s="381"/>
      <c r="K10" s="381"/>
      <c r="L10" s="381"/>
      <c r="M10" s="382"/>
      <c r="N10" s="382"/>
      <c r="O10" s="382"/>
      <c r="P10" s="382"/>
      <c r="Q10" s="382"/>
      <c r="R10" s="382"/>
      <c r="S10" s="382"/>
      <c r="T10" s="386"/>
      <c r="U10" s="387"/>
      <c r="V10" s="387"/>
      <c r="W10" s="388"/>
      <c r="X10" s="389"/>
    </row>
    <row r="11" spans="1:24" x14ac:dyDescent="0.2">
      <c r="A11" s="390" t="s">
        <v>34</v>
      </c>
      <c r="B11" s="373" t="s">
        <v>35</v>
      </c>
      <c r="C11" s="373" t="s">
        <v>28</v>
      </c>
      <c r="D11" s="372" t="s">
        <v>40</v>
      </c>
      <c r="E11" s="372" t="s">
        <v>0</v>
      </c>
      <c r="F11" s="372" t="s">
        <v>4</v>
      </c>
      <c r="G11" s="372" t="s">
        <v>10</v>
      </c>
      <c r="H11" s="372" t="s">
        <v>123</v>
      </c>
      <c r="I11" s="372" t="s">
        <v>104</v>
      </c>
      <c r="J11" s="372" t="s">
        <v>105</v>
      </c>
      <c r="K11" s="372" t="s">
        <v>663</v>
      </c>
      <c r="L11" s="372" t="s">
        <v>22</v>
      </c>
      <c r="M11" s="371" t="s">
        <v>106</v>
      </c>
      <c r="N11" s="371" t="s">
        <v>23</v>
      </c>
      <c r="O11" s="371" t="s">
        <v>24</v>
      </c>
      <c r="P11" s="371" t="s">
        <v>117</v>
      </c>
      <c r="Q11" s="371" t="s">
        <v>107</v>
      </c>
      <c r="R11" s="371" t="s">
        <v>33</v>
      </c>
      <c r="S11" s="371"/>
      <c r="T11" s="364" t="s">
        <v>108</v>
      </c>
      <c r="U11" s="364" t="s">
        <v>109</v>
      </c>
      <c r="V11" s="365" t="s">
        <v>126</v>
      </c>
      <c r="W11" s="365" t="s">
        <v>29</v>
      </c>
      <c r="X11" s="389"/>
    </row>
    <row r="12" spans="1:24" ht="24" x14ac:dyDescent="0.2">
      <c r="A12" s="390"/>
      <c r="B12" s="373"/>
      <c r="C12" s="373"/>
      <c r="D12" s="372"/>
      <c r="E12" s="372"/>
      <c r="F12" s="372"/>
      <c r="G12" s="372"/>
      <c r="H12" s="372"/>
      <c r="I12" s="372"/>
      <c r="J12" s="372"/>
      <c r="K12" s="372"/>
      <c r="L12" s="372"/>
      <c r="M12" s="371"/>
      <c r="N12" s="371"/>
      <c r="O12" s="371"/>
      <c r="P12" s="371"/>
      <c r="Q12" s="371"/>
      <c r="R12" s="246" t="s">
        <v>31</v>
      </c>
      <c r="S12" s="246" t="s">
        <v>32</v>
      </c>
      <c r="T12" s="364"/>
      <c r="U12" s="364"/>
      <c r="V12" s="365"/>
      <c r="W12" s="365"/>
      <c r="X12" s="389"/>
    </row>
    <row r="13" spans="1:24" ht="30.75" customHeight="1" x14ac:dyDescent="0.25">
      <c r="A13" s="366" t="s">
        <v>143</v>
      </c>
      <c r="B13" s="366"/>
      <c r="C13" s="366"/>
      <c r="D13" s="366"/>
      <c r="E13" s="367" t="s">
        <v>76</v>
      </c>
      <c r="F13" s="368"/>
      <c r="G13" s="62"/>
      <c r="H13" s="60">
        <f>+H14+H20+H26</f>
        <v>36</v>
      </c>
      <c r="I13" s="63"/>
      <c r="J13" s="63"/>
      <c r="K13" s="65">
        <f>+K14+K20+K26</f>
        <v>318138765</v>
      </c>
      <c r="L13" s="65">
        <f>+L14+L20+L26</f>
        <v>215297912</v>
      </c>
      <c r="M13" s="60">
        <f>+M14+M20+M26</f>
        <v>22</v>
      </c>
      <c r="N13" s="67">
        <f>+N14+N20+N26</f>
        <v>318138765</v>
      </c>
      <c r="O13" s="67">
        <f>+O14+O20+O26</f>
        <v>215297912</v>
      </c>
      <c r="P13" s="66" t="s">
        <v>5</v>
      </c>
      <c r="Q13" s="68"/>
      <c r="R13" s="69"/>
      <c r="S13" s="69"/>
      <c r="T13" s="60">
        <f>+J13-Q13</f>
        <v>0</v>
      </c>
      <c r="U13" s="60">
        <f>+(U14+U20+U26+U32+U38+U44)/6</f>
        <v>0.29949494949494948</v>
      </c>
      <c r="V13" s="60">
        <f>+(V14+V20+V26+V32+V38+V44)/6</f>
        <v>0.33834790269024867</v>
      </c>
      <c r="W13" s="60" t="e">
        <f>+(W14+W20+W26+W32+W38+W44)/6</f>
        <v>#DIV/0!</v>
      </c>
      <c r="X13" s="323" t="s">
        <v>1550</v>
      </c>
    </row>
    <row r="14" spans="1:24" ht="60" x14ac:dyDescent="0.2">
      <c r="A14" s="398" t="s">
        <v>611</v>
      </c>
      <c r="B14" s="398" t="s">
        <v>1551</v>
      </c>
      <c r="C14" s="398" t="s">
        <v>1552</v>
      </c>
      <c r="D14" s="398" t="s">
        <v>1553</v>
      </c>
      <c r="E14" s="42">
        <v>1</v>
      </c>
      <c r="F14" s="26" t="s">
        <v>1554</v>
      </c>
      <c r="G14" s="26"/>
      <c r="H14" s="60">
        <f>SUM(H15:H19)</f>
        <v>11</v>
      </c>
      <c r="I14" s="27" t="s">
        <v>1555</v>
      </c>
      <c r="J14" s="27">
        <v>342496</v>
      </c>
      <c r="K14" s="28">
        <v>0</v>
      </c>
      <c r="L14" s="27">
        <v>0</v>
      </c>
      <c r="M14" s="60">
        <f>SUM(M15:M19)</f>
        <v>4</v>
      </c>
      <c r="N14" s="29">
        <v>0</v>
      </c>
      <c r="O14" s="30">
        <v>0</v>
      </c>
      <c r="P14" s="30" t="s">
        <v>27</v>
      </c>
      <c r="Q14" s="31">
        <v>0</v>
      </c>
      <c r="R14" s="32">
        <v>43529</v>
      </c>
      <c r="S14" s="32">
        <v>43769</v>
      </c>
      <c r="T14" s="60">
        <f>+J14-Q14</f>
        <v>342496</v>
      </c>
      <c r="U14" s="61">
        <f>+M14/H14</f>
        <v>0.36363636363636365</v>
      </c>
      <c r="V14" s="61">
        <f>+Q14/J14</f>
        <v>0</v>
      </c>
      <c r="W14" s="61" t="e">
        <f>+N14/K14</f>
        <v>#DIV/0!</v>
      </c>
      <c r="X14" s="324"/>
    </row>
    <row r="15" spans="1:24" ht="48" x14ac:dyDescent="0.2">
      <c r="A15" s="399"/>
      <c r="B15" s="399"/>
      <c r="C15" s="399"/>
      <c r="D15" s="399"/>
      <c r="E15" s="43" t="s">
        <v>30</v>
      </c>
      <c r="F15" s="73" t="s">
        <v>183</v>
      </c>
      <c r="G15" s="34" t="s">
        <v>139</v>
      </c>
      <c r="H15" s="35">
        <v>1</v>
      </c>
      <c r="I15" s="76" t="s">
        <v>137</v>
      </c>
      <c r="J15" s="361" t="s">
        <v>27</v>
      </c>
      <c r="K15" s="362"/>
      <c r="L15" s="362"/>
      <c r="M15" s="36">
        <v>1</v>
      </c>
      <c r="N15" s="361" t="s">
        <v>27</v>
      </c>
      <c r="O15" s="361"/>
      <c r="P15" s="361"/>
      <c r="Q15" s="361"/>
      <c r="R15" s="361"/>
      <c r="S15" s="361"/>
      <c r="T15" s="361"/>
      <c r="U15" s="361"/>
      <c r="V15" s="361"/>
      <c r="W15" s="361"/>
      <c r="X15" s="324"/>
    </row>
    <row r="16" spans="1:24" ht="24" x14ac:dyDescent="0.2">
      <c r="A16" s="399"/>
      <c r="B16" s="399"/>
      <c r="C16" s="399"/>
      <c r="D16" s="399"/>
      <c r="E16" s="43" t="s">
        <v>25</v>
      </c>
      <c r="F16" s="74" t="s">
        <v>1556</v>
      </c>
      <c r="G16" s="34" t="s">
        <v>139</v>
      </c>
      <c r="H16" s="35">
        <v>1</v>
      </c>
      <c r="I16" s="77" t="s">
        <v>137</v>
      </c>
      <c r="J16" s="362"/>
      <c r="K16" s="362"/>
      <c r="L16" s="362"/>
      <c r="M16" s="36">
        <v>1</v>
      </c>
      <c r="N16" s="361"/>
      <c r="O16" s="361"/>
      <c r="P16" s="361"/>
      <c r="Q16" s="361"/>
      <c r="R16" s="361"/>
      <c r="S16" s="361"/>
      <c r="T16" s="361"/>
      <c r="U16" s="361"/>
      <c r="V16" s="361"/>
      <c r="W16" s="361"/>
      <c r="X16" s="324"/>
    </row>
    <row r="17" spans="1:24" ht="36" x14ac:dyDescent="0.2">
      <c r="A17" s="399"/>
      <c r="B17" s="399"/>
      <c r="C17" s="399"/>
      <c r="D17" s="399"/>
      <c r="E17" s="43" t="s">
        <v>25</v>
      </c>
      <c r="F17" s="74" t="s">
        <v>1557</v>
      </c>
      <c r="G17" s="34" t="s">
        <v>139</v>
      </c>
      <c r="H17" s="35">
        <v>1</v>
      </c>
      <c r="I17" s="77" t="s">
        <v>138</v>
      </c>
      <c r="J17" s="362"/>
      <c r="K17" s="362"/>
      <c r="L17" s="362"/>
      <c r="M17" s="36">
        <v>1</v>
      </c>
      <c r="N17" s="361"/>
      <c r="O17" s="361"/>
      <c r="P17" s="361"/>
      <c r="Q17" s="361"/>
      <c r="R17" s="361"/>
      <c r="S17" s="361"/>
      <c r="T17" s="361"/>
      <c r="U17" s="361"/>
      <c r="V17" s="361"/>
      <c r="W17" s="361"/>
      <c r="X17" s="324"/>
    </row>
    <row r="18" spans="1:24" ht="96" x14ac:dyDescent="0.2">
      <c r="A18" s="399"/>
      <c r="B18" s="399"/>
      <c r="C18" s="399"/>
      <c r="D18" s="399"/>
      <c r="E18" s="43" t="s">
        <v>51</v>
      </c>
      <c r="F18" s="74" t="s">
        <v>1558</v>
      </c>
      <c r="G18" s="34" t="s">
        <v>139</v>
      </c>
      <c r="H18" s="35">
        <v>1</v>
      </c>
      <c r="I18" s="77" t="s">
        <v>137</v>
      </c>
      <c r="J18" s="362"/>
      <c r="K18" s="362"/>
      <c r="L18" s="362"/>
      <c r="M18" s="36">
        <v>1</v>
      </c>
      <c r="N18" s="361"/>
      <c r="O18" s="361"/>
      <c r="P18" s="361"/>
      <c r="Q18" s="361"/>
      <c r="R18" s="361"/>
      <c r="S18" s="361"/>
      <c r="T18" s="361"/>
      <c r="U18" s="361"/>
      <c r="V18" s="361"/>
      <c r="W18" s="361"/>
      <c r="X18" s="324"/>
    </row>
    <row r="19" spans="1:24" ht="48" x14ac:dyDescent="0.2">
      <c r="A19" s="410"/>
      <c r="B19" s="410"/>
      <c r="C19" s="410"/>
      <c r="D19" s="410"/>
      <c r="E19" s="43" t="s">
        <v>136</v>
      </c>
      <c r="F19" s="75" t="s">
        <v>1559</v>
      </c>
      <c r="G19" s="34" t="s">
        <v>140</v>
      </c>
      <c r="H19" s="35">
        <v>7</v>
      </c>
      <c r="I19" s="78" t="s">
        <v>137</v>
      </c>
      <c r="J19" s="362"/>
      <c r="K19" s="362"/>
      <c r="L19" s="362"/>
      <c r="M19" s="36">
        <v>0</v>
      </c>
      <c r="N19" s="361"/>
      <c r="O19" s="361"/>
      <c r="P19" s="361"/>
      <c r="Q19" s="361"/>
      <c r="R19" s="361"/>
      <c r="S19" s="361"/>
      <c r="T19" s="361"/>
      <c r="U19" s="361"/>
      <c r="V19" s="361"/>
      <c r="W19" s="361"/>
      <c r="X19" s="344"/>
    </row>
    <row r="20" spans="1:24" ht="72" x14ac:dyDescent="0.2">
      <c r="A20" s="398" t="s">
        <v>611</v>
      </c>
      <c r="B20" s="398" t="s">
        <v>1551</v>
      </c>
      <c r="C20" s="398" t="s">
        <v>1552</v>
      </c>
      <c r="D20" s="398" t="s">
        <v>1553</v>
      </c>
      <c r="E20" s="42">
        <v>2</v>
      </c>
      <c r="F20" s="26" t="s">
        <v>1560</v>
      </c>
      <c r="G20" s="26"/>
      <c r="H20" s="60">
        <f>SUM(H21:H25)</f>
        <v>10</v>
      </c>
      <c r="I20" s="27" t="s">
        <v>1555</v>
      </c>
      <c r="J20" s="30">
        <v>2</v>
      </c>
      <c r="K20" s="28">
        <v>187938765</v>
      </c>
      <c r="L20" s="28">
        <v>140497912</v>
      </c>
      <c r="M20" s="60">
        <f>SUM(M21:M25)</f>
        <v>7</v>
      </c>
      <c r="N20" s="28">
        <v>187938765</v>
      </c>
      <c r="O20" s="28">
        <v>140497912</v>
      </c>
      <c r="P20" s="80" t="s">
        <v>1561</v>
      </c>
      <c r="Q20" s="37">
        <v>2</v>
      </c>
      <c r="R20" s="32">
        <v>43725</v>
      </c>
      <c r="S20" s="32">
        <v>43907</v>
      </c>
      <c r="T20" s="60">
        <f>+J20-Q20</f>
        <v>0</v>
      </c>
      <c r="U20" s="61">
        <f>+M20/H20</f>
        <v>0.7</v>
      </c>
      <c r="V20" s="61">
        <f>+Q20/J20</f>
        <v>1</v>
      </c>
      <c r="W20" s="61">
        <f>+N20/K20</f>
        <v>1</v>
      </c>
      <c r="X20" s="795" t="s">
        <v>1562</v>
      </c>
    </row>
    <row r="21" spans="1:24" ht="48" x14ac:dyDescent="0.2">
      <c r="A21" s="399"/>
      <c r="B21" s="399"/>
      <c r="C21" s="399"/>
      <c r="D21" s="399"/>
      <c r="E21" s="43" t="s">
        <v>70</v>
      </c>
      <c r="F21" s="73" t="s">
        <v>183</v>
      </c>
      <c r="G21" s="34" t="s">
        <v>139</v>
      </c>
      <c r="H21" s="35">
        <v>1</v>
      </c>
      <c r="I21" s="76" t="s">
        <v>137</v>
      </c>
      <c r="J21" s="361" t="s">
        <v>27</v>
      </c>
      <c r="K21" s="361"/>
      <c r="L21" s="361"/>
      <c r="M21" s="36">
        <v>1</v>
      </c>
      <c r="N21" s="361" t="s">
        <v>27</v>
      </c>
      <c r="O21" s="361"/>
      <c r="P21" s="361"/>
      <c r="Q21" s="361"/>
      <c r="R21" s="361"/>
      <c r="S21" s="361"/>
      <c r="T21" s="361"/>
      <c r="U21" s="361"/>
      <c r="V21" s="361"/>
      <c r="W21" s="361"/>
      <c r="X21" s="795"/>
    </row>
    <row r="22" spans="1:24" ht="24" x14ac:dyDescent="0.2">
      <c r="A22" s="399"/>
      <c r="B22" s="399"/>
      <c r="C22" s="399"/>
      <c r="D22" s="399"/>
      <c r="E22" s="43" t="s">
        <v>71</v>
      </c>
      <c r="F22" s="74" t="s">
        <v>1556</v>
      </c>
      <c r="G22" s="34" t="s">
        <v>139</v>
      </c>
      <c r="H22" s="35">
        <v>1</v>
      </c>
      <c r="I22" s="77" t="s">
        <v>137</v>
      </c>
      <c r="J22" s="361"/>
      <c r="K22" s="361"/>
      <c r="L22" s="361"/>
      <c r="M22" s="36">
        <v>1</v>
      </c>
      <c r="N22" s="361"/>
      <c r="O22" s="361"/>
      <c r="P22" s="361"/>
      <c r="Q22" s="361"/>
      <c r="R22" s="361"/>
      <c r="S22" s="361"/>
      <c r="T22" s="361"/>
      <c r="U22" s="361"/>
      <c r="V22" s="361"/>
      <c r="W22" s="361"/>
      <c r="X22" s="795"/>
    </row>
    <row r="23" spans="1:24" ht="36" x14ac:dyDescent="0.2">
      <c r="A23" s="399"/>
      <c r="B23" s="399"/>
      <c r="C23" s="399"/>
      <c r="D23" s="399"/>
      <c r="E23" s="43" t="s">
        <v>72</v>
      </c>
      <c r="F23" s="74" t="s">
        <v>1557</v>
      </c>
      <c r="G23" s="34" t="s">
        <v>139</v>
      </c>
      <c r="H23" s="35">
        <v>1</v>
      </c>
      <c r="I23" s="77" t="s">
        <v>138</v>
      </c>
      <c r="J23" s="361"/>
      <c r="K23" s="361"/>
      <c r="L23" s="361"/>
      <c r="M23" s="36">
        <v>1</v>
      </c>
      <c r="N23" s="361"/>
      <c r="O23" s="361"/>
      <c r="P23" s="361"/>
      <c r="Q23" s="361"/>
      <c r="R23" s="361"/>
      <c r="S23" s="361"/>
      <c r="T23" s="361"/>
      <c r="U23" s="361"/>
      <c r="V23" s="361"/>
      <c r="W23" s="361"/>
      <c r="X23" s="795"/>
    </row>
    <row r="24" spans="1:24" ht="48" x14ac:dyDescent="0.2">
      <c r="A24" s="399"/>
      <c r="B24" s="399"/>
      <c r="C24" s="399"/>
      <c r="D24" s="399"/>
      <c r="E24" s="43" t="s">
        <v>73</v>
      </c>
      <c r="F24" s="74" t="s">
        <v>1558</v>
      </c>
      <c r="G24" s="34" t="s">
        <v>139</v>
      </c>
      <c r="H24" s="35">
        <v>1</v>
      </c>
      <c r="I24" s="77" t="s">
        <v>137</v>
      </c>
      <c r="J24" s="361"/>
      <c r="K24" s="361"/>
      <c r="L24" s="361"/>
      <c r="M24" s="36">
        <v>1</v>
      </c>
      <c r="N24" s="361"/>
      <c r="O24" s="361"/>
      <c r="P24" s="361"/>
      <c r="Q24" s="361"/>
      <c r="R24" s="361"/>
      <c r="S24" s="361"/>
      <c r="T24" s="361"/>
      <c r="U24" s="361"/>
      <c r="V24" s="361"/>
      <c r="W24" s="361"/>
      <c r="X24" s="795"/>
    </row>
    <row r="25" spans="1:24" ht="24" x14ac:dyDescent="0.2">
      <c r="A25" s="410"/>
      <c r="B25" s="410"/>
      <c r="C25" s="410"/>
      <c r="D25" s="410"/>
      <c r="E25" s="43" t="s">
        <v>74</v>
      </c>
      <c r="F25" s="75" t="s">
        <v>1559</v>
      </c>
      <c r="G25" s="34" t="s">
        <v>140</v>
      </c>
      <c r="H25" s="35">
        <v>6</v>
      </c>
      <c r="I25" s="77" t="s">
        <v>137</v>
      </c>
      <c r="J25" s="361"/>
      <c r="K25" s="361"/>
      <c r="L25" s="361"/>
      <c r="M25" s="36">
        <v>3</v>
      </c>
      <c r="N25" s="361"/>
      <c r="O25" s="361"/>
      <c r="P25" s="361"/>
      <c r="Q25" s="361"/>
      <c r="R25" s="361"/>
      <c r="S25" s="361"/>
      <c r="T25" s="361"/>
      <c r="U25" s="361"/>
      <c r="V25" s="361"/>
      <c r="W25" s="361"/>
      <c r="X25" s="795"/>
    </row>
    <row r="26" spans="1:24" ht="72" x14ac:dyDescent="0.2">
      <c r="A26" s="398" t="s">
        <v>611</v>
      </c>
      <c r="B26" s="398" t="s">
        <v>1551</v>
      </c>
      <c r="C26" s="398" t="s">
        <v>1552</v>
      </c>
      <c r="D26" s="398" t="s">
        <v>1553</v>
      </c>
      <c r="E26" s="42">
        <v>3</v>
      </c>
      <c r="F26" s="26" t="s">
        <v>1563</v>
      </c>
      <c r="G26" s="26"/>
      <c r="H26" s="60">
        <f>SUM(H27:H31)</f>
        <v>15</v>
      </c>
      <c r="I26" s="30">
        <f>SUM(I27:I31)</f>
        <v>0</v>
      </c>
      <c r="J26" s="30">
        <f>(9986+5067)+(852+8690)</f>
        <v>24595</v>
      </c>
      <c r="K26" s="28">
        <f>(82000000+41000000)+(7200000)</f>
        <v>130200000</v>
      </c>
      <c r="L26" s="28">
        <v>74800000</v>
      </c>
      <c r="M26" s="60">
        <f>SUM(M27:M31)</f>
        <v>11</v>
      </c>
      <c r="N26" s="28">
        <v>130200000</v>
      </c>
      <c r="O26" s="28">
        <v>74800000</v>
      </c>
      <c r="P26" s="80" t="s">
        <v>1564</v>
      </c>
      <c r="Q26" s="37">
        <f>(10134+5067)+(890+9244)</f>
        <v>25335</v>
      </c>
      <c r="R26" s="32">
        <v>43629</v>
      </c>
      <c r="S26" s="32">
        <v>43951</v>
      </c>
      <c r="T26" s="273">
        <f>J26-Q26</f>
        <v>-740</v>
      </c>
      <c r="U26" s="61">
        <f>+M26/H26</f>
        <v>0.73333333333333328</v>
      </c>
      <c r="V26" s="61">
        <f>+Q26/J26</f>
        <v>1.0300874161414921</v>
      </c>
      <c r="W26" s="61">
        <f>+N26/K26</f>
        <v>1</v>
      </c>
      <c r="X26" s="795" t="s">
        <v>1565</v>
      </c>
    </row>
    <row r="27" spans="1:24" ht="96" x14ac:dyDescent="0.2">
      <c r="A27" s="399"/>
      <c r="B27" s="399"/>
      <c r="C27" s="399"/>
      <c r="D27" s="399"/>
      <c r="E27" s="43" t="s">
        <v>54</v>
      </c>
      <c r="F27" s="73" t="s">
        <v>183</v>
      </c>
      <c r="G27" s="34" t="s">
        <v>139</v>
      </c>
      <c r="H27" s="35">
        <v>1</v>
      </c>
      <c r="I27" s="76" t="s">
        <v>137</v>
      </c>
      <c r="J27" s="361" t="s">
        <v>27</v>
      </c>
      <c r="K27" s="361"/>
      <c r="L27" s="361"/>
      <c r="M27" s="36">
        <v>1</v>
      </c>
      <c r="N27" s="361" t="s">
        <v>27</v>
      </c>
      <c r="O27" s="361"/>
      <c r="P27" s="361"/>
      <c r="Q27" s="361"/>
      <c r="R27" s="361"/>
      <c r="S27" s="361"/>
      <c r="T27" s="361"/>
      <c r="U27" s="361"/>
      <c r="V27" s="361"/>
      <c r="W27" s="361"/>
      <c r="X27" s="795"/>
    </row>
    <row r="28" spans="1:24" ht="72" x14ac:dyDescent="0.2">
      <c r="A28" s="399"/>
      <c r="B28" s="399"/>
      <c r="C28" s="399"/>
      <c r="D28" s="399"/>
      <c r="E28" s="43" t="s">
        <v>50</v>
      </c>
      <c r="F28" s="74" t="s">
        <v>1556</v>
      </c>
      <c r="G28" s="34" t="s">
        <v>139</v>
      </c>
      <c r="H28" s="35">
        <v>1</v>
      </c>
      <c r="I28" s="77" t="s">
        <v>137</v>
      </c>
      <c r="J28" s="361"/>
      <c r="K28" s="361"/>
      <c r="L28" s="361"/>
      <c r="M28" s="36">
        <v>1</v>
      </c>
      <c r="N28" s="361"/>
      <c r="O28" s="361"/>
      <c r="P28" s="361"/>
      <c r="Q28" s="361"/>
      <c r="R28" s="361"/>
      <c r="S28" s="361"/>
      <c r="T28" s="361"/>
      <c r="U28" s="361"/>
      <c r="V28" s="361"/>
      <c r="W28" s="361"/>
      <c r="X28" s="795"/>
    </row>
    <row r="29" spans="1:24" ht="60" x14ac:dyDescent="0.2">
      <c r="A29" s="399"/>
      <c r="B29" s="399"/>
      <c r="C29" s="399"/>
      <c r="D29" s="399"/>
      <c r="E29" s="43" t="s">
        <v>49</v>
      </c>
      <c r="F29" s="74" t="s">
        <v>1557</v>
      </c>
      <c r="G29" s="34" t="s">
        <v>139</v>
      </c>
      <c r="H29" s="35">
        <v>1</v>
      </c>
      <c r="I29" s="77" t="s">
        <v>138</v>
      </c>
      <c r="J29" s="361"/>
      <c r="K29" s="361"/>
      <c r="L29" s="361"/>
      <c r="M29" s="36">
        <v>1</v>
      </c>
      <c r="N29" s="361"/>
      <c r="O29" s="361"/>
      <c r="P29" s="361"/>
      <c r="Q29" s="361"/>
      <c r="R29" s="361"/>
      <c r="S29" s="361"/>
      <c r="T29" s="361"/>
      <c r="U29" s="361"/>
      <c r="V29" s="361"/>
      <c r="W29" s="361"/>
      <c r="X29" s="795"/>
    </row>
    <row r="30" spans="1:24" ht="96" x14ac:dyDescent="0.2">
      <c r="A30" s="399"/>
      <c r="B30" s="399"/>
      <c r="C30" s="399"/>
      <c r="D30" s="399"/>
      <c r="E30" s="43" t="s">
        <v>47</v>
      </c>
      <c r="F30" s="74" t="s">
        <v>1558</v>
      </c>
      <c r="G30" s="34" t="s">
        <v>139</v>
      </c>
      <c r="H30" s="35">
        <v>1</v>
      </c>
      <c r="I30" s="77" t="s">
        <v>137</v>
      </c>
      <c r="J30" s="361"/>
      <c r="K30" s="361"/>
      <c r="L30" s="361"/>
      <c r="M30" s="36">
        <v>1</v>
      </c>
      <c r="N30" s="361"/>
      <c r="O30" s="361"/>
      <c r="P30" s="361"/>
      <c r="Q30" s="361"/>
      <c r="R30" s="361"/>
      <c r="S30" s="361"/>
      <c r="T30" s="361"/>
      <c r="U30" s="361"/>
      <c r="V30" s="361"/>
      <c r="W30" s="361"/>
      <c r="X30" s="795"/>
    </row>
    <row r="31" spans="1:24" ht="48" x14ac:dyDescent="0.2">
      <c r="A31" s="410"/>
      <c r="B31" s="410"/>
      <c r="C31" s="410"/>
      <c r="D31" s="410"/>
      <c r="E31" s="43" t="s">
        <v>48</v>
      </c>
      <c r="F31" s="75" t="s">
        <v>1559</v>
      </c>
      <c r="G31" s="34" t="s">
        <v>140</v>
      </c>
      <c r="H31" s="35">
        <v>11</v>
      </c>
      <c r="I31" s="77" t="s">
        <v>137</v>
      </c>
      <c r="J31" s="361"/>
      <c r="K31" s="361"/>
      <c r="L31" s="361"/>
      <c r="M31" s="36">
        <v>7</v>
      </c>
      <c r="N31" s="361"/>
      <c r="O31" s="361"/>
      <c r="P31" s="361"/>
      <c r="Q31" s="361"/>
      <c r="R31" s="361"/>
      <c r="S31" s="361"/>
      <c r="T31" s="361"/>
      <c r="U31" s="361"/>
      <c r="V31" s="361"/>
      <c r="W31" s="361"/>
      <c r="X31" s="795"/>
    </row>
  </sheetData>
  <mergeCells count="54">
    <mergeCell ref="X20:X25"/>
    <mergeCell ref="J21:L25"/>
    <mergeCell ref="N21:W25"/>
    <mergeCell ref="A26:A31"/>
    <mergeCell ref="B26:B31"/>
    <mergeCell ref="C26:C31"/>
    <mergeCell ref="D26:D31"/>
    <mergeCell ref="X26:X31"/>
    <mergeCell ref="J27:L31"/>
    <mergeCell ref="N27:W31"/>
    <mergeCell ref="J15:L19"/>
    <mergeCell ref="N15:W19"/>
    <mergeCell ref="A20:A25"/>
    <mergeCell ref="B20:B25"/>
    <mergeCell ref="C20:C25"/>
    <mergeCell ref="D20:D25"/>
    <mergeCell ref="U11:U12"/>
    <mergeCell ref="V11:V12"/>
    <mergeCell ref="W11:W12"/>
    <mergeCell ref="A13:D13"/>
    <mergeCell ref="E13:F13"/>
    <mergeCell ref="X13:X19"/>
    <mergeCell ref="A14:A19"/>
    <mergeCell ref="B14:B19"/>
    <mergeCell ref="C14:C19"/>
    <mergeCell ref="D14:D19"/>
    <mergeCell ref="N11:N12"/>
    <mergeCell ref="O11:O12"/>
    <mergeCell ref="P11:P12"/>
    <mergeCell ref="Q11:Q12"/>
    <mergeCell ref="R11:S11"/>
    <mergeCell ref="T11:T12"/>
    <mergeCell ref="H11:H12"/>
    <mergeCell ref="I11:I12"/>
    <mergeCell ref="J11:J12"/>
    <mergeCell ref="K11:K12"/>
    <mergeCell ref="L11:L12"/>
    <mergeCell ref="M11:M12"/>
    <mergeCell ref="B11:B12"/>
    <mergeCell ref="C11:C12"/>
    <mergeCell ref="D11:D12"/>
    <mergeCell ref="E11:E12"/>
    <mergeCell ref="F11:F12"/>
    <mergeCell ref="G11:G12"/>
    <mergeCell ref="A1:C7"/>
    <mergeCell ref="D1:X2"/>
    <mergeCell ref="D3:X4"/>
    <mergeCell ref="D5:X6"/>
    <mergeCell ref="A9:C10"/>
    <mergeCell ref="D9:L10"/>
    <mergeCell ref="M9:S10"/>
    <mergeCell ref="T9:W10"/>
    <mergeCell ref="X9:X12"/>
    <mergeCell ref="A11:A1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9"/>
  <sheetViews>
    <sheetView topLeftCell="A13" zoomScale="78" zoomScaleNormal="78" workbookViewId="0">
      <selection activeCell="X13" sqref="X13:X21"/>
    </sheetView>
  </sheetViews>
  <sheetFormatPr baseColWidth="10" defaultRowHeight="12.75" x14ac:dyDescent="0.2"/>
  <cols>
    <col min="1" max="1" width="17.85546875" customWidth="1"/>
    <col min="2" max="2" width="18" customWidth="1"/>
    <col min="3" max="3" width="16.42578125" customWidth="1"/>
    <col min="4" max="4" width="24.85546875" customWidth="1"/>
    <col min="6" max="6" width="31.28515625" customWidth="1"/>
    <col min="8" max="8" width="16.7109375" customWidth="1"/>
    <col min="9" max="9" width="15.5703125" customWidth="1"/>
    <col min="11" max="11" width="20.7109375" bestFit="1" customWidth="1"/>
    <col min="12" max="12" width="19.85546875" customWidth="1"/>
    <col min="13" max="13" width="17.28515625" customWidth="1"/>
    <col min="14" max="14" width="15.42578125" customWidth="1"/>
    <col min="15" max="15" width="21.85546875" customWidth="1"/>
    <col min="16" max="16" width="16.7109375" customWidth="1"/>
    <col min="17" max="17" width="15.85546875" customWidth="1"/>
    <col min="18" max="18" width="14.5703125" customWidth="1"/>
    <col min="24" max="24" width="40.42578125" customWidth="1"/>
  </cols>
  <sheetData>
    <row r="1" spans="1:24" x14ac:dyDescent="0.2">
      <c r="A1" s="374"/>
      <c r="B1" s="374"/>
      <c r="C1" s="374"/>
      <c r="D1" s="376" t="s">
        <v>244</v>
      </c>
      <c r="E1" s="376"/>
      <c r="F1" s="376"/>
      <c r="G1" s="376"/>
      <c r="H1" s="376"/>
      <c r="I1" s="376"/>
      <c r="J1" s="376"/>
      <c r="K1" s="376"/>
      <c r="L1" s="376"/>
      <c r="M1" s="376"/>
      <c r="N1" s="376"/>
      <c r="O1" s="376"/>
      <c r="P1" s="376"/>
      <c r="Q1" s="376"/>
      <c r="R1" s="376"/>
      <c r="S1" s="376"/>
      <c r="T1" s="376"/>
      <c r="U1" s="376"/>
      <c r="V1" s="376"/>
      <c r="W1" s="376"/>
      <c r="X1" s="376"/>
    </row>
    <row r="2" spans="1:24"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24" x14ac:dyDescent="0.2">
      <c r="A3" s="374"/>
      <c r="B3" s="374"/>
      <c r="C3" s="374"/>
      <c r="D3" s="377" t="s">
        <v>43</v>
      </c>
      <c r="E3" s="377"/>
      <c r="F3" s="377"/>
      <c r="G3" s="377"/>
      <c r="H3" s="377"/>
      <c r="I3" s="377"/>
      <c r="J3" s="377"/>
      <c r="K3" s="377"/>
      <c r="L3" s="377"/>
      <c r="M3" s="377"/>
      <c r="N3" s="377"/>
      <c r="O3" s="377"/>
      <c r="P3" s="377"/>
      <c r="Q3" s="377"/>
      <c r="R3" s="377"/>
      <c r="S3" s="377"/>
      <c r="T3" s="377"/>
      <c r="U3" s="377"/>
      <c r="V3" s="377"/>
      <c r="W3" s="377"/>
      <c r="X3" s="377"/>
    </row>
    <row r="4" spans="1:24"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24"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24"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24" ht="13.5" thickBot="1" x14ac:dyDescent="0.25">
      <c r="A7" s="375"/>
      <c r="B7" s="375"/>
      <c r="C7" s="375"/>
      <c r="D7" s="48"/>
      <c r="E7" s="48"/>
      <c r="F7" s="48"/>
      <c r="G7" s="48"/>
      <c r="H7" s="48"/>
      <c r="I7" s="48"/>
      <c r="J7" s="48"/>
      <c r="K7" s="48"/>
      <c r="L7" s="48"/>
      <c r="M7" s="48"/>
      <c r="N7" s="48"/>
      <c r="O7" s="48"/>
      <c r="P7" s="48"/>
      <c r="Q7" s="48"/>
      <c r="R7" s="48"/>
      <c r="S7" s="48"/>
      <c r="T7" s="48"/>
      <c r="U7" s="48"/>
      <c r="V7" s="48"/>
      <c r="W7" s="48"/>
      <c r="X7" s="48"/>
    </row>
    <row r="8" spans="1:24" ht="13.5" thickTop="1" x14ac:dyDescent="0.2">
      <c r="A8" s="50"/>
      <c r="B8" s="50"/>
      <c r="C8" s="50"/>
      <c r="D8" s="51"/>
      <c r="E8" s="49"/>
      <c r="F8" s="49"/>
      <c r="G8" s="49"/>
      <c r="H8" s="49"/>
      <c r="I8" s="49"/>
      <c r="J8" s="49"/>
      <c r="K8" s="49"/>
      <c r="L8" s="49"/>
      <c r="M8" s="49"/>
      <c r="N8" s="49"/>
      <c r="O8" s="49"/>
      <c r="P8" s="49"/>
      <c r="Q8" s="49"/>
      <c r="R8" s="49"/>
      <c r="S8" s="49"/>
      <c r="T8" s="49"/>
      <c r="U8" s="49"/>
      <c r="V8" s="49"/>
      <c r="W8" s="49"/>
      <c r="X8" s="49"/>
    </row>
    <row r="9" spans="1:24" x14ac:dyDescent="0.2">
      <c r="A9" s="379" t="s">
        <v>77</v>
      </c>
      <c r="B9" s="379"/>
      <c r="C9" s="379"/>
      <c r="D9" s="380" t="s">
        <v>89</v>
      </c>
      <c r="E9" s="381"/>
      <c r="F9" s="381"/>
      <c r="G9" s="381"/>
      <c r="H9" s="381"/>
      <c r="I9" s="381"/>
      <c r="J9" s="381"/>
      <c r="K9" s="381"/>
      <c r="L9" s="381"/>
      <c r="M9" s="382" t="s">
        <v>93</v>
      </c>
      <c r="N9" s="382"/>
      <c r="O9" s="382"/>
      <c r="P9" s="382"/>
      <c r="Q9" s="382"/>
      <c r="R9" s="382"/>
      <c r="S9" s="382"/>
      <c r="T9" s="383" t="s">
        <v>78</v>
      </c>
      <c r="U9" s="384"/>
      <c r="V9" s="384"/>
      <c r="W9" s="385"/>
      <c r="X9" s="389" t="s">
        <v>132</v>
      </c>
    </row>
    <row r="10" spans="1:24" ht="39" customHeight="1" x14ac:dyDescent="0.2">
      <c r="A10" s="379"/>
      <c r="B10" s="379"/>
      <c r="C10" s="379"/>
      <c r="D10" s="381"/>
      <c r="E10" s="381"/>
      <c r="F10" s="381"/>
      <c r="G10" s="381"/>
      <c r="H10" s="381"/>
      <c r="I10" s="381"/>
      <c r="J10" s="381"/>
      <c r="K10" s="381"/>
      <c r="L10" s="381"/>
      <c r="M10" s="382"/>
      <c r="N10" s="382"/>
      <c r="O10" s="382"/>
      <c r="P10" s="382"/>
      <c r="Q10" s="382"/>
      <c r="R10" s="382"/>
      <c r="S10" s="382"/>
      <c r="T10" s="386"/>
      <c r="U10" s="387"/>
      <c r="V10" s="387"/>
      <c r="W10" s="388"/>
      <c r="X10" s="389"/>
    </row>
    <row r="11" spans="1:24" x14ac:dyDescent="0.2">
      <c r="A11" s="390" t="s">
        <v>34</v>
      </c>
      <c r="B11" s="373" t="s">
        <v>35</v>
      </c>
      <c r="C11" s="373" t="s">
        <v>28</v>
      </c>
      <c r="D11" s="372" t="s">
        <v>40</v>
      </c>
      <c r="E11" s="372" t="s">
        <v>0</v>
      </c>
      <c r="F11" s="372" t="s">
        <v>4</v>
      </c>
      <c r="G11" s="372" t="s">
        <v>10</v>
      </c>
      <c r="H11" s="372" t="s">
        <v>123</v>
      </c>
      <c r="I11" s="372" t="s">
        <v>104</v>
      </c>
      <c r="J11" s="372" t="s">
        <v>105</v>
      </c>
      <c r="K11" s="372" t="s">
        <v>663</v>
      </c>
      <c r="L11" s="372" t="s">
        <v>22</v>
      </c>
      <c r="M11" s="371" t="s">
        <v>106</v>
      </c>
      <c r="N11" s="371" t="s">
        <v>23</v>
      </c>
      <c r="O11" s="371" t="s">
        <v>24</v>
      </c>
      <c r="P11" s="371" t="s">
        <v>117</v>
      </c>
      <c r="Q11" s="371" t="s">
        <v>107</v>
      </c>
      <c r="R11" s="371" t="s">
        <v>33</v>
      </c>
      <c r="S11" s="371"/>
      <c r="T11" s="364" t="s">
        <v>108</v>
      </c>
      <c r="U11" s="364" t="s">
        <v>109</v>
      </c>
      <c r="V11" s="365" t="s">
        <v>126</v>
      </c>
      <c r="W11" s="365" t="s">
        <v>29</v>
      </c>
      <c r="X11" s="389"/>
    </row>
    <row r="12" spans="1:24" ht="35.25" customHeight="1" x14ac:dyDescent="0.2">
      <c r="A12" s="390"/>
      <c r="B12" s="373"/>
      <c r="C12" s="373"/>
      <c r="D12" s="372"/>
      <c r="E12" s="372"/>
      <c r="F12" s="372"/>
      <c r="G12" s="372"/>
      <c r="H12" s="372"/>
      <c r="I12" s="372"/>
      <c r="J12" s="372"/>
      <c r="K12" s="372"/>
      <c r="L12" s="372"/>
      <c r="M12" s="371"/>
      <c r="N12" s="371"/>
      <c r="O12" s="371"/>
      <c r="P12" s="371"/>
      <c r="Q12" s="371"/>
      <c r="R12" s="92" t="s">
        <v>31</v>
      </c>
      <c r="S12" s="92" t="s">
        <v>32</v>
      </c>
      <c r="T12" s="364"/>
      <c r="U12" s="364"/>
      <c r="V12" s="365"/>
      <c r="W12" s="365"/>
      <c r="X12" s="389"/>
    </row>
    <row r="13" spans="1:24" ht="18" x14ac:dyDescent="0.25">
      <c r="A13" s="366" t="s">
        <v>143</v>
      </c>
      <c r="B13" s="366"/>
      <c r="C13" s="366"/>
      <c r="D13" s="366"/>
      <c r="E13" s="367" t="s">
        <v>76</v>
      </c>
      <c r="F13" s="368"/>
      <c r="G13" s="62"/>
      <c r="H13" s="60">
        <f>+H14+H22+H30</f>
        <v>16</v>
      </c>
      <c r="I13" s="63"/>
      <c r="J13" s="63"/>
      <c r="K13" s="65">
        <f>+K14+K22</f>
        <v>1340024667</v>
      </c>
      <c r="L13" s="63">
        <f>+L14+L22+L30</f>
        <v>0</v>
      </c>
      <c r="M13" s="60">
        <f>+M14+M22+M30</f>
        <v>16</v>
      </c>
      <c r="N13" s="67">
        <v>0</v>
      </c>
      <c r="O13" s="67">
        <f>+O14+O22+O30</f>
        <v>400000000</v>
      </c>
      <c r="P13" s="66" t="s">
        <v>5</v>
      </c>
      <c r="Q13" s="68"/>
      <c r="R13" s="69"/>
      <c r="S13" s="69"/>
      <c r="T13" s="60">
        <f>+J13-Q13</f>
        <v>0</v>
      </c>
      <c r="U13" s="60">
        <f>+(U14+U22+U30)/3</f>
        <v>0.66666666666666663</v>
      </c>
      <c r="V13" s="60">
        <f>+(V14+V22+V30)/3</f>
        <v>0.66666666666666663</v>
      </c>
      <c r="W13" s="60">
        <f>+(W14+W22+W30)/3</f>
        <v>0.42820512516175874</v>
      </c>
      <c r="X13" s="658" t="s">
        <v>853</v>
      </c>
    </row>
    <row r="14" spans="1:24" ht="84" x14ac:dyDescent="0.2">
      <c r="A14" s="369" t="s">
        <v>151</v>
      </c>
      <c r="B14" s="369" t="s">
        <v>245</v>
      </c>
      <c r="C14" s="369" t="s">
        <v>246</v>
      </c>
      <c r="D14" s="369" t="s">
        <v>247</v>
      </c>
      <c r="E14" s="42">
        <v>1</v>
      </c>
      <c r="F14" s="26" t="s">
        <v>854</v>
      </c>
      <c r="G14" s="26"/>
      <c r="H14" s="60">
        <f>SUM(H15:H21)</f>
        <v>8</v>
      </c>
      <c r="I14" s="27" t="s">
        <v>855</v>
      </c>
      <c r="J14" s="27">
        <v>1</v>
      </c>
      <c r="K14" s="28">
        <v>650000000</v>
      </c>
      <c r="L14" s="27">
        <v>0</v>
      </c>
      <c r="M14" s="60">
        <f>SUM(M15:M21)</f>
        <v>8</v>
      </c>
      <c r="N14" s="29">
        <v>250000000</v>
      </c>
      <c r="O14" s="30">
        <v>400000000</v>
      </c>
      <c r="P14" s="30" t="s">
        <v>856</v>
      </c>
      <c r="Q14" s="31">
        <v>1</v>
      </c>
      <c r="R14" s="32">
        <v>43791</v>
      </c>
      <c r="S14" s="32">
        <v>44196</v>
      </c>
      <c r="T14" s="60">
        <f>+J14-Q14</f>
        <v>0</v>
      </c>
      <c r="U14" s="61">
        <f>+M14/H14</f>
        <v>1</v>
      </c>
      <c r="V14" s="61">
        <f>+Q14/J14</f>
        <v>1</v>
      </c>
      <c r="W14" s="61">
        <f>+N14/K14</f>
        <v>0.38461538461538464</v>
      </c>
      <c r="X14" s="563"/>
    </row>
    <row r="15" spans="1:24" ht="48" x14ac:dyDescent="0.2">
      <c r="A15" s="370"/>
      <c r="B15" s="370"/>
      <c r="C15" s="370"/>
      <c r="D15" s="370"/>
      <c r="E15" s="43" t="s">
        <v>30</v>
      </c>
      <c r="F15" s="73" t="s">
        <v>857</v>
      </c>
      <c r="G15" s="34" t="s">
        <v>139</v>
      </c>
      <c r="H15" s="35">
        <v>1</v>
      </c>
      <c r="I15" s="76" t="s">
        <v>137</v>
      </c>
      <c r="J15" s="361" t="s">
        <v>27</v>
      </c>
      <c r="K15" s="362"/>
      <c r="L15" s="362"/>
      <c r="M15" s="36">
        <v>1</v>
      </c>
      <c r="N15" s="361" t="s">
        <v>27</v>
      </c>
      <c r="O15" s="361"/>
      <c r="P15" s="361"/>
      <c r="Q15" s="361"/>
      <c r="R15" s="361"/>
      <c r="S15" s="361"/>
      <c r="T15" s="361"/>
      <c r="U15" s="361"/>
      <c r="V15" s="361"/>
      <c r="W15" s="361"/>
      <c r="X15" s="563"/>
    </row>
    <row r="16" spans="1:24" ht="36" x14ac:dyDescent="0.2">
      <c r="A16" s="370"/>
      <c r="B16" s="370"/>
      <c r="C16" s="370"/>
      <c r="D16" s="370"/>
      <c r="E16" s="43" t="s">
        <v>25</v>
      </c>
      <c r="F16" s="74" t="s">
        <v>135</v>
      </c>
      <c r="G16" s="34" t="s">
        <v>139</v>
      </c>
      <c r="H16" s="35">
        <v>1</v>
      </c>
      <c r="I16" s="77" t="s">
        <v>138</v>
      </c>
      <c r="J16" s="362"/>
      <c r="K16" s="362"/>
      <c r="L16" s="362"/>
      <c r="M16" s="36">
        <v>1</v>
      </c>
      <c r="N16" s="361"/>
      <c r="O16" s="361"/>
      <c r="P16" s="361"/>
      <c r="Q16" s="361"/>
      <c r="R16" s="361"/>
      <c r="S16" s="361"/>
      <c r="T16" s="361"/>
      <c r="U16" s="361"/>
      <c r="V16" s="361"/>
      <c r="W16" s="361"/>
      <c r="X16" s="563"/>
    </row>
    <row r="17" spans="1:24" ht="84" x14ac:dyDescent="0.2">
      <c r="A17" s="370"/>
      <c r="B17" s="370"/>
      <c r="C17" s="370"/>
      <c r="D17" s="370"/>
      <c r="E17" s="43" t="s">
        <v>25</v>
      </c>
      <c r="F17" s="74" t="s">
        <v>858</v>
      </c>
      <c r="G17" s="34" t="s">
        <v>139</v>
      </c>
      <c r="H17" s="35">
        <v>1</v>
      </c>
      <c r="I17" s="77" t="s">
        <v>137</v>
      </c>
      <c r="J17" s="362"/>
      <c r="K17" s="362"/>
      <c r="L17" s="362"/>
      <c r="M17" s="36">
        <v>1</v>
      </c>
      <c r="N17" s="361"/>
      <c r="O17" s="361"/>
      <c r="P17" s="361"/>
      <c r="Q17" s="361"/>
      <c r="R17" s="361"/>
      <c r="S17" s="361"/>
      <c r="T17" s="361"/>
      <c r="U17" s="361"/>
      <c r="V17" s="361"/>
      <c r="W17" s="361"/>
      <c r="X17" s="563"/>
    </row>
    <row r="18" spans="1:24" ht="24" x14ac:dyDescent="0.2">
      <c r="A18" s="370"/>
      <c r="B18" s="370"/>
      <c r="C18" s="370"/>
      <c r="D18" s="370"/>
      <c r="E18" s="43" t="s">
        <v>51</v>
      </c>
      <c r="F18" s="74" t="s">
        <v>859</v>
      </c>
      <c r="G18" s="34" t="s">
        <v>139</v>
      </c>
      <c r="H18" s="35">
        <v>1</v>
      </c>
      <c r="I18" s="78" t="s">
        <v>138</v>
      </c>
      <c r="J18" s="362"/>
      <c r="K18" s="362"/>
      <c r="L18" s="362"/>
      <c r="M18" s="36">
        <v>1</v>
      </c>
      <c r="N18" s="361"/>
      <c r="O18" s="361"/>
      <c r="P18" s="361"/>
      <c r="Q18" s="361"/>
      <c r="R18" s="361"/>
      <c r="S18" s="361"/>
      <c r="T18" s="361"/>
      <c r="U18" s="361"/>
      <c r="V18" s="361"/>
      <c r="W18" s="361"/>
      <c r="X18" s="563"/>
    </row>
    <row r="19" spans="1:24" ht="48" x14ac:dyDescent="0.2">
      <c r="A19" s="370"/>
      <c r="B19" s="370"/>
      <c r="C19" s="370"/>
      <c r="D19" s="370"/>
      <c r="E19" s="43" t="s">
        <v>136</v>
      </c>
      <c r="F19" s="74" t="s">
        <v>860</v>
      </c>
      <c r="G19" s="34" t="s">
        <v>139</v>
      </c>
      <c r="H19" s="35">
        <v>1</v>
      </c>
      <c r="I19" s="78" t="s">
        <v>138</v>
      </c>
      <c r="J19" s="362"/>
      <c r="K19" s="362"/>
      <c r="L19" s="362"/>
      <c r="M19" s="36">
        <v>1</v>
      </c>
      <c r="N19" s="361"/>
      <c r="O19" s="361"/>
      <c r="P19" s="361"/>
      <c r="Q19" s="361"/>
      <c r="R19" s="361"/>
      <c r="S19" s="361"/>
      <c r="T19" s="361"/>
      <c r="U19" s="361"/>
      <c r="V19" s="361"/>
      <c r="W19" s="361"/>
      <c r="X19" s="563"/>
    </row>
    <row r="20" spans="1:24" ht="36" x14ac:dyDescent="0.2">
      <c r="A20" s="370"/>
      <c r="B20" s="370"/>
      <c r="C20" s="370"/>
      <c r="D20" s="370"/>
      <c r="E20" s="43" t="s">
        <v>157</v>
      </c>
      <c r="F20" s="74" t="s">
        <v>861</v>
      </c>
      <c r="G20" s="34" t="s">
        <v>139</v>
      </c>
      <c r="H20" s="35">
        <v>1</v>
      </c>
      <c r="I20" s="77" t="s">
        <v>137</v>
      </c>
      <c r="J20" s="362"/>
      <c r="K20" s="362"/>
      <c r="L20" s="362"/>
      <c r="M20" s="36">
        <v>1</v>
      </c>
      <c r="N20" s="361"/>
      <c r="O20" s="361"/>
      <c r="P20" s="361"/>
      <c r="Q20" s="361"/>
      <c r="R20" s="361"/>
      <c r="S20" s="361"/>
      <c r="T20" s="361"/>
      <c r="U20" s="361"/>
      <c r="V20" s="361"/>
      <c r="W20" s="361"/>
      <c r="X20" s="563"/>
    </row>
    <row r="21" spans="1:24" ht="60" x14ac:dyDescent="0.2">
      <c r="A21" s="370"/>
      <c r="B21" s="370"/>
      <c r="C21" s="370"/>
      <c r="D21" s="370"/>
      <c r="E21" s="43" t="s">
        <v>157</v>
      </c>
      <c r="F21" s="75" t="s">
        <v>862</v>
      </c>
      <c r="G21" s="34" t="s">
        <v>139</v>
      </c>
      <c r="H21" s="35">
        <v>2</v>
      </c>
      <c r="I21" s="78" t="s">
        <v>863</v>
      </c>
      <c r="J21" s="362"/>
      <c r="K21" s="362"/>
      <c r="L21" s="362"/>
      <c r="M21" s="36">
        <v>2</v>
      </c>
      <c r="N21" s="361"/>
      <c r="O21" s="361"/>
      <c r="P21" s="361"/>
      <c r="Q21" s="361"/>
      <c r="R21" s="361"/>
      <c r="S21" s="361"/>
      <c r="T21" s="361"/>
      <c r="U21" s="361"/>
      <c r="V21" s="361"/>
      <c r="W21" s="361"/>
      <c r="X21" s="564"/>
    </row>
    <row r="22" spans="1:24" ht="120" x14ac:dyDescent="0.2">
      <c r="A22" s="363" t="s">
        <v>151</v>
      </c>
      <c r="B22" s="363" t="s">
        <v>245</v>
      </c>
      <c r="C22" s="363" t="s">
        <v>246</v>
      </c>
      <c r="D22" s="363" t="s">
        <v>247</v>
      </c>
      <c r="E22" s="42">
        <v>2</v>
      </c>
      <c r="F22" s="26" t="s">
        <v>864</v>
      </c>
      <c r="G22" s="26"/>
      <c r="H22" s="60">
        <f>SUM(H23:H29)</f>
        <v>8</v>
      </c>
      <c r="I22" s="30"/>
      <c r="J22" s="30">
        <v>1</v>
      </c>
      <c r="K22" s="28">
        <v>690024667</v>
      </c>
      <c r="L22" s="27">
        <v>0</v>
      </c>
      <c r="M22" s="60">
        <f>SUM(M23:M29)</f>
        <v>8</v>
      </c>
      <c r="N22" s="28">
        <v>621022194</v>
      </c>
      <c r="O22" s="27">
        <v>0</v>
      </c>
      <c r="P22" s="266" t="s">
        <v>865</v>
      </c>
      <c r="Q22" s="37">
        <v>1</v>
      </c>
      <c r="R22" s="32">
        <v>43741</v>
      </c>
      <c r="S22" s="32">
        <v>43830</v>
      </c>
      <c r="T22" s="60">
        <f>+J22-Q22</f>
        <v>0</v>
      </c>
      <c r="U22" s="61">
        <f>+M22/H22</f>
        <v>1</v>
      </c>
      <c r="V22" s="61">
        <f>+Q22/J22</f>
        <v>1</v>
      </c>
      <c r="W22" s="61">
        <f>+N22/K22</f>
        <v>0.89999999086989158</v>
      </c>
      <c r="X22" s="359" t="s">
        <v>866</v>
      </c>
    </row>
    <row r="23" spans="1:24" ht="48" x14ac:dyDescent="0.2">
      <c r="A23" s="363"/>
      <c r="B23" s="363"/>
      <c r="C23" s="363"/>
      <c r="D23" s="363"/>
      <c r="E23" s="43" t="s">
        <v>70</v>
      </c>
      <c r="F23" s="73" t="s">
        <v>867</v>
      </c>
      <c r="G23" s="34" t="s">
        <v>139</v>
      </c>
      <c r="H23" s="35">
        <v>1</v>
      </c>
      <c r="I23" s="76" t="s">
        <v>137</v>
      </c>
      <c r="J23" s="361" t="s">
        <v>27</v>
      </c>
      <c r="K23" s="361"/>
      <c r="L23" s="361"/>
      <c r="M23" s="36">
        <v>1</v>
      </c>
      <c r="N23" s="361" t="s">
        <v>27</v>
      </c>
      <c r="O23" s="361"/>
      <c r="P23" s="361"/>
      <c r="Q23" s="361"/>
      <c r="R23" s="361"/>
      <c r="S23" s="361"/>
      <c r="T23" s="361"/>
      <c r="U23" s="361"/>
      <c r="V23" s="361"/>
      <c r="W23" s="361"/>
      <c r="X23" s="360"/>
    </row>
    <row r="24" spans="1:24" ht="36" x14ac:dyDescent="0.2">
      <c r="A24" s="363"/>
      <c r="B24" s="363"/>
      <c r="C24" s="363"/>
      <c r="D24" s="363"/>
      <c r="E24" s="43" t="s">
        <v>71</v>
      </c>
      <c r="F24" s="74" t="s">
        <v>135</v>
      </c>
      <c r="G24" s="34" t="s">
        <v>139</v>
      </c>
      <c r="H24" s="35">
        <v>1</v>
      </c>
      <c r="I24" s="77" t="s">
        <v>138</v>
      </c>
      <c r="J24" s="361"/>
      <c r="K24" s="361"/>
      <c r="L24" s="361"/>
      <c r="M24" s="36">
        <v>1</v>
      </c>
      <c r="N24" s="361"/>
      <c r="O24" s="361"/>
      <c r="P24" s="361"/>
      <c r="Q24" s="361"/>
      <c r="R24" s="361"/>
      <c r="S24" s="361"/>
      <c r="T24" s="361"/>
      <c r="U24" s="361"/>
      <c r="V24" s="361"/>
      <c r="W24" s="361"/>
      <c r="X24" s="360"/>
    </row>
    <row r="25" spans="1:24" ht="84" x14ac:dyDescent="0.2">
      <c r="A25" s="363"/>
      <c r="B25" s="363"/>
      <c r="C25" s="363"/>
      <c r="D25" s="363"/>
      <c r="E25" s="43" t="s">
        <v>72</v>
      </c>
      <c r="F25" s="74" t="s">
        <v>858</v>
      </c>
      <c r="G25" s="34" t="s">
        <v>139</v>
      </c>
      <c r="H25" s="35">
        <v>1</v>
      </c>
      <c r="I25" s="77" t="s">
        <v>137</v>
      </c>
      <c r="J25" s="361"/>
      <c r="K25" s="361"/>
      <c r="L25" s="361"/>
      <c r="M25" s="36">
        <v>1</v>
      </c>
      <c r="N25" s="361"/>
      <c r="O25" s="361"/>
      <c r="P25" s="361"/>
      <c r="Q25" s="361"/>
      <c r="R25" s="361"/>
      <c r="S25" s="361"/>
      <c r="T25" s="361"/>
      <c r="U25" s="361"/>
      <c r="V25" s="361"/>
      <c r="W25" s="361"/>
      <c r="X25" s="360"/>
    </row>
    <row r="26" spans="1:24" ht="24" x14ac:dyDescent="0.2">
      <c r="A26" s="363"/>
      <c r="B26" s="363"/>
      <c r="C26" s="363"/>
      <c r="D26" s="363"/>
      <c r="E26" s="43" t="s">
        <v>73</v>
      </c>
      <c r="F26" s="74" t="s">
        <v>868</v>
      </c>
      <c r="G26" s="34" t="s">
        <v>139</v>
      </c>
      <c r="H26" s="35">
        <v>1</v>
      </c>
      <c r="I26" s="78" t="s">
        <v>138</v>
      </c>
      <c r="J26" s="361"/>
      <c r="K26" s="361"/>
      <c r="L26" s="361"/>
      <c r="M26" s="36">
        <v>1</v>
      </c>
      <c r="N26" s="361"/>
      <c r="O26" s="361"/>
      <c r="P26" s="361"/>
      <c r="Q26" s="361"/>
      <c r="R26" s="361"/>
      <c r="S26" s="361"/>
      <c r="T26" s="361"/>
      <c r="U26" s="361"/>
      <c r="V26" s="361"/>
      <c r="W26" s="361"/>
      <c r="X26" s="360"/>
    </row>
    <row r="27" spans="1:24" ht="48" x14ac:dyDescent="0.2">
      <c r="A27" s="363"/>
      <c r="B27" s="363"/>
      <c r="C27" s="363"/>
      <c r="D27" s="363"/>
      <c r="E27" s="43" t="s">
        <v>74</v>
      </c>
      <c r="F27" s="74" t="s">
        <v>860</v>
      </c>
      <c r="G27" s="34" t="s">
        <v>139</v>
      </c>
      <c r="H27" s="35">
        <v>1</v>
      </c>
      <c r="I27" s="77" t="s">
        <v>137</v>
      </c>
      <c r="J27" s="361"/>
      <c r="K27" s="361"/>
      <c r="L27" s="361"/>
      <c r="M27" s="36">
        <v>1</v>
      </c>
      <c r="N27" s="361"/>
      <c r="O27" s="361"/>
      <c r="P27" s="361"/>
      <c r="Q27" s="361"/>
      <c r="R27" s="361"/>
      <c r="S27" s="361"/>
      <c r="T27" s="361"/>
      <c r="U27" s="361"/>
      <c r="V27" s="361"/>
      <c r="W27" s="361"/>
      <c r="X27" s="360"/>
    </row>
    <row r="28" spans="1:24" ht="36" x14ac:dyDescent="0.2">
      <c r="A28" s="363"/>
      <c r="B28" s="363"/>
      <c r="C28" s="363"/>
      <c r="D28" s="363"/>
      <c r="E28" s="43" t="s">
        <v>166</v>
      </c>
      <c r="F28" s="74" t="s">
        <v>861</v>
      </c>
      <c r="G28" s="34" t="s">
        <v>139</v>
      </c>
      <c r="H28" s="35">
        <v>1</v>
      </c>
      <c r="I28" s="77" t="s">
        <v>137</v>
      </c>
      <c r="J28" s="361"/>
      <c r="K28" s="361"/>
      <c r="L28" s="361"/>
      <c r="M28" s="36">
        <v>1</v>
      </c>
      <c r="N28" s="361"/>
      <c r="O28" s="361"/>
      <c r="P28" s="361"/>
      <c r="Q28" s="361"/>
      <c r="R28" s="361"/>
      <c r="S28" s="361"/>
      <c r="T28" s="361"/>
      <c r="U28" s="361"/>
      <c r="V28" s="361"/>
      <c r="W28" s="361"/>
      <c r="X28" s="360"/>
    </row>
    <row r="29" spans="1:24" ht="60" x14ac:dyDescent="0.2">
      <c r="A29" s="363"/>
      <c r="B29" s="363"/>
      <c r="C29" s="363"/>
      <c r="D29" s="363"/>
      <c r="E29" s="43" t="s">
        <v>167</v>
      </c>
      <c r="F29" s="75" t="s">
        <v>869</v>
      </c>
      <c r="G29" s="34" t="s">
        <v>139</v>
      </c>
      <c r="H29" s="35">
        <v>2</v>
      </c>
      <c r="I29" s="78" t="s">
        <v>863</v>
      </c>
      <c r="J29" s="361"/>
      <c r="K29" s="361"/>
      <c r="L29" s="361"/>
      <c r="M29" s="36">
        <v>2</v>
      </c>
      <c r="N29" s="361"/>
      <c r="O29" s="361"/>
      <c r="P29" s="361"/>
      <c r="Q29" s="361"/>
      <c r="R29" s="361"/>
      <c r="S29" s="361"/>
      <c r="T29" s="361"/>
      <c r="U29" s="361"/>
      <c r="V29" s="361"/>
      <c r="W29" s="361"/>
      <c r="X29" s="360"/>
    </row>
  </sheetData>
  <mergeCells count="47">
    <mergeCell ref="A1:C7"/>
    <mergeCell ref="D1:X2"/>
    <mergeCell ref="D3:X4"/>
    <mergeCell ref="D5:X6"/>
    <mergeCell ref="A9:C10"/>
    <mergeCell ref="D9:L10"/>
    <mergeCell ref="M9:S10"/>
    <mergeCell ref="T9:W10"/>
    <mergeCell ref="X9:X12"/>
    <mergeCell ref="A11:A12"/>
    <mergeCell ref="V11:V12"/>
    <mergeCell ref="W11:W12"/>
    <mergeCell ref="A13:D13"/>
    <mergeCell ref="E13:F13"/>
    <mergeCell ref="X13:X21"/>
    <mergeCell ref="A14:A21"/>
    <mergeCell ref="B14:B21"/>
    <mergeCell ref="C14:C21"/>
    <mergeCell ref="D14:D21"/>
    <mergeCell ref="N11:N12"/>
    <mergeCell ref="O11:O12"/>
    <mergeCell ref="P11:P12"/>
    <mergeCell ref="Q11:Q12"/>
    <mergeCell ref="R11:S11"/>
    <mergeCell ref="T11:T12"/>
    <mergeCell ref="H11:H12"/>
    <mergeCell ref="A22:A29"/>
    <mergeCell ref="B22:B29"/>
    <mergeCell ref="C22:C29"/>
    <mergeCell ref="D22:D29"/>
    <mergeCell ref="U11:U12"/>
    <mergeCell ref="I11:I12"/>
    <mergeCell ref="J11:J12"/>
    <mergeCell ref="K11:K12"/>
    <mergeCell ref="L11:L12"/>
    <mergeCell ref="M11:M12"/>
    <mergeCell ref="B11:B12"/>
    <mergeCell ref="C11:C12"/>
    <mergeCell ref="D11:D12"/>
    <mergeCell ref="E11:E12"/>
    <mergeCell ref="F11:F12"/>
    <mergeCell ref="G11:G12"/>
    <mergeCell ref="X22:X29"/>
    <mergeCell ref="J23:L29"/>
    <mergeCell ref="N23:W29"/>
    <mergeCell ref="J15:L21"/>
    <mergeCell ref="N15:W2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2"/>
  <sheetViews>
    <sheetView zoomScale="77" zoomScaleNormal="77" workbookViewId="0">
      <selection activeCell="F59" sqref="F59"/>
    </sheetView>
  </sheetViews>
  <sheetFormatPr baseColWidth="10" defaultRowHeight="12.75" x14ac:dyDescent="0.2"/>
  <cols>
    <col min="1" max="1" width="23" bestFit="1" customWidth="1"/>
    <col min="2" max="2" width="22.5703125" customWidth="1"/>
    <col min="3" max="4" width="20" customWidth="1"/>
    <col min="5" max="5" width="6.5703125" bestFit="1" customWidth="1"/>
    <col min="6" max="6" width="22.5703125" bestFit="1" customWidth="1"/>
    <col min="7" max="7" width="13.5703125" bestFit="1" customWidth="1"/>
    <col min="8" max="8" width="20" customWidth="1"/>
    <col min="11" max="11" width="15.85546875" customWidth="1"/>
    <col min="12" max="13" width="16.85546875" customWidth="1"/>
    <col min="14" max="14" width="14.5703125" customWidth="1"/>
    <col min="15" max="15" width="16.42578125" customWidth="1"/>
    <col min="16" max="16" width="14.5703125" customWidth="1"/>
    <col min="17" max="17" width="27.28515625" customWidth="1"/>
  </cols>
  <sheetData>
    <row r="1" spans="1:17" x14ac:dyDescent="0.2">
      <c r="A1" s="391"/>
      <c r="B1" s="391"/>
      <c r="C1" s="391"/>
      <c r="D1" s="393" t="s">
        <v>244</v>
      </c>
      <c r="E1" s="393"/>
      <c r="F1" s="393"/>
      <c r="G1" s="393"/>
      <c r="H1" s="393"/>
      <c r="I1" s="393"/>
      <c r="J1" s="393"/>
      <c r="K1" s="393"/>
      <c r="L1" s="393"/>
      <c r="M1" s="393"/>
      <c r="N1" s="393"/>
      <c r="O1" s="393"/>
      <c r="P1" s="393"/>
      <c r="Q1" s="393"/>
    </row>
    <row r="2" spans="1:17" x14ac:dyDescent="0.2">
      <c r="A2" s="391"/>
      <c r="B2" s="391"/>
      <c r="C2" s="391"/>
      <c r="D2" s="393"/>
      <c r="E2" s="393"/>
      <c r="F2" s="393"/>
      <c r="G2" s="393"/>
      <c r="H2" s="393"/>
      <c r="I2" s="393"/>
      <c r="J2" s="393"/>
      <c r="K2" s="393"/>
      <c r="L2" s="393"/>
      <c r="M2" s="393"/>
      <c r="N2" s="393"/>
      <c r="O2" s="393"/>
      <c r="P2" s="393"/>
      <c r="Q2" s="393"/>
    </row>
    <row r="3" spans="1:17" x14ac:dyDescent="0.2">
      <c r="A3" s="391"/>
      <c r="B3" s="391"/>
      <c r="C3" s="391"/>
      <c r="D3" s="394" t="s">
        <v>43</v>
      </c>
      <c r="E3" s="394"/>
      <c r="F3" s="394"/>
      <c r="G3" s="394"/>
      <c r="H3" s="394"/>
      <c r="I3" s="394"/>
      <c r="J3" s="394"/>
      <c r="K3" s="394"/>
      <c r="L3" s="394"/>
      <c r="M3" s="394"/>
      <c r="N3" s="394"/>
      <c r="O3" s="394"/>
      <c r="P3" s="394"/>
      <c r="Q3" s="394"/>
    </row>
    <row r="4" spans="1:17" x14ac:dyDescent="0.2">
      <c r="A4" s="391"/>
      <c r="B4" s="391"/>
      <c r="C4" s="391"/>
      <c r="D4" s="394"/>
      <c r="E4" s="394"/>
      <c r="F4" s="394"/>
      <c r="G4" s="394"/>
      <c r="H4" s="394"/>
      <c r="I4" s="394"/>
      <c r="J4" s="394"/>
      <c r="K4" s="394"/>
      <c r="L4" s="394"/>
      <c r="M4" s="394"/>
      <c r="N4" s="394"/>
      <c r="O4" s="394"/>
      <c r="P4" s="394"/>
      <c r="Q4" s="394"/>
    </row>
    <row r="5" spans="1:17" x14ac:dyDescent="0.2">
      <c r="A5" s="391"/>
      <c r="B5" s="391"/>
      <c r="C5" s="391"/>
      <c r="D5" s="395" t="s">
        <v>41</v>
      </c>
      <c r="E5" s="395"/>
      <c r="F5" s="395"/>
      <c r="G5" s="395"/>
      <c r="H5" s="395"/>
      <c r="I5" s="395"/>
      <c r="J5" s="395"/>
      <c r="K5" s="395"/>
      <c r="L5" s="395"/>
      <c r="M5" s="395"/>
      <c r="N5" s="395"/>
      <c r="O5" s="395"/>
      <c r="P5" s="395"/>
      <c r="Q5" s="395"/>
    </row>
    <row r="6" spans="1:17" x14ac:dyDescent="0.2">
      <c r="A6" s="391"/>
      <c r="B6" s="391"/>
      <c r="C6" s="391"/>
      <c r="D6" s="395"/>
      <c r="E6" s="395"/>
      <c r="F6" s="395"/>
      <c r="G6" s="395"/>
      <c r="H6" s="395"/>
      <c r="I6" s="395"/>
      <c r="J6" s="395"/>
      <c r="K6" s="395"/>
      <c r="L6" s="395"/>
      <c r="M6" s="395"/>
      <c r="N6" s="395"/>
      <c r="O6" s="395"/>
      <c r="P6" s="395"/>
      <c r="Q6" s="395"/>
    </row>
    <row r="7" spans="1:17" ht="13.5" thickBot="1" x14ac:dyDescent="0.25">
      <c r="A7" s="392"/>
      <c r="B7" s="392"/>
      <c r="C7" s="392"/>
      <c r="D7" s="25"/>
      <c r="E7" s="25"/>
      <c r="F7" s="25"/>
      <c r="G7" s="25"/>
      <c r="H7" s="25"/>
      <c r="I7" s="25"/>
      <c r="J7" s="25"/>
      <c r="K7" s="25"/>
      <c r="L7" s="25"/>
      <c r="M7" s="25"/>
      <c r="N7" s="25"/>
      <c r="O7" s="25"/>
      <c r="P7" s="25"/>
      <c r="Q7" s="25"/>
    </row>
    <row r="8" spans="1:17" ht="13.5" thickTop="1" x14ac:dyDescent="0.2">
      <c r="A8" s="23"/>
      <c r="B8" s="23"/>
      <c r="C8" s="23"/>
      <c r="D8" s="9"/>
      <c r="E8" s="1"/>
      <c r="F8" s="1"/>
      <c r="G8" s="1"/>
      <c r="H8" s="1"/>
      <c r="I8" s="1"/>
      <c r="J8" s="1"/>
      <c r="K8" s="1"/>
      <c r="L8" s="1"/>
      <c r="M8" s="1"/>
      <c r="N8" s="1"/>
      <c r="O8" s="1"/>
      <c r="P8" s="1"/>
      <c r="Q8" s="1"/>
    </row>
    <row r="9" spans="1:17" x14ac:dyDescent="0.2">
      <c r="A9" s="379" t="s">
        <v>77</v>
      </c>
      <c r="B9" s="379"/>
      <c r="C9" s="379"/>
      <c r="D9" s="380" t="s">
        <v>89</v>
      </c>
      <c r="E9" s="381"/>
      <c r="F9" s="381"/>
      <c r="G9" s="381"/>
      <c r="H9" s="381"/>
      <c r="I9" s="381"/>
      <c r="J9" s="381"/>
      <c r="K9" s="382" t="s">
        <v>88</v>
      </c>
      <c r="L9" s="382"/>
      <c r="M9" s="383" t="s">
        <v>79</v>
      </c>
      <c r="N9" s="384"/>
      <c r="O9" s="384"/>
      <c r="P9" s="385"/>
      <c r="Q9" s="389" t="s">
        <v>134</v>
      </c>
    </row>
    <row r="10" spans="1:17" x14ac:dyDescent="0.2">
      <c r="A10" s="379"/>
      <c r="B10" s="379"/>
      <c r="C10" s="379"/>
      <c r="D10" s="381"/>
      <c r="E10" s="381"/>
      <c r="F10" s="381"/>
      <c r="G10" s="381"/>
      <c r="H10" s="381"/>
      <c r="I10" s="381"/>
      <c r="J10" s="381"/>
      <c r="K10" s="382"/>
      <c r="L10" s="382"/>
      <c r="M10" s="386"/>
      <c r="N10" s="387"/>
      <c r="O10" s="387"/>
      <c r="P10" s="388"/>
      <c r="Q10" s="389"/>
    </row>
    <row r="11" spans="1:17" x14ac:dyDescent="0.2">
      <c r="A11" s="390" t="s">
        <v>34</v>
      </c>
      <c r="B11" s="373" t="s">
        <v>35</v>
      </c>
      <c r="C11" s="373" t="s">
        <v>28</v>
      </c>
      <c r="D11" s="372" t="s">
        <v>40</v>
      </c>
      <c r="E11" s="372" t="s">
        <v>0</v>
      </c>
      <c r="F11" s="372" t="s">
        <v>4</v>
      </c>
      <c r="G11" s="372" t="s">
        <v>10</v>
      </c>
      <c r="H11" s="372" t="s">
        <v>124</v>
      </c>
      <c r="I11" s="372" t="s">
        <v>84</v>
      </c>
      <c r="J11" s="372" t="s">
        <v>87</v>
      </c>
      <c r="K11" s="371" t="s">
        <v>85</v>
      </c>
      <c r="L11" s="371" t="s">
        <v>86</v>
      </c>
      <c r="M11" s="364" t="s">
        <v>102</v>
      </c>
      <c r="N11" s="364" t="s">
        <v>90</v>
      </c>
      <c r="O11" s="365" t="s">
        <v>91</v>
      </c>
      <c r="P11" s="365" t="s">
        <v>92</v>
      </c>
      <c r="Q11" s="389"/>
    </row>
    <row r="12" spans="1:17" ht="39" customHeight="1" x14ac:dyDescent="0.2">
      <c r="A12" s="390"/>
      <c r="B12" s="373"/>
      <c r="C12" s="373"/>
      <c r="D12" s="372"/>
      <c r="E12" s="372"/>
      <c r="F12" s="372"/>
      <c r="G12" s="372"/>
      <c r="H12" s="372"/>
      <c r="I12" s="372"/>
      <c r="J12" s="372"/>
      <c r="K12" s="371"/>
      <c r="L12" s="371"/>
      <c r="M12" s="364"/>
      <c r="N12" s="364"/>
      <c r="O12" s="365"/>
      <c r="P12" s="365"/>
      <c r="Q12" s="389"/>
    </row>
    <row r="13" spans="1:17" ht="18" x14ac:dyDescent="0.2">
      <c r="A13" s="366" t="s">
        <v>144</v>
      </c>
      <c r="B13" s="366"/>
      <c r="C13" s="366"/>
      <c r="D13" s="368"/>
      <c r="E13" s="367" t="s">
        <v>75</v>
      </c>
      <c r="F13" s="368"/>
      <c r="G13" s="62"/>
      <c r="H13" s="60">
        <f>+H14+H19+H28+H37+H39+H46</f>
        <v>51946</v>
      </c>
      <c r="I13" s="63"/>
      <c r="J13" s="60">
        <f>+J14+J19+J28+J37+J39+J46</f>
        <v>116</v>
      </c>
      <c r="K13" s="60">
        <f>+K14+K19+K28+K37+K39+K46</f>
        <v>51946</v>
      </c>
      <c r="L13" s="63">
        <f>+L14+L19+L28+L37+L39+L46</f>
        <v>116</v>
      </c>
      <c r="M13" s="60">
        <f>+J13-L13</f>
        <v>0</v>
      </c>
      <c r="N13" s="60">
        <f>+(N14+N19+N28+N37+N39+N46)/6</f>
        <v>1</v>
      </c>
      <c r="O13" s="60">
        <f>+(O14+O19+O28+O37+O39+O46)/6</f>
        <v>1</v>
      </c>
      <c r="P13" s="60">
        <f>+(P14+P19+P28+P37+P39+P46)/6</f>
        <v>1</v>
      </c>
      <c r="Q13" s="396"/>
    </row>
    <row r="14" spans="1:17" ht="24" x14ac:dyDescent="0.2">
      <c r="A14" s="398" t="s">
        <v>151</v>
      </c>
      <c r="B14" s="398" t="s">
        <v>245</v>
      </c>
      <c r="C14" s="398" t="s">
        <v>246</v>
      </c>
      <c r="D14" s="398" t="s">
        <v>247</v>
      </c>
      <c r="E14" s="42">
        <v>1</v>
      </c>
      <c r="F14" s="56" t="s">
        <v>101</v>
      </c>
      <c r="G14" s="57" t="s">
        <v>95</v>
      </c>
      <c r="H14" s="60">
        <f>SUM(H15:H18)</f>
        <v>18278</v>
      </c>
      <c r="I14" s="27" t="s">
        <v>96</v>
      </c>
      <c r="J14" s="27">
        <v>87</v>
      </c>
      <c r="K14" s="60">
        <f>SUM(K15:K18)</f>
        <v>18278</v>
      </c>
      <c r="L14" s="31">
        <v>87</v>
      </c>
      <c r="M14" s="60">
        <f>+J14-L14</f>
        <v>0</v>
      </c>
      <c r="N14" s="61">
        <f>+K14/H14</f>
        <v>1</v>
      </c>
      <c r="O14" s="61">
        <f>+L14/J14</f>
        <v>1</v>
      </c>
      <c r="P14" s="61">
        <f>(N14+O14)/2</f>
        <v>1</v>
      </c>
      <c r="Q14" s="397"/>
    </row>
    <row r="15" spans="1:17" ht="15.75" x14ac:dyDescent="0.2">
      <c r="A15" s="399"/>
      <c r="B15" s="399"/>
      <c r="C15" s="399"/>
      <c r="D15" s="399"/>
      <c r="E15" s="44" t="s">
        <v>30</v>
      </c>
      <c r="F15" s="59" t="s">
        <v>100</v>
      </c>
      <c r="G15" s="34" t="s">
        <v>95</v>
      </c>
      <c r="H15" s="35">
        <v>753</v>
      </c>
      <c r="I15" s="36" t="s">
        <v>99</v>
      </c>
      <c r="J15" s="400" t="s">
        <v>27</v>
      </c>
      <c r="K15" s="36">
        <v>753</v>
      </c>
      <c r="L15" s="402" t="s">
        <v>55</v>
      </c>
      <c r="M15" s="402"/>
      <c r="N15" s="402"/>
      <c r="O15" s="402"/>
      <c r="P15" s="403"/>
      <c r="Q15" s="397"/>
    </row>
    <row r="16" spans="1:17" ht="15.75" x14ac:dyDescent="0.2">
      <c r="A16" s="399"/>
      <c r="B16" s="399"/>
      <c r="C16" s="399"/>
      <c r="D16" s="399"/>
      <c r="E16" s="44" t="s">
        <v>25</v>
      </c>
      <c r="F16" s="22" t="s">
        <v>248</v>
      </c>
      <c r="G16" s="34" t="s">
        <v>249</v>
      </c>
      <c r="H16" s="35">
        <v>7524</v>
      </c>
      <c r="I16" s="36" t="s">
        <v>99</v>
      </c>
      <c r="J16" s="401"/>
      <c r="K16" s="36">
        <v>7524</v>
      </c>
      <c r="L16" s="404"/>
      <c r="M16" s="404"/>
      <c r="N16" s="404"/>
      <c r="O16" s="404"/>
      <c r="P16" s="405"/>
      <c r="Q16" s="397"/>
    </row>
    <row r="17" spans="1:17" ht="15.75" x14ac:dyDescent="0.2">
      <c r="A17" s="399"/>
      <c r="B17" s="399"/>
      <c r="C17" s="399"/>
      <c r="D17" s="399"/>
      <c r="E17" s="44" t="s">
        <v>26</v>
      </c>
      <c r="F17" s="22" t="s">
        <v>97</v>
      </c>
      <c r="G17" s="34" t="s">
        <v>95</v>
      </c>
      <c r="H17" s="35">
        <v>3197</v>
      </c>
      <c r="I17" s="36" t="s">
        <v>99</v>
      </c>
      <c r="J17" s="401"/>
      <c r="K17" s="36">
        <v>3197</v>
      </c>
      <c r="L17" s="404"/>
      <c r="M17" s="404"/>
      <c r="N17" s="404"/>
      <c r="O17" s="404"/>
      <c r="P17" s="405"/>
      <c r="Q17" s="397"/>
    </row>
    <row r="18" spans="1:17" ht="24" x14ac:dyDescent="0.2">
      <c r="A18" s="399"/>
      <c r="B18" s="399"/>
      <c r="C18" s="399"/>
      <c r="D18" s="399"/>
      <c r="E18" s="44" t="s">
        <v>51</v>
      </c>
      <c r="F18" s="22" t="s">
        <v>250</v>
      </c>
      <c r="G18" s="34" t="s">
        <v>95</v>
      </c>
      <c r="H18" s="35">
        <v>6804</v>
      </c>
      <c r="I18" s="36" t="s">
        <v>99</v>
      </c>
      <c r="J18" s="401"/>
      <c r="K18" s="36">
        <v>6804</v>
      </c>
      <c r="L18" s="404"/>
      <c r="M18" s="404"/>
      <c r="N18" s="404"/>
      <c r="O18" s="404"/>
      <c r="P18" s="405"/>
      <c r="Q18" s="397"/>
    </row>
    <row r="19" spans="1:17" ht="15.75" x14ac:dyDescent="0.2">
      <c r="A19" s="406"/>
      <c r="B19" s="406"/>
      <c r="C19" s="406"/>
      <c r="D19" s="406"/>
      <c r="E19" s="42">
        <v>2</v>
      </c>
      <c r="F19" s="58" t="s">
        <v>251</v>
      </c>
      <c r="G19" s="26"/>
      <c r="H19" s="60">
        <f>SUM(H20:H27)</f>
        <v>23844</v>
      </c>
      <c r="I19" s="30"/>
      <c r="J19" s="30">
        <v>8</v>
      </c>
      <c r="K19" s="60">
        <f>SUM(K20:K27)</f>
        <v>23844</v>
      </c>
      <c r="L19" s="37">
        <v>8</v>
      </c>
      <c r="M19" s="60">
        <f>+J19-L19</f>
        <v>0</v>
      </c>
      <c r="N19" s="61">
        <f>+K19/H19</f>
        <v>1</v>
      </c>
      <c r="O19" s="61">
        <f>+L19/J19</f>
        <v>1</v>
      </c>
      <c r="P19" s="61">
        <f>(N19+O19)/2</f>
        <v>1</v>
      </c>
      <c r="Q19" s="408"/>
    </row>
    <row r="20" spans="1:17" ht="15.75" x14ac:dyDescent="0.2">
      <c r="A20" s="407"/>
      <c r="B20" s="407"/>
      <c r="C20" s="407"/>
      <c r="D20" s="407"/>
      <c r="E20" s="44" t="s">
        <v>70</v>
      </c>
      <c r="F20" s="33" t="s">
        <v>252</v>
      </c>
      <c r="G20" s="34" t="s">
        <v>2</v>
      </c>
      <c r="H20" s="36">
        <v>328</v>
      </c>
      <c r="I20" s="36" t="s">
        <v>253</v>
      </c>
      <c r="J20" s="400" t="s">
        <v>27</v>
      </c>
      <c r="K20" s="36">
        <v>328</v>
      </c>
      <c r="L20" s="402" t="s">
        <v>55</v>
      </c>
      <c r="M20" s="402"/>
      <c r="N20" s="402"/>
      <c r="O20" s="402"/>
      <c r="P20" s="403"/>
      <c r="Q20" s="409"/>
    </row>
    <row r="21" spans="1:17" ht="15.75" x14ac:dyDescent="0.2">
      <c r="A21" s="407"/>
      <c r="B21" s="407"/>
      <c r="C21" s="407"/>
      <c r="D21" s="407"/>
      <c r="E21" s="44" t="s">
        <v>71</v>
      </c>
      <c r="F21" s="33" t="s">
        <v>254</v>
      </c>
      <c r="G21" s="34" t="s">
        <v>2</v>
      </c>
      <c r="H21" s="36">
        <v>10</v>
      </c>
      <c r="I21" s="36" t="s">
        <v>253</v>
      </c>
      <c r="J21" s="401"/>
      <c r="K21" s="36">
        <v>10</v>
      </c>
      <c r="L21" s="404"/>
      <c r="M21" s="404"/>
      <c r="N21" s="404"/>
      <c r="O21" s="404"/>
      <c r="P21" s="405"/>
      <c r="Q21" s="409"/>
    </row>
    <row r="22" spans="1:17" ht="36" x14ac:dyDescent="0.2">
      <c r="A22" s="407"/>
      <c r="B22" s="407"/>
      <c r="C22" s="407"/>
      <c r="D22" s="407"/>
      <c r="E22" s="44" t="s">
        <v>72</v>
      </c>
      <c r="F22" s="33" t="s">
        <v>255</v>
      </c>
      <c r="G22" s="34" t="s">
        <v>6</v>
      </c>
      <c r="H22" s="36">
        <v>15617</v>
      </c>
      <c r="I22" s="36" t="s">
        <v>256</v>
      </c>
      <c r="J22" s="401"/>
      <c r="K22" s="36">
        <v>15617</v>
      </c>
      <c r="L22" s="404"/>
      <c r="M22" s="404"/>
      <c r="N22" s="404"/>
      <c r="O22" s="404"/>
      <c r="P22" s="405"/>
      <c r="Q22" s="409"/>
    </row>
    <row r="23" spans="1:17" ht="36" x14ac:dyDescent="0.2">
      <c r="A23" s="407"/>
      <c r="B23" s="407"/>
      <c r="C23" s="407"/>
      <c r="D23" s="407"/>
      <c r="E23" s="44" t="s">
        <v>73</v>
      </c>
      <c r="F23" s="33" t="s">
        <v>257</v>
      </c>
      <c r="G23" s="34" t="s">
        <v>6</v>
      </c>
      <c r="H23" s="136">
        <v>735</v>
      </c>
      <c r="I23" s="36" t="s">
        <v>258</v>
      </c>
      <c r="J23" s="401"/>
      <c r="K23" s="136">
        <v>735</v>
      </c>
      <c r="L23" s="404"/>
      <c r="M23" s="404"/>
      <c r="N23" s="404"/>
      <c r="O23" s="404"/>
      <c r="P23" s="405"/>
      <c r="Q23" s="409"/>
    </row>
    <row r="24" spans="1:17" ht="24" x14ac:dyDescent="0.2">
      <c r="A24" s="407"/>
      <c r="B24" s="407"/>
      <c r="C24" s="407"/>
      <c r="D24" s="407"/>
      <c r="E24" s="44" t="s">
        <v>74</v>
      </c>
      <c r="F24" s="33" t="s">
        <v>259</v>
      </c>
      <c r="G24" s="34" t="s">
        <v>6</v>
      </c>
      <c r="H24" s="36">
        <v>183</v>
      </c>
      <c r="I24" s="36" t="s">
        <v>260</v>
      </c>
      <c r="J24" s="401"/>
      <c r="K24" s="36">
        <v>183</v>
      </c>
      <c r="L24" s="404"/>
      <c r="M24" s="404"/>
      <c r="N24" s="404"/>
      <c r="O24" s="404"/>
      <c r="P24" s="405"/>
      <c r="Q24" s="409"/>
    </row>
    <row r="25" spans="1:17" ht="36" x14ac:dyDescent="0.2">
      <c r="A25" s="407"/>
      <c r="B25" s="407"/>
      <c r="C25" s="407"/>
      <c r="D25" s="407"/>
      <c r="E25" s="44" t="s">
        <v>166</v>
      </c>
      <c r="F25" s="33" t="s">
        <v>261</v>
      </c>
      <c r="G25" s="34" t="s">
        <v>95</v>
      </c>
      <c r="H25" s="36">
        <v>164</v>
      </c>
      <c r="I25" s="36" t="s">
        <v>262</v>
      </c>
      <c r="J25" s="401"/>
      <c r="K25" s="36">
        <v>164</v>
      </c>
      <c r="L25" s="404"/>
      <c r="M25" s="404"/>
      <c r="N25" s="404"/>
      <c r="O25" s="404"/>
      <c r="P25" s="405"/>
      <c r="Q25" s="409"/>
    </row>
    <row r="26" spans="1:17" ht="24" x14ac:dyDescent="0.2">
      <c r="A26" s="407"/>
      <c r="B26" s="407"/>
      <c r="C26" s="407"/>
      <c r="D26" s="407"/>
      <c r="E26" s="44" t="s">
        <v>167</v>
      </c>
      <c r="F26" s="33" t="s">
        <v>263</v>
      </c>
      <c r="G26" s="34" t="s">
        <v>194</v>
      </c>
      <c r="H26" s="36">
        <v>3</v>
      </c>
      <c r="I26" s="36" t="s">
        <v>162</v>
      </c>
      <c r="J26" s="401"/>
      <c r="K26" s="36">
        <v>3</v>
      </c>
      <c r="L26" s="404"/>
      <c r="M26" s="404"/>
      <c r="N26" s="404"/>
      <c r="O26" s="404"/>
      <c r="P26" s="405"/>
      <c r="Q26" s="409"/>
    </row>
    <row r="27" spans="1:17" ht="24" x14ac:dyDescent="0.2">
      <c r="A27" s="407"/>
      <c r="B27" s="407"/>
      <c r="C27" s="407"/>
      <c r="D27" s="407"/>
      <c r="E27" s="44" t="s">
        <v>179</v>
      </c>
      <c r="F27" s="33" t="s">
        <v>264</v>
      </c>
      <c r="G27" s="34" t="s">
        <v>194</v>
      </c>
      <c r="H27" s="35">
        <v>6804</v>
      </c>
      <c r="I27" s="36" t="s">
        <v>265</v>
      </c>
      <c r="J27" s="401"/>
      <c r="K27" s="36">
        <v>6804</v>
      </c>
      <c r="L27" s="404"/>
      <c r="M27" s="404"/>
      <c r="N27" s="404"/>
      <c r="O27" s="404"/>
      <c r="P27" s="405"/>
      <c r="Q27" s="409"/>
    </row>
    <row r="28" spans="1:17" ht="15.75" x14ac:dyDescent="0.2">
      <c r="A28" s="398"/>
      <c r="B28" s="398"/>
      <c r="C28" s="398"/>
      <c r="D28" s="398"/>
      <c r="E28" s="42">
        <v>3</v>
      </c>
      <c r="F28" s="58" t="s">
        <v>266</v>
      </c>
      <c r="G28" s="26"/>
      <c r="H28" s="60">
        <f>SUM(H29:H36)</f>
        <v>8265</v>
      </c>
      <c r="I28" s="30"/>
      <c r="J28" s="30">
        <v>8</v>
      </c>
      <c r="K28" s="60">
        <f>SUM(K29:K36)</f>
        <v>8265</v>
      </c>
      <c r="L28" s="37">
        <v>8</v>
      </c>
      <c r="M28" s="60">
        <f>+J28-L28</f>
        <v>0</v>
      </c>
      <c r="N28" s="61">
        <f>+K28/H28</f>
        <v>1</v>
      </c>
      <c r="O28" s="61">
        <f>+L28/J28</f>
        <v>1</v>
      </c>
      <c r="P28" s="61">
        <f>(N28+O28)/2</f>
        <v>1</v>
      </c>
      <c r="Q28" s="411"/>
    </row>
    <row r="29" spans="1:17" ht="15.75" x14ac:dyDescent="0.2">
      <c r="A29" s="399"/>
      <c r="B29" s="399"/>
      <c r="C29" s="399"/>
      <c r="D29" s="399"/>
      <c r="E29" s="44" t="s">
        <v>54</v>
      </c>
      <c r="F29" s="33" t="s">
        <v>267</v>
      </c>
      <c r="G29" s="34" t="s">
        <v>2</v>
      </c>
      <c r="H29" s="136">
        <v>5</v>
      </c>
      <c r="I29" s="36" t="s">
        <v>268</v>
      </c>
      <c r="J29" s="400" t="s">
        <v>27</v>
      </c>
      <c r="K29" s="36">
        <v>5</v>
      </c>
      <c r="L29" s="402" t="s">
        <v>55</v>
      </c>
      <c r="M29" s="402"/>
      <c r="N29" s="402"/>
      <c r="O29" s="402"/>
      <c r="P29" s="403"/>
      <c r="Q29" s="412"/>
    </row>
    <row r="30" spans="1:17" ht="24" x14ac:dyDescent="0.2">
      <c r="A30" s="399"/>
      <c r="B30" s="399"/>
      <c r="C30" s="399"/>
      <c r="D30" s="399"/>
      <c r="E30" s="44" t="s">
        <v>50</v>
      </c>
      <c r="F30" s="33" t="s">
        <v>269</v>
      </c>
      <c r="G30" s="34" t="s">
        <v>194</v>
      </c>
      <c r="H30" s="136">
        <v>2436</v>
      </c>
      <c r="I30" s="36" t="s">
        <v>270</v>
      </c>
      <c r="J30" s="401"/>
      <c r="K30" s="36">
        <v>2436</v>
      </c>
      <c r="L30" s="404"/>
      <c r="M30" s="404"/>
      <c r="N30" s="404"/>
      <c r="O30" s="404"/>
      <c r="P30" s="405"/>
      <c r="Q30" s="412"/>
    </row>
    <row r="31" spans="1:17" ht="24" x14ac:dyDescent="0.2">
      <c r="A31" s="399"/>
      <c r="B31" s="399"/>
      <c r="C31" s="399"/>
      <c r="D31" s="399"/>
      <c r="E31" s="44" t="s">
        <v>49</v>
      </c>
      <c r="F31" s="33" t="s">
        <v>271</v>
      </c>
      <c r="G31" s="34" t="s">
        <v>2</v>
      </c>
      <c r="H31" s="136">
        <v>2436</v>
      </c>
      <c r="I31" s="36" t="s">
        <v>272</v>
      </c>
      <c r="J31" s="401"/>
      <c r="K31" s="36">
        <v>2436</v>
      </c>
      <c r="L31" s="404"/>
      <c r="M31" s="404"/>
      <c r="N31" s="404"/>
      <c r="O31" s="404"/>
      <c r="P31" s="405"/>
      <c r="Q31" s="412"/>
    </row>
    <row r="32" spans="1:17" ht="24" x14ac:dyDescent="0.2">
      <c r="A32" s="399"/>
      <c r="B32" s="399"/>
      <c r="C32" s="399"/>
      <c r="D32" s="399"/>
      <c r="E32" s="44" t="s">
        <v>47</v>
      </c>
      <c r="F32" s="33" t="s">
        <v>273</v>
      </c>
      <c r="G32" s="34" t="s">
        <v>2</v>
      </c>
      <c r="H32" s="136">
        <v>3</v>
      </c>
      <c r="I32" s="36" t="s">
        <v>272</v>
      </c>
      <c r="J32" s="401"/>
      <c r="K32" s="36">
        <v>3</v>
      </c>
      <c r="L32" s="404"/>
      <c r="M32" s="404"/>
      <c r="N32" s="404"/>
      <c r="O32" s="404"/>
      <c r="P32" s="405"/>
      <c r="Q32" s="412"/>
    </row>
    <row r="33" spans="1:17" ht="36" x14ac:dyDescent="0.2">
      <c r="A33" s="399"/>
      <c r="B33" s="399"/>
      <c r="C33" s="399"/>
      <c r="D33" s="399"/>
      <c r="E33" s="44" t="s">
        <v>48</v>
      </c>
      <c r="F33" s="33" t="s">
        <v>274</v>
      </c>
      <c r="G33" s="34" t="s">
        <v>2</v>
      </c>
      <c r="H33" s="136">
        <v>2436</v>
      </c>
      <c r="I33" s="36" t="s">
        <v>275</v>
      </c>
      <c r="J33" s="401"/>
      <c r="K33" s="36">
        <v>2436</v>
      </c>
      <c r="L33" s="404"/>
      <c r="M33" s="404"/>
      <c r="N33" s="404"/>
      <c r="O33" s="404"/>
      <c r="P33" s="405"/>
      <c r="Q33" s="412"/>
    </row>
    <row r="34" spans="1:17" ht="24" x14ac:dyDescent="0.2">
      <c r="A34" s="399"/>
      <c r="B34" s="399"/>
      <c r="C34" s="399"/>
      <c r="D34" s="399"/>
      <c r="E34" s="44" t="s">
        <v>170</v>
      </c>
      <c r="F34" s="33" t="s">
        <v>276</v>
      </c>
      <c r="G34" s="34" t="s">
        <v>2</v>
      </c>
      <c r="H34" s="136">
        <v>427</v>
      </c>
      <c r="I34" s="36" t="s">
        <v>277</v>
      </c>
      <c r="J34" s="401"/>
      <c r="K34" s="36">
        <v>427</v>
      </c>
      <c r="L34" s="404"/>
      <c r="M34" s="404"/>
      <c r="N34" s="404"/>
      <c r="O34" s="404"/>
      <c r="P34" s="405"/>
      <c r="Q34" s="412"/>
    </row>
    <row r="35" spans="1:17" ht="24" x14ac:dyDescent="0.2">
      <c r="A35" s="399"/>
      <c r="B35" s="399"/>
      <c r="C35" s="399"/>
      <c r="D35" s="399"/>
      <c r="E35" s="44" t="s">
        <v>171</v>
      </c>
      <c r="F35" s="33" t="s">
        <v>278</v>
      </c>
      <c r="G35" s="34" t="s">
        <v>2</v>
      </c>
      <c r="H35" s="136">
        <v>427</v>
      </c>
      <c r="I35" s="36" t="s">
        <v>279</v>
      </c>
      <c r="J35" s="401"/>
      <c r="K35" s="36">
        <v>427</v>
      </c>
      <c r="L35" s="404"/>
      <c r="M35" s="404"/>
      <c r="N35" s="404"/>
      <c r="O35" s="404"/>
      <c r="P35" s="405"/>
      <c r="Q35" s="412"/>
    </row>
    <row r="36" spans="1:17" ht="15.75" x14ac:dyDescent="0.2">
      <c r="A36" s="410"/>
      <c r="B36" s="410"/>
      <c r="C36" s="410"/>
      <c r="D36" s="410"/>
      <c r="E36" s="44" t="s">
        <v>180</v>
      </c>
      <c r="F36" s="33" t="s">
        <v>280</v>
      </c>
      <c r="G36" s="34" t="s">
        <v>2</v>
      </c>
      <c r="H36" s="136">
        <v>95</v>
      </c>
      <c r="I36" s="36" t="s">
        <v>138</v>
      </c>
      <c r="J36" s="414"/>
      <c r="K36" s="36">
        <v>95</v>
      </c>
      <c r="L36" s="415"/>
      <c r="M36" s="415"/>
      <c r="N36" s="415"/>
      <c r="O36" s="415"/>
      <c r="P36" s="416"/>
      <c r="Q36" s="413"/>
    </row>
    <row r="37" spans="1:17" ht="15.75" x14ac:dyDescent="0.2">
      <c r="A37" s="369"/>
      <c r="B37" s="369"/>
      <c r="C37" s="369"/>
      <c r="D37" s="369"/>
      <c r="E37" s="42">
        <v>4</v>
      </c>
      <c r="F37" s="26" t="s">
        <v>281</v>
      </c>
      <c r="G37" s="26"/>
      <c r="H37" s="60">
        <f>SUM(H38:H38)</f>
        <v>357</v>
      </c>
      <c r="I37" s="30"/>
      <c r="J37" s="30">
        <v>1</v>
      </c>
      <c r="K37" s="60">
        <f>SUM(K38:K38)</f>
        <v>357</v>
      </c>
      <c r="L37" s="38">
        <v>1</v>
      </c>
      <c r="M37" s="60">
        <f>+J37-L37</f>
        <v>0</v>
      </c>
      <c r="N37" s="61">
        <f>+K37/H37</f>
        <v>1</v>
      </c>
      <c r="O37" s="61">
        <f>+L37/J37</f>
        <v>1</v>
      </c>
      <c r="P37" s="61">
        <f>(N37+O37)/2</f>
        <v>1</v>
      </c>
      <c r="Q37" s="39"/>
    </row>
    <row r="38" spans="1:17" ht="18" x14ac:dyDescent="0.2">
      <c r="A38" s="369"/>
      <c r="B38" s="369"/>
      <c r="C38" s="369"/>
      <c r="D38" s="369"/>
      <c r="E38" s="44" t="s">
        <v>57</v>
      </c>
      <c r="F38" s="33" t="s">
        <v>282</v>
      </c>
      <c r="G38" s="33" t="s">
        <v>194</v>
      </c>
      <c r="H38" s="36">
        <v>357</v>
      </c>
      <c r="I38" s="36" t="s">
        <v>195</v>
      </c>
      <c r="J38" s="88" t="s">
        <v>27</v>
      </c>
      <c r="K38" s="40">
        <v>357</v>
      </c>
      <c r="L38" s="361" t="s">
        <v>55</v>
      </c>
      <c r="M38" s="361"/>
      <c r="N38" s="361"/>
      <c r="O38" s="361"/>
      <c r="P38" s="361"/>
      <c r="Q38" s="89"/>
    </row>
    <row r="39" spans="1:17" ht="15.75" x14ac:dyDescent="0.2">
      <c r="A39" s="369"/>
      <c r="B39" s="369"/>
      <c r="C39" s="369"/>
      <c r="D39" s="369"/>
      <c r="E39" s="42">
        <v>5</v>
      </c>
      <c r="F39" s="26" t="s">
        <v>283</v>
      </c>
      <c r="G39" s="26"/>
      <c r="H39" s="60">
        <f>SUM(H40:H45)</f>
        <v>1052</v>
      </c>
      <c r="I39" s="30"/>
      <c r="J39" s="30">
        <v>6</v>
      </c>
      <c r="K39" s="60">
        <f>SUM(K40:K45)</f>
        <v>1052</v>
      </c>
      <c r="L39" s="38">
        <v>6</v>
      </c>
      <c r="M39" s="60">
        <f>+J39-L39</f>
        <v>0</v>
      </c>
      <c r="N39" s="61">
        <f>+K39/H39</f>
        <v>1</v>
      </c>
      <c r="O39" s="61">
        <f>+L39/J39</f>
        <v>1</v>
      </c>
      <c r="P39" s="61">
        <f>(N39+O39)/2</f>
        <v>1</v>
      </c>
      <c r="Q39" s="39"/>
    </row>
    <row r="40" spans="1:17" ht="24" x14ac:dyDescent="0.2">
      <c r="A40" s="369"/>
      <c r="B40" s="369"/>
      <c r="C40" s="369"/>
      <c r="D40" s="369"/>
      <c r="E40" s="45" t="s">
        <v>62</v>
      </c>
      <c r="F40" s="41" t="s">
        <v>284</v>
      </c>
      <c r="G40" s="34" t="s">
        <v>285</v>
      </c>
      <c r="H40" s="36">
        <v>314</v>
      </c>
      <c r="I40" s="36" t="s">
        <v>286</v>
      </c>
      <c r="J40" s="361" t="s">
        <v>27</v>
      </c>
      <c r="K40" s="36">
        <v>314</v>
      </c>
      <c r="L40" s="361" t="s">
        <v>55</v>
      </c>
      <c r="M40" s="361"/>
      <c r="N40" s="361"/>
      <c r="O40" s="361"/>
      <c r="P40" s="361"/>
      <c r="Q40" s="417"/>
    </row>
    <row r="41" spans="1:17" ht="36" x14ac:dyDescent="0.2">
      <c r="A41" s="369"/>
      <c r="B41" s="369"/>
      <c r="C41" s="369"/>
      <c r="D41" s="369"/>
      <c r="E41" s="45" t="s">
        <v>63</v>
      </c>
      <c r="F41" s="41" t="s">
        <v>287</v>
      </c>
      <c r="G41" s="34" t="s">
        <v>285</v>
      </c>
      <c r="H41" s="36">
        <v>314</v>
      </c>
      <c r="I41" s="36" t="s">
        <v>286</v>
      </c>
      <c r="J41" s="361"/>
      <c r="K41" s="36">
        <v>314</v>
      </c>
      <c r="L41" s="361"/>
      <c r="M41" s="361"/>
      <c r="N41" s="361"/>
      <c r="O41" s="361"/>
      <c r="P41" s="361"/>
      <c r="Q41" s="418"/>
    </row>
    <row r="42" spans="1:17" ht="48" x14ac:dyDescent="0.2">
      <c r="A42" s="369"/>
      <c r="B42" s="369"/>
      <c r="C42" s="369"/>
      <c r="D42" s="369"/>
      <c r="E42" s="45" t="s">
        <v>64</v>
      </c>
      <c r="F42" s="41" t="s">
        <v>288</v>
      </c>
      <c r="G42" s="34" t="s">
        <v>2</v>
      </c>
      <c r="H42" s="36">
        <v>99</v>
      </c>
      <c r="I42" s="36" t="s">
        <v>289</v>
      </c>
      <c r="J42" s="361"/>
      <c r="K42" s="36">
        <v>99</v>
      </c>
      <c r="L42" s="361"/>
      <c r="M42" s="361"/>
      <c r="N42" s="361"/>
      <c r="O42" s="361"/>
      <c r="P42" s="361"/>
      <c r="Q42" s="418"/>
    </row>
    <row r="43" spans="1:17" ht="36" x14ac:dyDescent="0.2">
      <c r="A43" s="369"/>
      <c r="B43" s="369"/>
      <c r="C43" s="369"/>
      <c r="D43" s="369"/>
      <c r="E43" s="45" t="s">
        <v>65</v>
      </c>
      <c r="F43" s="41" t="s">
        <v>290</v>
      </c>
      <c r="G43" s="34" t="s">
        <v>285</v>
      </c>
      <c r="H43" s="36">
        <v>314</v>
      </c>
      <c r="I43" s="36" t="s">
        <v>286</v>
      </c>
      <c r="J43" s="361"/>
      <c r="K43" s="36">
        <v>314</v>
      </c>
      <c r="L43" s="361"/>
      <c r="M43" s="361"/>
      <c r="N43" s="361"/>
      <c r="O43" s="361"/>
      <c r="P43" s="361"/>
      <c r="Q43" s="418"/>
    </row>
    <row r="44" spans="1:17" ht="72" x14ac:dyDescent="0.2">
      <c r="A44" s="369"/>
      <c r="B44" s="369"/>
      <c r="C44" s="369"/>
      <c r="D44" s="369"/>
      <c r="E44" s="45" t="s">
        <v>291</v>
      </c>
      <c r="F44" s="41" t="s">
        <v>292</v>
      </c>
      <c r="G44" s="34" t="s">
        <v>2</v>
      </c>
      <c r="H44" s="36">
        <v>1</v>
      </c>
      <c r="I44" s="36" t="s">
        <v>137</v>
      </c>
      <c r="J44" s="361"/>
      <c r="K44" s="36">
        <v>1</v>
      </c>
      <c r="L44" s="361"/>
      <c r="M44" s="361"/>
      <c r="N44" s="361"/>
      <c r="O44" s="361"/>
      <c r="P44" s="361"/>
      <c r="Q44" s="418"/>
    </row>
    <row r="45" spans="1:17" ht="48" x14ac:dyDescent="0.2">
      <c r="A45" s="369"/>
      <c r="B45" s="369"/>
      <c r="C45" s="369"/>
      <c r="D45" s="369"/>
      <c r="E45" s="45" t="s">
        <v>293</v>
      </c>
      <c r="F45" s="41" t="s">
        <v>294</v>
      </c>
      <c r="G45" s="34" t="s">
        <v>2</v>
      </c>
      <c r="H45" s="36">
        <v>10</v>
      </c>
      <c r="I45" s="36" t="s">
        <v>286</v>
      </c>
      <c r="J45" s="361"/>
      <c r="K45" s="36">
        <v>10</v>
      </c>
      <c r="L45" s="361"/>
      <c r="M45" s="361"/>
      <c r="N45" s="361"/>
      <c r="O45" s="361"/>
      <c r="P45" s="361"/>
      <c r="Q45" s="418"/>
    </row>
    <row r="46" spans="1:17" ht="24" x14ac:dyDescent="0.2">
      <c r="A46" s="369"/>
      <c r="B46" s="369"/>
      <c r="C46" s="369"/>
      <c r="D46" s="369"/>
      <c r="E46" s="42">
        <v>6</v>
      </c>
      <c r="F46" s="26" t="s">
        <v>295</v>
      </c>
      <c r="G46" s="26"/>
      <c r="H46" s="60">
        <f>SUM(H47:H52)</f>
        <v>150</v>
      </c>
      <c r="I46" s="30"/>
      <c r="J46" s="30">
        <v>6</v>
      </c>
      <c r="K46" s="60">
        <f>SUM(K47:K52)</f>
        <v>150</v>
      </c>
      <c r="L46" s="38">
        <v>6</v>
      </c>
      <c r="M46" s="60">
        <f>+J46-L46</f>
        <v>0</v>
      </c>
      <c r="N46" s="61">
        <f>+K46/H46</f>
        <v>1</v>
      </c>
      <c r="O46" s="61">
        <f>+L46/J46</f>
        <v>1</v>
      </c>
      <c r="P46" s="61">
        <f>(N46+O46)/2</f>
        <v>1</v>
      </c>
      <c r="Q46" s="39"/>
    </row>
    <row r="47" spans="1:17" ht="24" x14ac:dyDescent="0.2">
      <c r="A47" s="369"/>
      <c r="B47" s="369"/>
      <c r="C47" s="369"/>
      <c r="D47" s="369"/>
      <c r="E47" s="45" t="s">
        <v>66</v>
      </c>
      <c r="F47" s="41" t="s">
        <v>296</v>
      </c>
      <c r="G47" s="34" t="s">
        <v>2</v>
      </c>
      <c r="H47" s="36">
        <v>120</v>
      </c>
      <c r="I47" s="36" t="s">
        <v>289</v>
      </c>
      <c r="J47" s="400" t="s">
        <v>55</v>
      </c>
      <c r="K47" s="36">
        <v>120</v>
      </c>
      <c r="L47" s="402" t="s">
        <v>55</v>
      </c>
      <c r="M47" s="402"/>
      <c r="N47" s="402"/>
      <c r="O47" s="402"/>
      <c r="P47" s="403"/>
      <c r="Q47" s="90"/>
    </row>
    <row r="48" spans="1:17" ht="36" x14ac:dyDescent="0.2">
      <c r="A48" s="369"/>
      <c r="B48" s="369"/>
      <c r="C48" s="369"/>
      <c r="D48" s="369"/>
      <c r="E48" s="45" t="s">
        <v>67</v>
      </c>
      <c r="F48" s="41" t="s">
        <v>297</v>
      </c>
      <c r="G48" s="34" t="s">
        <v>2</v>
      </c>
      <c r="H48" s="36">
        <v>2</v>
      </c>
      <c r="I48" s="36" t="s">
        <v>298</v>
      </c>
      <c r="J48" s="401"/>
      <c r="K48" s="36">
        <v>2</v>
      </c>
      <c r="L48" s="404"/>
      <c r="M48" s="404"/>
      <c r="N48" s="404"/>
      <c r="O48" s="404"/>
      <c r="P48" s="405"/>
      <c r="Q48" s="90"/>
    </row>
    <row r="49" spans="1:17" ht="36" x14ac:dyDescent="0.2">
      <c r="A49" s="369"/>
      <c r="B49" s="369"/>
      <c r="C49" s="369"/>
      <c r="D49" s="369"/>
      <c r="E49" s="45" t="s">
        <v>68</v>
      </c>
      <c r="F49" s="41" t="s">
        <v>299</v>
      </c>
      <c r="G49" s="34" t="s">
        <v>2</v>
      </c>
      <c r="H49" s="36">
        <v>18</v>
      </c>
      <c r="I49" s="36" t="s">
        <v>289</v>
      </c>
      <c r="J49" s="401"/>
      <c r="K49" s="36">
        <v>18</v>
      </c>
      <c r="L49" s="404"/>
      <c r="M49" s="404"/>
      <c r="N49" s="404"/>
      <c r="O49" s="404"/>
      <c r="P49" s="405"/>
      <c r="Q49" s="90"/>
    </row>
    <row r="50" spans="1:17" ht="36" x14ac:dyDescent="0.2">
      <c r="A50" s="369"/>
      <c r="B50" s="369"/>
      <c r="C50" s="369"/>
      <c r="D50" s="369"/>
      <c r="E50" s="45" t="s">
        <v>69</v>
      </c>
      <c r="F50" s="41" t="s">
        <v>300</v>
      </c>
      <c r="G50" s="34" t="s">
        <v>2</v>
      </c>
      <c r="H50" s="36">
        <v>1</v>
      </c>
      <c r="I50" s="36" t="s">
        <v>301</v>
      </c>
      <c r="J50" s="401"/>
      <c r="K50" s="36">
        <v>1</v>
      </c>
      <c r="L50" s="404"/>
      <c r="M50" s="404"/>
      <c r="N50" s="404"/>
      <c r="O50" s="404"/>
      <c r="P50" s="405"/>
      <c r="Q50" s="90"/>
    </row>
    <row r="51" spans="1:17" ht="36" x14ac:dyDescent="0.2">
      <c r="A51" s="369"/>
      <c r="B51" s="369"/>
      <c r="C51" s="369"/>
      <c r="D51" s="369"/>
      <c r="E51" s="45" t="s">
        <v>302</v>
      </c>
      <c r="F51" s="41" t="s">
        <v>303</v>
      </c>
      <c r="G51" s="34" t="s">
        <v>2</v>
      </c>
      <c r="H51" s="36">
        <v>1</v>
      </c>
      <c r="I51" s="36" t="s">
        <v>162</v>
      </c>
      <c r="J51" s="401"/>
      <c r="K51" s="36">
        <v>1</v>
      </c>
      <c r="L51" s="404"/>
      <c r="M51" s="404"/>
      <c r="N51" s="404"/>
      <c r="O51" s="404"/>
      <c r="P51" s="405"/>
      <c r="Q51" s="90"/>
    </row>
    <row r="52" spans="1:17" ht="24" x14ac:dyDescent="0.2">
      <c r="A52" s="369"/>
      <c r="B52" s="369"/>
      <c r="C52" s="369"/>
      <c r="D52" s="369"/>
      <c r="E52" s="45" t="s">
        <v>304</v>
      </c>
      <c r="F52" s="41" t="s">
        <v>305</v>
      </c>
      <c r="G52" s="34" t="s">
        <v>2</v>
      </c>
      <c r="H52" s="36">
        <v>8</v>
      </c>
      <c r="I52" s="36" t="s">
        <v>306</v>
      </c>
      <c r="J52" s="414"/>
      <c r="K52" s="36">
        <v>8</v>
      </c>
      <c r="L52" s="415"/>
      <c r="M52" s="415"/>
      <c r="N52" s="415"/>
      <c r="O52" s="415"/>
      <c r="P52" s="416"/>
      <c r="Q52" s="90"/>
    </row>
  </sheetData>
  <mergeCells count="66">
    <mergeCell ref="L40:P45"/>
    <mergeCell ref="Q40:Q45"/>
    <mergeCell ref="A46:A52"/>
    <mergeCell ref="B46:B52"/>
    <mergeCell ref="C46:C52"/>
    <mergeCell ref="D46:D52"/>
    <mergeCell ref="J47:J52"/>
    <mergeCell ref="L47:P52"/>
    <mergeCell ref="A39:A45"/>
    <mergeCell ref="B39:B45"/>
    <mergeCell ref="C39:C45"/>
    <mergeCell ref="D39:D45"/>
    <mergeCell ref="J40:J45"/>
    <mergeCell ref="A37:A38"/>
    <mergeCell ref="B37:B38"/>
    <mergeCell ref="C37:C38"/>
    <mergeCell ref="D37:D38"/>
    <mergeCell ref="L38:P38"/>
    <mergeCell ref="A28:A36"/>
    <mergeCell ref="B28:B36"/>
    <mergeCell ref="C28:C36"/>
    <mergeCell ref="D28:D36"/>
    <mergeCell ref="Q28:Q36"/>
    <mergeCell ref="J29:J36"/>
    <mergeCell ref="L29:P36"/>
    <mergeCell ref="A19:A27"/>
    <mergeCell ref="B19:B27"/>
    <mergeCell ref="C19:C27"/>
    <mergeCell ref="D19:D27"/>
    <mergeCell ref="Q19:Q27"/>
    <mergeCell ref="J20:J27"/>
    <mergeCell ref="L20:P27"/>
    <mergeCell ref="J11:J12"/>
    <mergeCell ref="K11:K12"/>
    <mergeCell ref="L11:L12"/>
    <mergeCell ref="M11:M12"/>
    <mergeCell ref="B11:B12"/>
    <mergeCell ref="C11:C12"/>
    <mergeCell ref="D11:D12"/>
    <mergeCell ref="E11:E12"/>
    <mergeCell ref="F11:F12"/>
    <mergeCell ref="Q13:Q18"/>
    <mergeCell ref="A14:A18"/>
    <mergeCell ref="B14:B18"/>
    <mergeCell ref="C14:C18"/>
    <mergeCell ref="D14:D18"/>
    <mergeCell ref="A13:D13"/>
    <mergeCell ref="E13:F13"/>
    <mergeCell ref="J15:J18"/>
    <mergeCell ref="L15:P18"/>
    <mergeCell ref="G11:G12"/>
    <mergeCell ref="A1:C7"/>
    <mergeCell ref="D1:Q2"/>
    <mergeCell ref="D3:Q4"/>
    <mergeCell ref="D5:Q6"/>
    <mergeCell ref="A9:C10"/>
    <mergeCell ref="D9:J10"/>
    <mergeCell ref="K9:L10"/>
    <mergeCell ref="M9:P10"/>
    <mergeCell ref="Q9:Q12"/>
    <mergeCell ref="A11:A12"/>
    <mergeCell ref="N11:N12"/>
    <mergeCell ref="O11:O12"/>
    <mergeCell ref="P11:P12"/>
    <mergeCell ref="H11:H12"/>
    <mergeCell ref="I11:I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49"/>
  <sheetViews>
    <sheetView topLeftCell="A4" zoomScale="86" zoomScaleNormal="86" workbookViewId="0">
      <selection activeCell="B51" sqref="B51"/>
    </sheetView>
  </sheetViews>
  <sheetFormatPr baseColWidth="10" defaultRowHeight="12.75" x14ac:dyDescent="0.2"/>
  <cols>
    <col min="1" max="2" width="16.7109375" customWidth="1"/>
    <col min="3" max="3" width="13.85546875" customWidth="1"/>
    <col min="5" max="5" width="5.85546875" bestFit="1" customWidth="1"/>
    <col min="6" max="6" width="33.7109375" customWidth="1"/>
    <col min="7" max="7" width="13.140625" bestFit="1" customWidth="1"/>
    <col min="8" max="8" width="13.140625" customWidth="1"/>
    <col min="9" max="9" width="19.7109375" customWidth="1"/>
    <col min="11" max="11" width="20.7109375" bestFit="1" customWidth="1"/>
    <col min="14" max="14" width="20.7109375" bestFit="1" customWidth="1"/>
    <col min="16" max="16" width="17.7109375" customWidth="1"/>
    <col min="24" max="24" width="74" bestFit="1" customWidth="1"/>
  </cols>
  <sheetData>
    <row r="2" spans="1:24" x14ac:dyDescent="0.2">
      <c r="A2" s="379" t="s">
        <v>77</v>
      </c>
      <c r="B2" s="379"/>
      <c r="C2" s="379"/>
      <c r="D2" s="380" t="s">
        <v>89</v>
      </c>
      <c r="E2" s="381"/>
      <c r="F2" s="381"/>
      <c r="G2" s="381"/>
      <c r="H2" s="381"/>
      <c r="I2" s="381"/>
      <c r="J2" s="381"/>
      <c r="K2" s="381"/>
      <c r="L2" s="381"/>
      <c r="M2" s="382" t="s">
        <v>93</v>
      </c>
      <c r="N2" s="382"/>
      <c r="O2" s="382"/>
      <c r="P2" s="382"/>
      <c r="Q2" s="382"/>
      <c r="R2" s="382"/>
      <c r="S2" s="382"/>
      <c r="T2" s="383" t="s">
        <v>78</v>
      </c>
      <c r="U2" s="384"/>
      <c r="V2" s="384"/>
      <c r="W2" s="385"/>
      <c r="X2" s="389" t="s">
        <v>132</v>
      </c>
    </row>
    <row r="3" spans="1:24" ht="31.5" customHeight="1" x14ac:dyDescent="0.2">
      <c r="A3" s="379"/>
      <c r="B3" s="379"/>
      <c r="C3" s="379"/>
      <c r="D3" s="381"/>
      <c r="E3" s="381"/>
      <c r="F3" s="381"/>
      <c r="G3" s="381"/>
      <c r="H3" s="381"/>
      <c r="I3" s="381"/>
      <c r="J3" s="381"/>
      <c r="K3" s="381"/>
      <c r="L3" s="381"/>
      <c r="M3" s="382"/>
      <c r="N3" s="382"/>
      <c r="O3" s="382"/>
      <c r="P3" s="382"/>
      <c r="Q3" s="382"/>
      <c r="R3" s="382"/>
      <c r="S3" s="382"/>
      <c r="T3" s="386"/>
      <c r="U3" s="387"/>
      <c r="V3" s="387"/>
      <c r="W3" s="388"/>
      <c r="X3" s="389"/>
    </row>
    <row r="4" spans="1:24" x14ac:dyDescent="0.2">
      <c r="A4" s="390" t="s">
        <v>34</v>
      </c>
      <c r="B4" s="373" t="s">
        <v>35</v>
      </c>
      <c r="C4" s="373" t="s">
        <v>28</v>
      </c>
      <c r="D4" s="372" t="s">
        <v>40</v>
      </c>
      <c r="E4" s="372" t="s">
        <v>0</v>
      </c>
      <c r="F4" s="372" t="s">
        <v>4</v>
      </c>
      <c r="G4" s="372" t="s">
        <v>10</v>
      </c>
      <c r="H4" s="372" t="s">
        <v>123</v>
      </c>
      <c r="I4" s="372" t="s">
        <v>104</v>
      </c>
      <c r="J4" s="372" t="s">
        <v>105</v>
      </c>
      <c r="K4" s="372" t="s">
        <v>663</v>
      </c>
      <c r="L4" s="372" t="s">
        <v>22</v>
      </c>
      <c r="M4" s="371" t="s">
        <v>106</v>
      </c>
      <c r="N4" s="371" t="s">
        <v>23</v>
      </c>
      <c r="O4" s="371" t="s">
        <v>24</v>
      </c>
      <c r="P4" s="371" t="s">
        <v>117</v>
      </c>
      <c r="Q4" s="371" t="s">
        <v>107</v>
      </c>
      <c r="R4" s="371" t="s">
        <v>33</v>
      </c>
      <c r="S4" s="371"/>
      <c r="T4" s="364" t="s">
        <v>108</v>
      </c>
      <c r="U4" s="364" t="s">
        <v>109</v>
      </c>
      <c r="V4" s="365" t="s">
        <v>126</v>
      </c>
      <c r="W4" s="365" t="s">
        <v>29</v>
      </c>
      <c r="X4" s="389"/>
    </row>
    <row r="5" spans="1:24" ht="24" x14ac:dyDescent="0.2">
      <c r="A5" s="390"/>
      <c r="B5" s="373"/>
      <c r="C5" s="373"/>
      <c r="D5" s="372"/>
      <c r="E5" s="372"/>
      <c r="F5" s="372"/>
      <c r="G5" s="372"/>
      <c r="H5" s="372"/>
      <c r="I5" s="372"/>
      <c r="J5" s="372"/>
      <c r="K5" s="372"/>
      <c r="L5" s="372"/>
      <c r="M5" s="371"/>
      <c r="N5" s="371"/>
      <c r="O5" s="371"/>
      <c r="P5" s="371"/>
      <c r="Q5" s="371"/>
      <c r="R5" s="92" t="s">
        <v>31</v>
      </c>
      <c r="S5" s="92" t="s">
        <v>32</v>
      </c>
      <c r="T5" s="364"/>
      <c r="U5" s="364"/>
      <c r="V5" s="365"/>
      <c r="W5" s="365"/>
      <c r="X5" s="389"/>
    </row>
    <row r="6" spans="1:24" ht="18" x14ac:dyDescent="0.25">
      <c r="A6" s="366" t="s">
        <v>143</v>
      </c>
      <c r="B6" s="366"/>
      <c r="C6" s="366"/>
      <c r="D6" s="366"/>
      <c r="E6" s="367" t="s">
        <v>76</v>
      </c>
      <c r="F6" s="368"/>
      <c r="G6" s="62"/>
      <c r="H6" s="60">
        <f>+H7+H13+H19</f>
        <v>3071</v>
      </c>
      <c r="I6" s="63"/>
      <c r="J6" s="63"/>
      <c r="K6" s="65">
        <f>+K7+K13+K19+K25+K31+K38+K44</f>
        <v>3865000000</v>
      </c>
      <c r="L6" s="63">
        <f>+L7+L13+L19</f>
        <v>0</v>
      </c>
      <c r="M6" s="60">
        <f>+M7+M13+M19</f>
        <v>3327</v>
      </c>
      <c r="N6" s="67">
        <f>+N7+N13+N19+N31</f>
        <v>2831190000</v>
      </c>
      <c r="O6" s="67">
        <f>+O7+O13+O19</f>
        <v>0</v>
      </c>
      <c r="P6" s="66" t="s">
        <v>5</v>
      </c>
      <c r="Q6" s="68"/>
      <c r="R6" s="69"/>
      <c r="S6" s="69"/>
      <c r="T6" s="60">
        <f>+J6-Q6</f>
        <v>0</v>
      </c>
      <c r="U6" s="60">
        <f>+(U7+U13+U19)/3</f>
        <v>0.99116817787922995</v>
      </c>
      <c r="V6" s="60">
        <f>+(V7+V13+V19)/3</f>
        <v>0.98271846282372588</v>
      </c>
      <c r="W6" s="60">
        <f>+(W7+W13+W19)/3</f>
        <v>0.97316666666666674</v>
      </c>
      <c r="X6" s="429" t="s">
        <v>814</v>
      </c>
    </row>
    <row r="7" spans="1:24" ht="36" x14ac:dyDescent="0.2">
      <c r="A7" s="369" t="s">
        <v>815</v>
      </c>
      <c r="B7" s="369" t="s">
        <v>612</v>
      </c>
      <c r="C7" s="369" t="s">
        <v>613</v>
      </c>
      <c r="D7" s="369" t="s">
        <v>308</v>
      </c>
      <c r="E7" s="42">
        <v>1</v>
      </c>
      <c r="F7" s="26" t="s">
        <v>816</v>
      </c>
      <c r="G7" s="26"/>
      <c r="H7" s="60">
        <f>SUM(H8:H12)</f>
        <v>42</v>
      </c>
      <c r="I7" s="27" t="s">
        <v>817</v>
      </c>
      <c r="J7" s="262">
        <v>38</v>
      </c>
      <c r="K7" s="28">
        <f>950000000+475000000</f>
        <v>1425000000</v>
      </c>
      <c r="L7" s="27">
        <v>0</v>
      </c>
      <c r="M7" s="60">
        <f>SUM(M8:M12)</f>
        <v>44</v>
      </c>
      <c r="N7" s="28">
        <f>950000000+475000000</f>
        <v>1425000000</v>
      </c>
      <c r="O7" s="30">
        <v>0</v>
      </c>
      <c r="P7" s="30" t="s">
        <v>818</v>
      </c>
      <c r="Q7" s="31">
        <v>40</v>
      </c>
      <c r="R7" s="32">
        <v>43503</v>
      </c>
      <c r="S7" s="32">
        <v>43875</v>
      </c>
      <c r="T7" s="60">
        <f>+J7-Q7</f>
        <v>-2</v>
      </c>
      <c r="U7" s="61">
        <f>+M7/H7</f>
        <v>1.0476190476190477</v>
      </c>
      <c r="V7" s="61">
        <f>+Q7/J7</f>
        <v>1.0526315789473684</v>
      </c>
      <c r="W7" s="61">
        <f>+N7/K7</f>
        <v>1</v>
      </c>
      <c r="X7" s="430"/>
    </row>
    <row r="8" spans="1:24" ht="24" x14ac:dyDescent="0.2">
      <c r="A8" s="370"/>
      <c r="B8" s="370"/>
      <c r="C8" s="370"/>
      <c r="D8" s="423"/>
      <c r="E8" s="43" t="s">
        <v>30</v>
      </c>
      <c r="F8" s="33" t="s">
        <v>819</v>
      </c>
      <c r="G8" s="34" t="s">
        <v>2</v>
      </c>
      <c r="H8" s="35">
        <v>1</v>
      </c>
      <c r="I8" s="36" t="s">
        <v>820</v>
      </c>
      <c r="J8" s="422" t="s">
        <v>27</v>
      </c>
      <c r="K8" s="362"/>
      <c r="L8" s="362"/>
      <c r="M8" s="35">
        <v>1</v>
      </c>
      <c r="N8" s="361" t="s">
        <v>27</v>
      </c>
      <c r="O8" s="361"/>
      <c r="P8" s="361"/>
      <c r="Q8" s="361"/>
      <c r="R8" s="361"/>
      <c r="S8" s="361"/>
      <c r="T8" s="361"/>
      <c r="U8" s="361"/>
      <c r="V8" s="361"/>
      <c r="W8" s="361"/>
      <c r="X8" s="430"/>
    </row>
    <row r="9" spans="1:24" ht="24" x14ac:dyDescent="0.2">
      <c r="A9" s="370"/>
      <c r="B9" s="370"/>
      <c r="C9" s="370"/>
      <c r="D9" s="423"/>
      <c r="E9" s="43" t="s">
        <v>25</v>
      </c>
      <c r="F9" s="33" t="s">
        <v>821</v>
      </c>
      <c r="G9" s="34" t="s">
        <v>2</v>
      </c>
      <c r="H9" s="35">
        <v>1</v>
      </c>
      <c r="I9" s="36" t="s">
        <v>822</v>
      </c>
      <c r="J9" s="432"/>
      <c r="K9" s="362"/>
      <c r="L9" s="362"/>
      <c r="M9" s="35">
        <v>1</v>
      </c>
      <c r="N9" s="361"/>
      <c r="O9" s="361"/>
      <c r="P9" s="361"/>
      <c r="Q9" s="361"/>
      <c r="R9" s="361"/>
      <c r="S9" s="361"/>
      <c r="T9" s="361"/>
      <c r="U9" s="361"/>
      <c r="V9" s="361"/>
      <c r="W9" s="361"/>
      <c r="X9" s="430"/>
    </row>
    <row r="10" spans="1:24" ht="36" x14ac:dyDescent="0.2">
      <c r="A10" s="370"/>
      <c r="B10" s="370"/>
      <c r="C10" s="370"/>
      <c r="D10" s="423"/>
      <c r="E10" s="43" t="s">
        <v>25</v>
      </c>
      <c r="F10" s="33" t="s">
        <v>823</v>
      </c>
      <c r="G10" s="34" t="s">
        <v>2</v>
      </c>
      <c r="H10" s="35">
        <v>1</v>
      </c>
      <c r="I10" s="36" t="s">
        <v>824</v>
      </c>
      <c r="J10" s="432"/>
      <c r="K10" s="362"/>
      <c r="L10" s="362"/>
      <c r="M10" s="35">
        <v>1</v>
      </c>
      <c r="N10" s="361"/>
      <c r="O10" s="361"/>
      <c r="P10" s="361"/>
      <c r="Q10" s="361"/>
      <c r="R10" s="361"/>
      <c r="S10" s="361"/>
      <c r="T10" s="361"/>
      <c r="U10" s="361"/>
      <c r="V10" s="361"/>
      <c r="W10" s="361"/>
      <c r="X10" s="430"/>
    </row>
    <row r="11" spans="1:24" ht="24" x14ac:dyDescent="0.2">
      <c r="A11" s="370"/>
      <c r="B11" s="370"/>
      <c r="C11" s="370"/>
      <c r="D11" s="423"/>
      <c r="E11" s="43" t="s">
        <v>51</v>
      </c>
      <c r="F11" s="33" t="s">
        <v>825</v>
      </c>
      <c r="G11" s="34" t="s">
        <v>2</v>
      </c>
      <c r="H11" s="35">
        <v>1</v>
      </c>
      <c r="I11" s="36" t="s">
        <v>826</v>
      </c>
      <c r="J11" s="432"/>
      <c r="K11" s="362"/>
      <c r="L11" s="362"/>
      <c r="M11" s="35">
        <v>1</v>
      </c>
      <c r="N11" s="361"/>
      <c r="O11" s="361"/>
      <c r="P11" s="361"/>
      <c r="Q11" s="361"/>
      <c r="R11" s="361"/>
      <c r="S11" s="361"/>
      <c r="T11" s="361"/>
      <c r="U11" s="361"/>
      <c r="V11" s="361"/>
      <c r="W11" s="361"/>
      <c r="X11" s="430"/>
    </row>
    <row r="12" spans="1:24" ht="36" x14ac:dyDescent="0.2">
      <c r="A12" s="370"/>
      <c r="B12" s="370"/>
      <c r="C12" s="370"/>
      <c r="D12" s="423"/>
      <c r="E12" s="43" t="s">
        <v>136</v>
      </c>
      <c r="F12" s="33" t="s">
        <v>827</v>
      </c>
      <c r="G12" s="34" t="s">
        <v>6</v>
      </c>
      <c r="H12" s="35">
        <v>38</v>
      </c>
      <c r="I12" s="136" t="s">
        <v>817</v>
      </c>
      <c r="J12" s="432"/>
      <c r="K12" s="362"/>
      <c r="L12" s="362"/>
      <c r="M12" s="36">
        <v>40</v>
      </c>
      <c r="N12" s="361"/>
      <c r="O12" s="361"/>
      <c r="P12" s="361"/>
      <c r="Q12" s="361"/>
      <c r="R12" s="361"/>
      <c r="S12" s="361"/>
      <c r="T12" s="361"/>
      <c r="U12" s="361"/>
      <c r="V12" s="361"/>
      <c r="W12" s="361"/>
      <c r="X12" s="431"/>
    </row>
    <row r="13" spans="1:24" ht="48" x14ac:dyDescent="0.2">
      <c r="A13" s="369" t="s">
        <v>815</v>
      </c>
      <c r="B13" s="369" t="s">
        <v>612</v>
      </c>
      <c r="C13" s="369" t="s">
        <v>613</v>
      </c>
      <c r="D13" s="369" t="s">
        <v>308</v>
      </c>
      <c r="E13" s="42">
        <v>2</v>
      </c>
      <c r="F13" s="26" t="s">
        <v>828</v>
      </c>
      <c r="G13" s="26"/>
      <c r="H13" s="60">
        <f>SUM(H14:H18)</f>
        <v>25</v>
      </c>
      <c r="I13" s="30" t="s">
        <v>829</v>
      </c>
      <c r="J13" s="263">
        <v>21</v>
      </c>
      <c r="K13" s="28">
        <v>550000000</v>
      </c>
      <c r="L13" s="27">
        <v>0</v>
      </c>
      <c r="M13" s="60">
        <f>SUM(M14:M18)</f>
        <v>21</v>
      </c>
      <c r="N13" s="28">
        <v>550000000</v>
      </c>
      <c r="O13" s="27">
        <v>0</v>
      </c>
      <c r="P13" s="30" t="s">
        <v>830</v>
      </c>
      <c r="Q13" s="37">
        <v>17</v>
      </c>
      <c r="R13" s="32">
        <v>43685</v>
      </c>
      <c r="S13" s="32">
        <v>43830</v>
      </c>
      <c r="T13" s="60">
        <f>+J13-Q13</f>
        <v>4</v>
      </c>
      <c r="U13" s="61">
        <f>+M13/H13</f>
        <v>0.84</v>
      </c>
      <c r="V13" s="61">
        <f>+Q13/J13</f>
        <v>0.80952380952380953</v>
      </c>
      <c r="W13" s="61">
        <f>+N13/K13</f>
        <v>1</v>
      </c>
      <c r="X13" s="427" t="s">
        <v>831</v>
      </c>
    </row>
    <row r="14" spans="1:24" ht="24" x14ac:dyDescent="0.2">
      <c r="A14" s="370"/>
      <c r="B14" s="370"/>
      <c r="C14" s="370"/>
      <c r="D14" s="423"/>
      <c r="E14" s="43" t="s">
        <v>70</v>
      </c>
      <c r="F14" s="33" t="s">
        <v>819</v>
      </c>
      <c r="G14" s="34" t="s">
        <v>2</v>
      </c>
      <c r="H14" s="35">
        <v>1</v>
      </c>
      <c r="I14" s="36" t="s">
        <v>820</v>
      </c>
      <c r="J14" s="422" t="s">
        <v>27</v>
      </c>
      <c r="K14" s="361"/>
      <c r="L14" s="361"/>
      <c r="M14" s="35">
        <v>1</v>
      </c>
      <c r="N14" s="361" t="s">
        <v>27</v>
      </c>
      <c r="O14" s="361"/>
      <c r="P14" s="361"/>
      <c r="Q14" s="361"/>
      <c r="R14" s="361"/>
      <c r="S14" s="361"/>
      <c r="T14" s="361"/>
      <c r="U14" s="361"/>
      <c r="V14" s="361"/>
      <c r="W14" s="361"/>
      <c r="X14" s="428"/>
    </row>
    <row r="15" spans="1:24" ht="24" x14ac:dyDescent="0.2">
      <c r="A15" s="370"/>
      <c r="B15" s="370"/>
      <c r="C15" s="370"/>
      <c r="D15" s="423"/>
      <c r="E15" s="43" t="s">
        <v>71</v>
      </c>
      <c r="F15" s="33" t="s">
        <v>821</v>
      </c>
      <c r="G15" s="34" t="s">
        <v>2</v>
      </c>
      <c r="H15" s="35">
        <v>1</v>
      </c>
      <c r="I15" s="36" t="s">
        <v>822</v>
      </c>
      <c r="J15" s="422"/>
      <c r="K15" s="361"/>
      <c r="L15" s="361"/>
      <c r="M15" s="35">
        <v>1</v>
      </c>
      <c r="N15" s="361"/>
      <c r="O15" s="361"/>
      <c r="P15" s="361"/>
      <c r="Q15" s="361"/>
      <c r="R15" s="361"/>
      <c r="S15" s="361"/>
      <c r="T15" s="361"/>
      <c r="U15" s="361"/>
      <c r="V15" s="361"/>
      <c r="W15" s="361"/>
      <c r="X15" s="428"/>
    </row>
    <row r="16" spans="1:24" ht="36" x14ac:dyDescent="0.2">
      <c r="A16" s="370"/>
      <c r="B16" s="370"/>
      <c r="C16" s="370"/>
      <c r="D16" s="423"/>
      <c r="E16" s="43" t="s">
        <v>72</v>
      </c>
      <c r="F16" s="33" t="s">
        <v>823</v>
      </c>
      <c r="G16" s="34" t="s">
        <v>2</v>
      </c>
      <c r="H16" s="35">
        <v>1</v>
      </c>
      <c r="I16" s="36" t="s">
        <v>824</v>
      </c>
      <c r="J16" s="422"/>
      <c r="K16" s="361"/>
      <c r="L16" s="361"/>
      <c r="M16" s="35">
        <v>1</v>
      </c>
      <c r="N16" s="361"/>
      <c r="O16" s="361"/>
      <c r="P16" s="361"/>
      <c r="Q16" s="361"/>
      <c r="R16" s="361"/>
      <c r="S16" s="361"/>
      <c r="T16" s="361"/>
      <c r="U16" s="361"/>
      <c r="V16" s="361"/>
      <c r="W16" s="361"/>
      <c r="X16" s="428"/>
    </row>
    <row r="17" spans="1:24" ht="24" x14ac:dyDescent="0.2">
      <c r="A17" s="370"/>
      <c r="B17" s="370"/>
      <c r="C17" s="370"/>
      <c r="D17" s="423"/>
      <c r="E17" s="43" t="s">
        <v>73</v>
      </c>
      <c r="F17" s="33" t="s">
        <v>825</v>
      </c>
      <c r="G17" s="34" t="s">
        <v>2</v>
      </c>
      <c r="H17" s="35">
        <v>1</v>
      </c>
      <c r="I17" s="36" t="s">
        <v>826</v>
      </c>
      <c r="J17" s="422"/>
      <c r="K17" s="361"/>
      <c r="L17" s="361"/>
      <c r="M17" s="35">
        <v>1</v>
      </c>
      <c r="N17" s="361"/>
      <c r="O17" s="361"/>
      <c r="P17" s="361"/>
      <c r="Q17" s="361"/>
      <c r="R17" s="361"/>
      <c r="S17" s="361"/>
      <c r="T17" s="361"/>
      <c r="U17" s="361"/>
      <c r="V17" s="361"/>
      <c r="W17" s="361"/>
      <c r="X17" s="428"/>
    </row>
    <row r="18" spans="1:24" ht="36" x14ac:dyDescent="0.2">
      <c r="A18" s="370"/>
      <c r="B18" s="370"/>
      <c r="C18" s="370"/>
      <c r="D18" s="423"/>
      <c r="E18" s="43" t="s">
        <v>74</v>
      </c>
      <c r="F18" s="33" t="s">
        <v>827</v>
      </c>
      <c r="G18" s="34" t="s">
        <v>6</v>
      </c>
      <c r="H18" s="35">
        <v>21</v>
      </c>
      <c r="I18" s="136" t="s">
        <v>829</v>
      </c>
      <c r="J18" s="422"/>
      <c r="K18" s="361"/>
      <c r="L18" s="361"/>
      <c r="M18" s="35">
        <v>17</v>
      </c>
      <c r="N18" s="361"/>
      <c r="O18" s="361"/>
      <c r="P18" s="361"/>
      <c r="Q18" s="361"/>
      <c r="R18" s="361"/>
      <c r="S18" s="361"/>
      <c r="T18" s="361"/>
      <c r="U18" s="361"/>
      <c r="V18" s="361"/>
      <c r="W18" s="361"/>
      <c r="X18" s="428"/>
    </row>
    <row r="19" spans="1:24" ht="36" x14ac:dyDescent="0.2">
      <c r="A19" s="369" t="s">
        <v>832</v>
      </c>
      <c r="B19" s="369" t="s">
        <v>612</v>
      </c>
      <c r="C19" s="369" t="s">
        <v>613</v>
      </c>
      <c r="D19" s="369" t="s">
        <v>346</v>
      </c>
      <c r="E19" s="42">
        <v>3</v>
      </c>
      <c r="F19" s="26" t="s">
        <v>833</v>
      </c>
      <c r="G19" s="26"/>
      <c r="H19" s="60">
        <f>SUM(H20:H24)</f>
        <v>3004</v>
      </c>
      <c r="I19" s="30" t="s">
        <v>834</v>
      </c>
      <c r="J19" s="263">
        <v>3000</v>
      </c>
      <c r="K19" s="28">
        <v>420000000</v>
      </c>
      <c r="L19" s="27">
        <v>0</v>
      </c>
      <c r="M19" s="60">
        <f>SUM(M20:M24)</f>
        <v>3262</v>
      </c>
      <c r="N19" s="28">
        <v>386190000</v>
      </c>
      <c r="O19" s="27">
        <v>0</v>
      </c>
      <c r="P19" s="30" t="s">
        <v>835</v>
      </c>
      <c r="Q19" s="37">
        <v>3258</v>
      </c>
      <c r="R19" s="32">
        <v>43717</v>
      </c>
      <c r="S19" s="32">
        <v>43798</v>
      </c>
      <c r="T19" s="60">
        <f>+J19-Q19</f>
        <v>-258</v>
      </c>
      <c r="U19" s="61">
        <f>+M19/H19</f>
        <v>1.0858854860186418</v>
      </c>
      <c r="V19" s="61">
        <f>+Q19/J19</f>
        <v>1.0860000000000001</v>
      </c>
      <c r="W19" s="61">
        <f>+N19/K19</f>
        <v>0.91949999999999998</v>
      </c>
      <c r="X19" s="425" t="s">
        <v>836</v>
      </c>
    </row>
    <row r="20" spans="1:24" ht="24" x14ac:dyDescent="0.2">
      <c r="A20" s="370"/>
      <c r="B20" s="370"/>
      <c r="C20" s="370"/>
      <c r="D20" s="423"/>
      <c r="E20" s="43" t="s">
        <v>54</v>
      </c>
      <c r="F20" s="33" t="s">
        <v>819</v>
      </c>
      <c r="G20" s="34" t="s">
        <v>2</v>
      </c>
      <c r="H20" s="35">
        <v>1</v>
      </c>
      <c r="I20" s="36" t="s">
        <v>820</v>
      </c>
      <c r="J20" s="422" t="s">
        <v>27</v>
      </c>
      <c r="K20" s="361"/>
      <c r="L20" s="361"/>
      <c r="M20" s="35">
        <v>1</v>
      </c>
      <c r="N20" s="361" t="s">
        <v>27</v>
      </c>
      <c r="O20" s="361"/>
      <c r="P20" s="361"/>
      <c r="Q20" s="361"/>
      <c r="R20" s="361"/>
      <c r="S20" s="361"/>
      <c r="T20" s="361"/>
      <c r="U20" s="361"/>
      <c r="V20" s="361"/>
      <c r="W20" s="361"/>
      <c r="X20" s="426"/>
    </row>
    <row r="21" spans="1:24" ht="24" x14ac:dyDescent="0.2">
      <c r="A21" s="370"/>
      <c r="B21" s="370"/>
      <c r="C21" s="370"/>
      <c r="D21" s="423"/>
      <c r="E21" s="43" t="s">
        <v>50</v>
      </c>
      <c r="F21" s="33" t="s">
        <v>821</v>
      </c>
      <c r="G21" s="34" t="s">
        <v>2</v>
      </c>
      <c r="H21" s="35">
        <v>1</v>
      </c>
      <c r="I21" s="36" t="s">
        <v>822</v>
      </c>
      <c r="J21" s="422"/>
      <c r="K21" s="361"/>
      <c r="L21" s="361"/>
      <c r="M21" s="35">
        <v>1</v>
      </c>
      <c r="N21" s="361"/>
      <c r="O21" s="361"/>
      <c r="P21" s="361"/>
      <c r="Q21" s="361"/>
      <c r="R21" s="361"/>
      <c r="S21" s="361"/>
      <c r="T21" s="361"/>
      <c r="U21" s="361"/>
      <c r="V21" s="361"/>
      <c r="W21" s="361"/>
      <c r="X21" s="426"/>
    </row>
    <row r="22" spans="1:24" ht="36" x14ac:dyDescent="0.2">
      <c r="A22" s="370"/>
      <c r="B22" s="370"/>
      <c r="C22" s="370"/>
      <c r="D22" s="423"/>
      <c r="E22" s="43" t="s">
        <v>49</v>
      </c>
      <c r="F22" s="33" t="s">
        <v>823</v>
      </c>
      <c r="G22" s="34" t="s">
        <v>2</v>
      </c>
      <c r="H22" s="35">
        <v>1</v>
      </c>
      <c r="I22" s="36" t="s">
        <v>824</v>
      </c>
      <c r="J22" s="422"/>
      <c r="K22" s="361"/>
      <c r="L22" s="361"/>
      <c r="M22" s="35">
        <v>1</v>
      </c>
      <c r="N22" s="361"/>
      <c r="O22" s="361"/>
      <c r="P22" s="361"/>
      <c r="Q22" s="361"/>
      <c r="R22" s="361"/>
      <c r="S22" s="361"/>
      <c r="T22" s="361"/>
      <c r="U22" s="361"/>
      <c r="V22" s="361"/>
      <c r="W22" s="361"/>
      <c r="X22" s="426"/>
    </row>
    <row r="23" spans="1:24" ht="24" x14ac:dyDescent="0.2">
      <c r="A23" s="370"/>
      <c r="B23" s="370"/>
      <c r="C23" s="370"/>
      <c r="D23" s="423"/>
      <c r="E23" s="43" t="s">
        <v>47</v>
      </c>
      <c r="F23" s="33" t="s">
        <v>825</v>
      </c>
      <c r="G23" s="34" t="s">
        <v>2</v>
      </c>
      <c r="H23" s="35">
        <v>1</v>
      </c>
      <c r="I23" s="36" t="s">
        <v>826</v>
      </c>
      <c r="J23" s="422"/>
      <c r="K23" s="361"/>
      <c r="L23" s="361"/>
      <c r="M23" s="35">
        <v>1</v>
      </c>
      <c r="N23" s="361"/>
      <c r="O23" s="361"/>
      <c r="P23" s="361"/>
      <c r="Q23" s="361"/>
      <c r="R23" s="361"/>
      <c r="S23" s="361"/>
      <c r="T23" s="361"/>
      <c r="U23" s="361"/>
      <c r="V23" s="361"/>
      <c r="W23" s="361"/>
      <c r="X23" s="426"/>
    </row>
    <row r="24" spans="1:24" ht="24" x14ac:dyDescent="0.2">
      <c r="A24" s="370"/>
      <c r="B24" s="370"/>
      <c r="C24" s="370"/>
      <c r="D24" s="423"/>
      <c r="E24" s="43" t="s">
        <v>48</v>
      </c>
      <c r="F24" s="33" t="s">
        <v>827</v>
      </c>
      <c r="G24" s="34" t="s">
        <v>6</v>
      </c>
      <c r="H24" s="35">
        <v>3000</v>
      </c>
      <c r="I24" s="136" t="s">
        <v>834</v>
      </c>
      <c r="J24" s="422"/>
      <c r="K24" s="361"/>
      <c r="L24" s="361"/>
      <c r="M24" s="36">
        <v>3258</v>
      </c>
      <c r="N24" s="361"/>
      <c r="O24" s="361"/>
      <c r="P24" s="361"/>
      <c r="Q24" s="361"/>
      <c r="R24" s="361"/>
      <c r="S24" s="361"/>
      <c r="T24" s="361"/>
      <c r="U24" s="361"/>
      <c r="V24" s="361"/>
      <c r="W24" s="361"/>
      <c r="X24" s="426"/>
    </row>
    <row r="25" spans="1:24" ht="36" x14ac:dyDescent="0.2">
      <c r="A25" s="369" t="s">
        <v>815</v>
      </c>
      <c r="B25" s="369" t="s">
        <v>612</v>
      </c>
      <c r="C25" s="369" t="s">
        <v>613</v>
      </c>
      <c r="D25" s="369" t="s">
        <v>512</v>
      </c>
      <c r="E25" s="42">
        <v>4</v>
      </c>
      <c r="F25" s="26" t="s">
        <v>837</v>
      </c>
      <c r="G25" s="26"/>
      <c r="H25" s="60">
        <f>SUM(H26:H30)</f>
        <v>19</v>
      </c>
      <c r="I25" s="30" t="s">
        <v>838</v>
      </c>
      <c r="J25" s="263"/>
      <c r="K25" s="28">
        <v>500000000</v>
      </c>
      <c r="L25" s="28">
        <v>1000000000</v>
      </c>
      <c r="M25" s="60">
        <f>SUM(M26:M30)</f>
        <v>3</v>
      </c>
      <c r="N25" s="27"/>
      <c r="O25" s="27"/>
      <c r="P25" s="37"/>
      <c r="Q25" s="37"/>
      <c r="R25" s="37"/>
      <c r="S25" s="37"/>
      <c r="T25" s="60">
        <f>+J25-Q25</f>
        <v>0</v>
      </c>
      <c r="U25" s="61">
        <f>+M25/H25</f>
        <v>0.15789473684210525</v>
      </c>
      <c r="V25" s="61" t="e">
        <f>+Q25/J25</f>
        <v>#DIV/0!</v>
      </c>
      <c r="W25" s="61">
        <f>+N25/K25</f>
        <v>0</v>
      </c>
      <c r="X25" s="425" t="s">
        <v>839</v>
      </c>
    </row>
    <row r="26" spans="1:24" ht="24" x14ac:dyDescent="0.2">
      <c r="A26" s="370"/>
      <c r="B26" s="370"/>
      <c r="C26" s="370"/>
      <c r="D26" s="370"/>
      <c r="E26" s="43" t="s">
        <v>80</v>
      </c>
      <c r="F26" s="33" t="s">
        <v>819</v>
      </c>
      <c r="G26" s="34" t="s">
        <v>2</v>
      </c>
      <c r="H26" s="35">
        <v>1</v>
      </c>
      <c r="I26" s="36" t="s">
        <v>820</v>
      </c>
      <c r="J26" s="422" t="s">
        <v>55</v>
      </c>
      <c r="K26" s="361"/>
      <c r="L26" s="361"/>
      <c r="M26" s="35">
        <v>1</v>
      </c>
      <c r="N26" s="361" t="s">
        <v>55</v>
      </c>
      <c r="O26" s="361"/>
      <c r="P26" s="361"/>
      <c r="Q26" s="361"/>
      <c r="R26" s="361"/>
      <c r="S26" s="361"/>
      <c r="T26" s="361"/>
      <c r="U26" s="361"/>
      <c r="V26" s="361"/>
      <c r="W26" s="361"/>
      <c r="X26" s="426"/>
    </row>
    <row r="27" spans="1:24" ht="24" x14ac:dyDescent="0.2">
      <c r="A27" s="370"/>
      <c r="B27" s="370"/>
      <c r="C27" s="370"/>
      <c r="D27" s="370"/>
      <c r="E27" s="43" t="s">
        <v>57</v>
      </c>
      <c r="F27" s="33" t="s">
        <v>821</v>
      </c>
      <c r="G27" s="34" t="s">
        <v>2</v>
      </c>
      <c r="H27" s="35">
        <v>1</v>
      </c>
      <c r="I27" s="36" t="s">
        <v>822</v>
      </c>
      <c r="J27" s="422"/>
      <c r="K27" s="361"/>
      <c r="L27" s="361"/>
      <c r="M27" s="35">
        <v>1</v>
      </c>
      <c r="N27" s="361"/>
      <c r="O27" s="361"/>
      <c r="P27" s="361"/>
      <c r="Q27" s="361"/>
      <c r="R27" s="361"/>
      <c r="S27" s="361"/>
      <c r="T27" s="361"/>
      <c r="U27" s="361"/>
      <c r="V27" s="361"/>
      <c r="W27" s="361"/>
      <c r="X27" s="426"/>
    </row>
    <row r="28" spans="1:24" ht="36" x14ac:dyDescent="0.2">
      <c r="A28" s="370"/>
      <c r="B28" s="370"/>
      <c r="C28" s="370"/>
      <c r="D28" s="370"/>
      <c r="E28" s="43" t="s">
        <v>58</v>
      </c>
      <c r="F28" s="33" t="s">
        <v>823</v>
      </c>
      <c r="G28" s="34" t="s">
        <v>2</v>
      </c>
      <c r="H28" s="35">
        <v>1</v>
      </c>
      <c r="I28" s="36" t="s">
        <v>824</v>
      </c>
      <c r="J28" s="422"/>
      <c r="K28" s="361"/>
      <c r="L28" s="361"/>
      <c r="M28" s="36">
        <v>1</v>
      </c>
      <c r="N28" s="361"/>
      <c r="O28" s="361"/>
      <c r="P28" s="361"/>
      <c r="Q28" s="361"/>
      <c r="R28" s="361"/>
      <c r="S28" s="361"/>
      <c r="T28" s="361"/>
      <c r="U28" s="361"/>
      <c r="V28" s="361"/>
      <c r="W28" s="361"/>
      <c r="X28" s="426"/>
    </row>
    <row r="29" spans="1:24" ht="24" x14ac:dyDescent="0.2">
      <c r="A29" s="370"/>
      <c r="B29" s="370"/>
      <c r="C29" s="370"/>
      <c r="D29" s="370"/>
      <c r="E29" s="43" t="s">
        <v>59</v>
      </c>
      <c r="F29" s="33" t="s">
        <v>825</v>
      </c>
      <c r="G29" s="34" t="s">
        <v>2</v>
      </c>
      <c r="H29" s="35">
        <v>1</v>
      </c>
      <c r="I29" s="36" t="s">
        <v>826</v>
      </c>
      <c r="J29" s="422"/>
      <c r="K29" s="361"/>
      <c r="L29" s="361"/>
      <c r="M29" s="36">
        <v>0</v>
      </c>
      <c r="N29" s="361"/>
      <c r="O29" s="361"/>
      <c r="P29" s="361"/>
      <c r="Q29" s="361"/>
      <c r="R29" s="361"/>
      <c r="S29" s="361"/>
      <c r="T29" s="361"/>
      <c r="U29" s="361"/>
      <c r="V29" s="361"/>
      <c r="W29" s="361"/>
      <c r="X29" s="426"/>
    </row>
    <row r="30" spans="1:24" ht="24" x14ac:dyDescent="0.2">
      <c r="A30" s="370"/>
      <c r="B30" s="370"/>
      <c r="C30" s="370"/>
      <c r="D30" s="370"/>
      <c r="E30" s="43" t="s">
        <v>60</v>
      </c>
      <c r="F30" s="33" t="s">
        <v>827</v>
      </c>
      <c r="G30" s="34" t="s">
        <v>6</v>
      </c>
      <c r="H30" s="35">
        <v>15</v>
      </c>
      <c r="I30" s="136" t="s">
        <v>838</v>
      </c>
      <c r="J30" s="422"/>
      <c r="K30" s="361"/>
      <c r="L30" s="361"/>
      <c r="M30" s="36">
        <v>0</v>
      </c>
      <c r="N30" s="361"/>
      <c r="O30" s="361"/>
      <c r="P30" s="361"/>
      <c r="Q30" s="361"/>
      <c r="R30" s="361"/>
      <c r="S30" s="361"/>
      <c r="T30" s="361"/>
      <c r="U30" s="361"/>
      <c r="V30" s="361"/>
      <c r="W30" s="361"/>
      <c r="X30" s="426"/>
    </row>
    <row r="31" spans="1:24" ht="84" x14ac:dyDescent="0.2">
      <c r="A31" s="369" t="s">
        <v>611</v>
      </c>
      <c r="B31" s="369" t="s">
        <v>612</v>
      </c>
      <c r="C31" s="369" t="s">
        <v>613</v>
      </c>
      <c r="D31" s="369" t="s">
        <v>512</v>
      </c>
      <c r="E31" s="42">
        <v>5</v>
      </c>
      <c r="F31" s="26" t="s">
        <v>840</v>
      </c>
      <c r="G31" s="26"/>
      <c r="H31" s="60">
        <f>SUM(H32:H37)</f>
        <v>6</v>
      </c>
      <c r="I31" s="30" t="s">
        <v>841</v>
      </c>
      <c r="J31" s="263">
        <v>2</v>
      </c>
      <c r="K31" s="28">
        <v>470000000</v>
      </c>
      <c r="L31" s="28">
        <v>1700000000</v>
      </c>
      <c r="M31" s="60">
        <f>SUM(M32:M37)</f>
        <v>5</v>
      </c>
      <c r="N31" s="28">
        <v>470000000</v>
      </c>
      <c r="O31" s="28">
        <v>1699999999</v>
      </c>
      <c r="P31" s="264" t="s">
        <v>842</v>
      </c>
      <c r="Q31" s="37">
        <v>2</v>
      </c>
      <c r="R31" s="32">
        <v>43826</v>
      </c>
      <c r="S31" s="32">
        <v>44101</v>
      </c>
      <c r="T31" s="60">
        <f>+J31-Q31</f>
        <v>0</v>
      </c>
      <c r="U31" s="61">
        <f>+M31/H31</f>
        <v>0.83333333333333337</v>
      </c>
      <c r="V31" s="61">
        <f>+Q31/J31</f>
        <v>1</v>
      </c>
      <c r="W31" s="61">
        <f>+N31/K31</f>
        <v>1</v>
      </c>
      <c r="X31" s="424" t="s">
        <v>843</v>
      </c>
    </row>
    <row r="32" spans="1:24" ht="36" x14ac:dyDescent="0.2">
      <c r="A32" s="370"/>
      <c r="B32" s="370"/>
      <c r="C32" s="370"/>
      <c r="D32" s="423"/>
      <c r="E32" s="43" t="s">
        <v>62</v>
      </c>
      <c r="F32" s="33" t="s">
        <v>844</v>
      </c>
      <c r="G32" s="34" t="s">
        <v>2</v>
      </c>
      <c r="H32" s="35">
        <v>1</v>
      </c>
      <c r="I32" s="36" t="s">
        <v>845</v>
      </c>
      <c r="J32" s="422"/>
      <c r="K32" s="361"/>
      <c r="L32" s="361"/>
      <c r="M32" s="35">
        <v>1</v>
      </c>
      <c r="N32" s="361"/>
      <c r="O32" s="361"/>
      <c r="P32" s="361"/>
      <c r="Q32" s="361"/>
      <c r="R32" s="361"/>
      <c r="S32" s="361"/>
      <c r="T32" s="361"/>
      <c r="U32" s="361"/>
      <c r="V32" s="361"/>
      <c r="W32" s="361"/>
      <c r="X32" s="424"/>
    </row>
    <row r="33" spans="1:24" ht="24" x14ac:dyDescent="0.2">
      <c r="A33" s="370"/>
      <c r="B33" s="370"/>
      <c r="C33" s="370"/>
      <c r="D33" s="423"/>
      <c r="E33" s="43" t="s">
        <v>63</v>
      </c>
      <c r="F33" s="33" t="s">
        <v>819</v>
      </c>
      <c r="G33" s="34" t="s">
        <v>2</v>
      </c>
      <c r="H33" s="35">
        <v>1</v>
      </c>
      <c r="I33" s="36" t="s">
        <v>820</v>
      </c>
      <c r="J33" s="422"/>
      <c r="K33" s="361"/>
      <c r="L33" s="361"/>
      <c r="M33" s="35">
        <v>1</v>
      </c>
      <c r="N33" s="361"/>
      <c r="O33" s="361"/>
      <c r="P33" s="361"/>
      <c r="Q33" s="361"/>
      <c r="R33" s="361"/>
      <c r="S33" s="361"/>
      <c r="T33" s="361"/>
      <c r="U33" s="361"/>
      <c r="V33" s="361"/>
      <c r="W33" s="361"/>
      <c r="X33" s="424"/>
    </row>
    <row r="34" spans="1:24" ht="24" x14ac:dyDescent="0.2">
      <c r="A34" s="370"/>
      <c r="B34" s="370"/>
      <c r="C34" s="370"/>
      <c r="D34" s="423"/>
      <c r="E34" s="43" t="s">
        <v>64</v>
      </c>
      <c r="F34" s="33" t="s">
        <v>821</v>
      </c>
      <c r="G34" s="34" t="s">
        <v>2</v>
      </c>
      <c r="H34" s="35">
        <v>1</v>
      </c>
      <c r="I34" s="36" t="s">
        <v>822</v>
      </c>
      <c r="J34" s="422"/>
      <c r="K34" s="361"/>
      <c r="L34" s="361"/>
      <c r="M34" s="35">
        <v>1</v>
      </c>
      <c r="N34" s="361"/>
      <c r="O34" s="361"/>
      <c r="P34" s="361"/>
      <c r="Q34" s="361"/>
      <c r="R34" s="361"/>
      <c r="S34" s="361"/>
      <c r="T34" s="361"/>
      <c r="U34" s="361"/>
      <c r="V34" s="361"/>
      <c r="W34" s="361"/>
      <c r="X34" s="424"/>
    </row>
    <row r="35" spans="1:24" ht="36" x14ac:dyDescent="0.2">
      <c r="A35" s="370"/>
      <c r="B35" s="370"/>
      <c r="C35" s="370"/>
      <c r="D35" s="423"/>
      <c r="E35" s="43" t="s">
        <v>65</v>
      </c>
      <c r="F35" s="33" t="s">
        <v>823</v>
      </c>
      <c r="G35" s="34" t="s">
        <v>2</v>
      </c>
      <c r="H35" s="35">
        <v>1</v>
      </c>
      <c r="I35" s="36" t="s">
        <v>824</v>
      </c>
      <c r="J35" s="422"/>
      <c r="K35" s="361"/>
      <c r="L35" s="361"/>
      <c r="M35" s="36">
        <v>1</v>
      </c>
      <c r="N35" s="361"/>
      <c r="O35" s="361"/>
      <c r="P35" s="361"/>
      <c r="Q35" s="361"/>
      <c r="R35" s="361"/>
      <c r="S35" s="361"/>
      <c r="T35" s="361"/>
      <c r="U35" s="361"/>
      <c r="V35" s="361"/>
      <c r="W35" s="361"/>
      <c r="X35" s="424"/>
    </row>
    <row r="36" spans="1:24" ht="24" x14ac:dyDescent="0.2">
      <c r="A36" s="370"/>
      <c r="B36" s="370"/>
      <c r="C36" s="370"/>
      <c r="D36" s="423"/>
      <c r="E36" s="43" t="s">
        <v>291</v>
      </c>
      <c r="F36" s="33" t="s">
        <v>825</v>
      </c>
      <c r="G36" s="34" t="s">
        <v>2</v>
      </c>
      <c r="H36" s="35">
        <v>1</v>
      </c>
      <c r="I36" s="36" t="s">
        <v>826</v>
      </c>
      <c r="J36" s="422"/>
      <c r="K36" s="361"/>
      <c r="L36" s="361"/>
      <c r="M36" s="36">
        <v>1</v>
      </c>
      <c r="N36" s="361"/>
      <c r="O36" s="361"/>
      <c r="P36" s="361"/>
      <c r="Q36" s="361"/>
      <c r="R36" s="361"/>
      <c r="S36" s="361"/>
      <c r="T36" s="361"/>
      <c r="U36" s="361"/>
      <c r="V36" s="361"/>
      <c r="W36" s="361"/>
      <c r="X36" s="424"/>
    </row>
    <row r="37" spans="1:24" ht="36" x14ac:dyDescent="0.2">
      <c r="A37" s="370"/>
      <c r="B37" s="370"/>
      <c r="C37" s="370"/>
      <c r="D37" s="423"/>
      <c r="E37" s="43" t="s">
        <v>293</v>
      </c>
      <c r="F37" s="33" t="s">
        <v>827</v>
      </c>
      <c r="G37" s="34" t="s">
        <v>6</v>
      </c>
      <c r="H37" s="35">
        <v>1</v>
      </c>
      <c r="I37" s="136" t="s">
        <v>841</v>
      </c>
      <c r="J37" s="422"/>
      <c r="K37" s="361"/>
      <c r="L37" s="361"/>
      <c r="M37" s="36">
        <v>0</v>
      </c>
      <c r="N37" s="361"/>
      <c r="O37" s="361"/>
      <c r="P37" s="361"/>
      <c r="Q37" s="361"/>
      <c r="R37" s="361"/>
      <c r="S37" s="361"/>
      <c r="T37" s="361"/>
      <c r="U37" s="361"/>
      <c r="V37" s="361"/>
      <c r="W37" s="361"/>
      <c r="X37" s="424"/>
    </row>
    <row r="38" spans="1:24" ht="108" x14ac:dyDescent="0.2">
      <c r="A38" s="369" t="s">
        <v>815</v>
      </c>
      <c r="B38" s="369" t="s">
        <v>612</v>
      </c>
      <c r="C38" s="369" t="s">
        <v>613</v>
      </c>
      <c r="D38" s="369" t="s">
        <v>449</v>
      </c>
      <c r="E38" s="42">
        <v>6</v>
      </c>
      <c r="F38" s="26" t="s">
        <v>846</v>
      </c>
      <c r="G38" s="26"/>
      <c r="H38" s="60">
        <f>SUM(G39:G43)</f>
        <v>0</v>
      </c>
      <c r="I38" s="30" t="s">
        <v>847</v>
      </c>
      <c r="J38" s="263"/>
      <c r="K38" s="28">
        <v>500000000</v>
      </c>
      <c r="L38" s="28">
        <v>600000000</v>
      </c>
      <c r="M38" s="60">
        <f>SUM(M39:M43)</f>
        <v>3</v>
      </c>
      <c r="N38" s="27"/>
      <c r="O38" s="27">
        <v>0</v>
      </c>
      <c r="P38" s="37"/>
      <c r="Q38" s="37"/>
      <c r="R38" s="37"/>
      <c r="S38" s="37"/>
      <c r="T38" s="60">
        <f>+J38-P38</f>
        <v>0</v>
      </c>
      <c r="U38" s="61" t="e">
        <f>+M38/H38</f>
        <v>#DIV/0!</v>
      </c>
      <c r="V38" s="61" t="e">
        <f>+Q38/J38</f>
        <v>#DIV/0!</v>
      </c>
      <c r="W38" s="61">
        <f>+N38/K38</f>
        <v>0</v>
      </c>
      <c r="X38" s="419" t="s">
        <v>848</v>
      </c>
    </row>
    <row r="39" spans="1:24" ht="24" x14ac:dyDescent="0.2">
      <c r="A39" s="370"/>
      <c r="B39" s="370"/>
      <c r="C39" s="370"/>
      <c r="D39" s="370"/>
      <c r="E39" s="43" t="s">
        <v>66</v>
      </c>
      <c r="F39" s="33" t="s">
        <v>819</v>
      </c>
      <c r="G39" s="34" t="s">
        <v>2</v>
      </c>
      <c r="H39" s="35">
        <v>1</v>
      </c>
      <c r="I39" s="36" t="s">
        <v>820</v>
      </c>
      <c r="J39" s="422" t="s">
        <v>55</v>
      </c>
      <c r="K39" s="361"/>
      <c r="L39" s="361"/>
      <c r="M39" s="35">
        <v>1</v>
      </c>
      <c r="N39" s="361" t="s">
        <v>55</v>
      </c>
      <c r="O39" s="361"/>
      <c r="P39" s="361"/>
      <c r="Q39" s="361"/>
      <c r="R39" s="361"/>
      <c r="S39" s="361"/>
      <c r="T39" s="361"/>
      <c r="U39" s="361"/>
      <c r="V39" s="361"/>
      <c r="W39" s="361"/>
      <c r="X39" s="420"/>
    </row>
    <row r="40" spans="1:24" ht="24" x14ac:dyDescent="0.2">
      <c r="A40" s="370"/>
      <c r="B40" s="370"/>
      <c r="C40" s="370"/>
      <c r="D40" s="370"/>
      <c r="E40" s="43" t="s">
        <v>67</v>
      </c>
      <c r="F40" s="33" t="s">
        <v>821</v>
      </c>
      <c r="G40" s="34" t="s">
        <v>2</v>
      </c>
      <c r="H40" s="35">
        <v>1</v>
      </c>
      <c r="I40" s="36" t="s">
        <v>822</v>
      </c>
      <c r="J40" s="422"/>
      <c r="K40" s="361"/>
      <c r="L40" s="361"/>
      <c r="M40" s="35">
        <v>1</v>
      </c>
      <c r="N40" s="361"/>
      <c r="O40" s="361"/>
      <c r="P40" s="361"/>
      <c r="Q40" s="361"/>
      <c r="R40" s="361"/>
      <c r="S40" s="361"/>
      <c r="T40" s="361"/>
      <c r="U40" s="361"/>
      <c r="V40" s="361"/>
      <c r="W40" s="361"/>
      <c r="X40" s="420"/>
    </row>
    <row r="41" spans="1:24" ht="36" x14ac:dyDescent="0.2">
      <c r="A41" s="370"/>
      <c r="B41" s="370"/>
      <c r="C41" s="370"/>
      <c r="D41" s="370"/>
      <c r="E41" s="43" t="s">
        <v>68</v>
      </c>
      <c r="F41" s="33" t="s">
        <v>823</v>
      </c>
      <c r="G41" s="34" t="s">
        <v>2</v>
      </c>
      <c r="H41" s="35">
        <v>1</v>
      </c>
      <c r="I41" s="36" t="s">
        <v>824</v>
      </c>
      <c r="J41" s="422"/>
      <c r="K41" s="361"/>
      <c r="L41" s="361"/>
      <c r="M41" s="35">
        <v>1</v>
      </c>
      <c r="N41" s="361"/>
      <c r="O41" s="361"/>
      <c r="P41" s="361"/>
      <c r="Q41" s="361"/>
      <c r="R41" s="361"/>
      <c r="S41" s="361"/>
      <c r="T41" s="361"/>
      <c r="U41" s="361"/>
      <c r="V41" s="361"/>
      <c r="W41" s="361"/>
      <c r="X41" s="420"/>
    </row>
    <row r="42" spans="1:24" ht="24" x14ac:dyDescent="0.2">
      <c r="A42" s="370"/>
      <c r="B42" s="370"/>
      <c r="C42" s="370"/>
      <c r="D42" s="370"/>
      <c r="E42" s="43" t="s">
        <v>69</v>
      </c>
      <c r="F42" s="33" t="s">
        <v>825</v>
      </c>
      <c r="G42" s="34" t="s">
        <v>2</v>
      </c>
      <c r="H42" s="35">
        <v>1</v>
      </c>
      <c r="I42" s="36" t="s">
        <v>826</v>
      </c>
      <c r="J42" s="422"/>
      <c r="K42" s="361"/>
      <c r="L42" s="361"/>
      <c r="M42" s="36">
        <v>0</v>
      </c>
      <c r="N42" s="361"/>
      <c r="O42" s="361"/>
      <c r="P42" s="361"/>
      <c r="Q42" s="361"/>
      <c r="R42" s="361"/>
      <c r="S42" s="361"/>
      <c r="T42" s="361"/>
      <c r="U42" s="361"/>
      <c r="V42" s="361"/>
      <c r="W42" s="361"/>
      <c r="X42" s="420"/>
    </row>
    <row r="43" spans="1:24" ht="48" x14ac:dyDescent="0.2">
      <c r="A43" s="370"/>
      <c r="B43" s="370"/>
      <c r="C43" s="370"/>
      <c r="D43" s="370"/>
      <c r="E43" s="43" t="s">
        <v>302</v>
      </c>
      <c r="F43" s="33" t="s">
        <v>827</v>
      </c>
      <c r="G43" s="34" t="s">
        <v>6</v>
      </c>
      <c r="H43" s="35"/>
      <c r="I43" s="136" t="s">
        <v>847</v>
      </c>
      <c r="J43" s="422"/>
      <c r="K43" s="361"/>
      <c r="L43" s="361"/>
      <c r="M43" s="36">
        <v>0</v>
      </c>
      <c r="N43" s="361"/>
      <c r="O43" s="361"/>
      <c r="P43" s="361"/>
      <c r="Q43" s="361"/>
      <c r="R43" s="361"/>
      <c r="S43" s="361"/>
      <c r="T43" s="361"/>
      <c r="U43" s="361"/>
      <c r="V43" s="361"/>
      <c r="W43" s="361"/>
      <c r="X43" s="420"/>
    </row>
    <row r="44" spans="1:24" ht="36" x14ac:dyDescent="0.2">
      <c r="A44" s="369" t="s">
        <v>849</v>
      </c>
      <c r="B44" s="369" t="s">
        <v>612</v>
      </c>
      <c r="C44" s="369" t="s">
        <v>613</v>
      </c>
      <c r="D44" s="369" t="s">
        <v>346</v>
      </c>
      <c r="E44" s="42">
        <v>7</v>
      </c>
      <c r="F44" s="26" t="s">
        <v>850</v>
      </c>
      <c r="G44" s="26"/>
      <c r="H44" s="60">
        <f>SUM(H45:H49)</f>
        <v>1</v>
      </c>
      <c r="I44" s="30" t="s">
        <v>851</v>
      </c>
      <c r="J44" s="263"/>
      <c r="K44" s="28"/>
      <c r="L44" s="27"/>
      <c r="M44" s="60">
        <f>SUM(M45:M49)</f>
        <v>1</v>
      </c>
      <c r="N44" s="27"/>
      <c r="O44" s="27"/>
      <c r="P44" s="37"/>
      <c r="Q44" s="37"/>
      <c r="R44" s="37"/>
      <c r="S44" s="37"/>
      <c r="T44" s="60">
        <f>+J44-P44</f>
        <v>0</v>
      </c>
      <c r="U44" s="61">
        <f>+M44/H44</f>
        <v>1</v>
      </c>
      <c r="V44" s="61" t="e">
        <f>+Q44/J44</f>
        <v>#DIV/0!</v>
      </c>
      <c r="W44" s="61" t="e">
        <f>+N44/K44</f>
        <v>#DIV/0!</v>
      </c>
      <c r="X44" s="419" t="s">
        <v>852</v>
      </c>
    </row>
    <row r="45" spans="1:24" ht="24" x14ac:dyDescent="0.2">
      <c r="A45" s="370"/>
      <c r="B45" s="370"/>
      <c r="C45" s="370"/>
      <c r="D45" s="370"/>
      <c r="E45" s="43" t="s">
        <v>367</v>
      </c>
      <c r="F45" s="33" t="s">
        <v>819</v>
      </c>
      <c r="G45" s="34" t="s">
        <v>2</v>
      </c>
      <c r="H45" s="35">
        <v>1</v>
      </c>
      <c r="I45" s="36" t="s">
        <v>820</v>
      </c>
      <c r="J45" s="422" t="s">
        <v>55</v>
      </c>
      <c r="K45" s="361"/>
      <c r="L45" s="361"/>
      <c r="M45" s="36">
        <v>1</v>
      </c>
      <c r="N45" s="361" t="s">
        <v>55</v>
      </c>
      <c r="O45" s="361"/>
      <c r="P45" s="361"/>
      <c r="Q45" s="361"/>
      <c r="R45" s="361"/>
      <c r="S45" s="361"/>
      <c r="T45" s="361"/>
      <c r="U45" s="361"/>
      <c r="V45" s="361"/>
      <c r="W45" s="361"/>
      <c r="X45" s="420"/>
    </row>
    <row r="46" spans="1:24" ht="24" x14ac:dyDescent="0.2">
      <c r="A46" s="370"/>
      <c r="B46" s="370"/>
      <c r="C46" s="370"/>
      <c r="D46" s="370"/>
      <c r="E46" s="43" t="s">
        <v>371</v>
      </c>
      <c r="F46" s="33" t="s">
        <v>821</v>
      </c>
      <c r="G46" s="34" t="s">
        <v>2</v>
      </c>
      <c r="H46" s="265" t="s">
        <v>27</v>
      </c>
      <c r="I46" s="36" t="s">
        <v>822</v>
      </c>
      <c r="J46" s="422"/>
      <c r="K46" s="361"/>
      <c r="L46" s="361"/>
      <c r="M46" s="36"/>
      <c r="N46" s="361"/>
      <c r="O46" s="361"/>
      <c r="P46" s="361"/>
      <c r="Q46" s="361"/>
      <c r="R46" s="361"/>
      <c r="S46" s="361"/>
      <c r="T46" s="361"/>
      <c r="U46" s="361"/>
      <c r="V46" s="361"/>
      <c r="W46" s="361"/>
      <c r="X46" s="420"/>
    </row>
    <row r="47" spans="1:24" ht="36" x14ac:dyDescent="0.2">
      <c r="A47" s="370"/>
      <c r="B47" s="370"/>
      <c r="C47" s="370"/>
      <c r="D47" s="370"/>
      <c r="E47" s="43" t="s">
        <v>374</v>
      </c>
      <c r="F47" s="33" t="s">
        <v>823</v>
      </c>
      <c r="G47" s="34" t="s">
        <v>2</v>
      </c>
      <c r="H47" s="265" t="s">
        <v>27</v>
      </c>
      <c r="I47" s="36" t="s">
        <v>824</v>
      </c>
      <c r="J47" s="422"/>
      <c r="K47" s="361"/>
      <c r="L47" s="361"/>
      <c r="M47" s="36"/>
      <c r="N47" s="361"/>
      <c r="O47" s="361"/>
      <c r="P47" s="361"/>
      <c r="Q47" s="361"/>
      <c r="R47" s="361"/>
      <c r="S47" s="361"/>
      <c r="T47" s="361"/>
      <c r="U47" s="361"/>
      <c r="V47" s="361"/>
      <c r="W47" s="361"/>
      <c r="X47" s="420"/>
    </row>
    <row r="48" spans="1:24" ht="24" x14ac:dyDescent="0.2">
      <c r="A48" s="370"/>
      <c r="B48" s="370"/>
      <c r="C48" s="370"/>
      <c r="D48" s="370"/>
      <c r="E48" s="43" t="s">
        <v>377</v>
      </c>
      <c r="F48" s="33" t="s">
        <v>825</v>
      </c>
      <c r="G48" s="34" t="s">
        <v>2</v>
      </c>
      <c r="H48" s="265" t="s">
        <v>27</v>
      </c>
      <c r="I48" s="36" t="s">
        <v>826</v>
      </c>
      <c r="J48" s="422"/>
      <c r="K48" s="361"/>
      <c r="L48" s="361"/>
      <c r="M48" s="36"/>
      <c r="N48" s="361"/>
      <c r="O48" s="361"/>
      <c r="P48" s="361"/>
      <c r="Q48" s="361"/>
      <c r="R48" s="361"/>
      <c r="S48" s="361"/>
      <c r="T48" s="361"/>
      <c r="U48" s="361"/>
      <c r="V48" s="361"/>
      <c r="W48" s="361"/>
      <c r="X48" s="420"/>
    </row>
    <row r="49" spans="1:24" ht="36" x14ac:dyDescent="0.2">
      <c r="A49" s="370"/>
      <c r="B49" s="370"/>
      <c r="C49" s="370"/>
      <c r="D49" s="370"/>
      <c r="E49" s="43" t="s">
        <v>380</v>
      </c>
      <c r="F49" s="33" t="s">
        <v>827</v>
      </c>
      <c r="G49" s="34" t="s">
        <v>6</v>
      </c>
      <c r="H49" s="265" t="s">
        <v>27</v>
      </c>
      <c r="I49" s="136" t="s">
        <v>851</v>
      </c>
      <c r="J49" s="422"/>
      <c r="K49" s="361"/>
      <c r="L49" s="361"/>
      <c r="M49" s="36"/>
      <c r="N49" s="361"/>
      <c r="O49" s="361"/>
      <c r="P49" s="361"/>
      <c r="Q49" s="361"/>
      <c r="R49" s="361"/>
      <c r="S49" s="361"/>
      <c r="T49" s="361"/>
      <c r="U49" s="361"/>
      <c r="V49" s="361"/>
      <c r="W49" s="361"/>
      <c r="X49" s="421"/>
    </row>
  </sheetData>
  <mergeCells count="78">
    <mergeCell ref="A2:C3"/>
    <mergeCell ref="D2:L3"/>
    <mergeCell ref="M2:S3"/>
    <mergeCell ref="T2:W3"/>
    <mergeCell ref="X2:X5"/>
    <mergeCell ref="A4:A5"/>
    <mergeCell ref="B4:B5"/>
    <mergeCell ref="C4:C5"/>
    <mergeCell ref="D4:D5"/>
    <mergeCell ref="E4:E5"/>
    <mergeCell ref="Q4:Q5"/>
    <mergeCell ref="F4:F5"/>
    <mergeCell ref="G4:G5"/>
    <mergeCell ref="H4:H5"/>
    <mergeCell ref="I4:I5"/>
    <mergeCell ref="J4:J5"/>
    <mergeCell ref="K4:K5"/>
    <mergeCell ref="L4:L5"/>
    <mergeCell ref="M4:M5"/>
    <mergeCell ref="N4:N5"/>
    <mergeCell ref="O4:O5"/>
    <mergeCell ref="P4:P5"/>
    <mergeCell ref="R4:S4"/>
    <mergeCell ref="T4:T5"/>
    <mergeCell ref="U4:U5"/>
    <mergeCell ref="V4:V5"/>
    <mergeCell ref="W4:W5"/>
    <mergeCell ref="X6:X12"/>
    <mergeCell ref="A7:A12"/>
    <mergeCell ref="B7:B12"/>
    <mergeCell ref="C7:C12"/>
    <mergeCell ref="D7:D12"/>
    <mergeCell ref="J8:L12"/>
    <mergeCell ref="N8:W12"/>
    <mergeCell ref="A6:D6"/>
    <mergeCell ref="E6:F6"/>
    <mergeCell ref="A13:A18"/>
    <mergeCell ref="B13:B18"/>
    <mergeCell ref="C13:C18"/>
    <mergeCell ref="D13:D18"/>
    <mergeCell ref="X13:X18"/>
    <mergeCell ref="J14:L18"/>
    <mergeCell ref="N14:W18"/>
    <mergeCell ref="A19:A24"/>
    <mergeCell ref="B19:B24"/>
    <mergeCell ref="C19:C24"/>
    <mergeCell ref="D19:D24"/>
    <mergeCell ref="X19:X24"/>
    <mergeCell ref="J20:L24"/>
    <mergeCell ref="N20:W24"/>
    <mergeCell ref="A25:A30"/>
    <mergeCell ref="B25:B30"/>
    <mergeCell ref="C25:C30"/>
    <mergeCell ref="D25:D30"/>
    <mergeCell ref="X25:X30"/>
    <mergeCell ref="J26:L30"/>
    <mergeCell ref="N26:W30"/>
    <mergeCell ref="A31:A37"/>
    <mergeCell ref="B31:B37"/>
    <mergeCell ref="C31:C37"/>
    <mergeCell ref="D31:D37"/>
    <mergeCell ref="X31:X37"/>
    <mergeCell ref="J32:L37"/>
    <mergeCell ref="N32:W37"/>
    <mergeCell ref="A38:A43"/>
    <mergeCell ref="B38:B43"/>
    <mergeCell ref="C38:C43"/>
    <mergeCell ref="D38:D43"/>
    <mergeCell ref="X38:X43"/>
    <mergeCell ref="J39:L43"/>
    <mergeCell ref="N39:W43"/>
    <mergeCell ref="A44:A49"/>
    <mergeCell ref="B44:B49"/>
    <mergeCell ref="C44:C49"/>
    <mergeCell ref="D44:D49"/>
    <mergeCell ref="X44:X49"/>
    <mergeCell ref="J45:L49"/>
    <mergeCell ref="N45:W4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6"/>
  <sheetViews>
    <sheetView zoomScale="73" zoomScaleNormal="73" workbookViewId="0">
      <selection activeCell="I18" sqref="I18"/>
    </sheetView>
  </sheetViews>
  <sheetFormatPr baseColWidth="10" defaultRowHeight="12.75" x14ac:dyDescent="0.2"/>
  <cols>
    <col min="5" max="5" width="7" bestFit="1" customWidth="1"/>
    <col min="6" max="6" width="31.85546875" customWidth="1"/>
    <col min="9" max="9" width="46.7109375" bestFit="1" customWidth="1"/>
    <col min="11" max="11" width="22.7109375" bestFit="1" customWidth="1"/>
    <col min="12" max="12" width="10.85546875" customWidth="1"/>
    <col min="13" max="13" width="22.140625" customWidth="1"/>
    <col min="14" max="15" width="22.7109375" bestFit="1" customWidth="1"/>
    <col min="16" max="16" width="76.140625" bestFit="1" customWidth="1"/>
    <col min="24" max="24" width="133" bestFit="1" customWidth="1"/>
  </cols>
  <sheetData>
    <row r="1" spans="1:24" x14ac:dyDescent="0.2">
      <c r="A1" s="374"/>
      <c r="B1" s="374"/>
      <c r="C1" s="374"/>
      <c r="D1" s="376" t="s">
        <v>42</v>
      </c>
      <c r="E1" s="376"/>
      <c r="F1" s="376"/>
      <c r="G1" s="376"/>
      <c r="H1" s="376"/>
      <c r="I1" s="376"/>
      <c r="J1" s="376"/>
      <c r="K1" s="376"/>
      <c r="L1" s="376"/>
      <c r="M1" s="376"/>
      <c r="N1" s="376"/>
      <c r="O1" s="376"/>
      <c r="P1" s="376"/>
      <c r="Q1" s="376"/>
      <c r="R1" s="376"/>
      <c r="S1" s="376"/>
      <c r="T1" s="376"/>
      <c r="U1" s="376"/>
      <c r="V1" s="376"/>
      <c r="W1" s="376"/>
      <c r="X1" s="376"/>
    </row>
    <row r="2" spans="1:24"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24" x14ac:dyDescent="0.2">
      <c r="A3" s="374"/>
      <c r="B3" s="374"/>
      <c r="C3" s="374"/>
      <c r="D3" s="377" t="s">
        <v>662</v>
      </c>
      <c r="E3" s="377"/>
      <c r="F3" s="377"/>
      <c r="G3" s="377"/>
      <c r="H3" s="377"/>
      <c r="I3" s="377"/>
      <c r="J3" s="377"/>
      <c r="K3" s="377"/>
      <c r="L3" s="377"/>
      <c r="M3" s="377"/>
      <c r="N3" s="377"/>
      <c r="O3" s="377"/>
      <c r="P3" s="377"/>
      <c r="Q3" s="377"/>
      <c r="R3" s="377"/>
      <c r="S3" s="377"/>
      <c r="T3" s="377"/>
      <c r="U3" s="377"/>
      <c r="V3" s="377"/>
      <c r="W3" s="377"/>
      <c r="X3" s="377"/>
    </row>
    <row r="4" spans="1:24"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24"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24"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24" ht="13.5" thickBot="1" x14ac:dyDescent="0.25">
      <c r="A7" s="375"/>
      <c r="B7" s="375"/>
      <c r="C7" s="375"/>
      <c r="D7" s="48"/>
      <c r="E7" s="48"/>
      <c r="F7" s="48"/>
      <c r="G7" s="48"/>
      <c r="H7" s="48"/>
      <c r="I7" s="48"/>
      <c r="J7" s="48"/>
      <c r="K7" s="48"/>
      <c r="L7" s="48"/>
      <c r="M7" s="48"/>
      <c r="N7" s="48"/>
      <c r="O7" s="48"/>
      <c r="P7" s="48"/>
      <c r="Q7" s="48"/>
      <c r="R7" s="48"/>
      <c r="S7" s="48"/>
      <c r="T7" s="48"/>
      <c r="U7" s="48"/>
      <c r="V7" s="48"/>
      <c r="W7" s="48"/>
      <c r="X7" s="48"/>
    </row>
    <row r="8" spans="1:24" ht="13.5" thickTop="1" x14ac:dyDescent="0.2">
      <c r="A8" s="50"/>
      <c r="B8" s="50"/>
      <c r="C8" s="50"/>
      <c r="D8" s="51"/>
      <c r="E8" s="49"/>
      <c r="F8" s="49"/>
      <c r="G8" s="49"/>
      <c r="H8" s="49"/>
      <c r="I8" s="49"/>
      <c r="J8" s="49"/>
      <c r="K8" s="49"/>
      <c r="L8" s="49"/>
      <c r="M8" s="49"/>
      <c r="N8" s="49"/>
      <c r="O8" s="49"/>
      <c r="P8" s="49"/>
      <c r="Q8" s="49"/>
      <c r="R8" s="49"/>
      <c r="S8" s="49"/>
      <c r="T8" s="49"/>
      <c r="U8" s="49"/>
      <c r="V8" s="49"/>
      <c r="W8" s="49"/>
      <c r="X8" s="49"/>
    </row>
    <row r="9" spans="1:24" x14ac:dyDescent="0.2">
      <c r="A9" s="379" t="s">
        <v>77</v>
      </c>
      <c r="B9" s="379"/>
      <c r="C9" s="379"/>
      <c r="D9" s="380" t="s">
        <v>89</v>
      </c>
      <c r="E9" s="381"/>
      <c r="F9" s="381"/>
      <c r="G9" s="381"/>
      <c r="H9" s="381"/>
      <c r="I9" s="381"/>
      <c r="J9" s="381"/>
      <c r="K9" s="381"/>
      <c r="L9" s="381"/>
      <c r="M9" s="382" t="s">
        <v>93</v>
      </c>
      <c r="N9" s="382"/>
      <c r="O9" s="382"/>
      <c r="P9" s="382"/>
      <c r="Q9" s="382"/>
      <c r="R9" s="382"/>
      <c r="S9" s="382"/>
      <c r="T9" s="383" t="s">
        <v>78</v>
      </c>
      <c r="U9" s="384"/>
      <c r="V9" s="384"/>
      <c r="W9" s="385"/>
      <c r="X9" s="389" t="s">
        <v>132</v>
      </c>
    </row>
    <row r="10" spans="1:24" ht="33" customHeight="1" x14ac:dyDescent="0.2">
      <c r="A10" s="379"/>
      <c r="B10" s="379"/>
      <c r="C10" s="379"/>
      <c r="D10" s="381"/>
      <c r="E10" s="381"/>
      <c r="F10" s="381"/>
      <c r="G10" s="381"/>
      <c r="H10" s="381"/>
      <c r="I10" s="381"/>
      <c r="J10" s="381"/>
      <c r="K10" s="381"/>
      <c r="L10" s="381"/>
      <c r="M10" s="382"/>
      <c r="N10" s="382"/>
      <c r="O10" s="382"/>
      <c r="P10" s="382"/>
      <c r="Q10" s="382"/>
      <c r="R10" s="382"/>
      <c r="S10" s="382"/>
      <c r="T10" s="386"/>
      <c r="U10" s="387"/>
      <c r="V10" s="387"/>
      <c r="W10" s="388"/>
      <c r="X10" s="389"/>
    </row>
    <row r="11" spans="1:24" x14ac:dyDescent="0.2">
      <c r="A11" s="390" t="s">
        <v>34</v>
      </c>
      <c r="B11" s="373" t="s">
        <v>35</v>
      </c>
      <c r="C11" s="373" t="s">
        <v>28</v>
      </c>
      <c r="D11" s="372" t="s">
        <v>40</v>
      </c>
      <c r="E11" s="372" t="s">
        <v>0</v>
      </c>
      <c r="F11" s="372" t="s">
        <v>4</v>
      </c>
      <c r="G11" s="372" t="s">
        <v>10</v>
      </c>
      <c r="H11" s="372" t="s">
        <v>123</v>
      </c>
      <c r="I11" s="372" t="s">
        <v>104</v>
      </c>
      <c r="J11" s="372" t="s">
        <v>105</v>
      </c>
      <c r="K11" s="372" t="s">
        <v>663</v>
      </c>
      <c r="L11" s="372" t="s">
        <v>22</v>
      </c>
      <c r="M11" s="371" t="s">
        <v>106</v>
      </c>
      <c r="N11" s="371" t="s">
        <v>23</v>
      </c>
      <c r="O11" s="371" t="s">
        <v>24</v>
      </c>
      <c r="P11" s="371" t="s">
        <v>117</v>
      </c>
      <c r="Q11" s="371" t="s">
        <v>107</v>
      </c>
      <c r="R11" s="371" t="s">
        <v>33</v>
      </c>
      <c r="S11" s="371"/>
      <c r="T11" s="364" t="s">
        <v>108</v>
      </c>
      <c r="U11" s="364" t="s">
        <v>109</v>
      </c>
      <c r="V11" s="365" t="s">
        <v>126</v>
      </c>
      <c r="W11" s="365" t="s">
        <v>29</v>
      </c>
      <c r="X11" s="389"/>
    </row>
    <row r="12" spans="1:24" ht="24" x14ac:dyDescent="0.2">
      <c r="A12" s="390"/>
      <c r="B12" s="373"/>
      <c r="C12" s="373"/>
      <c r="D12" s="372"/>
      <c r="E12" s="372"/>
      <c r="F12" s="372"/>
      <c r="G12" s="372"/>
      <c r="H12" s="372"/>
      <c r="I12" s="372"/>
      <c r="J12" s="372"/>
      <c r="K12" s="372"/>
      <c r="L12" s="372"/>
      <c r="M12" s="371"/>
      <c r="N12" s="371"/>
      <c r="O12" s="371"/>
      <c r="P12" s="371"/>
      <c r="Q12" s="371"/>
      <c r="R12" s="92" t="s">
        <v>31</v>
      </c>
      <c r="S12" s="92" t="s">
        <v>32</v>
      </c>
      <c r="T12" s="364"/>
      <c r="U12" s="364"/>
      <c r="V12" s="365"/>
      <c r="W12" s="365"/>
      <c r="X12" s="389"/>
    </row>
    <row r="13" spans="1:24" ht="18" x14ac:dyDescent="0.25">
      <c r="A13" s="366" t="s">
        <v>143</v>
      </c>
      <c r="B13" s="366"/>
      <c r="C13" s="366"/>
      <c r="D13" s="366"/>
      <c r="E13" s="367" t="s">
        <v>76</v>
      </c>
      <c r="F13" s="368"/>
      <c r="G13" s="62"/>
      <c r="H13" s="60">
        <f>+H14+H18+H31</f>
        <v>257</v>
      </c>
      <c r="I13" s="63"/>
      <c r="J13" s="63">
        <f>J14+J18+J31+J46+J48+J57+J59+J61+J61+J63+J65+J93+J95</f>
        <v>434</v>
      </c>
      <c r="K13" s="65">
        <f>K14+K18+K31+K46+K48+K57+K59+K61+K63+K65+K93+K95</f>
        <v>28294000000</v>
      </c>
      <c r="L13" s="63">
        <f>+L14+L18+L31</f>
        <v>0</v>
      </c>
      <c r="M13" s="60">
        <f>+M14+M18+M31</f>
        <v>215</v>
      </c>
      <c r="N13" s="67">
        <f>N14+N18+N31+N46+N48+N57+N59+N61+N63+N65+N93+N95</f>
        <v>25807521728.25</v>
      </c>
      <c r="O13" s="67">
        <f>O14+O18+O31+O46+O48+O57+O59+O61+O63+O65+O93+O95</f>
        <v>12734716218</v>
      </c>
      <c r="P13" s="66" t="s">
        <v>5</v>
      </c>
      <c r="Q13" s="68"/>
      <c r="R13" s="69"/>
      <c r="S13" s="69"/>
      <c r="T13" s="60">
        <f>+J13-Q13</f>
        <v>434</v>
      </c>
      <c r="U13" s="60">
        <f>+(U14+U18+U31+U46+U48+U57)/6</f>
        <v>0.87493639549267221</v>
      </c>
      <c r="V13" s="60">
        <f>+(V14+V18+V31+V46+V48+V57)/6</f>
        <v>1</v>
      </c>
      <c r="W13" s="60">
        <f>+(W14+W18+W31+W46+W48+W57)/6</f>
        <v>0.87067477176339259</v>
      </c>
      <c r="X13" s="427" t="s">
        <v>664</v>
      </c>
    </row>
    <row r="14" spans="1:24" ht="60" x14ac:dyDescent="0.2">
      <c r="A14" s="369"/>
      <c r="B14" s="369"/>
      <c r="C14" s="369"/>
      <c r="D14" s="369" t="s">
        <v>665</v>
      </c>
      <c r="E14" s="247">
        <v>1</v>
      </c>
      <c r="F14" s="26" t="s">
        <v>666</v>
      </c>
      <c r="G14" s="26"/>
      <c r="H14" s="60">
        <f>SUM(H15:H17)</f>
        <v>62</v>
      </c>
      <c r="I14" s="27" t="s">
        <v>667</v>
      </c>
      <c r="J14" s="27">
        <f>H14</f>
        <v>62</v>
      </c>
      <c r="K14" s="28">
        <v>3225992014</v>
      </c>
      <c r="L14" s="27">
        <v>0</v>
      </c>
      <c r="M14" s="60">
        <f>SUM(M15:M17)</f>
        <v>23</v>
      </c>
      <c r="N14" s="29">
        <v>3225992014</v>
      </c>
      <c r="O14" s="29">
        <v>12734716218</v>
      </c>
      <c r="P14" s="248" t="s">
        <v>668</v>
      </c>
      <c r="Q14" s="31">
        <f>J14</f>
        <v>62</v>
      </c>
      <c r="R14" s="32">
        <v>44030</v>
      </c>
      <c r="S14" s="32">
        <v>40178</v>
      </c>
      <c r="T14" s="60">
        <f>+J14-Q14</f>
        <v>0</v>
      </c>
      <c r="U14" s="61">
        <f>+M14/H14</f>
        <v>0.37096774193548387</v>
      </c>
      <c r="V14" s="61">
        <f>+Q14/J14</f>
        <v>1</v>
      </c>
      <c r="W14" s="61">
        <f>+N14/K14</f>
        <v>1</v>
      </c>
      <c r="X14" s="428"/>
    </row>
    <row r="15" spans="1:24" ht="36" x14ac:dyDescent="0.2">
      <c r="A15" s="370"/>
      <c r="B15" s="370"/>
      <c r="C15" s="370"/>
      <c r="D15" s="370"/>
      <c r="E15" s="249" t="s">
        <v>30</v>
      </c>
      <c r="F15" s="250" t="s">
        <v>669</v>
      </c>
      <c r="G15" s="251" t="s">
        <v>3</v>
      </c>
      <c r="H15" s="36">
        <v>43</v>
      </c>
      <c r="I15" s="250" t="s">
        <v>670</v>
      </c>
      <c r="J15" s="361" t="s">
        <v>27</v>
      </c>
      <c r="K15" s="362"/>
      <c r="L15" s="362"/>
      <c r="M15" s="36">
        <v>4</v>
      </c>
      <c r="N15" s="361" t="s">
        <v>27</v>
      </c>
      <c r="O15" s="361"/>
      <c r="P15" s="361"/>
      <c r="Q15" s="361"/>
      <c r="R15" s="361"/>
      <c r="S15" s="361"/>
      <c r="T15" s="361"/>
      <c r="U15" s="361"/>
      <c r="V15" s="361"/>
      <c r="W15" s="361"/>
      <c r="X15" s="428"/>
    </row>
    <row r="16" spans="1:24" ht="24" x14ac:dyDescent="0.2">
      <c r="A16" s="370"/>
      <c r="B16" s="370"/>
      <c r="C16" s="370"/>
      <c r="D16" s="370"/>
      <c r="E16" s="249" t="s">
        <v>25</v>
      </c>
      <c r="F16" s="250" t="s">
        <v>671</v>
      </c>
      <c r="G16" s="252" t="s">
        <v>140</v>
      </c>
      <c r="H16" s="36">
        <v>15</v>
      </c>
      <c r="I16" s="250" t="s">
        <v>672</v>
      </c>
      <c r="J16" s="362"/>
      <c r="K16" s="362"/>
      <c r="L16" s="362"/>
      <c r="M16" s="36">
        <v>15</v>
      </c>
      <c r="N16" s="361"/>
      <c r="O16" s="361"/>
      <c r="P16" s="361"/>
      <c r="Q16" s="361"/>
      <c r="R16" s="361"/>
      <c r="S16" s="361"/>
      <c r="T16" s="361"/>
      <c r="U16" s="361"/>
      <c r="V16" s="361"/>
      <c r="W16" s="361"/>
      <c r="X16" s="428"/>
    </row>
    <row r="17" spans="1:24" ht="36" x14ac:dyDescent="0.2">
      <c r="A17" s="370"/>
      <c r="B17" s="370"/>
      <c r="C17" s="370"/>
      <c r="D17" s="370"/>
      <c r="E17" s="249" t="s">
        <v>673</v>
      </c>
      <c r="F17" s="250" t="s">
        <v>674</v>
      </c>
      <c r="G17" s="251" t="s">
        <v>3</v>
      </c>
      <c r="H17" s="36">
        <v>4</v>
      </c>
      <c r="I17" s="250" t="s">
        <v>675</v>
      </c>
      <c r="J17" s="362"/>
      <c r="K17" s="362"/>
      <c r="L17" s="362"/>
      <c r="M17" s="36">
        <v>4</v>
      </c>
      <c r="N17" s="361"/>
      <c r="O17" s="361"/>
      <c r="P17" s="361"/>
      <c r="Q17" s="361"/>
      <c r="R17" s="361"/>
      <c r="S17" s="361"/>
      <c r="T17" s="361"/>
      <c r="U17" s="361"/>
      <c r="V17" s="361"/>
      <c r="W17" s="361"/>
      <c r="X17" s="428"/>
    </row>
    <row r="18" spans="1:24" ht="156" x14ac:dyDescent="0.2">
      <c r="A18" s="406"/>
      <c r="B18" s="406"/>
      <c r="C18" s="406"/>
      <c r="D18" s="519" t="s">
        <v>665</v>
      </c>
      <c r="E18" s="247">
        <v>2</v>
      </c>
      <c r="F18" s="26" t="s">
        <v>676</v>
      </c>
      <c r="G18" s="26"/>
      <c r="H18" s="60">
        <f>SUM(H19:H30)</f>
        <v>101</v>
      </c>
      <c r="I18" s="30"/>
      <c r="J18" s="30">
        <f>H18</f>
        <v>101</v>
      </c>
      <c r="K18" s="28">
        <v>5598525299</v>
      </c>
      <c r="L18" s="27"/>
      <c r="M18" s="60">
        <f>SUM(M19:M30)</f>
        <v>99</v>
      </c>
      <c r="N18" s="29">
        <v>5176617594.25</v>
      </c>
      <c r="O18" s="29">
        <v>0</v>
      </c>
      <c r="P18" s="248" t="s">
        <v>677</v>
      </c>
      <c r="Q18" s="31">
        <f>J18</f>
        <v>101</v>
      </c>
      <c r="R18" s="32">
        <v>44030</v>
      </c>
      <c r="S18" s="32">
        <v>40178</v>
      </c>
      <c r="T18" s="60">
        <f>+J18-Q18</f>
        <v>0</v>
      </c>
      <c r="U18" s="61">
        <f>+M18/H18</f>
        <v>0.98019801980198018</v>
      </c>
      <c r="V18" s="61">
        <f>+Q18/J18</f>
        <v>1</v>
      </c>
      <c r="W18" s="61">
        <f>+N18/K18</f>
        <v>0.92463949304196935</v>
      </c>
      <c r="X18" s="427" t="s">
        <v>678</v>
      </c>
    </row>
    <row r="19" spans="1:24" ht="24" x14ac:dyDescent="0.2">
      <c r="A19" s="407"/>
      <c r="B19" s="407"/>
      <c r="C19" s="407"/>
      <c r="D19" s="520"/>
      <c r="E19" s="249" t="s">
        <v>70</v>
      </c>
      <c r="F19" s="250" t="s">
        <v>679</v>
      </c>
      <c r="G19" s="252" t="s">
        <v>140</v>
      </c>
      <c r="H19" s="36">
        <v>8</v>
      </c>
      <c r="I19" s="250" t="s">
        <v>672</v>
      </c>
      <c r="J19" s="400" t="s">
        <v>27</v>
      </c>
      <c r="K19" s="402"/>
      <c r="L19" s="403"/>
      <c r="M19" s="36">
        <v>8</v>
      </c>
      <c r="N19" s="400" t="s">
        <v>27</v>
      </c>
      <c r="O19" s="402"/>
      <c r="P19" s="402"/>
      <c r="Q19" s="402"/>
      <c r="R19" s="402"/>
      <c r="S19" s="402"/>
      <c r="T19" s="402"/>
      <c r="U19" s="402"/>
      <c r="V19" s="402"/>
      <c r="W19" s="403"/>
      <c r="X19" s="515"/>
    </row>
    <row r="20" spans="1:24" x14ac:dyDescent="0.2">
      <c r="A20" s="407"/>
      <c r="B20" s="407"/>
      <c r="C20" s="407"/>
      <c r="D20" s="520"/>
      <c r="E20" s="249" t="s">
        <v>71</v>
      </c>
      <c r="F20" s="250" t="s">
        <v>680</v>
      </c>
      <c r="G20" s="252" t="s">
        <v>140</v>
      </c>
      <c r="H20" s="36">
        <v>4</v>
      </c>
      <c r="I20" s="250" t="s">
        <v>672</v>
      </c>
      <c r="J20" s="401"/>
      <c r="K20" s="404"/>
      <c r="L20" s="405"/>
      <c r="M20" s="36">
        <v>4</v>
      </c>
      <c r="N20" s="401"/>
      <c r="O20" s="404"/>
      <c r="P20" s="404"/>
      <c r="Q20" s="404"/>
      <c r="R20" s="404"/>
      <c r="S20" s="404"/>
      <c r="T20" s="404"/>
      <c r="U20" s="404"/>
      <c r="V20" s="404"/>
      <c r="W20" s="405"/>
      <c r="X20" s="515"/>
    </row>
    <row r="21" spans="1:24" ht="24" x14ac:dyDescent="0.2">
      <c r="A21" s="407"/>
      <c r="B21" s="407"/>
      <c r="C21" s="407"/>
      <c r="D21" s="520"/>
      <c r="E21" s="249" t="s">
        <v>72</v>
      </c>
      <c r="F21" s="250" t="s">
        <v>681</v>
      </c>
      <c r="G21" s="252" t="s">
        <v>140</v>
      </c>
      <c r="H21" s="36">
        <v>25</v>
      </c>
      <c r="I21" s="250" t="s">
        <v>672</v>
      </c>
      <c r="J21" s="401"/>
      <c r="K21" s="404"/>
      <c r="L21" s="405"/>
      <c r="M21" s="36">
        <v>23</v>
      </c>
      <c r="N21" s="401"/>
      <c r="O21" s="404"/>
      <c r="P21" s="404"/>
      <c r="Q21" s="404"/>
      <c r="R21" s="404"/>
      <c r="S21" s="404"/>
      <c r="T21" s="404"/>
      <c r="U21" s="404"/>
      <c r="V21" s="404"/>
      <c r="W21" s="405"/>
      <c r="X21" s="515"/>
    </row>
    <row r="22" spans="1:24" x14ac:dyDescent="0.2">
      <c r="A22" s="407"/>
      <c r="B22" s="407"/>
      <c r="C22" s="407"/>
      <c r="D22" s="520"/>
      <c r="E22" s="249" t="s">
        <v>73</v>
      </c>
      <c r="F22" s="250" t="s">
        <v>682</v>
      </c>
      <c r="G22" s="252" t="s">
        <v>140</v>
      </c>
      <c r="H22" s="36">
        <v>2</v>
      </c>
      <c r="I22" s="250" t="s">
        <v>672</v>
      </c>
      <c r="J22" s="401"/>
      <c r="K22" s="404"/>
      <c r="L22" s="405"/>
      <c r="M22" s="36">
        <v>2</v>
      </c>
      <c r="N22" s="401"/>
      <c r="O22" s="404"/>
      <c r="P22" s="404"/>
      <c r="Q22" s="404"/>
      <c r="R22" s="404"/>
      <c r="S22" s="404"/>
      <c r="T22" s="404"/>
      <c r="U22" s="404"/>
      <c r="V22" s="404"/>
      <c r="W22" s="405"/>
      <c r="X22" s="515"/>
    </row>
    <row r="23" spans="1:24" ht="24" x14ac:dyDescent="0.2">
      <c r="A23" s="407"/>
      <c r="B23" s="407"/>
      <c r="C23" s="407"/>
      <c r="D23" s="520"/>
      <c r="E23" s="249" t="s">
        <v>74</v>
      </c>
      <c r="F23" s="250" t="s">
        <v>683</v>
      </c>
      <c r="G23" s="252" t="s">
        <v>140</v>
      </c>
      <c r="H23" s="36">
        <v>7</v>
      </c>
      <c r="I23" s="250" t="s">
        <v>672</v>
      </c>
      <c r="J23" s="401"/>
      <c r="K23" s="404"/>
      <c r="L23" s="405"/>
      <c r="M23" s="36">
        <v>7</v>
      </c>
      <c r="N23" s="401"/>
      <c r="O23" s="404"/>
      <c r="P23" s="404"/>
      <c r="Q23" s="404"/>
      <c r="R23" s="404"/>
      <c r="S23" s="404"/>
      <c r="T23" s="404"/>
      <c r="U23" s="404"/>
      <c r="V23" s="404"/>
      <c r="W23" s="405"/>
      <c r="X23" s="515"/>
    </row>
    <row r="24" spans="1:24" x14ac:dyDescent="0.2">
      <c r="A24" s="517"/>
      <c r="B24" s="517"/>
      <c r="C24" s="517"/>
      <c r="D24" s="521"/>
      <c r="E24" s="249" t="s">
        <v>166</v>
      </c>
      <c r="F24" s="250" t="s">
        <v>684</v>
      </c>
      <c r="G24" s="252" t="s">
        <v>140</v>
      </c>
      <c r="H24" s="36">
        <v>6</v>
      </c>
      <c r="I24" s="250" t="s">
        <v>672</v>
      </c>
      <c r="J24" s="512"/>
      <c r="K24" s="507"/>
      <c r="L24" s="508"/>
      <c r="M24" s="36">
        <v>6</v>
      </c>
      <c r="N24" s="512"/>
      <c r="O24" s="507"/>
      <c r="P24" s="507"/>
      <c r="Q24" s="507"/>
      <c r="R24" s="507"/>
      <c r="S24" s="507"/>
      <c r="T24" s="507"/>
      <c r="U24" s="507"/>
      <c r="V24" s="507"/>
      <c r="W24" s="508"/>
      <c r="X24" s="515"/>
    </row>
    <row r="25" spans="1:24" ht="24" x14ac:dyDescent="0.2">
      <c r="A25" s="517"/>
      <c r="B25" s="517"/>
      <c r="C25" s="517"/>
      <c r="D25" s="521"/>
      <c r="E25" s="249" t="s">
        <v>685</v>
      </c>
      <c r="F25" s="250" t="s">
        <v>686</v>
      </c>
      <c r="G25" s="251" t="s">
        <v>3</v>
      </c>
      <c r="H25" s="36">
        <v>4</v>
      </c>
      <c r="I25" s="250" t="s">
        <v>675</v>
      </c>
      <c r="J25" s="512"/>
      <c r="K25" s="507"/>
      <c r="L25" s="508"/>
      <c r="M25" s="36">
        <v>4</v>
      </c>
      <c r="N25" s="512"/>
      <c r="O25" s="507"/>
      <c r="P25" s="507"/>
      <c r="Q25" s="507"/>
      <c r="R25" s="507"/>
      <c r="S25" s="507"/>
      <c r="T25" s="507"/>
      <c r="U25" s="507"/>
      <c r="V25" s="507"/>
      <c r="W25" s="508"/>
      <c r="X25" s="515"/>
    </row>
    <row r="26" spans="1:24" ht="24" x14ac:dyDescent="0.2">
      <c r="A26" s="517"/>
      <c r="B26" s="517"/>
      <c r="C26" s="517"/>
      <c r="D26" s="521"/>
      <c r="E26" s="249" t="s">
        <v>167</v>
      </c>
      <c r="F26" s="250" t="s">
        <v>687</v>
      </c>
      <c r="G26" s="252" t="s">
        <v>140</v>
      </c>
      <c r="H26" s="36">
        <v>6</v>
      </c>
      <c r="I26" s="250" t="s">
        <v>672</v>
      </c>
      <c r="J26" s="512"/>
      <c r="K26" s="507"/>
      <c r="L26" s="508"/>
      <c r="M26" s="36">
        <v>6</v>
      </c>
      <c r="N26" s="512"/>
      <c r="O26" s="507"/>
      <c r="P26" s="507"/>
      <c r="Q26" s="507"/>
      <c r="R26" s="507"/>
      <c r="S26" s="507"/>
      <c r="T26" s="507"/>
      <c r="U26" s="507"/>
      <c r="V26" s="507"/>
      <c r="W26" s="508"/>
      <c r="X26" s="515"/>
    </row>
    <row r="27" spans="1:24" x14ac:dyDescent="0.2">
      <c r="A27" s="517"/>
      <c r="B27" s="517"/>
      <c r="C27" s="517"/>
      <c r="D27" s="521"/>
      <c r="E27" s="249" t="s">
        <v>179</v>
      </c>
      <c r="F27" s="250" t="s">
        <v>688</v>
      </c>
      <c r="G27" s="252" t="s">
        <v>140</v>
      </c>
      <c r="H27" s="36">
        <v>5</v>
      </c>
      <c r="I27" s="250" t="s">
        <v>672</v>
      </c>
      <c r="J27" s="512"/>
      <c r="K27" s="507"/>
      <c r="L27" s="508"/>
      <c r="M27" s="36">
        <v>5</v>
      </c>
      <c r="N27" s="512"/>
      <c r="O27" s="507"/>
      <c r="P27" s="507"/>
      <c r="Q27" s="507"/>
      <c r="R27" s="507"/>
      <c r="S27" s="507"/>
      <c r="T27" s="507"/>
      <c r="U27" s="507"/>
      <c r="V27" s="507"/>
      <c r="W27" s="508"/>
      <c r="X27" s="515"/>
    </row>
    <row r="28" spans="1:24" x14ac:dyDescent="0.2">
      <c r="A28" s="517"/>
      <c r="B28" s="517"/>
      <c r="C28" s="517"/>
      <c r="D28" s="521"/>
      <c r="E28" s="249" t="s">
        <v>689</v>
      </c>
      <c r="F28" s="250" t="s">
        <v>690</v>
      </c>
      <c r="G28" s="252" t="s">
        <v>140</v>
      </c>
      <c r="H28" s="36">
        <v>11</v>
      </c>
      <c r="I28" s="250" t="s">
        <v>672</v>
      </c>
      <c r="J28" s="512"/>
      <c r="K28" s="507"/>
      <c r="L28" s="508"/>
      <c r="M28" s="36">
        <v>11</v>
      </c>
      <c r="N28" s="512"/>
      <c r="O28" s="507"/>
      <c r="P28" s="507"/>
      <c r="Q28" s="507"/>
      <c r="R28" s="507"/>
      <c r="S28" s="507"/>
      <c r="T28" s="507"/>
      <c r="U28" s="507"/>
      <c r="V28" s="507"/>
      <c r="W28" s="508"/>
      <c r="X28" s="515"/>
    </row>
    <row r="29" spans="1:24" ht="36" x14ac:dyDescent="0.2">
      <c r="A29" s="517"/>
      <c r="B29" s="517"/>
      <c r="C29" s="517"/>
      <c r="D29" s="521"/>
      <c r="E29" s="249" t="s">
        <v>691</v>
      </c>
      <c r="F29" s="250" t="s">
        <v>692</v>
      </c>
      <c r="G29" s="251" t="s">
        <v>3</v>
      </c>
      <c r="H29" s="36">
        <v>4</v>
      </c>
      <c r="I29" s="250" t="s">
        <v>675</v>
      </c>
      <c r="J29" s="512"/>
      <c r="K29" s="507"/>
      <c r="L29" s="508"/>
      <c r="M29" s="36">
        <v>4</v>
      </c>
      <c r="N29" s="512"/>
      <c r="O29" s="507"/>
      <c r="P29" s="507"/>
      <c r="Q29" s="507"/>
      <c r="R29" s="507"/>
      <c r="S29" s="507"/>
      <c r="T29" s="507"/>
      <c r="U29" s="507"/>
      <c r="V29" s="507"/>
      <c r="W29" s="508"/>
      <c r="X29" s="515"/>
    </row>
    <row r="30" spans="1:24" x14ac:dyDescent="0.2">
      <c r="A30" s="518"/>
      <c r="B30" s="518"/>
      <c r="C30" s="518"/>
      <c r="D30" s="522"/>
      <c r="E30" s="249" t="s">
        <v>693</v>
      </c>
      <c r="F30" s="250" t="s">
        <v>694</v>
      </c>
      <c r="G30" s="252" t="s">
        <v>140</v>
      </c>
      <c r="H30" s="36">
        <v>19</v>
      </c>
      <c r="I30" s="250" t="s">
        <v>672</v>
      </c>
      <c r="J30" s="513"/>
      <c r="K30" s="510"/>
      <c r="L30" s="511"/>
      <c r="M30" s="36">
        <v>19</v>
      </c>
      <c r="N30" s="513"/>
      <c r="O30" s="510"/>
      <c r="P30" s="510"/>
      <c r="Q30" s="510"/>
      <c r="R30" s="510"/>
      <c r="S30" s="510"/>
      <c r="T30" s="510"/>
      <c r="U30" s="510"/>
      <c r="V30" s="510"/>
      <c r="W30" s="511"/>
      <c r="X30" s="516"/>
    </row>
    <row r="31" spans="1:24" ht="60" x14ac:dyDescent="0.2">
      <c r="A31" s="398"/>
      <c r="B31" s="398"/>
      <c r="C31" s="398"/>
      <c r="D31" s="398" t="s">
        <v>665</v>
      </c>
      <c r="E31" s="247">
        <v>3</v>
      </c>
      <c r="F31" s="26" t="s">
        <v>695</v>
      </c>
      <c r="G31" s="26"/>
      <c r="H31" s="60">
        <f>SUM(H32:H45)</f>
        <v>94</v>
      </c>
      <c r="I31" s="30">
        <f>SUM(I32:I36)</f>
        <v>0</v>
      </c>
      <c r="J31" s="30">
        <f>H31</f>
        <v>94</v>
      </c>
      <c r="K31" s="28">
        <v>6517758565</v>
      </c>
      <c r="L31" s="27"/>
      <c r="M31" s="60">
        <f>SUM(M32:M45)</f>
        <v>93</v>
      </c>
      <c r="N31" s="29">
        <v>6372521588</v>
      </c>
      <c r="O31" s="29">
        <v>0</v>
      </c>
      <c r="P31" s="248" t="s">
        <v>696</v>
      </c>
      <c r="Q31" s="31">
        <f>J31</f>
        <v>94</v>
      </c>
      <c r="R31" s="32">
        <v>44030</v>
      </c>
      <c r="S31" s="32">
        <v>40178</v>
      </c>
      <c r="T31" s="60">
        <f>+J31-Q31</f>
        <v>0</v>
      </c>
      <c r="U31" s="61">
        <f>+M31/H31</f>
        <v>0.98936170212765961</v>
      </c>
      <c r="V31" s="61">
        <f>+Q31/J31</f>
        <v>1</v>
      </c>
      <c r="W31" s="61">
        <f>+N31/K31</f>
        <v>0.9777167295241781</v>
      </c>
      <c r="X31" s="427" t="s">
        <v>697</v>
      </c>
    </row>
    <row r="32" spans="1:24" x14ac:dyDescent="0.2">
      <c r="A32" s="499"/>
      <c r="B32" s="499"/>
      <c r="C32" s="499"/>
      <c r="D32" s="499"/>
      <c r="E32" s="249" t="s">
        <v>54</v>
      </c>
      <c r="F32" s="250" t="s">
        <v>698</v>
      </c>
      <c r="G32" s="252" t="s">
        <v>140</v>
      </c>
      <c r="H32" s="36">
        <v>7</v>
      </c>
      <c r="I32" s="250" t="s">
        <v>672</v>
      </c>
      <c r="J32" s="400" t="s">
        <v>27</v>
      </c>
      <c r="K32" s="402"/>
      <c r="L32" s="403"/>
      <c r="M32" s="36">
        <v>7</v>
      </c>
      <c r="N32" s="400" t="s">
        <v>27</v>
      </c>
      <c r="O32" s="402"/>
      <c r="P32" s="402"/>
      <c r="Q32" s="402"/>
      <c r="R32" s="402"/>
      <c r="S32" s="402"/>
      <c r="T32" s="402"/>
      <c r="U32" s="402"/>
      <c r="V32" s="402"/>
      <c r="W32" s="403"/>
      <c r="X32" s="428"/>
    </row>
    <row r="33" spans="1:24" x14ac:dyDescent="0.2">
      <c r="A33" s="499"/>
      <c r="B33" s="499"/>
      <c r="C33" s="499"/>
      <c r="D33" s="499"/>
      <c r="E33" s="249" t="s">
        <v>50</v>
      </c>
      <c r="F33" s="250" t="s">
        <v>699</v>
      </c>
      <c r="G33" s="252" t="s">
        <v>140</v>
      </c>
      <c r="H33" s="36">
        <v>6</v>
      </c>
      <c r="I33" s="250" t="s">
        <v>672</v>
      </c>
      <c r="J33" s="401"/>
      <c r="K33" s="404"/>
      <c r="L33" s="405"/>
      <c r="M33" s="36">
        <v>6</v>
      </c>
      <c r="N33" s="401"/>
      <c r="O33" s="404"/>
      <c r="P33" s="404"/>
      <c r="Q33" s="404"/>
      <c r="R33" s="404"/>
      <c r="S33" s="404"/>
      <c r="T33" s="404"/>
      <c r="U33" s="404"/>
      <c r="V33" s="404"/>
      <c r="W33" s="405"/>
      <c r="X33" s="428"/>
    </row>
    <row r="34" spans="1:24" ht="24" x14ac:dyDescent="0.2">
      <c r="A34" s="499"/>
      <c r="B34" s="499"/>
      <c r="C34" s="499"/>
      <c r="D34" s="499"/>
      <c r="E34" s="249" t="s">
        <v>700</v>
      </c>
      <c r="F34" s="250" t="s">
        <v>701</v>
      </c>
      <c r="G34" s="251" t="s">
        <v>3</v>
      </c>
      <c r="H34" s="36">
        <v>4</v>
      </c>
      <c r="I34" s="250" t="s">
        <v>675</v>
      </c>
      <c r="J34" s="401"/>
      <c r="K34" s="404"/>
      <c r="L34" s="405"/>
      <c r="M34" s="36">
        <v>4</v>
      </c>
      <c r="N34" s="401"/>
      <c r="O34" s="404"/>
      <c r="P34" s="404"/>
      <c r="Q34" s="404"/>
      <c r="R34" s="404"/>
      <c r="S34" s="404"/>
      <c r="T34" s="404"/>
      <c r="U34" s="404"/>
      <c r="V34" s="404"/>
      <c r="W34" s="405"/>
      <c r="X34" s="428"/>
    </row>
    <row r="35" spans="1:24" x14ac:dyDescent="0.2">
      <c r="A35" s="499"/>
      <c r="B35" s="499"/>
      <c r="C35" s="499"/>
      <c r="D35" s="499"/>
      <c r="E35" s="249" t="s">
        <v>49</v>
      </c>
      <c r="F35" s="250" t="s">
        <v>702</v>
      </c>
      <c r="G35" s="252" t="s">
        <v>140</v>
      </c>
      <c r="H35" s="36">
        <v>15</v>
      </c>
      <c r="I35" s="250" t="s">
        <v>672</v>
      </c>
      <c r="J35" s="401"/>
      <c r="K35" s="404"/>
      <c r="L35" s="405"/>
      <c r="M35" s="36">
        <v>15</v>
      </c>
      <c r="N35" s="401"/>
      <c r="O35" s="404"/>
      <c r="P35" s="404"/>
      <c r="Q35" s="404"/>
      <c r="R35" s="404"/>
      <c r="S35" s="404"/>
      <c r="T35" s="404"/>
      <c r="U35" s="404"/>
      <c r="V35" s="404"/>
      <c r="W35" s="405"/>
      <c r="X35" s="428"/>
    </row>
    <row r="36" spans="1:24" ht="24" x14ac:dyDescent="0.2">
      <c r="A36" s="499"/>
      <c r="B36" s="499"/>
      <c r="C36" s="499"/>
      <c r="D36" s="499"/>
      <c r="E36" s="249" t="s">
        <v>703</v>
      </c>
      <c r="F36" s="250" t="s">
        <v>704</v>
      </c>
      <c r="G36" s="251" t="s">
        <v>3</v>
      </c>
      <c r="H36" s="36">
        <v>4</v>
      </c>
      <c r="I36" s="250" t="s">
        <v>675</v>
      </c>
      <c r="J36" s="401"/>
      <c r="K36" s="404"/>
      <c r="L36" s="405"/>
      <c r="M36" s="36">
        <v>4</v>
      </c>
      <c r="N36" s="401"/>
      <c r="O36" s="404"/>
      <c r="P36" s="404"/>
      <c r="Q36" s="404"/>
      <c r="R36" s="404"/>
      <c r="S36" s="404"/>
      <c r="T36" s="404"/>
      <c r="U36" s="404"/>
      <c r="V36" s="404"/>
      <c r="W36" s="405"/>
      <c r="X36" s="428"/>
    </row>
    <row r="37" spans="1:24" x14ac:dyDescent="0.2">
      <c r="A37" s="500"/>
      <c r="B37" s="500"/>
      <c r="C37" s="500"/>
      <c r="D37" s="500"/>
      <c r="E37" s="249" t="s">
        <v>47</v>
      </c>
      <c r="F37" s="250" t="s">
        <v>705</v>
      </c>
      <c r="G37" s="252" t="s">
        <v>140</v>
      </c>
      <c r="H37" s="36">
        <v>5</v>
      </c>
      <c r="I37" s="250" t="s">
        <v>672</v>
      </c>
      <c r="J37" s="512"/>
      <c r="K37" s="507"/>
      <c r="L37" s="508"/>
      <c r="M37" s="36">
        <v>5</v>
      </c>
      <c r="N37" s="512"/>
      <c r="O37" s="507"/>
      <c r="P37" s="507"/>
      <c r="Q37" s="507"/>
      <c r="R37" s="507"/>
      <c r="S37" s="507"/>
      <c r="T37" s="507"/>
      <c r="U37" s="507"/>
      <c r="V37" s="507"/>
      <c r="W37" s="508"/>
      <c r="X37" s="502"/>
    </row>
    <row r="38" spans="1:24" x14ac:dyDescent="0.2">
      <c r="A38" s="500"/>
      <c r="B38" s="500"/>
      <c r="C38" s="500"/>
      <c r="D38" s="500"/>
      <c r="E38" s="249" t="s">
        <v>48</v>
      </c>
      <c r="F38" s="250" t="s">
        <v>706</v>
      </c>
      <c r="G38" s="252" t="s">
        <v>140</v>
      </c>
      <c r="H38" s="36">
        <v>4</v>
      </c>
      <c r="I38" s="250" t="s">
        <v>672</v>
      </c>
      <c r="J38" s="512"/>
      <c r="K38" s="507"/>
      <c r="L38" s="508"/>
      <c r="M38" s="36">
        <v>4</v>
      </c>
      <c r="N38" s="512"/>
      <c r="O38" s="507"/>
      <c r="P38" s="507"/>
      <c r="Q38" s="507"/>
      <c r="R38" s="507"/>
      <c r="S38" s="507"/>
      <c r="T38" s="507"/>
      <c r="U38" s="507"/>
      <c r="V38" s="507"/>
      <c r="W38" s="508"/>
      <c r="X38" s="502"/>
    </row>
    <row r="39" spans="1:24" ht="24" x14ac:dyDescent="0.2">
      <c r="A39" s="500"/>
      <c r="B39" s="500"/>
      <c r="C39" s="500"/>
      <c r="D39" s="500"/>
      <c r="E39" s="249" t="s">
        <v>707</v>
      </c>
      <c r="F39" s="250" t="s">
        <v>708</v>
      </c>
      <c r="G39" s="251" t="s">
        <v>3</v>
      </c>
      <c r="H39" s="36">
        <v>4</v>
      </c>
      <c r="I39" s="250" t="s">
        <v>675</v>
      </c>
      <c r="J39" s="512"/>
      <c r="K39" s="507"/>
      <c r="L39" s="508"/>
      <c r="M39" s="36">
        <v>4</v>
      </c>
      <c r="N39" s="512"/>
      <c r="O39" s="507"/>
      <c r="P39" s="507"/>
      <c r="Q39" s="507"/>
      <c r="R39" s="507"/>
      <c r="S39" s="507"/>
      <c r="T39" s="507"/>
      <c r="U39" s="507"/>
      <c r="V39" s="507"/>
      <c r="W39" s="508"/>
      <c r="X39" s="502"/>
    </row>
    <row r="40" spans="1:24" ht="24" x14ac:dyDescent="0.2">
      <c r="A40" s="500"/>
      <c r="B40" s="500"/>
      <c r="C40" s="500"/>
      <c r="D40" s="500"/>
      <c r="E40" s="249" t="s">
        <v>170</v>
      </c>
      <c r="F40" s="250" t="s">
        <v>709</v>
      </c>
      <c r="G40" s="252" t="s">
        <v>140</v>
      </c>
      <c r="H40" s="36">
        <v>8</v>
      </c>
      <c r="I40" s="250" t="s">
        <v>672</v>
      </c>
      <c r="J40" s="512"/>
      <c r="K40" s="507"/>
      <c r="L40" s="508"/>
      <c r="M40" s="36">
        <v>8</v>
      </c>
      <c r="N40" s="512"/>
      <c r="O40" s="507"/>
      <c r="P40" s="507"/>
      <c r="Q40" s="507"/>
      <c r="R40" s="507"/>
      <c r="S40" s="507"/>
      <c r="T40" s="507"/>
      <c r="U40" s="507"/>
      <c r="V40" s="507"/>
      <c r="W40" s="508"/>
      <c r="X40" s="502"/>
    </row>
    <row r="41" spans="1:24" ht="24" x14ac:dyDescent="0.2">
      <c r="A41" s="500"/>
      <c r="B41" s="500"/>
      <c r="C41" s="500"/>
      <c r="D41" s="500"/>
      <c r="E41" s="249" t="s">
        <v>171</v>
      </c>
      <c r="F41" s="250" t="s">
        <v>710</v>
      </c>
      <c r="G41" s="252" t="s">
        <v>140</v>
      </c>
      <c r="H41" s="36">
        <v>21</v>
      </c>
      <c r="I41" s="250" t="s">
        <v>672</v>
      </c>
      <c r="J41" s="512"/>
      <c r="K41" s="507"/>
      <c r="L41" s="508"/>
      <c r="M41" s="36">
        <v>21</v>
      </c>
      <c r="N41" s="512"/>
      <c r="O41" s="507"/>
      <c r="P41" s="507"/>
      <c r="Q41" s="507"/>
      <c r="R41" s="507"/>
      <c r="S41" s="507"/>
      <c r="T41" s="507"/>
      <c r="U41" s="507"/>
      <c r="V41" s="507"/>
      <c r="W41" s="508"/>
      <c r="X41" s="502"/>
    </row>
    <row r="42" spans="1:24" ht="24" x14ac:dyDescent="0.2">
      <c r="A42" s="500"/>
      <c r="B42" s="500"/>
      <c r="C42" s="500"/>
      <c r="D42" s="500"/>
      <c r="E42" s="249" t="s">
        <v>711</v>
      </c>
      <c r="F42" s="250" t="s">
        <v>712</v>
      </c>
      <c r="G42" s="251" t="s">
        <v>3</v>
      </c>
      <c r="H42" s="36">
        <v>4</v>
      </c>
      <c r="I42" s="250" t="s">
        <v>675</v>
      </c>
      <c r="J42" s="512"/>
      <c r="K42" s="507"/>
      <c r="L42" s="508"/>
      <c r="M42" s="36">
        <v>4</v>
      </c>
      <c r="N42" s="512"/>
      <c r="O42" s="507"/>
      <c r="P42" s="507"/>
      <c r="Q42" s="507"/>
      <c r="R42" s="507"/>
      <c r="S42" s="507"/>
      <c r="T42" s="507"/>
      <c r="U42" s="507"/>
      <c r="V42" s="507"/>
      <c r="W42" s="508"/>
      <c r="X42" s="502"/>
    </row>
    <row r="43" spans="1:24" ht="24" x14ac:dyDescent="0.2">
      <c r="A43" s="500"/>
      <c r="B43" s="500"/>
      <c r="C43" s="500"/>
      <c r="D43" s="500"/>
      <c r="E43" s="249" t="s">
        <v>180</v>
      </c>
      <c r="F43" s="250" t="s">
        <v>713</v>
      </c>
      <c r="G43" s="252" t="s">
        <v>140</v>
      </c>
      <c r="H43" s="36">
        <v>7</v>
      </c>
      <c r="I43" s="250" t="s">
        <v>672</v>
      </c>
      <c r="J43" s="512"/>
      <c r="K43" s="507"/>
      <c r="L43" s="508"/>
      <c r="M43" s="36">
        <v>6</v>
      </c>
      <c r="N43" s="512"/>
      <c r="O43" s="507"/>
      <c r="P43" s="507"/>
      <c r="Q43" s="507"/>
      <c r="R43" s="507"/>
      <c r="S43" s="507"/>
      <c r="T43" s="507"/>
      <c r="U43" s="507"/>
      <c r="V43" s="507"/>
      <c r="W43" s="508"/>
      <c r="X43" s="502"/>
    </row>
    <row r="44" spans="1:24" x14ac:dyDescent="0.2">
      <c r="A44" s="500"/>
      <c r="B44" s="500"/>
      <c r="C44" s="500"/>
      <c r="D44" s="500"/>
      <c r="E44" s="249" t="s">
        <v>227</v>
      </c>
      <c r="F44" s="250" t="s">
        <v>714</v>
      </c>
      <c r="G44" s="252" t="s">
        <v>140</v>
      </c>
      <c r="H44" s="36">
        <v>1</v>
      </c>
      <c r="I44" s="250" t="s">
        <v>672</v>
      </c>
      <c r="J44" s="512"/>
      <c r="K44" s="507"/>
      <c r="L44" s="508"/>
      <c r="M44" s="36">
        <v>1</v>
      </c>
      <c r="N44" s="512"/>
      <c r="O44" s="507"/>
      <c r="P44" s="507"/>
      <c r="Q44" s="507"/>
      <c r="R44" s="507"/>
      <c r="S44" s="507"/>
      <c r="T44" s="507"/>
      <c r="U44" s="507"/>
      <c r="V44" s="507"/>
      <c r="W44" s="508"/>
      <c r="X44" s="502"/>
    </row>
    <row r="45" spans="1:24" x14ac:dyDescent="0.2">
      <c r="A45" s="501"/>
      <c r="B45" s="501"/>
      <c r="C45" s="501"/>
      <c r="D45" s="501"/>
      <c r="E45" s="249" t="s">
        <v>229</v>
      </c>
      <c r="F45" s="250" t="s">
        <v>715</v>
      </c>
      <c r="G45" s="252" t="s">
        <v>140</v>
      </c>
      <c r="H45" s="36">
        <v>4</v>
      </c>
      <c r="I45" s="250" t="s">
        <v>672</v>
      </c>
      <c r="J45" s="513"/>
      <c r="K45" s="510"/>
      <c r="L45" s="511"/>
      <c r="M45" s="36">
        <v>4</v>
      </c>
      <c r="N45" s="513"/>
      <c r="O45" s="510"/>
      <c r="P45" s="510"/>
      <c r="Q45" s="510"/>
      <c r="R45" s="510"/>
      <c r="S45" s="510"/>
      <c r="T45" s="510"/>
      <c r="U45" s="510"/>
      <c r="V45" s="510"/>
      <c r="W45" s="511"/>
      <c r="X45" s="503"/>
    </row>
    <row r="46" spans="1:24" ht="36" x14ac:dyDescent="0.2">
      <c r="A46" s="369"/>
      <c r="B46" s="369"/>
      <c r="C46" s="369"/>
      <c r="D46" s="369" t="s">
        <v>665</v>
      </c>
      <c r="E46" s="247">
        <v>4</v>
      </c>
      <c r="F46" s="26" t="s">
        <v>716</v>
      </c>
      <c r="G46" s="26"/>
      <c r="H46" s="60">
        <f>SUM(H47:H47)</f>
        <v>20</v>
      </c>
      <c r="I46" s="30"/>
      <c r="J46" s="30">
        <f>H46</f>
        <v>20</v>
      </c>
      <c r="K46" s="28">
        <v>1105744267</v>
      </c>
      <c r="L46" s="27"/>
      <c r="M46" s="60">
        <f>SUM(M47)</f>
        <v>20</v>
      </c>
      <c r="N46" s="29">
        <v>822780874</v>
      </c>
      <c r="O46" s="29">
        <v>0</v>
      </c>
      <c r="P46" s="248" t="s">
        <v>717</v>
      </c>
      <c r="Q46" s="31">
        <f>J46</f>
        <v>20</v>
      </c>
      <c r="R46" s="32">
        <v>44030</v>
      </c>
      <c r="S46" s="32">
        <v>40178</v>
      </c>
      <c r="T46" s="60">
        <f>+J46-Q46</f>
        <v>0</v>
      </c>
      <c r="U46" s="61">
        <f>+M46/H46</f>
        <v>1</v>
      </c>
      <c r="V46" s="61">
        <f>+Q46/J46</f>
        <v>1</v>
      </c>
      <c r="W46" s="61">
        <f>+N46/K46</f>
        <v>0.74409689342752883</v>
      </c>
      <c r="X46" s="514" t="s">
        <v>718</v>
      </c>
    </row>
    <row r="47" spans="1:24" ht="18" x14ac:dyDescent="0.2">
      <c r="A47" s="370"/>
      <c r="B47" s="370"/>
      <c r="C47" s="370"/>
      <c r="D47" s="370"/>
      <c r="E47" s="249" t="s">
        <v>80</v>
      </c>
      <c r="F47" s="33" t="s">
        <v>719</v>
      </c>
      <c r="G47" s="252" t="s">
        <v>140</v>
      </c>
      <c r="H47" s="36">
        <v>20</v>
      </c>
      <c r="I47" s="250" t="s">
        <v>672</v>
      </c>
      <c r="J47" s="361" t="s">
        <v>55</v>
      </c>
      <c r="K47" s="361"/>
      <c r="L47" s="361"/>
      <c r="M47" s="36">
        <v>20</v>
      </c>
      <c r="N47" s="361" t="s">
        <v>55</v>
      </c>
      <c r="O47" s="361"/>
      <c r="P47" s="361"/>
      <c r="Q47" s="361"/>
      <c r="R47" s="361"/>
      <c r="S47" s="361"/>
      <c r="T47" s="361"/>
      <c r="U47" s="361"/>
      <c r="V47" s="361"/>
      <c r="W47" s="361"/>
      <c r="X47" s="514"/>
    </row>
    <row r="48" spans="1:24" ht="132" x14ac:dyDescent="0.2">
      <c r="A48" s="398"/>
      <c r="B48" s="398"/>
      <c r="C48" s="398"/>
      <c r="D48" s="398" t="s">
        <v>665</v>
      </c>
      <c r="E48" s="247">
        <v>5</v>
      </c>
      <c r="F48" s="26" t="s">
        <v>720</v>
      </c>
      <c r="G48" s="26"/>
      <c r="H48" s="60">
        <f>SUM(H49:H56)</f>
        <v>11</v>
      </c>
      <c r="I48" s="30"/>
      <c r="J48" s="30">
        <f>H48</f>
        <v>11</v>
      </c>
      <c r="K48" s="28">
        <v>1997524316</v>
      </c>
      <c r="L48" s="27"/>
      <c r="M48" s="60">
        <f>SUM(M49:M56)</f>
        <v>10</v>
      </c>
      <c r="N48" s="29">
        <v>1925161938</v>
      </c>
      <c r="O48" s="29">
        <v>0</v>
      </c>
      <c r="P48" s="248" t="s">
        <v>721</v>
      </c>
      <c r="Q48" s="31">
        <f>J48</f>
        <v>11</v>
      </c>
      <c r="R48" s="32">
        <v>44030</v>
      </c>
      <c r="S48" s="32">
        <v>40178</v>
      </c>
      <c r="T48" s="60">
        <f>+J48-Q48</f>
        <v>0</v>
      </c>
      <c r="U48" s="61">
        <f>+M48/H48</f>
        <v>0.90909090909090906</v>
      </c>
      <c r="V48" s="61">
        <f>+Q48/J48</f>
        <v>1</v>
      </c>
      <c r="W48" s="61">
        <f>+N48/K48</f>
        <v>0.96377396889720768</v>
      </c>
      <c r="X48" s="427" t="s">
        <v>722</v>
      </c>
    </row>
    <row r="49" spans="1:24" ht="36" x14ac:dyDescent="0.2">
      <c r="A49" s="499"/>
      <c r="B49" s="499"/>
      <c r="C49" s="499"/>
      <c r="D49" s="499"/>
      <c r="E49" s="249" t="s">
        <v>62</v>
      </c>
      <c r="F49" s="250" t="s">
        <v>723</v>
      </c>
      <c r="G49" s="252" t="s">
        <v>140</v>
      </c>
      <c r="H49" s="253">
        <v>1</v>
      </c>
      <c r="I49" s="250" t="s">
        <v>672</v>
      </c>
      <c r="J49" s="504" t="s">
        <v>55</v>
      </c>
      <c r="K49" s="402"/>
      <c r="L49" s="403"/>
      <c r="M49" s="253">
        <v>1</v>
      </c>
      <c r="N49" s="400" t="s">
        <v>55</v>
      </c>
      <c r="O49" s="402"/>
      <c r="P49" s="402"/>
      <c r="Q49" s="402"/>
      <c r="R49" s="402"/>
      <c r="S49" s="402"/>
      <c r="T49" s="402"/>
      <c r="U49" s="402"/>
      <c r="V49" s="402"/>
      <c r="W49" s="403"/>
      <c r="X49" s="428"/>
    </row>
    <row r="50" spans="1:24" ht="36" x14ac:dyDescent="0.2">
      <c r="A50" s="499"/>
      <c r="B50" s="499"/>
      <c r="C50" s="499"/>
      <c r="D50" s="499"/>
      <c r="E50" s="249" t="s">
        <v>63</v>
      </c>
      <c r="F50" s="250" t="s">
        <v>724</v>
      </c>
      <c r="G50" s="252" t="s">
        <v>140</v>
      </c>
      <c r="H50" s="253">
        <v>1</v>
      </c>
      <c r="I50" s="250" t="s">
        <v>672</v>
      </c>
      <c r="J50" s="505"/>
      <c r="K50" s="404"/>
      <c r="L50" s="405"/>
      <c r="M50" s="253">
        <v>1</v>
      </c>
      <c r="N50" s="401"/>
      <c r="O50" s="404"/>
      <c r="P50" s="404"/>
      <c r="Q50" s="404"/>
      <c r="R50" s="404"/>
      <c r="S50" s="404"/>
      <c r="T50" s="404"/>
      <c r="U50" s="404"/>
      <c r="V50" s="404"/>
      <c r="W50" s="405"/>
      <c r="X50" s="428"/>
    </row>
    <row r="51" spans="1:24" ht="48" x14ac:dyDescent="0.2">
      <c r="A51" s="499"/>
      <c r="B51" s="499"/>
      <c r="C51" s="499"/>
      <c r="D51" s="499"/>
      <c r="E51" s="249" t="s">
        <v>64</v>
      </c>
      <c r="F51" s="250" t="s">
        <v>725</v>
      </c>
      <c r="G51" s="252" t="s">
        <v>140</v>
      </c>
      <c r="H51" s="253">
        <v>1</v>
      </c>
      <c r="I51" s="250" t="s">
        <v>672</v>
      </c>
      <c r="J51" s="505"/>
      <c r="K51" s="404"/>
      <c r="L51" s="405"/>
      <c r="M51" s="253">
        <v>1</v>
      </c>
      <c r="N51" s="401"/>
      <c r="O51" s="404"/>
      <c r="P51" s="404"/>
      <c r="Q51" s="404"/>
      <c r="R51" s="404"/>
      <c r="S51" s="404"/>
      <c r="T51" s="404"/>
      <c r="U51" s="404"/>
      <c r="V51" s="404"/>
      <c r="W51" s="405"/>
      <c r="X51" s="428"/>
    </row>
    <row r="52" spans="1:24" ht="48" x14ac:dyDescent="0.2">
      <c r="A52" s="499"/>
      <c r="B52" s="499"/>
      <c r="C52" s="499"/>
      <c r="D52" s="499"/>
      <c r="E52" s="249" t="s">
        <v>65</v>
      </c>
      <c r="F52" s="250" t="s">
        <v>726</v>
      </c>
      <c r="G52" s="252" t="s">
        <v>140</v>
      </c>
      <c r="H52" s="253">
        <v>1</v>
      </c>
      <c r="I52" s="250" t="s">
        <v>672</v>
      </c>
      <c r="J52" s="505"/>
      <c r="K52" s="404"/>
      <c r="L52" s="405"/>
      <c r="M52" s="253">
        <v>1</v>
      </c>
      <c r="N52" s="401"/>
      <c r="O52" s="404"/>
      <c r="P52" s="404"/>
      <c r="Q52" s="404"/>
      <c r="R52" s="404"/>
      <c r="S52" s="404"/>
      <c r="T52" s="404"/>
      <c r="U52" s="404"/>
      <c r="V52" s="404"/>
      <c r="W52" s="405"/>
      <c r="X52" s="428"/>
    </row>
    <row r="53" spans="1:24" ht="36" x14ac:dyDescent="0.2">
      <c r="A53" s="499"/>
      <c r="B53" s="499"/>
      <c r="C53" s="499"/>
      <c r="D53" s="499"/>
      <c r="E53" s="249" t="s">
        <v>291</v>
      </c>
      <c r="F53" s="250" t="s">
        <v>727</v>
      </c>
      <c r="G53" s="252" t="s">
        <v>140</v>
      </c>
      <c r="H53" s="253">
        <v>1</v>
      </c>
      <c r="I53" s="250" t="s">
        <v>672</v>
      </c>
      <c r="J53" s="505"/>
      <c r="K53" s="404"/>
      <c r="L53" s="405"/>
      <c r="M53" s="253">
        <v>1</v>
      </c>
      <c r="N53" s="401"/>
      <c r="O53" s="404"/>
      <c r="P53" s="404"/>
      <c r="Q53" s="404"/>
      <c r="R53" s="404"/>
      <c r="S53" s="404"/>
      <c r="T53" s="404"/>
      <c r="U53" s="404"/>
      <c r="V53" s="404"/>
      <c r="W53" s="405"/>
      <c r="X53" s="428"/>
    </row>
    <row r="54" spans="1:24" ht="48" x14ac:dyDescent="0.2">
      <c r="A54" s="500"/>
      <c r="B54" s="500"/>
      <c r="C54" s="500"/>
      <c r="D54" s="500"/>
      <c r="E54" s="249" t="s">
        <v>293</v>
      </c>
      <c r="F54" s="250" t="s">
        <v>728</v>
      </c>
      <c r="G54" s="252" t="s">
        <v>140</v>
      </c>
      <c r="H54" s="253">
        <v>1</v>
      </c>
      <c r="I54" s="250" t="s">
        <v>672</v>
      </c>
      <c r="J54" s="506"/>
      <c r="K54" s="507"/>
      <c r="L54" s="508"/>
      <c r="M54" s="253">
        <v>1</v>
      </c>
      <c r="N54" s="512"/>
      <c r="O54" s="507"/>
      <c r="P54" s="507"/>
      <c r="Q54" s="507"/>
      <c r="R54" s="507"/>
      <c r="S54" s="507"/>
      <c r="T54" s="507"/>
      <c r="U54" s="507"/>
      <c r="V54" s="507"/>
      <c r="W54" s="508"/>
      <c r="X54" s="502"/>
    </row>
    <row r="55" spans="1:24" ht="36" x14ac:dyDescent="0.2">
      <c r="A55" s="500"/>
      <c r="B55" s="500"/>
      <c r="C55" s="500"/>
      <c r="D55" s="500"/>
      <c r="E55" s="249" t="s">
        <v>729</v>
      </c>
      <c r="F55" s="250" t="s">
        <v>730</v>
      </c>
      <c r="G55" s="252" t="s">
        <v>140</v>
      </c>
      <c r="H55" s="253">
        <v>1</v>
      </c>
      <c r="I55" s="250" t="s">
        <v>672</v>
      </c>
      <c r="J55" s="506"/>
      <c r="K55" s="507"/>
      <c r="L55" s="508"/>
      <c r="M55" s="253">
        <v>0</v>
      </c>
      <c r="N55" s="512"/>
      <c r="O55" s="507"/>
      <c r="P55" s="507"/>
      <c r="Q55" s="507"/>
      <c r="R55" s="507"/>
      <c r="S55" s="507"/>
      <c r="T55" s="507"/>
      <c r="U55" s="507"/>
      <c r="V55" s="507"/>
      <c r="W55" s="508"/>
      <c r="X55" s="502"/>
    </row>
    <row r="56" spans="1:24" x14ac:dyDescent="0.2">
      <c r="A56" s="501"/>
      <c r="B56" s="501"/>
      <c r="C56" s="501"/>
      <c r="D56" s="501"/>
      <c r="E56" s="249" t="s">
        <v>731</v>
      </c>
      <c r="F56" s="250" t="s">
        <v>270</v>
      </c>
      <c r="G56" s="252" t="s">
        <v>140</v>
      </c>
      <c r="H56" s="253">
        <v>4</v>
      </c>
      <c r="I56" s="250" t="s">
        <v>672</v>
      </c>
      <c r="J56" s="509"/>
      <c r="K56" s="510"/>
      <c r="L56" s="511"/>
      <c r="M56" s="253">
        <v>4</v>
      </c>
      <c r="N56" s="513"/>
      <c r="O56" s="510"/>
      <c r="P56" s="510"/>
      <c r="Q56" s="510"/>
      <c r="R56" s="510"/>
      <c r="S56" s="510"/>
      <c r="T56" s="510"/>
      <c r="U56" s="510"/>
      <c r="V56" s="510"/>
      <c r="W56" s="511"/>
      <c r="X56" s="503"/>
    </row>
    <row r="57" spans="1:24" ht="24" x14ac:dyDescent="0.2">
      <c r="A57" s="369"/>
      <c r="B57" s="369"/>
      <c r="C57" s="369"/>
      <c r="D57" s="369" t="s">
        <v>665</v>
      </c>
      <c r="E57" s="247">
        <v>6</v>
      </c>
      <c r="F57" s="26" t="s">
        <v>732</v>
      </c>
      <c r="G57" s="26"/>
      <c r="H57" s="60">
        <f>SUM(H58:H58)</f>
        <v>2</v>
      </c>
      <c r="I57" s="30"/>
      <c r="J57" s="30">
        <f>H57</f>
        <v>2</v>
      </c>
      <c r="K57" s="28">
        <v>37619859</v>
      </c>
      <c r="L57" s="27"/>
      <c r="M57" s="60">
        <f>SUM(M58)</f>
        <v>2</v>
      </c>
      <c r="N57" s="29">
        <v>23091880</v>
      </c>
      <c r="O57" s="29">
        <v>0</v>
      </c>
      <c r="P57" s="248" t="s">
        <v>733</v>
      </c>
      <c r="Q57" s="31">
        <f>J57</f>
        <v>2</v>
      </c>
      <c r="R57" s="32">
        <v>44030</v>
      </c>
      <c r="S57" s="32">
        <v>40178</v>
      </c>
      <c r="T57" s="60">
        <f>+J57-Q57</f>
        <v>0</v>
      </c>
      <c r="U57" s="61">
        <f>+M57/H57</f>
        <v>1</v>
      </c>
      <c r="V57" s="61">
        <f>+Q57/J57</f>
        <v>1</v>
      </c>
      <c r="W57" s="61">
        <f>+N57/K57</f>
        <v>0.61382154568947211</v>
      </c>
      <c r="X57" s="514" t="s">
        <v>734</v>
      </c>
    </row>
    <row r="58" spans="1:24" ht="24" x14ac:dyDescent="0.2">
      <c r="A58" s="370"/>
      <c r="B58" s="370"/>
      <c r="C58" s="370"/>
      <c r="D58" s="370"/>
      <c r="E58" s="249" t="s">
        <v>66</v>
      </c>
      <c r="F58" s="33" t="s">
        <v>735</v>
      </c>
      <c r="G58" s="252" t="s">
        <v>140</v>
      </c>
      <c r="H58" s="253">
        <v>2</v>
      </c>
      <c r="I58" s="250" t="s">
        <v>672</v>
      </c>
      <c r="J58" s="361" t="s">
        <v>55</v>
      </c>
      <c r="K58" s="361"/>
      <c r="L58" s="361"/>
      <c r="M58" s="36">
        <v>2</v>
      </c>
      <c r="N58" s="361" t="s">
        <v>55</v>
      </c>
      <c r="O58" s="361"/>
      <c r="P58" s="361"/>
      <c r="Q58" s="361"/>
      <c r="R58" s="361"/>
      <c r="S58" s="361"/>
      <c r="T58" s="361"/>
      <c r="U58" s="361"/>
      <c r="V58" s="361"/>
      <c r="W58" s="361"/>
      <c r="X58" s="514"/>
    </row>
    <row r="59" spans="1:24" ht="36" x14ac:dyDescent="0.2">
      <c r="A59" s="369"/>
      <c r="B59" s="369"/>
      <c r="C59" s="369"/>
      <c r="D59" s="369" t="s">
        <v>665</v>
      </c>
      <c r="E59" s="247">
        <v>7</v>
      </c>
      <c r="F59" s="26" t="s">
        <v>736</v>
      </c>
      <c r="G59" s="26"/>
      <c r="H59" s="60">
        <f>SUM(H60:H60)</f>
        <v>13</v>
      </c>
      <c r="I59" s="30"/>
      <c r="J59" s="30">
        <f>H59</f>
        <v>13</v>
      </c>
      <c r="K59" s="28">
        <v>425276739</v>
      </c>
      <c r="L59" s="27"/>
      <c r="M59" s="60">
        <f>SUM(M60)</f>
        <v>9</v>
      </c>
      <c r="N59" s="29">
        <v>321205120</v>
      </c>
      <c r="O59" s="29">
        <v>0</v>
      </c>
      <c r="P59" s="248" t="s">
        <v>717</v>
      </c>
      <c r="Q59" s="31">
        <f>J59</f>
        <v>13</v>
      </c>
      <c r="R59" s="32">
        <v>44030</v>
      </c>
      <c r="S59" s="32">
        <v>40178</v>
      </c>
      <c r="T59" s="60">
        <f>+J59-Q59</f>
        <v>0</v>
      </c>
      <c r="U59" s="61">
        <f>+M59/H59</f>
        <v>0.69230769230769229</v>
      </c>
      <c r="V59" s="61">
        <f>+Q59/J59</f>
        <v>1</v>
      </c>
      <c r="W59" s="61">
        <f>+N59/K59</f>
        <v>0.75528494870254359</v>
      </c>
      <c r="X59" s="514" t="s">
        <v>737</v>
      </c>
    </row>
    <row r="60" spans="1:24" ht="18" x14ac:dyDescent="0.2">
      <c r="A60" s="370"/>
      <c r="B60" s="370"/>
      <c r="C60" s="370"/>
      <c r="D60" s="370"/>
      <c r="E60" s="249" t="s">
        <v>367</v>
      </c>
      <c r="F60" s="33" t="s">
        <v>738</v>
      </c>
      <c r="G60" s="252" t="s">
        <v>140</v>
      </c>
      <c r="H60" s="253">
        <v>13</v>
      </c>
      <c r="I60" s="250" t="s">
        <v>672</v>
      </c>
      <c r="J60" s="361" t="s">
        <v>55</v>
      </c>
      <c r="K60" s="361"/>
      <c r="L60" s="361"/>
      <c r="M60" s="36">
        <v>9</v>
      </c>
      <c r="N60" s="361" t="s">
        <v>55</v>
      </c>
      <c r="O60" s="361"/>
      <c r="P60" s="361"/>
      <c r="Q60" s="361"/>
      <c r="R60" s="361"/>
      <c r="S60" s="361"/>
      <c r="T60" s="361"/>
      <c r="U60" s="361"/>
      <c r="V60" s="361"/>
      <c r="W60" s="361"/>
      <c r="X60" s="514"/>
    </row>
    <row r="61" spans="1:24" ht="60" x14ac:dyDescent="0.2">
      <c r="A61" s="369"/>
      <c r="B61" s="369"/>
      <c r="C61" s="369"/>
      <c r="D61" s="369" t="s">
        <v>665</v>
      </c>
      <c r="E61" s="247">
        <v>8</v>
      </c>
      <c r="F61" s="26" t="s">
        <v>739</v>
      </c>
      <c r="G61" s="26"/>
      <c r="H61" s="60">
        <f>SUM(H62:H62)</f>
        <v>16</v>
      </c>
      <c r="I61" s="30"/>
      <c r="J61" s="30">
        <f>H61</f>
        <v>16</v>
      </c>
      <c r="K61" s="28">
        <v>700000000</v>
      </c>
      <c r="L61" s="27"/>
      <c r="M61" s="60">
        <f>SUM(M62)</f>
        <v>14</v>
      </c>
      <c r="N61" s="29">
        <v>700000000</v>
      </c>
      <c r="O61" s="29">
        <v>0</v>
      </c>
      <c r="P61" s="248" t="s">
        <v>717</v>
      </c>
      <c r="Q61" s="31">
        <f>J61</f>
        <v>16</v>
      </c>
      <c r="R61" s="32">
        <v>44030</v>
      </c>
      <c r="S61" s="32">
        <v>40178</v>
      </c>
      <c r="T61" s="60">
        <f>+J61-Q61</f>
        <v>0</v>
      </c>
      <c r="U61" s="61">
        <f>+M61/H61</f>
        <v>0.875</v>
      </c>
      <c r="V61" s="61">
        <f>+Q61/J61</f>
        <v>1</v>
      </c>
      <c r="W61" s="61">
        <f>+N61/K61</f>
        <v>1</v>
      </c>
      <c r="X61" s="514" t="s">
        <v>740</v>
      </c>
    </row>
    <row r="62" spans="1:24" ht="24" x14ac:dyDescent="0.2">
      <c r="A62" s="370"/>
      <c r="B62" s="370"/>
      <c r="C62" s="370"/>
      <c r="D62" s="370"/>
      <c r="E62" s="249" t="s">
        <v>397</v>
      </c>
      <c r="F62" s="33" t="s">
        <v>741</v>
      </c>
      <c r="G62" s="252" t="s">
        <v>140</v>
      </c>
      <c r="H62" s="253">
        <v>16</v>
      </c>
      <c r="I62" s="250" t="s">
        <v>672</v>
      </c>
      <c r="J62" s="361" t="s">
        <v>55</v>
      </c>
      <c r="K62" s="361"/>
      <c r="L62" s="361"/>
      <c r="M62" s="36">
        <v>14</v>
      </c>
      <c r="N62" s="361" t="s">
        <v>55</v>
      </c>
      <c r="O62" s="361"/>
      <c r="P62" s="361"/>
      <c r="Q62" s="361"/>
      <c r="R62" s="361"/>
      <c r="S62" s="361"/>
      <c r="T62" s="361"/>
      <c r="U62" s="361"/>
      <c r="V62" s="361"/>
      <c r="W62" s="361"/>
      <c r="X62" s="514"/>
    </row>
    <row r="63" spans="1:24" ht="36" x14ac:dyDescent="0.2">
      <c r="A63" s="369"/>
      <c r="B63" s="369"/>
      <c r="C63" s="369"/>
      <c r="D63" s="369" t="s">
        <v>665</v>
      </c>
      <c r="E63" s="247">
        <v>9</v>
      </c>
      <c r="F63" s="26" t="s">
        <v>742</v>
      </c>
      <c r="G63" s="26"/>
      <c r="H63" s="60">
        <f>SUM(H64:H64)</f>
        <v>1</v>
      </c>
      <c r="I63" s="30"/>
      <c r="J63" s="30">
        <f>H63</f>
        <v>1</v>
      </c>
      <c r="K63" s="28">
        <v>1000000000</v>
      </c>
      <c r="L63" s="27"/>
      <c r="M63" s="60">
        <f>SUM(M64)</f>
        <v>1</v>
      </c>
      <c r="N63" s="29">
        <v>997231890</v>
      </c>
      <c r="O63" s="29">
        <v>0</v>
      </c>
      <c r="P63" s="248" t="s">
        <v>717</v>
      </c>
      <c r="Q63" s="31">
        <f>J63</f>
        <v>1</v>
      </c>
      <c r="R63" s="32">
        <v>44030</v>
      </c>
      <c r="S63" s="32">
        <v>40178</v>
      </c>
      <c r="T63" s="60">
        <f>+J63-Q63</f>
        <v>0</v>
      </c>
      <c r="U63" s="61">
        <f>+M63/H63</f>
        <v>1</v>
      </c>
      <c r="V63" s="61">
        <f>+Q63/J63</f>
        <v>1</v>
      </c>
      <c r="W63" s="61">
        <f>+N63/K63</f>
        <v>0.99723189000000001</v>
      </c>
      <c r="X63" s="514" t="s">
        <v>743</v>
      </c>
    </row>
    <row r="64" spans="1:24" ht="24" x14ac:dyDescent="0.2">
      <c r="A64" s="370"/>
      <c r="B64" s="370"/>
      <c r="C64" s="370"/>
      <c r="D64" s="370"/>
      <c r="E64" s="249" t="s">
        <v>409</v>
      </c>
      <c r="F64" s="33" t="s">
        <v>744</v>
      </c>
      <c r="G64" s="252" t="s">
        <v>140</v>
      </c>
      <c r="H64" s="253">
        <v>1</v>
      </c>
      <c r="I64" s="250" t="s">
        <v>672</v>
      </c>
      <c r="J64" s="361" t="s">
        <v>55</v>
      </c>
      <c r="K64" s="361"/>
      <c r="L64" s="361"/>
      <c r="M64" s="36">
        <v>1</v>
      </c>
      <c r="N64" s="361" t="s">
        <v>55</v>
      </c>
      <c r="O64" s="361"/>
      <c r="P64" s="361"/>
      <c r="Q64" s="361"/>
      <c r="R64" s="361"/>
      <c r="S64" s="361"/>
      <c r="T64" s="361"/>
      <c r="U64" s="361"/>
      <c r="V64" s="361"/>
      <c r="W64" s="361"/>
      <c r="X64" s="514"/>
    </row>
    <row r="65" spans="1:24" ht="324" x14ac:dyDescent="0.2">
      <c r="A65" s="398"/>
      <c r="B65" s="398"/>
      <c r="C65" s="398"/>
      <c r="D65" s="398" t="s">
        <v>665</v>
      </c>
      <c r="E65" s="247">
        <v>10</v>
      </c>
      <c r="F65" s="26" t="s">
        <v>745</v>
      </c>
      <c r="G65" s="26"/>
      <c r="H65" s="60">
        <f>SUM(H66:H92)</f>
        <v>86</v>
      </c>
      <c r="I65" s="30"/>
      <c r="J65" s="30">
        <f>H65</f>
        <v>86</v>
      </c>
      <c r="K65" s="28">
        <v>3323451588</v>
      </c>
      <c r="L65" s="27"/>
      <c r="M65" s="60">
        <f>SUM(M66:M92)</f>
        <v>42</v>
      </c>
      <c r="N65" s="29">
        <v>1880811477</v>
      </c>
      <c r="O65" s="29">
        <v>0</v>
      </c>
      <c r="P65" s="248" t="s">
        <v>746</v>
      </c>
      <c r="Q65" s="31">
        <f>J65</f>
        <v>86</v>
      </c>
      <c r="R65" s="32">
        <v>44030</v>
      </c>
      <c r="S65" s="32">
        <v>40178</v>
      </c>
      <c r="T65" s="60">
        <f>+J65-Q65</f>
        <v>0</v>
      </c>
      <c r="U65" s="61">
        <f>+M65/H65</f>
        <v>0.48837209302325579</v>
      </c>
      <c r="V65" s="61">
        <f>+Q65/J65</f>
        <v>1</v>
      </c>
      <c r="W65" s="61">
        <f>+N65/K65</f>
        <v>0.56592112964456998</v>
      </c>
      <c r="X65" s="427" t="s">
        <v>747</v>
      </c>
    </row>
    <row r="66" spans="1:24" ht="24" x14ac:dyDescent="0.2">
      <c r="A66" s="499"/>
      <c r="B66" s="499"/>
      <c r="C66" s="499"/>
      <c r="D66" s="499"/>
      <c r="E66" s="249" t="s">
        <v>426</v>
      </c>
      <c r="F66" s="160" t="s">
        <v>748</v>
      </c>
      <c r="G66" s="252" t="s">
        <v>140</v>
      </c>
      <c r="H66" s="253">
        <v>4</v>
      </c>
      <c r="I66" s="250" t="s">
        <v>672</v>
      </c>
      <c r="J66" s="504" t="s">
        <v>55</v>
      </c>
      <c r="K66" s="402"/>
      <c r="L66" s="403"/>
      <c r="M66" s="36">
        <v>1</v>
      </c>
      <c r="N66" s="400" t="s">
        <v>55</v>
      </c>
      <c r="O66" s="402"/>
      <c r="P66" s="402"/>
      <c r="Q66" s="402"/>
      <c r="R66" s="402"/>
      <c r="S66" s="402"/>
      <c r="T66" s="402"/>
      <c r="U66" s="402"/>
      <c r="V66" s="402"/>
      <c r="W66" s="403"/>
      <c r="X66" s="428"/>
    </row>
    <row r="67" spans="1:24" ht="48" x14ac:dyDescent="0.2">
      <c r="A67" s="499"/>
      <c r="B67" s="499"/>
      <c r="C67" s="499"/>
      <c r="D67" s="499"/>
      <c r="E67" s="249" t="s">
        <v>749</v>
      </c>
      <c r="F67" s="160" t="s">
        <v>750</v>
      </c>
      <c r="G67" s="251" t="s">
        <v>3</v>
      </c>
      <c r="H67" s="36">
        <v>4</v>
      </c>
      <c r="I67" s="250" t="s">
        <v>675</v>
      </c>
      <c r="J67" s="505"/>
      <c r="K67" s="404"/>
      <c r="L67" s="405"/>
      <c r="M67" s="36">
        <v>4</v>
      </c>
      <c r="N67" s="401"/>
      <c r="O67" s="404"/>
      <c r="P67" s="404"/>
      <c r="Q67" s="404"/>
      <c r="R67" s="404"/>
      <c r="S67" s="404"/>
      <c r="T67" s="404"/>
      <c r="U67" s="404"/>
      <c r="V67" s="404"/>
      <c r="W67" s="405"/>
      <c r="X67" s="428"/>
    </row>
    <row r="68" spans="1:24" ht="36" x14ac:dyDescent="0.2">
      <c r="A68" s="499"/>
      <c r="B68" s="499"/>
      <c r="C68" s="499"/>
      <c r="D68" s="499"/>
      <c r="E68" s="249" t="s">
        <v>428</v>
      </c>
      <c r="F68" s="160" t="s">
        <v>751</v>
      </c>
      <c r="G68" s="252" t="s">
        <v>140</v>
      </c>
      <c r="H68" s="253">
        <v>16</v>
      </c>
      <c r="I68" s="250" t="s">
        <v>672</v>
      </c>
      <c r="J68" s="505"/>
      <c r="K68" s="404"/>
      <c r="L68" s="405"/>
      <c r="M68" s="36">
        <v>12</v>
      </c>
      <c r="N68" s="401"/>
      <c r="O68" s="404"/>
      <c r="P68" s="404"/>
      <c r="Q68" s="404"/>
      <c r="R68" s="404"/>
      <c r="S68" s="404"/>
      <c r="T68" s="404"/>
      <c r="U68" s="404"/>
      <c r="V68" s="404"/>
      <c r="W68" s="405"/>
      <c r="X68" s="428"/>
    </row>
    <row r="69" spans="1:24" ht="48" x14ac:dyDescent="0.2">
      <c r="A69" s="499"/>
      <c r="B69" s="499"/>
      <c r="C69" s="499"/>
      <c r="D69" s="499"/>
      <c r="E69" s="249" t="s">
        <v>752</v>
      </c>
      <c r="F69" s="160" t="s">
        <v>753</v>
      </c>
      <c r="G69" s="252" t="s">
        <v>194</v>
      </c>
      <c r="H69" s="253">
        <v>1</v>
      </c>
      <c r="I69" s="250" t="s">
        <v>754</v>
      </c>
      <c r="J69" s="505"/>
      <c r="K69" s="404"/>
      <c r="L69" s="405"/>
      <c r="M69" s="36">
        <v>0</v>
      </c>
      <c r="N69" s="401"/>
      <c r="O69" s="404"/>
      <c r="P69" s="404"/>
      <c r="Q69" s="404"/>
      <c r="R69" s="404"/>
      <c r="S69" s="404"/>
      <c r="T69" s="404"/>
      <c r="U69" s="404"/>
      <c r="V69" s="404"/>
      <c r="W69" s="405"/>
      <c r="X69" s="428"/>
    </row>
    <row r="70" spans="1:24" ht="60" x14ac:dyDescent="0.2">
      <c r="A70" s="499"/>
      <c r="B70" s="499"/>
      <c r="C70" s="499"/>
      <c r="D70" s="499"/>
      <c r="E70" s="249" t="s">
        <v>755</v>
      </c>
      <c r="F70" s="160" t="s">
        <v>756</v>
      </c>
      <c r="G70" s="252" t="s">
        <v>194</v>
      </c>
      <c r="H70" s="253">
        <v>1</v>
      </c>
      <c r="I70" s="250" t="s">
        <v>754</v>
      </c>
      <c r="J70" s="505"/>
      <c r="K70" s="404"/>
      <c r="L70" s="405"/>
      <c r="M70" s="36">
        <v>0</v>
      </c>
      <c r="N70" s="401"/>
      <c r="O70" s="404"/>
      <c r="P70" s="404"/>
      <c r="Q70" s="404"/>
      <c r="R70" s="404"/>
      <c r="S70" s="404"/>
      <c r="T70" s="404"/>
      <c r="U70" s="404"/>
      <c r="V70" s="404"/>
      <c r="W70" s="405"/>
      <c r="X70" s="428"/>
    </row>
    <row r="71" spans="1:24" ht="36" x14ac:dyDescent="0.2">
      <c r="A71" s="499"/>
      <c r="B71" s="499"/>
      <c r="C71" s="499"/>
      <c r="D71" s="499"/>
      <c r="E71" s="249" t="s">
        <v>757</v>
      </c>
      <c r="F71" s="160" t="s">
        <v>758</v>
      </c>
      <c r="G71" s="252" t="s">
        <v>194</v>
      </c>
      <c r="H71" s="253">
        <v>1</v>
      </c>
      <c r="I71" s="250" t="s">
        <v>754</v>
      </c>
      <c r="J71" s="505"/>
      <c r="K71" s="404"/>
      <c r="L71" s="405"/>
      <c r="M71" s="36">
        <v>1</v>
      </c>
      <c r="N71" s="401"/>
      <c r="O71" s="404"/>
      <c r="P71" s="404"/>
      <c r="Q71" s="404"/>
      <c r="R71" s="404"/>
      <c r="S71" s="404"/>
      <c r="T71" s="404"/>
      <c r="U71" s="404"/>
      <c r="V71" s="404"/>
      <c r="W71" s="405"/>
      <c r="X71" s="428"/>
    </row>
    <row r="72" spans="1:24" ht="36" x14ac:dyDescent="0.2">
      <c r="A72" s="499"/>
      <c r="B72" s="499"/>
      <c r="C72" s="499"/>
      <c r="D72" s="499"/>
      <c r="E72" s="249" t="s">
        <v>759</v>
      </c>
      <c r="F72" s="160" t="s">
        <v>760</v>
      </c>
      <c r="G72" s="252" t="s">
        <v>194</v>
      </c>
      <c r="H72" s="253">
        <v>1</v>
      </c>
      <c r="I72" s="250" t="s">
        <v>761</v>
      </c>
      <c r="J72" s="505"/>
      <c r="K72" s="404"/>
      <c r="L72" s="405"/>
      <c r="M72" s="36">
        <v>0</v>
      </c>
      <c r="N72" s="401"/>
      <c r="O72" s="404"/>
      <c r="P72" s="404"/>
      <c r="Q72" s="404"/>
      <c r="R72" s="404"/>
      <c r="S72" s="404"/>
      <c r="T72" s="404"/>
      <c r="U72" s="404"/>
      <c r="V72" s="404"/>
      <c r="W72" s="405"/>
      <c r="X72" s="428"/>
    </row>
    <row r="73" spans="1:24" ht="36" x14ac:dyDescent="0.2">
      <c r="A73" s="499"/>
      <c r="B73" s="499"/>
      <c r="C73" s="499"/>
      <c r="D73" s="499"/>
      <c r="E73" s="249" t="s">
        <v>762</v>
      </c>
      <c r="F73" s="160" t="s">
        <v>763</v>
      </c>
      <c r="G73" s="252" t="s">
        <v>194</v>
      </c>
      <c r="H73" s="253">
        <v>2</v>
      </c>
      <c r="I73" s="250" t="s">
        <v>764</v>
      </c>
      <c r="J73" s="505"/>
      <c r="K73" s="404"/>
      <c r="L73" s="405"/>
      <c r="M73" s="36">
        <v>0</v>
      </c>
      <c r="N73" s="401"/>
      <c r="O73" s="404"/>
      <c r="P73" s="404"/>
      <c r="Q73" s="404"/>
      <c r="R73" s="404"/>
      <c r="S73" s="404"/>
      <c r="T73" s="404"/>
      <c r="U73" s="404"/>
      <c r="V73" s="404"/>
      <c r="W73" s="405"/>
      <c r="X73" s="428"/>
    </row>
    <row r="74" spans="1:24" ht="24" x14ac:dyDescent="0.2">
      <c r="A74" s="499"/>
      <c r="B74" s="499"/>
      <c r="C74" s="499"/>
      <c r="D74" s="499"/>
      <c r="E74" s="249" t="s">
        <v>765</v>
      </c>
      <c r="F74" s="160" t="s">
        <v>766</v>
      </c>
      <c r="G74" s="252" t="s">
        <v>194</v>
      </c>
      <c r="H74" s="253">
        <v>1</v>
      </c>
      <c r="I74" s="250" t="s">
        <v>767</v>
      </c>
      <c r="J74" s="505"/>
      <c r="K74" s="404"/>
      <c r="L74" s="405"/>
      <c r="M74" s="36">
        <v>0</v>
      </c>
      <c r="N74" s="401"/>
      <c r="O74" s="404"/>
      <c r="P74" s="404"/>
      <c r="Q74" s="404"/>
      <c r="R74" s="404"/>
      <c r="S74" s="404"/>
      <c r="T74" s="404"/>
      <c r="U74" s="404"/>
      <c r="V74" s="404"/>
      <c r="W74" s="405"/>
      <c r="X74" s="428"/>
    </row>
    <row r="75" spans="1:24" ht="24" x14ac:dyDescent="0.2">
      <c r="A75" s="499"/>
      <c r="B75" s="499"/>
      <c r="C75" s="499"/>
      <c r="D75" s="499"/>
      <c r="E75" s="249" t="s">
        <v>768</v>
      </c>
      <c r="F75" s="160" t="s">
        <v>769</v>
      </c>
      <c r="G75" s="252" t="s">
        <v>194</v>
      </c>
      <c r="H75" s="253">
        <v>1</v>
      </c>
      <c r="I75" s="250" t="s">
        <v>761</v>
      </c>
      <c r="J75" s="505"/>
      <c r="K75" s="404"/>
      <c r="L75" s="405"/>
      <c r="M75" s="36">
        <v>1</v>
      </c>
      <c r="N75" s="401"/>
      <c r="O75" s="404"/>
      <c r="P75" s="404"/>
      <c r="Q75" s="404"/>
      <c r="R75" s="404"/>
      <c r="S75" s="404"/>
      <c r="T75" s="404"/>
      <c r="U75" s="404"/>
      <c r="V75" s="404"/>
      <c r="W75" s="405"/>
      <c r="X75" s="428"/>
    </row>
    <row r="76" spans="1:24" ht="60" x14ac:dyDescent="0.2">
      <c r="A76" s="499"/>
      <c r="B76" s="499"/>
      <c r="C76" s="499"/>
      <c r="D76" s="499"/>
      <c r="E76" s="249" t="s">
        <v>770</v>
      </c>
      <c r="F76" s="160" t="s">
        <v>771</v>
      </c>
      <c r="G76" s="252" t="s">
        <v>194</v>
      </c>
      <c r="H76" s="253">
        <v>1</v>
      </c>
      <c r="I76" s="250" t="s">
        <v>761</v>
      </c>
      <c r="J76" s="505"/>
      <c r="K76" s="404"/>
      <c r="L76" s="405"/>
      <c r="M76" s="36">
        <v>1</v>
      </c>
      <c r="N76" s="401"/>
      <c r="O76" s="404"/>
      <c r="P76" s="404"/>
      <c r="Q76" s="404"/>
      <c r="R76" s="404"/>
      <c r="S76" s="404"/>
      <c r="T76" s="404"/>
      <c r="U76" s="404"/>
      <c r="V76" s="404"/>
      <c r="W76" s="405"/>
      <c r="X76" s="428"/>
    </row>
    <row r="77" spans="1:24" ht="36" x14ac:dyDescent="0.2">
      <c r="A77" s="499"/>
      <c r="B77" s="499"/>
      <c r="C77" s="499"/>
      <c r="D77" s="499"/>
      <c r="E77" s="249" t="s">
        <v>772</v>
      </c>
      <c r="F77" s="160" t="s">
        <v>773</v>
      </c>
      <c r="G77" s="252" t="s">
        <v>194</v>
      </c>
      <c r="H77" s="253">
        <v>1</v>
      </c>
      <c r="I77" s="250" t="s">
        <v>761</v>
      </c>
      <c r="J77" s="505"/>
      <c r="K77" s="404"/>
      <c r="L77" s="405"/>
      <c r="M77" s="36">
        <v>0</v>
      </c>
      <c r="N77" s="401"/>
      <c r="O77" s="404"/>
      <c r="P77" s="404"/>
      <c r="Q77" s="404"/>
      <c r="R77" s="404"/>
      <c r="S77" s="404"/>
      <c r="T77" s="404"/>
      <c r="U77" s="404"/>
      <c r="V77" s="404"/>
      <c r="W77" s="405"/>
      <c r="X77" s="428"/>
    </row>
    <row r="78" spans="1:24" ht="24" x14ac:dyDescent="0.2">
      <c r="A78" s="499"/>
      <c r="B78" s="499"/>
      <c r="C78" s="499"/>
      <c r="D78" s="499"/>
      <c r="E78" s="249" t="s">
        <v>774</v>
      </c>
      <c r="F78" s="160" t="s">
        <v>775</v>
      </c>
      <c r="G78" s="252" t="s">
        <v>194</v>
      </c>
      <c r="H78" s="253">
        <v>1</v>
      </c>
      <c r="I78" s="250" t="s">
        <v>761</v>
      </c>
      <c r="J78" s="505"/>
      <c r="K78" s="404"/>
      <c r="L78" s="405"/>
      <c r="M78" s="36">
        <v>1</v>
      </c>
      <c r="N78" s="401"/>
      <c r="O78" s="404"/>
      <c r="P78" s="404"/>
      <c r="Q78" s="404"/>
      <c r="R78" s="404"/>
      <c r="S78" s="404"/>
      <c r="T78" s="404"/>
      <c r="U78" s="404"/>
      <c r="V78" s="404"/>
      <c r="W78" s="405"/>
      <c r="X78" s="428"/>
    </row>
    <row r="79" spans="1:24" ht="48" x14ac:dyDescent="0.2">
      <c r="A79" s="499"/>
      <c r="B79" s="499"/>
      <c r="C79" s="499"/>
      <c r="D79" s="499"/>
      <c r="E79" s="249" t="s">
        <v>776</v>
      </c>
      <c r="F79" s="160" t="s">
        <v>777</v>
      </c>
      <c r="G79" s="252" t="s">
        <v>194</v>
      </c>
      <c r="H79" s="253">
        <v>1</v>
      </c>
      <c r="I79" s="250" t="s">
        <v>761</v>
      </c>
      <c r="J79" s="505"/>
      <c r="K79" s="404"/>
      <c r="L79" s="405"/>
      <c r="M79" s="36">
        <v>1</v>
      </c>
      <c r="N79" s="401"/>
      <c r="O79" s="404"/>
      <c r="P79" s="404"/>
      <c r="Q79" s="404"/>
      <c r="R79" s="404"/>
      <c r="S79" s="404"/>
      <c r="T79" s="404"/>
      <c r="U79" s="404"/>
      <c r="V79" s="404"/>
      <c r="W79" s="405"/>
      <c r="X79" s="428"/>
    </row>
    <row r="80" spans="1:24" ht="24" x14ac:dyDescent="0.2">
      <c r="A80" s="499"/>
      <c r="B80" s="499"/>
      <c r="C80" s="499"/>
      <c r="D80" s="499"/>
      <c r="E80" s="249" t="s">
        <v>778</v>
      </c>
      <c r="F80" s="160" t="s">
        <v>779</v>
      </c>
      <c r="G80" s="252" t="s">
        <v>194</v>
      </c>
      <c r="H80" s="253">
        <v>1</v>
      </c>
      <c r="I80" s="250" t="s">
        <v>761</v>
      </c>
      <c r="J80" s="505"/>
      <c r="K80" s="404"/>
      <c r="L80" s="405"/>
      <c r="M80" s="36">
        <v>1</v>
      </c>
      <c r="N80" s="401"/>
      <c r="O80" s="404"/>
      <c r="P80" s="404"/>
      <c r="Q80" s="404"/>
      <c r="R80" s="404"/>
      <c r="S80" s="404"/>
      <c r="T80" s="404"/>
      <c r="U80" s="404"/>
      <c r="V80" s="404"/>
      <c r="W80" s="405"/>
      <c r="X80" s="428"/>
    </row>
    <row r="81" spans="1:24" ht="48" x14ac:dyDescent="0.2">
      <c r="A81" s="499"/>
      <c r="B81" s="499"/>
      <c r="C81" s="499"/>
      <c r="D81" s="499"/>
      <c r="E81" s="249" t="s">
        <v>780</v>
      </c>
      <c r="F81" s="160" t="s">
        <v>781</v>
      </c>
      <c r="G81" s="252" t="s">
        <v>194</v>
      </c>
      <c r="H81" s="253">
        <v>3</v>
      </c>
      <c r="I81" s="250" t="s">
        <v>764</v>
      </c>
      <c r="J81" s="505"/>
      <c r="K81" s="404"/>
      <c r="L81" s="405"/>
      <c r="M81" s="36">
        <v>1</v>
      </c>
      <c r="N81" s="401"/>
      <c r="O81" s="404"/>
      <c r="P81" s="404"/>
      <c r="Q81" s="404"/>
      <c r="R81" s="404"/>
      <c r="S81" s="404"/>
      <c r="T81" s="404"/>
      <c r="U81" s="404"/>
      <c r="V81" s="404"/>
      <c r="W81" s="405"/>
      <c r="X81" s="428"/>
    </row>
    <row r="82" spans="1:24" ht="24" x14ac:dyDescent="0.2">
      <c r="A82" s="499"/>
      <c r="B82" s="499"/>
      <c r="C82" s="499"/>
      <c r="D82" s="499"/>
      <c r="E82" s="249" t="s">
        <v>782</v>
      </c>
      <c r="F82" s="160" t="s">
        <v>783</v>
      </c>
      <c r="G82" s="252" t="s">
        <v>194</v>
      </c>
      <c r="H82" s="253">
        <v>1</v>
      </c>
      <c r="I82" s="250" t="s">
        <v>761</v>
      </c>
      <c r="J82" s="505"/>
      <c r="K82" s="404"/>
      <c r="L82" s="405"/>
      <c r="M82" s="36">
        <v>1</v>
      </c>
      <c r="N82" s="401"/>
      <c r="O82" s="404"/>
      <c r="P82" s="404"/>
      <c r="Q82" s="404"/>
      <c r="R82" s="404"/>
      <c r="S82" s="404"/>
      <c r="T82" s="404"/>
      <c r="U82" s="404"/>
      <c r="V82" s="404"/>
      <c r="W82" s="405"/>
      <c r="X82" s="428"/>
    </row>
    <row r="83" spans="1:24" ht="24" x14ac:dyDescent="0.2">
      <c r="A83" s="499"/>
      <c r="B83" s="499"/>
      <c r="C83" s="499"/>
      <c r="D83" s="499"/>
      <c r="E83" s="249" t="s">
        <v>784</v>
      </c>
      <c r="F83" s="160" t="s">
        <v>785</v>
      </c>
      <c r="G83" s="252" t="s">
        <v>194</v>
      </c>
      <c r="H83" s="253">
        <v>1</v>
      </c>
      <c r="I83" s="250" t="s">
        <v>761</v>
      </c>
      <c r="J83" s="505"/>
      <c r="K83" s="404"/>
      <c r="L83" s="405"/>
      <c r="M83" s="36">
        <v>0</v>
      </c>
      <c r="N83" s="401"/>
      <c r="O83" s="404"/>
      <c r="P83" s="404"/>
      <c r="Q83" s="404"/>
      <c r="R83" s="404"/>
      <c r="S83" s="404"/>
      <c r="T83" s="404"/>
      <c r="U83" s="404"/>
      <c r="V83" s="404"/>
      <c r="W83" s="405"/>
      <c r="X83" s="428"/>
    </row>
    <row r="84" spans="1:24" ht="48" x14ac:dyDescent="0.2">
      <c r="A84" s="499"/>
      <c r="B84" s="499"/>
      <c r="C84" s="499"/>
      <c r="D84" s="499"/>
      <c r="E84" s="249" t="s">
        <v>786</v>
      </c>
      <c r="F84" s="160" t="s">
        <v>787</v>
      </c>
      <c r="G84" s="252" t="s">
        <v>194</v>
      </c>
      <c r="H84" s="253">
        <v>1</v>
      </c>
      <c r="I84" s="250" t="s">
        <v>767</v>
      </c>
      <c r="J84" s="505"/>
      <c r="K84" s="404"/>
      <c r="L84" s="405"/>
      <c r="M84" s="36">
        <v>0</v>
      </c>
      <c r="N84" s="401"/>
      <c r="O84" s="404"/>
      <c r="P84" s="404"/>
      <c r="Q84" s="404"/>
      <c r="R84" s="404"/>
      <c r="S84" s="404"/>
      <c r="T84" s="404"/>
      <c r="U84" s="404"/>
      <c r="V84" s="404"/>
      <c r="W84" s="405"/>
      <c r="X84" s="428"/>
    </row>
    <row r="85" spans="1:24" ht="48" x14ac:dyDescent="0.2">
      <c r="A85" s="499"/>
      <c r="B85" s="499"/>
      <c r="C85" s="499"/>
      <c r="D85" s="499"/>
      <c r="E85" s="249" t="s">
        <v>788</v>
      </c>
      <c r="F85" s="160" t="s">
        <v>789</v>
      </c>
      <c r="G85" s="252" t="s">
        <v>194</v>
      </c>
      <c r="H85" s="253">
        <v>4</v>
      </c>
      <c r="I85" s="250" t="s">
        <v>790</v>
      </c>
      <c r="J85" s="505"/>
      <c r="K85" s="404"/>
      <c r="L85" s="405"/>
      <c r="M85" s="36">
        <v>0</v>
      </c>
      <c r="N85" s="401"/>
      <c r="O85" s="404"/>
      <c r="P85" s="404"/>
      <c r="Q85" s="404"/>
      <c r="R85" s="404"/>
      <c r="S85" s="404"/>
      <c r="T85" s="404"/>
      <c r="U85" s="404"/>
      <c r="V85" s="404"/>
      <c r="W85" s="405"/>
      <c r="X85" s="428"/>
    </row>
    <row r="86" spans="1:24" ht="60" x14ac:dyDescent="0.2">
      <c r="A86" s="499"/>
      <c r="B86" s="499"/>
      <c r="C86" s="499"/>
      <c r="D86" s="499"/>
      <c r="E86" s="249" t="s">
        <v>791</v>
      </c>
      <c r="F86" s="254" t="s">
        <v>792</v>
      </c>
      <c r="G86" s="252" t="s">
        <v>194</v>
      </c>
      <c r="H86" s="253">
        <v>19</v>
      </c>
      <c r="I86" s="250" t="s">
        <v>793</v>
      </c>
      <c r="J86" s="505"/>
      <c r="K86" s="404"/>
      <c r="L86" s="405"/>
      <c r="M86" s="36">
        <v>8</v>
      </c>
      <c r="N86" s="401"/>
      <c r="O86" s="404"/>
      <c r="P86" s="404"/>
      <c r="Q86" s="404"/>
      <c r="R86" s="404"/>
      <c r="S86" s="404"/>
      <c r="T86" s="404"/>
      <c r="U86" s="404"/>
      <c r="V86" s="404"/>
      <c r="W86" s="405"/>
      <c r="X86" s="428"/>
    </row>
    <row r="87" spans="1:24" ht="24" x14ac:dyDescent="0.2">
      <c r="A87" s="499"/>
      <c r="B87" s="499"/>
      <c r="C87" s="499"/>
      <c r="D87" s="499"/>
      <c r="E87" s="249" t="s">
        <v>794</v>
      </c>
      <c r="F87" s="160" t="s">
        <v>795</v>
      </c>
      <c r="G87" s="255" t="s">
        <v>194</v>
      </c>
      <c r="H87" s="256">
        <v>1</v>
      </c>
      <c r="I87" s="250" t="s">
        <v>796</v>
      </c>
      <c r="J87" s="505"/>
      <c r="K87" s="404"/>
      <c r="L87" s="405"/>
      <c r="M87" s="36">
        <v>0</v>
      </c>
      <c r="N87" s="401"/>
      <c r="O87" s="404"/>
      <c r="P87" s="404"/>
      <c r="Q87" s="404"/>
      <c r="R87" s="404"/>
      <c r="S87" s="404"/>
      <c r="T87" s="404"/>
      <c r="U87" s="404"/>
      <c r="V87" s="404"/>
      <c r="W87" s="405"/>
      <c r="X87" s="428"/>
    </row>
    <row r="88" spans="1:24" x14ac:dyDescent="0.2">
      <c r="A88" s="499"/>
      <c r="B88" s="499"/>
      <c r="C88" s="499"/>
      <c r="D88" s="499"/>
      <c r="E88" s="249" t="s">
        <v>429</v>
      </c>
      <c r="F88" s="160" t="s">
        <v>797</v>
      </c>
      <c r="G88" s="252" t="s">
        <v>140</v>
      </c>
      <c r="H88" s="253">
        <v>4</v>
      </c>
      <c r="I88" s="250" t="s">
        <v>672</v>
      </c>
      <c r="J88" s="505"/>
      <c r="K88" s="404"/>
      <c r="L88" s="405"/>
      <c r="M88" s="36">
        <v>0</v>
      </c>
      <c r="N88" s="401"/>
      <c r="O88" s="404"/>
      <c r="P88" s="404"/>
      <c r="Q88" s="404"/>
      <c r="R88" s="404"/>
      <c r="S88" s="404"/>
      <c r="T88" s="404"/>
      <c r="U88" s="404"/>
      <c r="V88" s="404"/>
      <c r="W88" s="405"/>
      <c r="X88" s="428"/>
    </row>
    <row r="89" spans="1:24" ht="72" x14ac:dyDescent="0.2">
      <c r="A89" s="499"/>
      <c r="B89" s="499"/>
      <c r="C89" s="499"/>
      <c r="D89" s="499"/>
      <c r="E89" s="249" t="s">
        <v>798</v>
      </c>
      <c r="F89" s="257" t="s">
        <v>799</v>
      </c>
      <c r="G89" s="252" t="s">
        <v>194</v>
      </c>
      <c r="H89" s="258">
        <v>11</v>
      </c>
      <c r="I89" s="250" t="s">
        <v>800</v>
      </c>
      <c r="J89" s="505"/>
      <c r="K89" s="404"/>
      <c r="L89" s="405"/>
      <c r="M89" s="36">
        <v>6</v>
      </c>
      <c r="N89" s="401"/>
      <c r="O89" s="404"/>
      <c r="P89" s="404"/>
      <c r="Q89" s="404"/>
      <c r="R89" s="404"/>
      <c r="S89" s="404"/>
      <c r="T89" s="404"/>
      <c r="U89" s="404"/>
      <c r="V89" s="404"/>
      <c r="W89" s="405"/>
      <c r="X89" s="428"/>
    </row>
    <row r="90" spans="1:24" ht="24" x14ac:dyDescent="0.2">
      <c r="A90" s="500"/>
      <c r="B90" s="500"/>
      <c r="C90" s="500"/>
      <c r="D90" s="500"/>
      <c r="E90" s="249" t="s">
        <v>430</v>
      </c>
      <c r="F90" s="160" t="s">
        <v>801</v>
      </c>
      <c r="G90" s="252" t="s">
        <v>140</v>
      </c>
      <c r="H90" s="253">
        <v>2</v>
      </c>
      <c r="I90" s="250" t="s">
        <v>672</v>
      </c>
      <c r="J90" s="506"/>
      <c r="K90" s="507"/>
      <c r="L90" s="508"/>
      <c r="M90" s="36">
        <v>2</v>
      </c>
      <c r="N90" s="512"/>
      <c r="O90" s="507"/>
      <c r="P90" s="507"/>
      <c r="Q90" s="507"/>
      <c r="R90" s="507"/>
      <c r="S90" s="507"/>
      <c r="T90" s="507"/>
      <c r="U90" s="507"/>
      <c r="V90" s="507"/>
      <c r="W90" s="508"/>
      <c r="X90" s="502"/>
    </row>
    <row r="91" spans="1:24" ht="60" x14ac:dyDescent="0.2">
      <c r="A91" s="500"/>
      <c r="B91" s="500"/>
      <c r="C91" s="500"/>
      <c r="D91" s="500"/>
      <c r="E91" s="249" t="s">
        <v>802</v>
      </c>
      <c r="F91" s="160" t="s">
        <v>803</v>
      </c>
      <c r="G91" s="252" t="s">
        <v>194</v>
      </c>
      <c r="H91" s="253">
        <v>1</v>
      </c>
      <c r="I91" s="250" t="s">
        <v>804</v>
      </c>
      <c r="J91" s="506"/>
      <c r="K91" s="507"/>
      <c r="L91" s="508"/>
      <c r="M91" s="36">
        <v>1</v>
      </c>
      <c r="N91" s="512"/>
      <c r="O91" s="507"/>
      <c r="P91" s="507"/>
      <c r="Q91" s="507"/>
      <c r="R91" s="507"/>
      <c r="S91" s="507"/>
      <c r="T91" s="507"/>
      <c r="U91" s="507"/>
      <c r="V91" s="507"/>
      <c r="W91" s="508"/>
      <c r="X91" s="502"/>
    </row>
    <row r="92" spans="1:24" ht="24" x14ac:dyDescent="0.2">
      <c r="A92" s="501"/>
      <c r="B92" s="501"/>
      <c r="C92" s="501"/>
      <c r="D92" s="501"/>
      <c r="E92" s="249" t="s">
        <v>433</v>
      </c>
      <c r="F92" s="259" t="s">
        <v>805</v>
      </c>
      <c r="G92" s="252" t="s">
        <v>194</v>
      </c>
      <c r="H92" s="260">
        <v>1</v>
      </c>
      <c r="I92" s="261" t="s">
        <v>806</v>
      </c>
      <c r="J92" s="509"/>
      <c r="K92" s="510"/>
      <c r="L92" s="511"/>
      <c r="M92" s="36">
        <v>0</v>
      </c>
      <c r="N92" s="513"/>
      <c r="O92" s="510"/>
      <c r="P92" s="510"/>
      <c r="Q92" s="510"/>
      <c r="R92" s="510"/>
      <c r="S92" s="510"/>
      <c r="T92" s="510"/>
      <c r="U92" s="510"/>
      <c r="V92" s="510"/>
      <c r="W92" s="511"/>
      <c r="X92" s="503"/>
    </row>
    <row r="93" spans="1:24" ht="36" x14ac:dyDescent="0.2">
      <c r="A93" s="369"/>
      <c r="B93" s="369"/>
      <c r="C93" s="369"/>
      <c r="D93" s="369" t="s">
        <v>665</v>
      </c>
      <c r="E93" s="247">
        <v>11</v>
      </c>
      <c r="F93" s="26" t="s">
        <v>807</v>
      </c>
      <c r="G93" s="26"/>
      <c r="H93" s="60">
        <f>SUM(H94:H94)</f>
        <v>11</v>
      </c>
      <c r="I93" s="30"/>
      <c r="J93" s="30">
        <f>H93</f>
        <v>11</v>
      </c>
      <c r="K93" s="28">
        <v>212107353</v>
      </c>
      <c r="L93" s="27"/>
      <c r="M93" s="60">
        <f>SUM(M94)</f>
        <v>11</v>
      </c>
      <c r="N93" s="28">
        <v>212107353</v>
      </c>
      <c r="O93" s="29">
        <v>0</v>
      </c>
      <c r="P93" s="248" t="s">
        <v>717</v>
      </c>
      <c r="Q93" s="31">
        <f>J93</f>
        <v>11</v>
      </c>
      <c r="R93" s="32">
        <v>44030</v>
      </c>
      <c r="S93" s="32">
        <v>40178</v>
      </c>
      <c r="T93" s="60">
        <f>+J93-Q93</f>
        <v>0</v>
      </c>
      <c r="U93" s="61">
        <f>+M93/H93</f>
        <v>1</v>
      </c>
      <c r="V93" s="61">
        <f>+Q93/J93</f>
        <v>1</v>
      </c>
      <c r="W93" s="61">
        <f>+N93/K93</f>
        <v>1</v>
      </c>
      <c r="X93" s="498" t="s">
        <v>808</v>
      </c>
    </row>
    <row r="94" spans="1:24" ht="18" x14ac:dyDescent="0.2">
      <c r="A94" s="370"/>
      <c r="B94" s="370"/>
      <c r="C94" s="370"/>
      <c r="D94" s="370"/>
      <c r="E94" s="249" t="s">
        <v>436</v>
      </c>
      <c r="F94" s="33" t="s">
        <v>809</v>
      </c>
      <c r="G94" s="252" t="s">
        <v>140</v>
      </c>
      <c r="H94" s="253">
        <v>11</v>
      </c>
      <c r="I94" s="250" t="s">
        <v>672</v>
      </c>
      <c r="J94" s="361" t="s">
        <v>55</v>
      </c>
      <c r="K94" s="361"/>
      <c r="L94" s="361"/>
      <c r="M94" s="36">
        <v>11</v>
      </c>
      <c r="N94" s="361" t="s">
        <v>55</v>
      </c>
      <c r="O94" s="361"/>
      <c r="P94" s="361"/>
      <c r="Q94" s="361"/>
      <c r="R94" s="361"/>
      <c r="S94" s="361"/>
      <c r="T94" s="361"/>
      <c r="U94" s="361"/>
      <c r="V94" s="361"/>
      <c r="W94" s="361"/>
      <c r="X94" s="498"/>
    </row>
    <row r="95" spans="1:24" ht="36" x14ac:dyDescent="0.2">
      <c r="A95" s="369"/>
      <c r="B95" s="369"/>
      <c r="C95" s="369"/>
      <c r="D95" s="369" t="s">
        <v>665</v>
      </c>
      <c r="E95" s="247">
        <v>12</v>
      </c>
      <c r="F95" s="26" t="s">
        <v>810</v>
      </c>
      <c r="G95" s="26"/>
      <c r="H95" s="60">
        <f>SUM(H96:H96)</f>
        <v>1</v>
      </c>
      <c r="I95" s="30"/>
      <c r="J95" s="30">
        <f>H95</f>
        <v>1</v>
      </c>
      <c r="K95" s="28">
        <v>4150000000</v>
      </c>
      <c r="L95" s="27"/>
      <c r="M95" s="60">
        <f>SUM(M96)</f>
        <v>1</v>
      </c>
      <c r="N95" s="28">
        <v>4150000000</v>
      </c>
      <c r="O95" s="29">
        <v>0</v>
      </c>
      <c r="P95" s="248" t="s">
        <v>811</v>
      </c>
      <c r="Q95" s="31">
        <f>J95</f>
        <v>1</v>
      </c>
      <c r="R95" s="37"/>
      <c r="S95" s="37"/>
      <c r="T95" s="60">
        <f>+J95-Q95</f>
        <v>0</v>
      </c>
      <c r="U95" s="61">
        <f>+M95/H95</f>
        <v>1</v>
      </c>
      <c r="V95" s="61">
        <f>+Q95/J95</f>
        <v>1</v>
      </c>
      <c r="W95" s="61">
        <f>+N95/K95</f>
        <v>1</v>
      </c>
      <c r="X95" s="498" t="s">
        <v>812</v>
      </c>
    </row>
    <row r="96" spans="1:24" ht="96" x14ac:dyDescent="0.2">
      <c r="A96" s="370"/>
      <c r="B96" s="370"/>
      <c r="C96" s="370"/>
      <c r="D96" s="370"/>
      <c r="E96" s="249" t="s">
        <v>452</v>
      </c>
      <c r="F96" s="33" t="s">
        <v>811</v>
      </c>
      <c r="G96" s="252" t="s">
        <v>2</v>
      </c>
      <c r="H96" s="253">
        <v>1</v>
      </c>
      <c r="I96" s="250" t="s">
        <v>813</v>
      </c>
      <c r="J96" s="361" t="s">
        <v>55</v>
      </c>
      <c r="K96" s="361"/>
      <c r="L96" s="361"/>
      <c r="M96" s="36">
        <v>1</v>
      </c>
      <c r="N96" s="361" t="s">
        <v>55</v>
      </c>
      <c r="O96" s="361"/>
      <c r="P96" s="361"/>
      <c r="Q96" s="361"/>
      <c r="R96" s="361"/>
      <c r="S96" s="361"/>
      <c r="T96" s="361"/>
      <c r="U96" s="361"/>
      <c r="V96" s="361"/>
      <c r="W96" s="361"/>
      <c r="X96" s="498"/>
    </row>
  </sheetData>
  <mergeCells count="117">
    <mergeCell ref="A1:C7"/>
    <mergeCell ref="D1:X2"/>
    <mergeCell ref="D3:X4"/>
    <mergeCell ref="D5:X6"/>
    <mergeCell ref="A9:C10"/>
    <mergeCell ref="D9:L10"/>
    <mergeCell ref="M9:S10"/>
    <mergeCell ref="T9:W10"/>
    <mergeCell ref="X9:X12"/>
    <mergeCell ref="A11:A12"/>
    <mergeCell ref="X13:X17"/>
    <mergeCell ref="A14:A17"/>
    <mergeCell ref="B14:B17"/>
    <mergeCell ref="C14:C17"/>
    <mergeCell ref="D14:D17"/>
    <mergeCell ref="N11:N12"/>
    <mergeCell ref="O11:O12"/>
    <mergeCell ref="P11:P12"/>
    <mergeCell ref="Q11:Q12"/>
    <mergeCell ref="R11:S11"/>
    <mergeCell ref="T11:T12"/>
    <mergeCell ref="H11:H12"/>
    <mergeCell ref="I11:I12"/>
    <mergeCell ref="J11:J12"/>
    <mergeCell ref="K11:K12"/>
    <mergeCell ref="L11:L12"/>
    <mergeCell ref="M11:M12"/>
    <mergeCell ref="B11:B12"/>
    <mergeCell ref="C11:C12"/>
    <mergeCell ref="D11:D12"/>
    <mergeCell ref="E11:E12"/>
    <mergeCell ref="F11:F12"/>
    <mergeCell ref="G11:G12"/>
    <mergeCell ref="J15:L17"/>
    <mergeCell ref="N15:W17"/>
    <mergeCell ref="A18:A30"/>
    <mergeCell ref="B18:B30"/>
    <mergeCell ref="C18:C30"/>
    <mergeCell ref="D18:D30"/>
    <mergeCell ref="U11:U12"/>
    <mergeCell ref="V11:V12"/>
    <mergeCell ref="W11:W12"/>
    <mergeCell ref="A13:D13"/>
    <mergeCell ref="E13:F13"/>
    <mergeCell ref="A46:A47"/>
    <mergeCell ref="B46:B47"/>
    <mergeCell ref="C46:C47"/>
    <mergeCell ref="D46:D47"/>
    <mergeCell ref="X46:X47"/>
    <mergeCell ref="J47:L47"/>
    <mergeCell ref="N47:W47"/>
    <mergeCell ref="X18:X30"/>
    <mergeCell ref="J19:L30"/>
    <mergeCell ref="N19:W30"/>
    <mergeCell ref="A31:A45"/>
    <mergeCell ref="B31:B45"/>
    <mergeCell ref="C31:C45"/>
    <mergeCell ref="D31:D45"/>
    <mergeCell ref="X31:X45"/>
    <mergeCell ref="J32:L45"/>
    <mergeCell ref="N32:W45"/>
    <mergeCell ref="A57:A58"/>
    <mergeCell ref="B57:B58"/>
    <mergeCell ref="C57:C58"/>
    <mergeCell ref="D57:D58"/>
    <mergeCell ref="X57:X58"/>
    <mergeCell ref="J58:L58"/>
    <mergeCell ref="N58:W58"/>
    <mergeCell ref="A48:A56"/>
    <mergeCell ref="B48:B56"/>
    <mergeCell ref="C48:C56"/>
    <mergeCell ref="D48:D56"/>
    <mergeCell ref="X48:X56"/>
    <mergeCell ref="J49:L56"/>
    <mergeCell ref="N49:W56"/>
    <mergeCell ref="A61:A62"/>
    <mergeCell ref="B61:B62"/>
    <mergeCell ref="C61:C62"/>
    <mergeCell ref="D61:D62"/>
    <mergeCell ref="X61:X62"/>
    <mergeCell ref="J62:L62"/>
    <mergeCell ref="N62:W62"/>
    <mergeCell ref="A59:A60"/>
    <mergeCell ref="B59:B60"/>
    <mergeCell ref="C59:C60"/>
    <mergeCell ref="D59:D60"/>
    <mergeCell ref="X59:X60"/>
    <mergeCell ref="J60:L60"/>
    <mergeCell ref="N60:W60"/>
    <mergeCell ref="A65:A92"/>
    <mergeCell ref="B65:B92"/>
    <mergeCell ref="C65:C92"/>
    <mergeCell ref="D65:D92"/>
    <mergeCell ref="X65:X92"/>
    <mergeCell ref="J66:L92"/>
    <mergeCell ref="N66:W92"/>
    <mergeCell ref="A63:A64"/>
    <mergeCell ref="B63:B64"/>
    <mergeCell ref="C63:C64"/>
    <mergeCell ref="D63:D64"/>
    <mergeCell ref="X63:X64"/>
    <mergeCell ref="J64:L64"/>
    <mergeCell ref="N64:W64"/>
    <mergeCell ref="A95:A96"/>
    <mergeCell ref="B95:B96"/>
    <mergeCell ref="C95:C96"/>
    <mergeCell ref="D95:D96"/>
    <mergeCell ref="X95:X96"/>
    <mergeCell ref="J96:L96"/>
    <mergeCell ref="N96:W96"/>
    <mergeCell ref="A93:A94"/>
    <mergeCell ref="B93:B94"/>
    <mergeCell ref="C93:C94"/>
    <mergeCell ref="D93:D94"/>
    <mergeCell ref="X93:X94"/>
    <mergeCell ref="J94:L94"/>
    <mergeCell ref="N94:W94"/>
  </mergeCells>
  <dataValidations count="2">
    <dataValidation allowBlank="1" showInputMessage="1" showErrorMessage="1" promptTitle="Recuerde" prompt="La información contenida en esta celda debe corresponder con exactitud a lo contemplado en el Plan de Inversiones aprobado por el CSJ para la anualidad vigente y debe ser coherente con la actividad incluida en el PSD (celda anterior)." sqref="F21"/>
    <dataValidation allowBlank="1" showInputMessage="1" showErrorMessage="1" promptTitle="Recuerde" prompt="La información contenida en esta celda debe corresponder con exactitud a lo contemplado en el Plan de Inversiones aprobado por el CSJ para la anualidad vigente. " sqref="F15:F17 F22:F30 F19:F20 F32:F45 F49:F56 F66:F92"/>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1"/>
  <sheetViews>
    <sheetView topLeftCell="A64" zoomScale="78" zoomScaleNormal="78" workbookViewId="0">
      <selection activeCell="F79" sqref="F79"/>
    </sheetView>
  </sheetViews>
  <sheetFormatPr baseColWidth="10" defaultRowHeight="12.75" x14ac:dyDescent="0.2"/>
  <cols>
    <col min="6" max="6" width="22.28515625" bestFit="1" customWidth="1"/>
    <col min="11" max="11" width="15.28515625" bestFit="1" customWidth="1"/>
    <col min="12" max="12" width="19" customWidth="1"/>
    <col min="14" max="14" width="16.7109375" customWidth="1"/>
    <col min="23" max="23" width="15.28515625" customWidth="1"/>
    <col min="24" max="24" width="37.42578125" customWidth="1"/>
  </cols>
  <sheetData>
    <row r="1" spans="1:24" x14ac:dyDescent="0.2">
      <c r="A1" s="374"/>
      <c r="B1" s="374"/>
      <c r="C1" s="374"/>
      <c r="D1" s="376" t="s">
        <v>42</v>
      </c>
      <c r="E1" s="376"/>
      <c r="F1" s="376"/>
      <c r="G1" s="376"/>
      <c r="H1" s="376"/>
      <c r="I1" s="376"/>
      <c r="J1" s="376"/>
      <c r="K1" s="376"/>
      <c r="L1" s="376"/>
      <c r="M1" s="376"/>
      <c r="N1" s="376"/>
      <c r="O1" s="376"/>
      <c r="P1" s="376"/>
      <c r="Q1" s="376"/>
      <c r="R1" s="376"/>
      <c r="S1" s="376"/>
      <c r="T1" s="376"/>
      <c r="U1" s="376"/>
      <c r="V1" s="376"/>
      <c r="W1" s="376"/>
      <c r="X1" s="376"/>
    </row>
    <row r="2" spans="1:24" x14ac:dyDescent="0.2">
      <c r="A2" s="374"/>
      <c r="B2" s="374"/>
      <c r="C2" s="374"/>
      <c r="D2" s="376"/>
      <c r="E2" s="376"/>
      <c r="F2" s="376"/>
      <c r="G2" s="376"/>
      <c r="H2" s="376"/>
      <c r="I2" s="376"/>
      <c r="J2" s="376"/>
      <c r="K2" s="376"/>
      <c r="L2" s="376"/>
      <c r="M2" s="376"/>
      <c r="N2" s="376"/>
      <c r="O2" s="376"/>
      <c r="P2" s="376"/>
      <c r="Q2" s="376"/>
      <c r="R2" s="376"/>
      <c r="S2" s="376"/>
      <c r="T2" s="376"/>
      <c r="U2" s="376"/>
      <c r="V2" s="376"/>
      <c r="W2" s="376"/>
      <c r="X2" s="376"/>
    </row>
    <row r="3" spans="1:24" x14ac:dyDescent="0.2">
      <c r="A3" s="374"/>
      <c r="B3" s="374"/>
      <c r="C3" s="374"/>
      <c r="D3" s="377" t="s">
        <v>43</v>
      </c>
      <c r="E3" s="377"/>
      <c r="F3" s="377"/>
      <c r="G3" s="377"/>
      <c r="H3" s="377"/>
      <c r="I3" s="377"/>
      <c r="J3" s="377"/>
      <c r="K3" s="377"/>
      <c r="L3" s="377"/>
      <c r="M3" s="377"/>
      <c r="N3" s="377"/>
      <c r="O3" s="377"/>
      <c r="P3" s="377"/>
      <c r="Q3" s="377"/>
      <c r="R3" s="377"/>
      <c r="S3" s="377"/>
      <c r="T3" s="377"/>
      <c r="U3" s="377"/>
      <c r="V3" s="377"/>
      <c r="W3" s="377"/>
      <c r="X3" s="377"/>
    </row>
    <row r="4" spans="1:24" x14ac:dyDescent="0.2">
      <c r="A4" s="374"/>
      <c r="B4" s="374"/>
      <c r="C4" s="374"/>
      <c r="D4" s="377"/>
      <c r="E4" s="377"/>
      <c r="F4" s="377"/>
      <c r="G4" s="377"/>
      <c r="H4" s="377"/>
      <c r="I4" s="377"/>
      <c r="J4" s="377"/>
      <c r="K4" s="377"/>
      <c r="L4" s="377"/>
      <c r="M4" s="377"/>
      <c r="N4" s="377"/>
      <c r="O4" s="377"/>
      <c r="P4" s="377"/>
      <c r="Q4" s="377"/>
      <c r="R4" s="377"/>
      <c r="S4" s="377"/>
      <c r="T4" s="377"/>
      <c r="U4" s="377"/>
      <c r="V4" s="377"/>
      <c r="W4" s="377"/>
      <c r="X4" s="377"/>
    </row>
    <row r="5" spans="1:24" x14ac:dyDescent="0.2">
      <c r="A5" s="374"/>
      <c r="B5" s="374"/>
      <c r="C5" s="374"/>
      <c r="D5" s="378" t="s">
        <v>41</v>
      </c>
      <c r="E5" s="378"/>
      <c r="F5" s="378"/>
      <c r="G5" s="378"/>
      <c r="H5" s="378"/>
      <c r="I5" s="378"/>
      <c r="J5" s="378"/>
      <c r="K5" s="378"/>
      <c r="L5" s="378"/>
      <c r="M5" s="378"/>
      <c r="N5" s="378"/>
      <c r="O5" s="378"/>
      <c r="P5" s="378"/>
      <c r="Q5" s="378"/>
      <c r="R5" s="378"/>
      <c r="S5" s="378"/>
      <c r="T5" s="378"/>
      <c r="U5" s="378"/>
      <c r="V5" s="378"/>
      <c r="W5" s="378"/>
      <c r="X5" s="378"/>
    </row>
    <row r="6" spans="1:24" x14ac:dyDescent="0.2">
      <c r="A6" s="374"/>
      <c r="B6" s="374"/>
      <c r="C6" s="374"/>
      <c r="D6" s="378"/>
      <c r="E6" s="378"/>
      <c r="F6" s="378"/>
      <c r="G6" s="378"/>
      <c r="H6" s="378"/>
      <c r="I6" s="378"/>
      <c r="J6" s="378"/>
      <c r="K6" s="378"/>
      <c r="L6" s="378"/>
      <c r="M6" s="378"/>
      <c r="N6" s="378"/>
      <c r="O6" s="378"/>
      <c r="P6" s="378"/>
      <c r="Q6" s="378"/>
      <c r="R6" s="378"/>
      <c r="S6" s="378"/>
      <c r="T6" s="378"/>
      <c r="U6" s="378"/>
      <c r="V6" s="378"/>
      <c r="W6" s="378"/>
      <c r="X6" s="378"/>
    </row>
    <row r="7" spans="1:24" ht="13.5" thickBot="1" x14ac:dyDescent="0.25">
      <c r="A7" s="375"/>
      <c r="B7" s="375"/>
      <c r="C7" s="375"/>
      <c r="D7" s="48"/>
      <c r="E7" s="48"/>
      <c r="F7" s="48"/>
      <c r="G7" s="48"/>
      <c r="H7" s="48"/>
      <c r="I7" s="48"/>
      <c r="J7" s="48"/>
      <c r="K7" s="48"/>
      <c r="L7" s="48"/>
      <c r="M7" s="48"/>
      <c r="N7" s="48"/>
      <c r="O7" s="48"/>
      <c r="P7" s="48"/>
      <c r="Q7" s="585"/>
      <c r="R7" s="48"/>
      <c r="S7" s="48"/>
      <c r="T7" s="48"/>
      <c r="U7" s="48"/>
      <c r="V7" s="48"/>
      <c r="W7" s="48"/>
      <c r="X7" s="48"/>
    </row>
    <row r="8" spans="1:24" ht="13.5" thickTop="1" x14ac:dyDescent="0.2">
      <c r="A8" s="50"/>
      <c r="B8" s="50"/>
      <c r="C8" s="50"/>
      <c r="D8" s="51"/>
      <c r="E8" s="49"/>
      <c r="F8" s="49"/>
      <c r="G8" s="49"/>
      <c r="H8" s="49"/>
      <c r="I8" s="49"/>
      <c r="J8" s="49"/>
      <c r="K8" s="49"/>
      <c r="L8" s="49"/>
      <c r="M8" s="49"/>
      <c r="N8" s="49"/>
      <c r="O8" s="49"/>
      <c r="P8" s="49"/>
      <c r="Q8" s="586"/>
      <c r="R8" s="49"/>
      <c r="S8" s="49"/>
      <c r="T8" s="49"/>
      <c r="U8" s="49"/>
      <c r="V8" s="49"/>
      <c r="W8" s="49"/>
      <c r="X8" s="49"/>
    </row>
    <row r="9" spans="1:24" x14ac:dyDescent="0.2">
      <c r="A9" s="379" t="s">
        <v>77</v>
      </c>
      <c r="B9" s="379"/>
      <c r="C9" s="379"/>
      <c r="D9" s="380" t="s">
        <v>89</v>
      </c>
      <c r="E9" s="381"/>
      <c r="F9" s="381"/>
      <c r="G9" s="381"/>
      <c r="H9" s="381"/>
      <c r="I9" s="381"/>
      <c r="J9" s="381"/>
      <c r="K9" s="381"/>
      <c r="L9" s="381"/>
      <c r="M9" s="382" t="s">
        <v>93</v>
      </c>
      <c r="N9" s="382"/>
      <c r="O9" s="382"/>
      <c r="P9" s="382"/>
      <c r="Q9" s="382"/>
      <c r="R9" s="382"/>
      <c r="S9" s="382"/>
      <c r="T9" s="383" t="s">
        <v>78</v>
      </c>
      <c r="U9" s="384"/>
      <c r="V9" s="384"/>
      <c r="W9" s="385"/>
      <c r="X9" s="389" t="s">
        <v>132</v>
      </c>
    </row>
    <row r="10" spans="1:24" ht="29.25" customHeight="1" x14ac:dyDescent="0.2">
      <c r="A10" s="379"/>
      <c r="B10" s="379"/>
      <c r="C10" s="379"/>
      <c r="D10" s="381"/>
      <c r="E10" s="381"/>
      <c r="F10" s="381"/>
      <c r="G10" s="381"/>
      <c r="H10" s="381"/>
      <c r="I10" s="381"/>
      <c r="J10" s="381"/>
      <c r="K10" s="381"/>
      <c r="L10" s="381"/>
      <c r="M10" s="382"/>
      <c r="N10" s="382"/>
      <c r="O10" s="382"/>
      <c r="P10" s="382"/>
      <c r="Q10" s="382"/>
      <c r="R10" s="382"/>
      <c r="S10" s="382"/>
      <c r="T10" s="386"/>
      <c r="U10" s="387"/>
      <c r="V10" s="387"/>
      <c r="W10" s="388"/>
      <c r="X10" s="389"/>
    </row>
    <row r="11" spans="1:24" x14ac:dyDescent="0.2">
      <c r="A11" s="390" t="s">
        <v>34</v>
      </c>
      <c r="B11" s="373" t="s">
        <v>35</v>
      </c>
      <c r="C11" s="373" t="s">
        <v>28</v>
      </c>
      <c r="D11" s="372" t="s">
        <v>40</v>
      </c>
      <c r="E11" s="372" t="s">
        <v>0</v>
      </c>
      <c r="F11" s="372" t="s">
        <v>4</v>
      </c>
      <c r="G11" s="372" t="s">
        <v>10</v>
      </c>
      <c r="H11" s="372" t="s">
        <v>123</v>
      </c>
      <c r="I11" s="372" t="s">
        <v>104</v>
      </c>
      <c r="J11" s="372" t="s">
        <v>105</v>
      </c>
      <c r="K11" s="372" t="s">
        <v>663</v>
      </c>
      <c r="L11" s="372" t="s">
        <v>22</v>
      </c>
      <c r="M11" s="371" t="s">
        <v>106</v>
      </c>
      <c r="N11" s="371" t="s">
        <v>23</v>
      </c>
      <c r="O11" s="371" t="s">
        <v>24</v>
      </c>
      <c r="P11" s="371" t="s">
        <v>117</v>
      </c>
      <c r="Q11" s="371" t="s">
        <v>107</v>
      </c>
      <c r="R11" s="371" t="s">
        <v>33</v>
      </c>
      <c r="S11" s="371"/>
      <c r="T11" s="364" t="s">
        <v>108</v>
      </c>
      <c r="U11" s="364" t="s">
        <v>109</v>
      </c>
      <c r="V11" s="365" t="s">
        <v>126</v>
      </c>
      <c r="W11" s="365" t="s">
        <v>29</v>
      </c>
      <c r="X11" s="389"/>
    </row>
    <row r="12" spans="1:24" ht="45" customHeight="1" x14ac:dyDescent="0.2">
      <c r="A12" s="390"/>
      <c r="B12" s="373"/>
      <c r="C12" s="373"/>
      <c r="D12" s="372"/>
      <c r="E12" s="372"/>
      <c r="F12" s="372"/>
      <c r="G12" s="372"/>
      <c r="H12" s="372"/>
      <c r="I12" s="372"/>
      <c r="J12" s="372"/>
      <c r="K12" s="372"/>
      <c r="L12" s="372"/>
      <c r="M12" s="371"/>
      <c r="N12" s="371"/>
      <c r="O12" s="371"/>
      <c r="P12" s="371"/>
      <c r="Q12" s="371"/>
      <c r="R12" s="246" t="s">
        <v>31</v>
      </c>
      <c r="S12" s="246" t="s">
        <v>32</v>
      </c>
      <c r="T12" s="364"/>
      <c r="U12" s="364"/>
      <c r="V12" s="365"/>
      <c r="W12" s="365"/>
      <c r="X12" s="389"/>
    </row>
    <row r="13" spans="1:24" ht="18" x14ac:dyDescent="0.2">
      <c r="A13" s="587" t="s">
        <v>143</v>
      </c>
      <c r="B13" s="587"/>
      <c r="C13" s="587"/>
      <c r="D13" s="437"/>
      <c r="E13" s="367" t="s">
        <v>76</v>
      </c>
      <c r="F13" s="368"/>
      <c r="G13" s="62"/>
      <c r="H13" s="588">
        <f>+H14+H22+H31+H39+H47+H55+H63</f>
        <v>97</v>
      </c>
      <c r="I13" s="63"/>
      <c r="J13" s="588">
        <f>+J14+J22+J31+J39+J47+J55+J63</f>
        <v>538</v>
      </c>
      <c r="K13" s="588">
        <f>+K14+K22+K31+K39+K47+K55+K63</f>
        <v>2444496325</v>
      </c>
      <c r="L13" s="588">
        <f>+L14+L22+L31+L39+L47+L55+L63</f>
        <v>900000000</v>
      </c>
      <c r="M13" s="588">
        <f>+M14+M22+M31+M39+M47+M55+M63</f>
        <v>79</v>
      </c>
      <c r="N13" s="588">
        <f>+N14+N22+N31+N39+N47+N55+N63</f>
        <v>2124219928</v>
      </c>
      <c r="O13" s="67">
        <v>0</v>
      </c>
      <c r="P13" s="66" t="s">
        <v>5</v>
      </c>
      <c r="Q13" s="588">
        <f>+Q14+Q22+Q31+Q39+Q47+Q55+Q63</f>
        <v>587</v>
      </c>
      <c r="R13" s="589"/>
      <c r="S13" s="589"/>
      <c r="T13" s="588">
        <f>+T14+T22+T31+T39+T47+T55+T63</f>
        <v>-47</v>
      </c>
      <c r="U13" s="61">
        <f>(U14+U22+U31+U39+U47+U55+U63)/7</f>
        <v>0.86917844060701199</v>
      </c>
      <c r="V13" s="61">
        <f t="shared" ref="V13:W13" si="0">(V14+V22+V31+V39+V47+V55+V63)/7</f>
        <v>0.87755102040816324</v>
      </c>
      <c r="W13" s="61">
        <f t="shared" si="0"/>
        <v>0.85158909480519474</v>
      </c>
      <c r="X13" s="590"/>
    </row>
    <row r="14" spans="1:24" ht="144" x14ac:dyDescent="0.2">
      <c r="A14" s="591" t="s">
        <v>994</v>
      </c>
      <c r="B14" s="591" t="s">
        <v>995</v>
      </c>
      <c r="C14" s="592" t="s">
        <v>996</v>
      </c>
      <c r="D14" s="593" t="s">
        <v>997</v>
      </c>
      <c r="E14" s="594">
        <v>1</v>
      </c>
      <c r="F14" s="26" t="s">
        <v>998</v>
      </c>
      <c r="G14" s="26"/>
      <c r="H14" s="60">
        <f>SUM(H15:H21)</f>
        <v>12</v>
      </c>
      <c r="I14" s="27" t="s">
        <v>999</v>
      </c>
      <c r="J14" s="27">
        <v>1</v>
      </c>
      <c r="K14" s="28">
        <v>195857625</v>
      </c>
      <c r="L14" s="27">
        <v>0</v>
      </c>
      <c r="M14" s="60">
        <f>SUM(M15:M21)</f>
        <v>12</v>
      </c>
      <c r="N14" s="28">
        <v>195857625</v>
      </c>
      <c r="O14" s="30">
        <v>0</v>
      </c>
      <c r="P14" s="30" t="s">
        <v>1000</v>
      </c>
      <c r="Q14" s="595">
        <v>1</v>
      </c>
      <c r="R14" s="596">
        <v>43748</v>
      </c>
      <c r="S14" s="597">
        <v>43830</v>
      </c>
      <c r="T14" s="60">
        <f>+Q14/J14</f>
        <v>1</v>
      </c>
      <c r="U14" s="61">
        <f>+M14/H14</f>
        <v>1</v>
      </c>
      <c r="V14" s="61">
        <f>+Q14/J14</f>
        <v>1</v>
      </c>
      <c r="W14" s="61">
        <f>+N14/K14</f>
        <v>1</v>
      </c>
      <c r="X14" s="598" t="s">
        <v>1001</v>
      </c>
    </row>
    <row r="15" spans="1:24" ht="48" x14ac:dyDescent="0.2">
      <c r="A15" s="599"/>
      <c r="B15" s="599"/>
      <c r="C15" s="600"/>
      <c r="D15" s="601"/>
      <c r="E15" s="602" t="s">
        <v>30</v>
      </c>
      <c r="F15" s="73" t="s">
        <v>857</v>
      </c>
      <c r="G15" s="34" t="s">
        <v>139</v>
      </c>
      <c r="H15" s="35">
        <v>1</v>
      </c>
      <c r="I15" s="76" t="s">
        <v>138</v>
      </c>
      <c r="J15" s="402" t="s">
        <v>27</v>
      </c>
      <c r="K15" s="402"/>
      <c r="L15" s="403"/>
      <c r="M15" s="36">
        <v>1</v>
      </c>
      <c r="N15" s="401" t="s">
        <v>27</v>
      </c>
      <c r="O15" s="404"/>
      <c r="P15" s="404"/>
      <c r="Q15" s="404"/>
      <c r="R15" s="404"/>
      <c r="S15" s="404"/>
      <c r="T15" s="404"/>
      <c r="U15" s="404"/>
      <c r="V15" s="404"/>
      <c r="W15" s="405"/>
      <c r="X15" s="603"/>
    </row>
    <row r="16" spans="1:24" ht="48" x14ac:dyDescent="0.2">
      <c r="A16" s="599"/>
      <c r="B16" s="599"/>
      <c r="C16" s="600"/>
      <c r="D16" s="601"/>
      <c r="E16" s="602" t="s">
        <v>25</v>
      </c>
      <c r="F16" s="74" t="s">
        <v>1002</v>
      </c>
      <c r="G16" s="34" t="s">
        <v>139</v>
      </c>
      <c r="H16" s="35">
        <v>3</v>
      </c>
      <c r="I16" s="77" t="s">
        <v>1003</v>
      </c>
      <c r="J16" s="404"/>
      <c r="K16" s="404"/>
      <c r="L16" s="405"/>
      <c r="M16" s="36">
        <v>3</v>
      </c>
      <c r="N16" s="401"/>
      <c r="O16" s="404"/>
      <c r="P16" s="404"/>
      <c r="Q16" s="404"/>
      <c r="R16" s="404"/>
      <c r="S16" s="404"/>
      <c r="T16" s="404"/>
      <c r="U16" s="404"/>
      <c r="V16" s="404"/>
      <c r="W16" s="405"/>
      <c r="X16" s="603"/>
    </row>
    <row r="17" spans="1:24" ht="36" x14ac:dyDescent="0.2">
      <c r="A17" s="599"/>
      <c r="B17" s="599"/>
      <c r="C17" s="600"/>
      <c r="D17" s="601"/>
      <c r="E17" s="602" t="s">
        <v>26</v>
      </c>
      <c r="F17" s="74" t="s">
        <v>1004</v>
      </c>
      <c r="G17" s="34" t="s">
        <v>139</v>
      </c>
      <c r="H17" s="35">
        <v>1</v>
      </c>
      <c r="I17" s="77" t="s">
        <v>162</v>
      </c>
      <c r="J17" s="404"/>
      <c r="K17" s="404"/>
      <c r="L17" s="405"/>
      <c r="M17" s="36">
        <v>1</v>
      </c>
      <c r="N17" s="401"/>
      <c r="O17" s="404"/>
      <c r="P17" s="404"/>
      <c r="Q17" s="404"/>
      <c r="R17" s="404"/>
      <c r="S17" s="404"/>
      <c r="T17" s="404"/>
      <c r="U17" s="404"/>
      <c r="V17" s="404"/>
      <c r="W17" s="405"/>
      <c r="X17" s="603"/>
    </row>
    <row r="18" spans="1:24" ht="48" x14ac:dyDescent="0.2">
      <c r="A18" s="599"/>
      <c r="B18" s="599"/>
      <c r="C18" s="600"/>
      <c r="D18" s="601"/>
      <c r="E18" s="602" t="s">
        <v>51</v>
      </c>
      <c r="F18" s="74" t="s">
        <v>1005</v>
      </c>
      <c r="G18" s="34" t="s">
        <v>139</v>
      </c>
      <c r="H18" s="35">
        <v>1</v>
      </c>
      <c r="I18" s="77" t="s">
        <v>1006</v>
      </c>
      <c r="J18" s="404"/>
      <c r="K18" s="404"/>
      <c r="L18" s="405"/>
      <c r="M18" s="36">
        <v>1</v>
      </c>
      <c r="N18" s="401"/>
      <c r="O18" s="404"/>
      <c r="P18" s="404"/>
      <c r="Q18" s="404"/>
      <c r="R18" s="404"/>
      <c r="S18" s="404"/>
      <c r="T18" s="404"/>
      <c r="U18" s="404"/>
      <c r="V18" s="404"/>
      <c r="W18" s="405"/>
      <c r="X18" s="603"/>
    </row>
    <row r="19" spans="1:24" ht="36" x14ac:dyDescent="0.2">
      <c r="A19" s="599"/>
      <c r="B19" s="599"/>
      <c r="C19" s="600"/>
      <c r="D19" s="601"/>
      <c r="E19" s="602" t="s">
        <v>136</v>
      </c>
      <c r="F19" s="75" t="s">
        <v>1007</v>
      </c>
      <c r="G19" s="34" t="s">
        <v>139</v>
      </c>
      <c r="H19" s="35">
        <v>1</v>
      </c>
      <c r="I19" s="604" t="s">
        <v>1008</v>
      </c>
      <c r="J19" s="404"/>
      <c r="K19" s="404"/>
      <c r="L19" s="405"/>
      <c r="M19" s="36">
        <v>1</v>
      </c>
      <c r="N19" s="401"/>
      <c r="O19" s="404"/>
      <c r="P19" s="404"/>
      <c r="Q19" s="404"/>
      <c r="R19" s="404"/>
      <c r="S19" s="404"/>
      <c r="T19" s="404"/>
      <c r="U19" s="404"/>
      <c r="V19" s="404"/>
      <c r="W19" s="405"/>
      <c r="X19" s="603"/>
    </row>
    <row r="20" spans="1:24" ht="24" x14ac:dyDescent="0.2">
      <c r="A20" s="599"/>
      <c r="B20" s="599"/>
      <c r="C20" s="600"/>
      <c r="D20" s="601"/>
      <c r="E20" s="605" t="s">
        <v>157</v>
      </c>
      <c r="F20" s="606" t="s">
        <v>1009</v>
      </c>
      <c r="G20" s="607" t="s">
        <v>139</v>
      </c>
      <c r="H20" s="608">
        <v>1</v>
      </c>
      <c r="I20" s="609" t="s">
        <v>1010</v>
      </c>
      <c r="J20" s="404"/>
      <c r="K20" s="404"/>
      <c r="L20" s="405"/>
      <c r="M20" s="36">
        <v>1</v>
      </c>
      <c r="N20" s="401"/>
      <c r="O20" s="404"/>
      <c r="P20" s="404"/>
      <c r="Q20" s="404"/>
      <c r="R20" s="404"/>
      <c r="S20" s="404"/>
      <c r="T20" s="404"/>
      <c r="U20" s="404"/>
      <c r="V20" s="404"/>
      <c r="W20" s="405"/>
      <c r="X20" s="603"/>
    </row>
    <row r="21" spans="1:24" ht="36" x14ac:dyDescent="0.2">
      <c r="A21" s="610"/>
      <c r="B21" s="610"/>
      <c r="C21" s="611"/>
      <c r="D21" s="612"/>
      <c r="E21" s="613" t="s">
        <v>160</v>
      </c>
      <c r="F21" s="83" t="s">
        <v>1011</v>
      </c>
      <c r="G21" s="304" t="s">
        <v>140</v>
      </c>
      <c r="H21" s="276">
        <v>4</v>
      </c>
      <c r="I21" s="77" t="s">
        <v>141</v>
      </c>
      <c r="J21" s="415"/>
      <c r="K21" s="415"/>
      <c r="L21" s="416"/>
      <c r="M21" s="36">
        <v>4</v>
      </c>
      <c r="N21" s="414"/>
      <c r="O21" s="415"/>
      <c r="P21" s="415"/>
      <c r="Q21" s="415"/>
      <c r="R21" s="415"/>
      <c r="S21" s="415"/>
      <c r="T21" s="415"/>
      <c r="U21" s="415"/>
      <c r="V21" s="415"/>
      <c r="W21" s="416"/>
      <c r="X21" s="614"/>
    </row>
    <row r="22" spans="1:24" ht="36" x14ac:dyDescent="0.2">
      <c r="A22" s="591" t="s">
        <v>994</v>
      </c>
      <c r="B22" s="591" t="s">
        <v>1012</v>
      </c>
      <c r="C22" s="615" t="s">
        <v>996</v>
      </c>
      <c r="D22" s="616" t="s">
        <v>1013</v>
      </c>
      <c r="E22" s="594">
        <v>2</v>
      </c>
      <c r="F22" s="26" t="s">
        <v>1014</v>
      </c>
      <c r="G22" s="26"/>
      <c r="H22" s="60">
        <f>SUM(H23:H30)</f>
        <v>11</v>
      </c>
      <c r="I22" s="27" t="s">
        <v>1015</v>
      </c>
      <c r="J22" s="27">
        <v>1</v>
      </c>
      <c r="K22" s="28">
        <v>110000000</v>
      </c>
      <c r="L22" s="27">
        <v>0</v>
      </c>
      <c r="M22" s="60">
        <f>SUM(M23:M30)</f>
        <v>11</v>
      </c>
      <c r="N22" s="28">
        <v>105723603</v>
      </c>
      <c r="O22" s="28">
        <v>595826516</v>
      </c>
      <c r="P22" s="30" t="s">
        <v>1016</v>
      </c>
      <c r="Q22" s="595">
        <v>1</v>
      </c>
      <c r="R22" s="596">
        <v>43770</v>
      </c>
      <c r="S22" s="597">
        <v>44196</v>
      </c>
      <c r="T22" s="60">
        <f>+Q22/J22</f>
        <v>1</v>
      </c>
      <c r="U22" s="61">
        <f>+M22/H22</f>
        <v>1</v>
      </c>
      <c r="V22" s="61">
        <f>+Q22/J22</f>
        <v>1</v>
      </c>
      <c r="W22" s="61">
        <f>+N22/K22</f>
        <v>0.96112366363636359</v>
      </c>
      <c r="X22" s="598" t="s">
        <v>1017</v>
      </c>
    </row>
    <row r="23" spans="1:24" ht="48" x14ac:dyDescent="0.2">
      <c r="A23" s="599"/>
      <c r="B23" s="599"/>
      <c r="C23" s="617"/>
      <c r="D23" s="616"/>
      <c r="E23" s="602" t="s">
        <v>30</v>
      </c>
      <c r="F23" s="73" t="s">
        <v>857</v>
      </c>
      <c r="G23" s="34" t="s">
        <v>139</v>
      </c>
      <c r="H23" s="35">
        <v>1</v>
      </c>
      <c r="I23" s="76" t="s">
        <v>138</v>
      </c>
      <c r="J23" s="361" t="s">
        <v>27</v>
      </c>
      <c r="K23" s="362"/>
      <c r="L23" s="362"/>
      <c r="M23" s="36">
        <v>1</v>
      </c>
      <c r="N23" s="361" t="s">
        <v>27</v>
      </c>
      <c r="O23" s="361"/>
      <c r="P23" s="361"/>
      <c r="Q23" s="361"/>
      <c r="R23" s="361"/>
      <c r="S23" s="361"/>
      <c r="T23" s="361"/>
      <c r="U23" s="361"/>
      <c r="V23" s="361"/>
      <c r="W23" s="361"/>
      <c r="X23" s="603"/>
    </row>
    <row r="24" spans="1:24" ht="48" x14ac:dyDescent="0.2">
      <c r="A24" s="599"/>
      <c r="B24" s="599"/>
      <c r="C24" s="617"/>
      <c r="D24" s="616"/>
      <c r="E24" s="602" t="s">
        <v>25</v>
      </c>
      <c r="F24" s="74" t="s">
        <v>1002</v>
      </c>
      <c r="G24" s="34" t="s">
        <v>139</v>
      </c>
      <c r="H24" s="35">
        <v>3</v>
      </c>
      <c r="I24" s="77" t="s">
        <v>1003</v>
      </c>
      <c r="J24" s="361"/>
      <c r="K24" s="362"/>
      <c r="L24" s="362"/>
      <c r="M24" s="36">
        <v>3</v>
      </c>
      <c r="N24" s="361"/>
      <c r="O24" s="361"/>
      <c r="P24" s="361"/>
      <c r="Q24" s="361"/>
      <c r="R24" s="361"/>
      <c r="S24" s="361"/>
      <c r="T24" s="361"/>
      <c r="U24" s="361"/>
      <c r="V24" s="361"/>
      <c r="W24" s="361"/>
      <c r="X24" s="603"/>
    </row>
    <row r="25" spans="1:24" ht="36" x14ac:dyDescent="0.2">
      <c r="A25" s="599"/>
      <c r="B25" s="599"/>
      <c r="C25" s="617"/>
      <c r="D25" s="616"/>
      <c r="E25" s="602" t="s">
        <v>26</v>
      </c>
      <c r="F25" s="74" t="s">
        <v>1018</v>
      </c>
      <c r="G25" s="34" t="s">
        <v>139</v>
      </c>
      <c r="H25" s="35">
        <v>1</v>
      </c>
      <c r="I25" s="77" t="s">
        <v>1019</v>
      </c>
      <c r="J25" s="361"/>
      <c r="K25" s="362"/>
      <c r="L25" s="362"/>
      <c r="M25" s="36">
        <v>1</v>
      </c>
      <c r="N25" s="361"/>
      <c r="O25" s="361"/>
      <c r="P25" s="361"/>
      <c r="Q25" s="361"/>
      <c r="R25" s="361"/>
      <c r="S25" s="361"/>
      <c r="T25" s="361"/>
      <c r="U25" s="361"/>
      <c r="V25" s="361"/>
      <c r="W25" s="361"/>
      <c r="X25" s="603"/>
    </row>
    <row r="26" spans="1:24" ht="36" x14ac:dyDescent="0.2">
      <c r="A26" s="599"/>
      <c r="B26" s="599"/>
      <c r="C26" s="617"/>
      <c r="D26" s="616"/>
      <c r="E26" s="602" t="s">
        <v>26</v>
      </c>
      <c r="F26" s="74" t="s">
        <v>1004</v>
      </c>
      <c r="G26" s="34" t="s">
        <v>139</v>
      </c>
      <c r="H26" s="35">
        <v>1</v>
      </c>
      <c r="I26" s="77" t="s">
        <v>162</v>
      </c>
      <c r="J26" s="361"/>
      <c r="K26" s="362"/>
      <c r="L26" s="362"/>
      <c r="M26" s="36">
        <v>1</v>
      </c>
      <c r="N26" s="361"/>
      <c r="O26" s="361"/>
      <c r="P26" s="361"/>
      <c r="Q26" s="361"/>
      <c r="R26" s="361"/>
      <c r="S26" s="361"/>
      <c r="T26" s="361"/>
      <c r="U26" s="361"/>
      <c r="V26" s="361"/>
      <c r="W26" s="361"/>
      <c r="X26" s="603"/>
    </row>
    <row r="27" spans="1:24" ht="48" x14ac:dyDescent="0.2">
      <c r="A27" s="599"/>
      <c r="B27" s="599"/>
      <c r="C27" s="617"/>
      <c r="D27" s="616"/>
      <c r="E27" s="602" t="s">
        <v>51</v>
      </c>
      <c r="F27" s="74" t="s">
        <v>1005</v>
      </c>
      <c r="G27" s="34" t="s">
        <v>139</v>
      </c>
      <c r="H27" s="35">
        <v>1</v>
      </c>
      <c r="I27" s="77" t="s">
        <v>1006</v>
      </c>
      <c r="J27" s="361"/>
      <c r="K27" s="362"/>
      <c r="L27" s="362"/>
      <c r="M27" s="36">
        <v>1</v>
      </c>
      <c r="N27" s="361"/>
      <c r="O27" s="361"/>
      <c r="P27" s="361"/>
      <c r="Q27" s="361"/>
      <c r="R27" s="361"/>
      <c r="S27" s="361"/>
      <c r="T27" s="361"/>
      <c r="U27" s="361"/>
      <c r="V27" s="361"/>
      <c r="W27" s="361"/>
      <c r="X27" s="603"/>
    </row>
    <row r="28" spans="1:24" ht="36" x14ac:dyDescent="0.2">
      <c r="A28" s="599"/>
      <c r="B28" s="599"/>
      <c r="C28" s="617"/>
      <c r="D28" s="616"/>
      <c r="E28" s="602" t="s">
        <v>136</v>
      </c>
      <c r="F28" s="75" t="s">
        <v>1007</v>
      </c>
      <c r="G28" s="34" t="s">
        <v>139</v>
      </c>
      <c r="H28" s="35">
        <v>1</v>
      </c>
      <c r="I28" s="604" t="s">
        <v>1008</v>
      </c>
      <c r="J28" s="361"/>
      <c r="K28" s="362"/>
      <c r="L28" s="362"/>
      <c r="M28" s="36">
        <v>1</v>
      </c>
      <c r="N28" s="361"/>
      <c r="O28" s="361"/>
      <c r="P28" s="361"/>
      <c r="Q28" s="361"/>
      <c r="R28" s="361"/>
      <c r="S28" s="361"/>
      <c r="T28" s="361"/>
      <c r="U28" s="361"/>
      <c r="V28" s="361"/>
      <c r="W28" s="361"/>
      <c r="X28" s="603"/>
    </row>
    <row r="29" spans="1:24" ht="24" x14ac:dyDescent="0.2">
      <c r="A29" s="599"/>
      <c r="B29" s="599"/>
      <c r="C29" s="617"/>
      <c r="D29" s="616"/>
      <c r="E29" s="605" t="s">
        <v>157</v>
      </c>
      <c r="F29" s="606" t="s">
        <v>1009</v>
      </c>
      <c r="G29" s="607" t="s">
        <v>139</v>
      </c>
      <c r="H29" s="608">
        <v>1</v>
      </c>
      <c r="I29" s="609" t="s">
        <v>1010</v>
      </c>
      <c r="J29" s="361"/>
      <c r="K29" s="362"/>
      <c r="L29" s="362"/>
      <c r="M29" s="36">
        <v>1</v>
      </c>
      <c r="N29" s="361"/>
      <c r="O29" s="361"/>
      <c r="P29" s="361"/>
      <c r="Q29" s="361"/>
      <c r="R29" s="361"/>
      <c r="S29" s="361"/>
      <c r="T29" s="361"/>
      <c r="U29" s="361"/>
      <c r="V29" s="361"/>
      <c r="W29" s="361"/>
      <c r="X29" s="603"/>
    </row>
    <row r="30" spans="1:24" ht="48" x14ac:dyDescent="0.2">
      <c r="A30" s="610"/>
      <c r="B30" s="610"/>
      <c r="C30" s="618"/>
      <c r="D30" s="616"/>
      <c r="E30" s="613" t="s">
        <v>160</v>
      </c>
      <c r="F30" s="83" t="s">
        <v>1020</v>
      </c>
      <c r="G30" s="304" t="s">
        <v>140</v>
      </c>
      <c r="H30" s="276">
        <v>2</v>
      </c>
      <c r="I30" s="77" t="s">
        <v>141</v>
      </c>
      <c r="J30" s="361"/>
      <c r="K30" s="362"/>
      <c r="L30" s="362"/>
      <c r="M30" s="36">
        <v>2</v>
      </c>
      <c r="N30" s="361"/>
      <c r="O30" s="361"/>
      <c r="P30" s="361"/>
      <c r="Q30" s="361"/>
      <c r="R30" s="361"/>
      <c r="S30" s="361"/>
      <c r="T30" s="361"/>
      <c r="U30" s="361"/>
      <c r="V30" s="361"/>
      <c r="W30" s="361"/>
      <c r="X30" s="614"/>
    </row>
    <row r="31" spans="1:24" ht="72" x14ac:dyDescent="0.2">
      <c r="A31" s="619" t="s">
        <v>1021</v>
      </c>
      <c r="B31" s="620" t="s">
        <v>1022</v>
      </c>
      <c r="C31" s="620" t="s">
        <v>1023</v>
      </c>
      <c r="D31" s="621" t="s">
        <v>1024</v>
      </c>
      <c r="E31" s="42">
        <v>3</v>
      </c>
      <c r="F31" s="26" t="s">
        <v>1025</v>
      </c>
      <c r="G31" s="26"/>
      <c r="H31" s="60">
        <f>SUM(H32:H38)</f>
        <v>14</v>
      </c>
      <c r="I31" s="27" t="s">
        <v>1026</v>
      </c>
      <c r="J31" s="30">
        <v>1</v>
      </c>
      <c r="K31" s="622">
        <v>490000000</v>
      </c>
      <c r="L31" s="27"/>
      <c r="M31" s="60">
        <f>SUM(M32:M38)</f>
        <v>14</v>
      </c>
      <c r="N31" s="622">
        <v>490000000</v>
      </c>
      <c r="O31" s="27">
        <v>0</v>
      </c>
      <c r="P31" s="30" t="s">
        <v>1016</v>
      </c>
      <c r="Q31" s="623">
        <v>1</v>
      </c>
      <c r="R31" s="596">
        <v>43712</v>
      </c>
      <c r="S31" s="597">
        <v>43814</v>
      </c>
      <c r="T31" s="60">
        <f>+J31-Q31</f>
        <v>0</v>
      </c>
      <c r="U31" s="61">
        <f>+M31/H31</f>
        <v>1</v>
      </c>
      <c r="V31" s="61">
        <f>+Q31/J31</f>
        <v>1</v>
      </c>
      <c r="W31" s="61">
        <f>+N31/K31</f>
        <v>1</v>
      </c>
      <c r="X31" s="624" t="s">
        <v>1027</v>
      </c>
    </row>
    <row r="32" spans="1:24" ht="48" x14ac:dyDescent="0.2">
      <c r="A32" s="619"/>
      <c r="B32" s="625"/>
      <c r="C32" s="625"/>
      <c r="D32" s="626"/>
      <c r="E32" s="602" t="s">
        <v>54</v>
      </c>
      <c r="F32" s="73" t="s">
        <v>857</v>
      </c>
      <c r="G32" s="34" t="s">
        <v>139</v>
      </c>
      <c r="H32" s="35">
        <v>1</v>
      </c>
      <c r="I32" s="76" t="s">
        <v>138</v>
      </c>
      <c r="J32" s="361" t="s">
        <v>27</v>
      </c>
      <c r="K32" s="361"/>
      <c r="L32" s="361"/>
      <c r="M32" s="36">
        <v>1</v>
      </c>
      <c r="N32" s="361" t="s">
        <v>27</v>
      </c>
      <c r="O32" s="361"/>
      <c r="P32" s="361"/>
      <c r="Q32" s="361"/>
      <c r="R32" s="361"/>
      <c r="S32" s="361"/>
      <c r="T32" s="361"/>
      <c r="U32" s="361"/>
      <c r="V32" s="361"/>
      <c r="W32" s="361"/>
      <c r="X32" s="624"/>
    </row>
    <row r="33" spans="1:24" ht="48" x14ac:dyDescent="0.2">
      <c r="A33" s="619"/>
      <c r="B33" s="625"/>
      <c r="C33" s="625"/>
      <c r="D33" s="626"/>
      <c r="E33" s="602" t="s">
        <v>50</v>
      </c>
      <c r="F33" s="74" t="s">
        <v>1002</v>
      </c>
      <c r="G33" s="34" t="s">
        <v>139</v>
      </c>
      <c r="H33" s="35">
        <v>3</v>
      </c>
      <c r="I33" s="77" t="s">
        <v>1003</v>
      </c>
      <c r="J33" s="361"/>
      <c r="K33" s="361"/>
      <c r="L33" s="361"/>
      <c r="M33" s="36">
        <v>3</v>
      </c>
      <c r="N33" s="361"/>
      <c r="O33" s="361"/>
      <c r="P33" s="361"/>
      <c r="Q33" s="361"/>
      <c r="R33" s="361"/>
      <c r="S33" s="361"/>
      <c r="T33" s="361"/>
      <c r="U33" s="361"/>
      <c r="V33" s="361"/>
      <c r="W33" s="361"/>
      <c r="X33" s="624"/>
    </row>
    <row r="34" spans="1:24" ht="36" x14ac:dyDescent="0.2">
      <c r="A34" s="619"/>
      <c r="B34" s="625"/>
      <c r="C34" s="625"/>
      <c r="D34" s="626"/>
      <c r="E34" s="602" t="s">
        <v>49</v>
      </c>
      <c r="F34" s="74" t="s">
        <v>1004</v>
      </c>
      <c r="G34" s="34" t="s">
        <v>139</v>
      </c>
      <c r="H34" s="35">
        <v>1</v>
      </c>
      <c r="I34" s="77" t="s">
        <v>162</v>
      </c>
      <c r="J34" s="361"/>
      <c r="K34" s="361"/>
      <c r="L34" s="361"/>
      <c r="M34" s="36">
        <v>1</v>
      </c>
      <c r="N34" s="361"/>
      <c r="O34" s="361"/>
      <c r="P34" s="361"/>
      <c r="Q34" s="361"/>
      <c r="R34" s="361"/>
      <c r="S34" s="361"/>
      <c r="T34" s="361"/>
      <c r="U34" s="361"/>
      <c r="V34" s="361"/>
      <c r="W34" s="361"/>
      <c r="X34" s="624"/>
    </row>
    <row r="35" spans="1:24" ht="48" x14ac:dyDescent="0.2">
      <c r="A35" s="619"/>
      <c r="B35" s="625"/>
      <c r="C35" s="625"/>
      <c r="D35" s="626"/>
      <c r="E35" s="602" t="s">
        <v>47</v>
      </c>
      <c r="F35" s="74" t="s">
        <v>1005</v>
      </c>
      <c r="G35" s="34" t="s">
        <v>139</v>
      </c>
      <c r="H35" s="35">
        <v>1</v>
      </c>
      <c r="I35" s="77" t="s">
        <v>1006</v>
      </c>
      <c r="J35" s="361"/>
      <c r="K35" s="361"/>
      <c r="L35" s="361"/>
      <c r="M35" s="36">
        <v>1</v>
      </c>
      <c r="N35" s="361"/>
      <c r="O35" s="361"/>
      <c r="P35" s="361"/>
      <c r="Q35" s="361"/>
      <c r="R35" s="361"/>
      <c r="S35" s="361"/>
      <c r="T35" s="361"/>
      <c r="U35" s="361"/>
      <c r="V35" s="361"/>
      <c r="W35" s="361"/>
      <c r="X35" s="624"/>
    </row>
    <row r="36" spans="1:24" ht="36" x14ac:dyDescent="0.2">
      <c r="A36" s="619"/>
      <c r="B36" s="625"/>
      <c r="C36" s="625"/>
      <c r="D36" s="626"/>
      <c r="E36" s="602" t="s">
        <v>48</v>
      </c>
      <c r="F36" s="75" t="s">
        <v>1007</v>
      </c>
      <c r="G36" s="34" t="s">
        <v>139</v>
      </c>
      <c r="H36" s="35">
        <v>1</v>
      </c>
      <c r="I36" s="604" t="s">
        <v>1008</v>
      </c>
      <c r="J36" s="361"/>
      <c r="K36" s="361"/>
      <c r="L36" s="361"/>
      <c r="M36" s="36">
        <v>1</v>
      </c>
      <c r="N36" s="361"/>
      <c r="O36" s="361"/>
      <c r="P36" s="361"/>
      <c r="Q36" s="361"/>
      <c r="R36" s="361"/>
      <c r="S36" s="361"/>
      <c r="T36" s="361"/>
      <c r="U36" s="361"/>
      <c r="V36" s="361"/>
      <c r="W36" s="361"/>
      <c r="X36" s="624"/>
    </row>
    <row r="37" spans="1:24" ht="24" x14ac:dyDescent="0.2">
      <c r="A37" s="619"/>
      <c r="B37" s="625"/>
      <c r="C37" s="625"/>
      <c r="D37" s="626"/>
      <c r="E37" s="605" t="s">
        <v>170</v>
      </c>
      <c r="F37" s="606" t="s">
        <v>1009</v>
      </c>
      <c r="G37" s="607" t="s">
        <v>139</v>
      </c>
      <c r="H37" s="608">
        <v>1</v>
      </c>
      <c r="I37" s="609" t="s">
        <v>1010</v>
      </c>
      <c r="J37" s="361"/>
      <c r="K37" s="361"/>
      <c r="L37" s="361"/>
      <c r="M37" s="36">
        <v>1</v>
      </c>
      <c r="N37" s="361"/>
      <c r="O37" s="361"/>
      <c r="P37" s="361"/>
      <c r="Q37" s="361"/>
      <c r="R37" s="361"/>
      <c r="S37" s="361"/>
      <c r="T37" s="361"/>
      <c r="U37" s="361"/>
      <c r="V37" s="361"/>
      <c r="W37" s="361"/>
      <c r="X37" s="624"/>
    </row>
    <row r="38" spans="1:24" ht="36" x14ac:dyDescent="0.2">
      <c r="A38" s="619"/>
      <c r="B38" s="627"/>
      <c r="C38" s="627"/>
      <c r="D38" s="626"/>
      <c r="E38" s="613" t="s">
        <v>171</v>
      </c>
      <c r="F38" s="83" t="s">
        <v>1011</v>
      </c>
      <c r="G38" s="304" t="s">
        <v>140</v>
      </c>
      <c r="H38" s="276">
        <v>6</v>
      </c>
      <c r="I38" s="77" t="s">
        <v>141</v>
      </c>
      <c r="J38" s="361"/>
      <c r="K38" s="361"/>
      <c r="L38" s="361"/>
      <c r="M38" s="36">
        <v>6</v>
      </c>
      <c r="N38" s="361"/>
      <c r="O38" s="361"/>
      <c r="P38" s="361"/>
      <c r="Q38" s="361"/>
      <c r="R38" s="361"/>
      <c r="S38" s="361"/>
      <c r="T38" s="361"/>
      <c r="U38" s="361"/>
      <c r="V38" s="361"/>
      <c r="W38" s="361"/>
      <c r="X38" s="624"/>
    </row>
    <row r="39" spans="1:24" ht="36" x14ac:dyDescent="0.2">
      <c r="A39" s="619" t="s">
        <v>1021</v>
      </c>
      <c r="B39" s="620" t="s">
        <v>1022</v>
      </c>
      <c r="C39" s="620" t="s">
        <v>1023</v>
      </c>
      <c r="D39" s="621" t="s">
        <v>1024</v>
      </c>
      <c r="E39" s="42">
        <v>4</v>
      </c>
      <c r="F39" s="26" t="s">
        <v>1028</v>
      </c>
      <c r="G39" s="26"/>
      <c r="H39" s="60">
        <f>SUM(H40:H46)</f>
        <v>13</v>
      </c>
      <c r="I39" s="27" t="s">
        <v>1029</v>
      </c>
      <c r="J39" s="30">
        <v>350</v>
      </c>
      <c r="K39" s="622">
        <v>533988700</v>
      </c>
      <c r="L39" s="27"/>
      <c r="M39" s="60">
        <f>SUM(M40:M46)</f>
        <v>13</v>
      </c>
      <c r="N39" s="622">
        <v>533988700</v>
      </c>
      <c r="O39" s="27">
        <v>0</v>
      </c>
      <c r="P39" s="30" t="s">
        <v>1016</v>
      </c>
      <c r="Q39" s="623">
        <v>400</v>
      </c>
      <c r="R39" s="596">
        <v>43712</v>
      </c>
      <c r="S39" s="597">
        <v>43814</v>
      </c>
      <c r="T39" s="60">
        <f>+J39-Q39</f>
        <v>-50</v>
      </c>
      <c r="U39" s="61">
        <f>+M39/H39</f>
        <v>1</v>
      </c>
      <c r="V39" s="61">
        <f>+Q39/J39</f>
        <v>1.1428571428571428</v>
      </c>
      <c r="W39" s="61">
        <f>+N39/K39</f>
        <v>1</v>
      </c>
      <c r="X39" s="624" t="s">
        <v>1027</v>
      </c>
    </row>
    <row r="40" spans="1:24" ht="48" x14ac:dyDescent="0.2">
      <c r="A40" s="619"/>
      <c r="B40" s="625"/>
      <c r="C40" s="625"/>
      <c r="D40" s="626"/>
      <c r="E40" s="602" t="s">
        <v>80</v>
      </c>
      <c r="F40" s="73" t="s">
        <v>857</v>
      </c>
      <c r="G40" s="34" t="s">
        <v>139</v>
      </c>
      <c r="H40" s="35">
        <v>1</v>
      </c>
      <c r="I40" s="76" t="s">
        <v>138</v>
      </c>
      <c r="J40" s="361" t="s">
        <v>27</v>
      </c>
      <c r="K40" s="361"/>
      <c r="L40" s="361"/>
      <c r="M40" s="36">
        <v>1</v>
      </c>
      <c r="N40" s="361" t="s">
        <v>1030</v>
      </c>
      <c r="O40" s="361"/>
      <c r="P40" s="361"/>
      <c r="Q40" s="361"/>
      <c r="R40" s="361"/>
      <c r="S40" s="361"/>
      <c r="T40" s="361"/>
      <c r="U40" s="361"/>
      <c r="V40" s="361"/>
      <c r="W40" s="361"/>
      <c r="X40" s="624"/>
    </row>
    <row r="41" spans="1:24" ht="48" x14ac:dyDescent="0.2">
      <c r="A41" s="619"/>
      <c r="B41" s="625"/>
      <c r="C41" s="625"/>
      <c r="D41" s="626"/>
      <c r="E41" s="602" t="s">
        <v>57</v>
      </c>
      <c r="F41" s="74" t="s">
        <v>1002</v>
      </c>
      <c r="G41" s="34" t="s">
        <v>139</v>
      </c>
      <c r="H41" s="35">
        <v>3</v>
      </c>
      <c r="I41" s="77" t="s">
        <v>1003</v>
      </c>
      <c r="J41" s="361"/>
      <c r="K41" s="361"/>
      <c r="L41" s="361"/>
      <c r="M41" s="36">
        <v>3</v>
      </c>
      <c r="N41" s="361"/>
      <c r="O41" s="361"/>
      <c r="P41" s="361"/>
      <c r="Q41" s="361"/>
      <c r="R41" s="361"/>
      <c r="S41" s="361"/>
      <c r="T41" s="361"/>
      <c r="U41" s="361"/>
      <c r="V41" s="361"/>
      <c r="W41" s="361"/>
      <c r="X41" s="624"/>
    </row>
    <row r="42" spans="1:24" ht="36" x14ac:dyDescent="0.2">
      <c r="A42" s="619"/>
      <c r="B42" s="625"/>
      <c r="C42" s="625"/>
      <c r="D42" s="626"/>
      <c r="E42" s="602" t="s">
        <v>58</v>
      </c>
      <c r="F42" s="74" t="s">
        <v>1004</v>
      </c>
      <c r="G42" s="34" t="s">
        <v>139</v>
      </c>
      <c r="H42" s="35">
        <v>1</v>
      </c>
      <c r="I42" s="77" t="s">
        <v>162</v>
      </c>
      <c r="J42" s="361"/>
      <c r="K42" s="361"/>
      <c r="L42" s="361"/>
      <c r="M42" s="36">
        <v>1</v>
      </c>
      <c r="N42" s="361"/>
      <c r="O42" s="361"/>
      <c r="P42" s="361"/>
      <c r="Q42" s="361"/>
      <c r="R42" s="361"/>
      <c r="S42" s="361"/>
      <c r="T42" s="361"/>
      <c r="U42" s="361"/>
      <c r="V42" s="361"/>
      <c r="W42" s="361"/>
      <c r="X42" s="624"/>
    </row>
    <row r="43" spans="1:24" ht="48" x14ac:dyDescent="0.2">
      <c r="A43" s="619"/>
      <c r="B43" s="625"/>
      <c r="C43" s="625"/>
      <c r="D43" s="626"/>
      <c r="E43" s="602" t="s">
        <v>59</v>
      </c>
      <c r="F43" s="74" t="s">
        <v>1005</v>
      </c>
      <c r="G43" s="34" t="s">
        <v>139</v>
      </c>
      <c r="H43" s="35">
        <v>1</v>
      </c>
      <c r="I43" s="77" t="s">
        <v>1006</v>
      </c>
      <c r="J43" s="361"/>
      <c r="K43" s="361"/>
      <c r="L43" s="361"/>
      <c r="M43" s="36">
        <v>1</v>
      </c>
      <c r="N43" s="361"/>
      <c r="O43" s="361"/>
      <c r="P43" s="361"/>
      <c r="Q43" s="361"/>
      <c r="R43" s="361"/>
      <c r="S43" s="361"/>
      <c r="T43" s="361"/>
      <c r="U43" s="361"/>
      <c r="V43" s="361"/>
      <c r="W43" s="361"/>
      <c r="X43" s="624"/>
    </row>
    <row r="44" spans="1:24" ht="36" x14ac:dyDescent="0.2">
      <c r="A44" s="619"/>
      <c r="B44" s="625"/>
      <c r="C44" s="625"/>
      <c r="D44" s="626"/>
      <c r="E44" s="602" t="s">
        <v>60</v>
      </c>
      <c r="F44" s="75" t="s">
        <v>1007</v>
      </c>
      <c r="G44" s="34" t="s">
        <v>139</v>
      </c>
      <c r="H44" s="628">
        <v>1</v>
      </c>
      <c r="I44" s="629" t="s">
        <v>1008</v>
      </c>
      <c r="J44" s="422"/>
      <c r="K44" s="361"/>
      <c r="L44" s="361"/>
      <c r="M44" s="36">
        <v>1</v>
      </c>
      <c r="N44" s="361"/>
      <c r="O44" s="361"/>
      <c r="P44" s="361"/>
      <c r="Q44" s="361"/>
      <c r="R44" s="361"/>
      <c r="S44" s="361"/>
      <c r="T44" s="361"/>
      <c r="U44" s="361"/>
      <c r="V44" s="361"/>
      <c r="W44" s="361"/>
      <c r="X44" s="624"/>
    </row>
    <row r="45" spans="1:24" ht="24" x14ac:dyDescent="0.2">
      <c r="A45" s="619"/>
      <c r="B45" s="625"/>
      <c r="C45" s="625"/>
      <c r="D45" s="626"/>
      <c r="E45" s="630" t="s">
        <v>61</v>
      </c>
      <c r="F45" s="631" t="s">
        <v>1009</v>
      </c>
      <c r="G45" s="607" t="s">
        <v>139</v>
      </c>
      <c r="H45" s="608">
        <v>1</v>
      </c>
      <c r="I45" s="609" t="s">
        <v>1010</v>
      </c>
      <c r="J45" s="361"/>
      <c r="K45" s="361"/>
      <c r="L45" s="361"/>
      <c r="M45" s="36">
        <v>1</v>
      </c>
      <c r="N45" s="361"/>
      <c r="O45" s="361"/>
      <c r="P45" s="361"/>
      <c r="Q45" s="361"/>
      <c r="R45" s="361"/>
      <c r="S45" s="361"/>
      <c r="T45" s="361"/>
      <c r="U45" s="361"/>
      <c r="V45" s="361"/>
      <c r="W45" s="361"/>
      <c r="X45" s="624"/>
    </row>
    <row r="46" spans="1:24" ht="36" x14ac:dyDescent="0.2">
      <c r="A46" s="619"/>
      <c r="B46" s="627"/>
      <c r="C46" s="627"/>
      <c r="D46" s="626"/>
      <c r="E46" s="613" t="s">
        <v>1031</v>
      </c>
      <c r="F46" s="83" t="s">
        <v>1011</v>
      </c>
      <c r="G46" s="304" t="s">
        <v>140</v>
      </c>
      <c r="H46" s="276">
        <v>5</v>
      </c>
      <c r="I46" s="77" t="s">
        <v>141</v>
      </c>
      <c r="J46" s="361"/>
      <c r="K46" s="361"/>
      <c r="L46" s="361"/>
      <c r="M46" s="36">
        <v>5</v>
      </c>
      <c r="N46" s="361"/>
      <c r="O46" s="361"/>
      <c r="P46" s="361"/>
      <c r="Q46" s="361"/>
      <c r="R46" s="361"/>
      <c r="S46" s="361"/>
      <c r="T46" s="361"/>
      <c r="U46" s="361"/>
      <c r="V46" s="361"/>
      <c r="W46" s="361"/>
      <c r="X46" s="624"/>
    </row>
    <row r="47" spans="1:24" ht="48" x14ac:dyDescent="0.2">
      <c r="A47" s="619" t="s">
        <v>1021</v>
      </c>
      <c r="B47" s="620" t="s">
        <v>1022</v>
      </c>
      <c r="C47" s="620" t="s">
        <v>1023</v>
      </c>
      <c r="D47" s="621" t="s">
        <v>1024</v>
      </c>
      <c r="E47" s="42">
        <v>5</v>
      </c>
      <c r="F47" s="26" t="s">
        <v>1032</v>
      </c>
      <c r="G47" s="26"/>
      <c r="H47" s="60">
        <f>SUM(H48:H54)</f>
        <v>13</v>
      </c>
      <c r="I47" s="27" t="s">
        <v>1033</v>
      </c>
      <c r="J47" s="30">
        <v>183</v>
      </c>
      <c r="K47" s="622">
        <v>398650000</v>
      </c>
      <c r="L47" s="27"/>
      <c r="M47" s="60">
        <f>SUM(M48:M54)</f>
        <v>13</v>
      </c>
      <c r="N47" s="622">
        <v>398650000</v>
      </c>
      <c r="O47" s="632"/>
      <c r="P47" s="30" t="s">
        <v>1016</v>
      </c>
      <c r="Q47" s="623">
        <v>183</v>
      </c>
      <c r="R47" s="596">
        <v>43712</v>
      </c>
      <c r="S47" s="597">
        <v>43814</v>
      </c>
      <c r="T47" s="60">
        <f>+J47-Q47</f>
        <v>0</v>
      </c>
      <c r="U47" s="61">
        <f>+M47/H47</f>
        <v>1</v>
      </c>
      <c r="V47" s="61">
        <f>+Q47/J47</f>
        <v>1</v>
      </c>
      <c r="W47" s="61">
        <f>+N47/K47</f>
        <v>1</v>
      </c>
      <c r="X47" s="624" t="s">
        <v>1027</v>
      </c>
    </row>
    <row r="48" spans="1:24" ht="48" x14ac:dyDescent="0.2">
      <c r="A48" s="619"/>
      <c r="B48" s="625"/>
      <c r="C48" s="625"/>
      <c r="D48" s="626"/>
      <c r="E48" s="602" t="s">
        <v>62</v>
      </c>
      <c r="F48" s="73" t="s">
        <v>857</v>
      </c>
      <c r="G48" s="34" t="s">
        <v>139</v>
      </c>
      <c r="H48" s="35">
        <v>1</v>
      </c>
      <c r="I48" s="76" t="s">
        <v>138</v>
      </c>
      <c r="J48" s="361" t="s">
        <v>27</v>
      </c>
      <c r="K48" s="361"/>
      <c r="L48" s="361"/>
      <c r="M48" s="36">
        <v>1</v>
      </c>
      <c r="N48" s="361" t="s">
        <v>27</v>
      </c>
      <c r="O48" s="361"/>
      <c r="P48" s="361"/>
      <c r="Q48" s="361"/>
      <c r="R48" s="361"/>
      <c r="S48" s="361"/>
      <c r="T48" s="361"/>
      <c r="U48" s="361"/>
      <c r="V48" s="361"/>
      <c r="W48" s="361"/>
      <c r="X48" s="624"/>
    </row>
    <row r="49" spans="1:24" ht="48" x14ac:dyDescent="0.2">
      <c r="A49" s="619"/>
      <c r="B49" s="625"/>
      <c r="C49" s="625"/>
      <c r="D49" s="626"/>
      <c r="E49" s="602" t="s">
        <v>63</v>
      </c>
      <c r="F49" s="74" t="s">
        <v>1002</v>
      </c>
      <c r="G49" s="34" t="s">
        <v>139</v>
      </c>
      <c r="H49" s="35">
        <v>3</v>
      </c>
      <c r="I49" s="77" t="s">
        <v>1003</v>
      </c>
      <c r="J49" s="361"/>
      <c r="K49" s="361"/>
      <c r="L49" s="361"/>
      <c r="M49" s="36">
        <v>3</v>
      </c>
      <c r="N49" s="361"/>
      <c r="O49" s="361"/>
      <c r="P49" s="361"/>
      <c r="Q49" s="361"/>
      <c r="R49" s="361"/>
      <c r="S49" s="361"/>
      <c r="T49" s="361"/>
      <c r="U49" s="361"/>
      <c r="V49" s="361"/>
      <c r="W49" s="361"/>
      <c r="X49" s="624"/>
    </row>
    <row r="50" spans="1:24" ht="36" x14ac:dyDescent="0.2">
      <c r="A50" s="619"/>
      <c r="B50" s="625"/>
      <c r="C50" s="625"/>
      <c r="D50" s="626"/>
      <c r="E50" s="602" t="s">
        <v>64</v>
      </c>
      <c r="F50" s="74" t="s">
        <v>1004</v>
      </c>
      <c r="G50" s="34" t="s">
        <v>139</v>
      </c>
      <c r="H50" s="35">
        <v>1</v>
      </c>
      <c r="I50" s="77" t="s">
        <v>162</v>
      </c>
      <c r="J50" s="361"/>
      <c r="K50" s="361"/>
      <c r="L50" s="361"/>
      <c r="M50" s="36">
        <v>1</v>
      </c>
      <c r="N50" s="361"/>
      <c r="O50" s="361"/>
      <c r="P50" s="361"/>
      <c r="Q50" s="361"/>
      <c r="R50" s="361"/>
      <c r="S50" s="361"/>
      <c r="T50" s="361"/>
      <c r="U50" s="361"/>
      <c r="V50" s="361"/>
      <c r="W50" s="361"/>
      <c r="X50" s="624"/>
    </row>
    <row r="51" spans="1:24" ht="48" x14ac:dyDescent="0.2">
      <c r="A51" s="619"/>
      <c r="B51" s="625"/>
      <c r="C51" s="625"/>
      <c r="D51" s="626"/>
      <c r="E51" s="602" t="s">
        <v>65</v>
      </c>
      <c r="F51" s="74" t="s">
        <v>1005</v>
      </c>
      <c r="G51" s="34" t="s">
        <v>139</v>
      </c>
      <c r="H51" s="35">
        <v>1</v>
      </c>
      <c r="I51" s="77" t="s">
        <v>1006</v>
      </c>
      <c r="J51" s="361"/>
      <c r="K51" s="361"/>
      <c r="L51" s="361"/>
      <c r="M51" s="36">
        <v>1</v>
      </c>
      <c r="N51" s="361"/>
      <c r="O51" s="361"/>
      <c r="P51" s="361"/>
      <c r="Q51" s="361"/>
      <c r="R51" s="361"/>
      <c r="S51" s="361"/>
      <c r="T51" s="361"/>
      <c r="U51" s="361"/>
      <c r="V51" s="361"/>
      <c r="W51" s="361"/>
      <c r="X51" s="624"/>
    </row>
    <row r="52" spans="1:24" ht="36" x14ac:dyDescent="0.2">
      <c r="A52" s="619"/>
      <c r="B52" s="625"/>
      <c r="C52" s="625"/>
      <c r="D52" s="626"/>
      <c r="E52" s="602" t="s">
        <v>291</v>
      </c>
      <c r="F52" s="75" t="s">
        <v>1007</v>
      </c>
      <c r="G52" s="34" t="s">
        <v>139</v>
      </c>
      <c r="H52" s="628">
        <v>1</v>
      </c>
      <c r="I52" s="629" t="s">
        <v>1008</v>
      </c>
      <c r="J52" s="361"/>
      <c r="K52" s="361"/>
      <c r="L52" s="361"/>
      <c r="M52" s="36">
        <v>1</v>
      </c>
      <c r="N52" s="361"/>
      <c r="O52" s="361"/>
      <c r="P52" s="361"/>
      <c r="Q52" s="361"/>
      <c r="R52" s="361"/>
      <c r="S52" s="361"/>
      <c r="T52" s="361"/>
      <c r="U52" s="361"/>
      <c r="V52" s="361"/>
      <c r="W52" s="361"/>
      <c r="X52" s="624"/>
    </row>
    <row r="53" spans="1:24" ht="24" x14ac:dyDescent="0.2">
      <c r="A53" s="619"/>
      <c r="B53" s="625"/>
      <c r="C53" s="625"/>
      <c r="D53" s="626"/>
      <c r="E53" s="630" t="s">
        <v>293</v>
      </c>
      <c r="F53" s="631" t="s">
        <v>1009</v>
      </c>
      <c r="G53" s="607" t="s">
        <v>139</v>
      </c>
      <c r="H53" s="608">
        <v>1</v>
      </c>
      <c r="I53" s="609" t="s">
        <v>1010</v>
      </c>
      <c r="J53" s="361"/>
      <c r="K53" s="361"/>
      <c r="L53" s="361"/>
      <c r="M53" s="36">
        <v>1</v>
      </c>
      <c r="N53" s="361"/>
      <c r="O53" s="361"/>
      <c r="P53" s="361"/>
      <c r="Q53" s="361"/>
      <c r="R53" s="361"/>
      <c r="S53" s="361"/>
      <c r="T53" s="361"/>
      <c r="U53" s="361"/>
      <c r="V53" s="361"/>
      <c r="W53" s="361"/>
      <c r="X53" s="624"/>
    </row>
    <row r="54" spans="1:24" ht="36" x14ac:dyDescent="0.2">
      <c r="A54" s="619"/>
      <c r="B54" s="627"/>
      <c r="C54" s="627"/>
      <c r="D54" s="626"/>
      <c r="E54" s="613" t="s">
        <v>729</v>
      </c>
      <c r="F54" s="83" t="s">
        <v>1011</v>
      </c>
      <c r="G54" s="304" t="s">
        <v>140</v>
      </c>
      <c r="H54" s="276">
        <v>5</v>
      </c>
      <c r="I54" s="77" t="s">
        <v>141</v>
      </c>
      <c r="J54" s="361"/>
      <c r="K54" s="361"/>
      <c r="L54" s="361"/>
      <c r="M54" s="36">
        <v>5</v>
      </c>
      <c r="N54" s="361"/>
      <c r="O54" s="361"/>
      <c r="P54" s="361"/>
      <c r="Q54" s="361"/>
      <c r="R54" s="361"/>
      <c r="S54" s="361"/>
      <c r="T54" s="361"/>
      <c r="U54" s="361"/>
      <c r="V54" s="361"/>
      <c r="W54" s="361"/>
      <c r="X54" s="624"/>
    </row>
    <row r="55" spans="1:24" ht="60" x14ac:dyDescent="0.2">
      <c r="A55" s="619" t="s">
        <v>1021</v>
      </c>
      <c r="B55" s="620" t="s">
        <v>1022</v>
      </c>
      <c r="C55" s="620" t="s">
        <v>1023</v>
      </c>
      <c r="D55" s="621" t="s">
        <v>1024</v>
      </c>
      <c r="E55" s="42">
        <v>6</v>
      </c>
      <c r="F55" s="26" t="s">
        <v>1034</v>
      </c>
      <c r="G55" s="26"/>
      <c r="H55" s="60">
        <f>SUM(H56:H62)</f>
        <v>13</v>
      </c>
      <c r="I55" s="27" t="s">
        <v>1035</v>
      </c>
      <c r="J55" s="30">
        <v>1</v>
      </c>
      <c r="K55" s="622">
        <v>400000000</v>
      </c>
      <c r="L55" s="27"/>
      <c r="M55" s="60">
        <f>SUM(M56:M62)</f>
        <v>11</v>
      </c>
      <c r="N55" s="622">
        <v>400000000</v>
      </c>
      <c r="O55" s="632"/>
      <c r="P55" s="30" t="s">
        <v>1016</v>
      </c>
      <c r="Q55" s="623">
        <v>1</v>
      </c>
      <c r="R55" s="596">
        <v>43712</v>
      </c>
      <c r="S55" s="597">
        <v>43814</v>
      </c>
      <c r="T55" s="60">
        <f>+J55-Q55</f>
        <v>0</v>
      </c>
      <c r="U55" s="61">
        <f>+M55/H55</f>
        <v>0.84615384615384615</v>
      </c>
      <c r="V55" s="61">
        <f>+Q55/J55</f>
        <v>1</v>
      </c>
      <c r="W55" s="61">
        <f>+N55/K55</f>
        <v>1</v>
      </c>
      <c r="X55" s="624" t="s">
        <v>1036</v>
      </c>
    </row>
    <row r="56" spans="1:24" ht="48" x14ac:dyDescent="0.2">
      <c r="A56" s="619"/>
      <c r="B56" s="625"/>
      <c r="C56" s="625"/>
      <c r="D56" s="626"/>
      <c r="E56" s="602" t="s">
        <v>66</v>
      </c>
      <c r="F56" s="73" t="s">
        <v>857</v>
      </c>
      <c r="G56" s="34" t="s">
        <v>139</v>
      </c>
      <c r="H56" s="35">
        <v>1</v>
      </c>
      <c r="I56" s="76" t="s">
        <v>138</v>
      </c>
      <c r="J56" s="361" t="s">
        <v>27</v>
      </c>
      <c r="K56" s="361"/>
      <c r="L56" s="361"/>
      <c r="M56" s="36">
        <v>1</v>
      </c>
      <c r="N56" s="361" t="s">
        <v>27</v>
      </c>
      <c r="O56" s="361"/>
      <c r="P56" s="361"/>
      <c r="Q56" s="361"/>
      <c r="R56" s="361"/>
      <c r="S56" s="361"/>
      <c r="T56" s="361"/>
      <c r="U56" s="361"/>
      <c r="V56" s="361"/>
      <c r="W56" s="361"/>
      <c r="X56" s="624"/>
    </row>
    <row r="57" spans="1:24" ht="48" x14ac:dyDescent="0.2">
      <c r="A57" s="619"/>
      <c r="B57" s="625"/>
      <c r="C57" s="625"/>
      <c r="D57" s="626"/>
      <c r="E57" s="602" t="s">
        <v>67</v>
      </c>
      <c r="F57" s="74" t="s">
        <v>1002</v>
      </c>
      <c r="G57" s="34" t="s">
        <v>139</v>
      </c>
      <c r="H57" s="35">
        <v>3</v>
      </c>
      <c r="I57" s="77" t="s">
        <v>1003</v>
      </c>
      <c r="J57" s="361"/>
      <c r="K57" s="361"/>
      <c r="L57" s="361"/>
      <c r="M57" s="36">
        <v>1</v>
      </c>
      <c r="N57" s="361"/>
      <c r="O57" s="361"/>
      <c r="P57" s="361"/>
      <c r="Q57" s="361"/>
      <c r="R57" s="361"/>
      <c r="S57" s="361"/>
      <c r="T57" s="361"/>
      <c r="U57" s="361"/>
      <c r="V57" s="361"/>
      <c r="W57" s="361"/>
      <c r="X57" s="624"/>
    </row>
    <row r="58" spans="1:24" ht="36" x14ac:dyDescent="0.2">
      <c r="A58" s="619"/>
      <c r="B58" s="625"/>
      <c r="C58" s="625"/>
      <c r="D58" s="626"/>
      <c r="E58" s="602" t="s">
        <v>68</v>
      </c>
      <c r="F58" s="74" t="s">
        <v>1004</v>
      </c>
      <c r="G58" s="34" t="s">
        <v>139</v>
      </c>
      <c r="H58" s="35">
        <v>1</v>
      </c>
      <c r="I58" s="77" t="s">
        <v>162</v>
      </c>
      <c r="J58" s="361"/>
      <c r="K58" s="361"/>
      <c r="L58" s="361"/>
      <c r="M58" s="36">
        <v>1</v>
      </c>
      <c r="N58" s="361"/>
      <c r="O58" s="361"/>
      <c r="P58" s="361"/>
      <c r="Q58" s="361"/>
      <c r="R58" s="361"/>
      <c r="S58" s="361"/>
      <c r="T58" s="361"/>
      <c r="U58" s="361"/>
      <c r="V58" s="361"/>
      <c r="W58" s="361"/>
      <c r="X58" s="624"/>
    </row>
    <row r="59" spans="1:24" ht="48" x14ac:dyDescent="0.2">
      <c r="A59" s="619"/>
      <c r="B59" s="625"/>
      <c r="C59" s="625"/>
      <c r="D59" s="626"/>
      <c r="E59" s="602" t="s">
        <v>69</v>
      </c>
      <c r="F59" s="74" t="s">
        <v>1005</v>
      </c>
      <c r="G59" s="34" t="s">
        <v>139</v>
      </c>
      <c r="H59" s="35">
        <v>1</v>
      </c>
      <c r="I59" s="77" t="s">
        <v>1006</v>
      </c>
      <c r="J59" s="361"/>
      <c r="K59" s="361"/>
      <c r="L59" s="361"/>
      <c r="M59" s="36">
        <v>1</v>
      </c>
      <c r="N59" s="361"/>
      <c r="O59" s="361"/>
      <c r="P59" s="361"/>
      <c r="Q59" s="361"/>
      <c r="R59" s="361"/>
      <c r="S59" s="361"/>
      <c r="T59" s="361"/>
      <c r="U59" s="361"/>
      <c r="V59" s="361"/>
      <c r="W59" s="361"/>
      <c r="X59" s="624"/>
    </row>
    <row r="60" spans="1:24" ht="60" x14ac:dyDescent="0.2">
      <c r="A60" s="619"/>
      <c r="B60" s="625"/>
      <c r="C60" s="625"/>
      <c r="D60" s="626"/>
      <c r="E60" s="633" t="s">
        <v>302</v>
      </c>
      <c r="F60" s="83" t="s">
        <v>1007</v>
      </c>
      <c r="G60" s="82" t="s">
        <v>139</v>
      </c>
      <c r="H60" s="628">
        <v>1</v>
      </c>
      <c r="I60" s="629" t="s">
        <v>1008</v>
      </c>
      <c r="J60" s="361"/>
      <c r="K60" s="361"/>
      <c r="L60" s="361"/>
      <c r="M60" s="36">
        <v>1</v>
      </c>
      <c r="N60" s="361"/>
      <c r="O60" s="361"/>
      <c r="P60" s="361"/>
      <c r="Q60" s="361"/>
      <c r="R60" s="361"/>
      <c r="S60" s="361"/>
      <c r="T60" s="361"/>
      <c r="U60" s="361"/>
      <c r="V60" s="361"/>
      <c r="W60" s="361"/>
      <c r="X60" s="624"/>
    </row>
    <row r="61" spans="1:24" ht="24" x14ac:dyDescent="0.2">
      <c r="A61" s="619"/>
      <c r="B61" s="625"/>
      <c r="C61" s="625"/>
      <c r="D61" s="626"/>
      <c r="E61" s="605" t="s">
        <v>1037</v>
      </c>
      <c r="F61" s="606" t="s">
        <v>1009</v>
      </c>
      <c r="G61" s="607" t="s">
        <v>139</v>
      </c>
      <c r="H61" s="608">
        <v>1</v>
      </c>
      <c r="I61" s="609" t="s">
        <v>1010</v>
      </c>
      <c r="J61" s="361"/>
      <c r="K61" s="361"/>
      <c r="L61" s="361"/>
      <c r="M61" s="36">
        <v>1</v>
      </c>
      <c r="N61" s="361"/>
      <c r="O61" s="361"/>
      <c r="P61" s="361"/>
      <c r="Q61" s="361"/>
      <c r="R61" s="361"/>
      <c r="S61" s="361"/>
      <c r="T61" s="361"/>
      <c r="U61" s="361"/>
      <c r="V61" s="361"/>
      <c r="W61" s="361"/>
      <c r="X61" s="624"/>
    </row>
    <row r="62" spans="1:24" ht="36" x14ac:dyDescent="0.2">
      <c r="A62" s="619"/>
      <c r="B62" s="627"/>
      <c r="C62" s="627"/>
      <c r="D62" s="626"/>
      <c r="E62" s="613" t="s">
        <v>1038</v>
      </c>
      <c r="F62" s="83" t="s">
        <v>1011</v>
      </c>
      <c r="G62" s="304" t="s">
        <v>140</v>
      </c>
      <c r="H62" s="276">
        <v>5</v>
      </c>
      <c r="I62" s="77" t="s">
        <v>141</v>
      </c>
      <c r="J62" s="361"/>
      <c r="K62" s="361"/>
      <c r="L62" s="361"/>
      <c r="M62" s="36">
        <v>5</v>
      </c>
      <c r="N62" s="361"/>
      <c r="O62" s="361"/>
      <c r="P62" s="361"/>
      <c r="Q62" s="361"/>
      <c r="R62" s="361"/>
      <c r="S62" s="361"/>
      <c r="T62" s="361"/>
      <c r="U62" s="361"/>
      <c r="V62" s="361"/>
      <c r="W62" s="361"/>
      <c r="X62" s="624"/>
    </row>
    <row r="63" spans="1:24" ht="60" x14ac:dyDescent="0.2">
      <c r="A63" s="619" t="s">
        <v>1021</v>
      </c>
      <c r="B63" s="620" t="s">
        <v>1022</v>
      </c>
      <c r="C63" s="620" t="s">
        <v>1023</v>
      </c>
      <c r="D63" s="621" t="s">
        <v>1024</v>
      </c>
      <c r="E63" s="42">
        <v>7</v>
      </c>
      <c r="F63" s="26" t="s">
        <v>1039</v>
      </c>
      <c r="G63" s="26"/>
      <c r="H63" s="60">
        <f>SUM(H64:H71)</f>
        <v>21</v>
      </c>
      <c r="I63" s="27" t="s">
        <v>1035</v>
      </c>
      <c r="J63" s="30">
        <v>1</v>
      </c>
      <c r="K63" s="622">
        <v>316000000</v>
      </c>
      <c r="L63" s="28">
        <v>900000000</v>
      </c>
      <c r="M63" s="60">
        <f>SUM(M64:M71)</f>
        <v>5</v>
      </c>
      <c r="N63" s="634">
        <v>0</v>
      </c>
      <c r="O63" s="27">
        <v>0</v>
      </c>
      <c r="P63" s="30"/>
      <c r="Q63" s="623"/>
      <c r="R63" s="596"/>
      <c r="S63" s="597"/>
      <c r="T63" s="60">
        <f>+J63-Q63</f>
        <v>1</v>
      </c>
      <c r="U63" s="61">
        <f>+M63/H63</f>
        <v>0.23809523809523808</v>
      </c>
      <c r="V63" s="61">
        <f>+Q63/J63</f>
        <v>0</v>
      </c>
      <c r="W63" s="61">
        <f>+N63/K63</f>
        <v>0</v>
      </c>
      <c r="X63" s="624" t="s">
        <v>1040</v>
      </c>
    </row>
    <row r="64" spans="1:24" ht="48" x14ac:dyDescent="0.2">
      <c r="A64" s="619"/>
      <c r="B64" s="625"/>
      <c r="C64" s="625"/>
      <c r="D64" s="626"/>
      <c r="E64" s="602" t="s">
        <v>367</v>
      </c>
      <c r="F64" s="73" t="s">
        <v>857</v>
      </c>
      <c r="G64" s="34" t="s">
        <v>139</v>
      </c>
      <c r="H64" s="35">
        <v>1</v>
      </c>
      <c r="I64" s="76" t="s">
        <v>138</v>
      </c>
      <c r="J64" s="361" t="s">
        <v>27</v>
      </c>
      <c r="K64" s="361"/>
      <c r="L64" s="361"/>
      <c r="M64" s="36">
        <v>1</v>
      </c>
      <c r="N64" s="361" t="s">
        <v>27</v>
      </c>
      <c r="O64" s="361"/>
      <c r="P64" s="361"/>
      <c r="Q64" s="361"/>
      <c r="R64" s="361"/>
      <c r="S64" s="361"/>
      <c r="T64" s="361"/>
      <c r="U64" s="361"/>
      <c r="V64" s="361"/>
      <c r="W64" s="361"/>
      <c r="X64" s="624"/>
    </row>
    <row r="65" spans="1:24" ht="48" x14ac:dyDescent="0.2">
      <c r="A65" s="619"/>
      <c r="B65" s="625"/>
      <c r="C65" s="625"/>
      <c r="D65" s="626"/>
      <c r="E65" s="602" t="s">
        <v>371</v>
      </c>
      <c r="F65" s="74" t="s">
        <v>1002</v>
      </c>
      <c r="G65" s="34" t="s">
        <v>139</v>
      </c>
      <c r="H65" s="35">
        <v>3</v>
      </c>
      <c r="I65" s="77" t="s">
        <v>1003</v>
      </c>
      <c r="J65" s="361"/>
      <c r="K65" s="361"/>
      <c r="L65" s="361"/>
      <c r="M65" s="36">
        <v>3</v>
      </c>
      <c r="N65" s="361"/>
      <c r="O65" s="361"/>
      <c r="P65" s="361"/>
      <c r="Q65" s="361"/>
      <c r="R65" s="361"/>
      <c r="S65" s="361"/>
      <c r="T65" s="361"/>
      <c r="U65" s="361"/>
      <c r="V65" s="361"/>
      <c r="W65" s="361"/>
      <c r="X65" s="624"/>
    </row>
    <row r="66" spans="1:24" ht="36" x14ac:dyDescent="0.2">
      <c r="A66" s="619"/>
      <c r="B66" s="625"/>
      <c r="C66" s="625"/>
      <c r="D66" s="626"/>
      <c r="E66" s="602" t="s">
        <v>374</v>
      </c>
      <c r="F66" s="74" t="s">
        <v>1041</v>
      </c>
      <c r="G66" s="34" t="s">
        <v>139</v>
      </c>
      <c r="H66" s="35">
        <v>1</v>
      </c>
      <c r="I66" s="77" t="s">
        <v>1042</v>
      </c>
      <c r="J66" s="361"/>
      <c r="K66" s="361"/>
      <c r="L66" s="361"/>
      <c r="M66" s="36">
        <v>1</v>
      </c>
      <c r="N66" s="361"/>
      <c r="O66" s="361"/>
      <c r="P66" s="361"/>
      <c r="Q66" s="361"/>
      <c r="R66" s="361"/>
      <c r="S66" s="361"/>
      <c r="T66" s="361"/>
      <c r="U66" s="361"/>
      <c r="V66" s="361"/>
      <c r="W66" s="361"/>
      <c r="X66" s="624"/>
    </row>
    <row r="67" spans="1:24" ht="36" x14ac:dyDescent="0.2">
      <c r="A67" s="619"/>
      <c r="B67" s="625"/>
      <c r="C67" s="625"/>
      <c r="D67" s="626"/>
      <c r="E67" s="602" t="s">
        <v>377</v>
      </c>
      <c r="F67" s="74" t="s">
        <v>1004</v>
      </c>
      <c r="G67" s="34" t="s">
        <v>139</v>
      </c>
      <c r="H67" s="35">
        <v>1</v>
      </c>
      <c r="I67" s="77" t="s">
        <v>162</v>
      </c>
      <c r="J67" s="361"/>
      <c r="K67" s="361"/>
      <c r="L67" s="361"/>
      <c r="M67" s="36">
        <v>0</v>
      </c>
      <c r="N67" s="361"/>
      <c r="O67" s="361"/>
      <c r="P67" s="361"/>
      <c r="Q67" s="361"/>
      <c r="R67" s="361"/>
      <c r="S67" s="361"/>
      <c r="T67" s="361"/>
      <c r="U67" s="361"/>
      <c r="V67" s="361"/>
      <c r="W67" s="361"/>
      <c r="X67" s="624"/>
    </row>
    <row r="68" spans="1:24" ht="48" x14ac:dyDescent="0.2">
      <c r="A68" s="619"/>
      <c r="B68" s="625"/>
      <c r="C68" s="625"/>
      <c r="D68" s="626"/>
      <c r="E68" s="602" t="s">
        <v>380</v>
      </c>
      <c r="F68" s="74" t="s">
        <v>1005</v>
      </c>
      <c r="G68" s="34" t="s">
        <v>139</v>
      </c>
      <c r="H68" s="35">
        <v>1</v>
      </c>
      <c r="I68" s="77" t="s">
        <v>1006</v>
      </c>
      <c r="J68" s="361"/>
      <c r="K68" s="361"/>
      <c r="L68" s="361"/>
      <c r="M68" s="36">
        <v>0</v>
      </c>
      <c r="N68" s="361"/>
      <c r="O68" s="361"/>
      <c r="P68" s="361"/>
      <c r="Q68" s="361"/>
      <c r="R68" s="361"/>
      <c r="S68" s="361"/>
      <c r="T68" s="361"/>
      <c r="U68" s="361"/>
      <c r="V68" s="361"/>
      <c r="W68" s="361"/>
      <c r="X68" s="624"/>
    </row>
    <row r="69" spans="1:24" ht="36" x14ac:dyDescent="0.2">
      <c r="A69" s="619"/>
      <c r="B69" s="625"/>
      <c r="C69" s="625"/>
      <c r="D69" s="626"/>
      <c r="E69" s="602" t="s">
        <v>383</v>
      </c>
      <c r="F69" s="83" t="s">
        <v>1007</v>
      </c>
      <c r="G69" s="82" t="s">
        <v>139</v>
      </c>
      <c r="H69" s="628">
        <v>1</v>
      </c>
      <c r="I69" s="629" t="s">
        <v>1008</v>
      </c>
      <c r="J69" s="361"/>
      <c r="K69" s="361"/>
      <c r="L69" s="361"/>
      <c r="M69" s="36">
        <v>0</v>
      </c>
      <c r="N69" s="361"/>
      <c r="O69" s="361"/>
      <c r="P69" s="361"/>
      <c r="Q69" s="361"/>
      <c r="R69" s="361"/>
      <c r="S69" s="361"/>
      <c r="T69" s="361"/>
      <c r="U69" s="361"/>
      <c r="V69" s="361"/>
      <c r="W69" s="361"/>
      <c r="X69" s="624"/>
    </row>
    <row r="70" spans="1:24" ht="24" x14ac:dyDescent="0.2">
      <c r="A70" s="619"/>
      <c r="B70" s="625"/>
      <c r="C70" s="625"/>
      <c r="D70" s="626"/>
      <c r="E70" s="605" t="s">
        <v>386</v>
      </c>
      <c r="F70" s="606" t="s">
        <v>1009</v>
      </c>
      <c r="G70" s="607" t="s">
        <v>139</v>
      </c>
      <c r="H70" s="608">
        <v>1</v>
      </c>
      <c r="I70" s="609" t="s">
        <v>1010</v>
      </c>
      <c r="J70" s="361"/>
      <c r="K70" s="361"/>
      <c r="L70" s="361"/>
      <c r="M70" s="36">
        <v>0</v>
      </c>
      <c r="N70" s="361"/>
      <c r="O70" s="361"/>
      <c r="P70" s="361"/>
      <c r="Q70" s="361"/>
      <c r="R70" s="361"/>
      <c r="S70" s="361"/>
      <c r="T70" s="361"/>
      <c r="U70" s="361"/>
      <c r="V70" s="361"/>
      <c r="W70" s="361"/>
      <c r="X70" s="624"/>
    </row>
    <row r="71" spans="1:24" ht="36" x14ac:dyDescent="0.2">
      <c r="A71" s="619"/>
      <c r="B71" s="627"/>
      <c r="C71" s="627"/>
      <c r="D71" s="626"/>
      <c r="E71" s="613" t="s">
        <v>389</v>
      </c>
      <c r="F71" s="83" t="s">
        <v>1011</v>
      </c>
      <c r="G71" s="304" t="s">
        <v>140</v>
      </c>
      <c r="H71" s="276">
        <v>12</v>
      </c>
      <c r="I71" s="77" t="s">
        <v>141</v>
      </c>
      <c r="J71" s="361"/>
      <c r="K71" s="361"/>
      <c r="L71" s="361"/>
      <c r="M71" s="36">
        <v>0</v>
      </c>
      <c r="N71" s="361"/>
      <c r="O71" s="361"/>
      <c r="P71" s="361"/>
      <c r="Q71" s="361"/>
      <c r="R71" s="361"/>
      <c r="S71" s="361"/>
      <c r="T71" s="361"/>
      <c r="U71" s="361"/>
      <c r="V71" s="361"/>
      <c r="W71" s="361"/>
      <c r="X71" s="624"/>
    </row>
  </sheetData>
  <mergeCells count="82">
    <mergeCell ref="A63:A71"/>
    <mergeCell ref="B63:B71"/>
    <mergeCell ref="C63:C71"/>
    <mergeCell ref="D63:D71"/>
    <mergeCell ref="X63:X71"/>
    <mergeCell ref="J64:L71"/>
    <mergeCell ref="N64:W71"/>
    <mergeCell ref="A55:A62"/>
    <mergeCell ref="B55:B62"/>
    <mergeCell ref="C55:C62"/>
    <mergeCell ref="D55:D62"/>
    <mergeCell ref="X55:X62"/>
    <mergeCell ref="J56:L62"/>
    <mergeCell ref="N56:W62"/>
    <mergeCell ref="A47:A54"/>
    <mergeCell ref="B47:B54"/>
    <mergeCell ref="C47:C54"/>
    <mergeCell ref="D47:D54"/>
    <mergeCell ref="X47:X54"/>
    <mergeCell ref="J48:L54"/>
    <mergeCell ref="N48:W54"/>
    <mergeCell ref="A39:A46"/>
    <mergeCell ref="B39:B46"/>
    <mergeCell ref="C39:C46"/>
    <mergeCell ref="D39:D46"/>
    <mergeCell ref="X39:X46"/>
    <mergeCell ref="J40:L46"/>
    <mergeCell ref="N40:W46"/>
    <mergeCell ref="A31:A38"/>
    <mergeCell ref="B31:B38"/>
    <mergeCell ref="C31:C38"/>
    <mergeCell ref="D31:D38"/>
    <mergeCell ref="X31:X38"/>
    <mergeCell ref="J32:L38"/>
    <mergeCell ref="N32:W38"/>
    <mergeCell ref="X14:X21"/>
    <mergeCell ref="J15:L21"/>
    <mergeCell ref="N15:W21"/>
    <mergeCell ref="A22:A30"/>
    <mergeCell ref="B22:B30"/>
    <mergeCell ref="C22:C30"/>
    <mergeCell ref="D22:D30"/>
    <mergeCell ref="X22:X30"/>
    <mergeCell ref="J23:L30"/>
    <mergeCell ref="N23:W30"/>
    <mergeCell ref="U11:U12"/>
    <mergeCell ref="V11:V12"/>
    <mergeCell ref="W11:W12"/>
    <mergeCell ref="A13:D13"/>
    <mergeCell ref="E13:F13"/>
    <mergeCell ref="A14:A21"/>
    <mergeCell ref="B14:B21"/>
    <mergeCell ref="C14:C21"/>
    <mergeCell ref="D14:D21"/>
    <mergeCell ref="N11:N12"/>
    <mergeCell ref="O11:O12"/>
    <mergeCell ref="P11:P12"/>
    <mergeCell ref="Q11:Q12"/>
    <mergeCell ref="R11:S11"/>
    <mergeCell ref="T11:T12"/>
    <mergeCell ref="H11:H12"/>
    <mergeCell ref="I11:I12"/>
    <mergeCell ref="J11:J12"/>
    <mergeCell ref="K11:K12"/>
    <mergeCell ref="L11:L12"/>
    <mergeCell ref="M11:M12"/>
    <mergeCell ref="B11:B12"/>
    <mergeCell ref="C11:C12"/>
    <mergeCell ref="D11:D12"/>
    <mergeCell ref="E11:E12"/>
    <mergeCell ref="F11:F12"/>
    <mergeCell ref="G11:G12"/>
    <mergeCell ref="A1:C7"/>
    <mergeCell ref="D1:X2"/>
    <mergeCell ref="D3:X4"/>
    <mergeCell ref="D5:X6"/>
    <mergeCell ref="A9:C10"/>
    <mergeCell ref="D9:L10"/>
    <mergeCell ref="M9:S10"/>
    <mergeCell ref="T9:W10"/>
    <mergeCell ref="X9:X12"/>
    <mergeCell ref="A11:A12"/>
  </mergeCells>
  <dataValidations count="3">
    <dataValidation allowBlank="1" showInputMessage="1" promptTitle="Recuerde" prompt="La fecha se debe registrar en formato: AAA/MM/DD." sqref="R31 R13:R14 R22 R63 R39 R47 R55"/>
    <dataValidation allowBlank="1" showInputMessage="1" promptTitle="Recuerde" prompt="El plazo máximo debe ser hasta el 31 de diciembre del respectivo año. La fecha se debe registrar en formato: AAA/MM/DD." sqref="S14 S31 S22 S63 S39 S47 S55"/>
    <dataValidation allowBlank="1" showInputMessage="1" promptTitle="Aviso importante" prompt="Favor no modificar la información contenida en esta celda." sqref="K31 N63 K63 N31 K39 N39 K47 N47 K55 N55"/>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2"/>
  <sheetViews>
    <sheetView topLeftCell="A31" workbookViewId="0">
      <selection activeCell="I40" sqref="I40"/>
    </sheetView>
  </sheetViews>
  <sheetFormatPr baseColWidth="10" defaultRowHeight="12.75" x14ac:dyDescent="0.2"/>
  <cols>
    <col min="6" max="6" width="19.28515625" customWidth="1"/>
    <col min="8" max="8" width="15.140625" customWidth="1"/>
    <col min="10" max="10" width="14.5703125" customWidth="1"/>
    <col min="11" max="11" width="15.140625" customWidth="1"/>
    <col min="13" max="13" width="14.42578125" customWidth="1"/>
    <col min="17" max="17" width="29.28515625" customWidth="1"/>
  </cols>
  <sheetData>
    <row r="1" spans="1:17" x14ac:dyDescent="0.2">
      <c r="A1" s="391"/>
      <c r="B1" s="391"/>
      <c r="C1" s="391"/>
      <c r="D1" s="393" t="s">
        <v>42</v>
      </c>
      <c r="E1" s="393"/>
      <c r="F1" s="393"/>
      <c r="G1" s="393"/>
      <c r="H1" s="393"/>
      <c r="I1" s="393"/>
      <c r="J1" s="393"/>
      <c r="K1" s="393"/>
      <c r="L1" s="393"/>
      <c r="M1" s="393"/>
      <c r="N1" s="393"/>
      <c r="O1" s="393"/>
      <c r="P1" s="393"/>
      <c r="Q1" s="393"/>
    </row>
    <row r="2" spans="1:17" x14ac:dyDescent="0.2">
      <c r="A2" s="391"/>
      <c r="B2" s="391"/>
      <c r="C2" s="391"/>
      <c r="D2" s="393"/>
      <c r="E2" s="393"/>
      <c r="F2" s="393"/>
      <c r="G2" s="393"/>
      <c r="H2" s="393"/>
      <c r="I2" s="393"/>
      <c r="J2" s="393"/>
      <c r="K2" s="393"/>
      <c r="L2" s="393"/>
      <c r="M2" s="393"/>
      <c r="N2" s="393"/>
      <c r="O2" s="393"/>
      <c r="P2" s="393"/>
      <c r="Q2" s="393"/>
    </row>
    <row r="3" spans="1:17" x14ac:dyDescent="0.2">
      <c r="A3" s="391"/>
      <c r="B3" s="391"/>
      <c r="C3" s="391"/>
      <c r="D3" s="394" t="s">
        <v>43</v>
      </c>
      <c r="E3" s="394"/>
      <c r="F3" s="394"/>
      <c r="G3" s="394"/>
      <c r="H3" s="394"/>
      <c r="I3" s="394"/>
      <c r="J3" s="394"/>
      <c r="K3" s="394"/>
      <c r="L3" s="394"/>
      <c r="M3" s="394"/>
      <c r="N3" s="394"/>
      <c r="O3" s="394"/>
      <c r="P3" s="394"/>
      <c r="Q3" s="394"/>
    </row>
    <row r="4" spans="1:17" x14ac:dyDescent="0.2">
      <c r="A4" s="391"/>
      <c r="B4" s="391"/>
      <c r="C4" s="391"/>
      <c r="D4" s="394"/>
      <c r="E4" s="394"/>
      <c r="F4" s="394"/>
      <c r="G4" s="394"/>
      <c r="H4" s="394"/>
      <c r="I4" s="394"/>
      <c r="J4" s="394"/>
      <c r="K4" s="394"/>
      <c r="L4" s="394"/>
      <c r="M4" s="394"/>
      <c r="N4" s="394"/>
      <c r="O4" s="394"/>
      <c r="P4" s="394"/>
      <c r="Q4" s="394"/>
    </row>
    <row r="5" spans="1:17" x14ac:dyDescent="0.2">
      <c r="A5" s="391"/>
      <c r="B5" s="391"/>
      <c r="C5" s="391"/>
      <c r="D5" s="395" t="s">
        <v>41</v>
      </c>
      <c r="E5" s="395"/>
      <c r="F5" s="395"/>
      <c r="G5" s="395"/>
      <c r="H5" s="395"/>
      <c r="I5" s="395"/>
      <c r="J5" s="395"/>
      <c r="K5" s="395"/>
      <c r="L5" s="395"/>
      <c r="M5" s="395"/>
      <c r="N5" s="395"/>
      <c r="O5" s="395"/>
      <c r="P5" s="395"/>
      <c r="Q5" s="395"/>
    </row>
    <row r="6" spans="1:17" x14ac:dyDescent="0.2">
      <c r="A6" s="391"/>
      <c r="B6" s="391"/>
      <c r="C6" s="391"/>
      <c r="D6" s="395"/>
      <c r="E6" s="395"/>
      <c r="F6" s="395"/>
      <c r="G6" s="395"/>
      <c r="H6" s="395"/>
      <c r="I6" s="395"/>
      <c r="J6" s="395"/>
      <c r="K6" s="395"/>
      <c r="L6" s="395"/>
      <c r="M6" s="395"/>
      <c r="N6" s="395"/>
      <c r="O6" s="395"/>
      <c r="P6" s="395"/>
      <c r="Q6" s="395"/>
    </row>
    <row r="7" spans="1:17" ht="13.5" thickBot="1" x14ac:dyDescent="0.25">
      <c r="A7" s="392"/>
      <c r="B7" s="392"/>
      <c r="C7" s="392"/>
      <c r="D7" s="25"/>
      <c r="E7" s="25"/>
      <c r="F7" s="25"/>
      <c r="G7" s="25"/>
      <c r="H7" s="25"/>
      <c r="I7" s="25"/>
      <c r="J7" s="25"/>
      <c r="K7" s="25"/>
      <c r="L7" s="25"/>
      <c r="M7" s="25"/>
      <c r="N7" s="25"/>
      <c r="O7" s="25"/>
      <c r="P7" s="25"/>
      <c r="Q7" s="25"/>
    </row>
    <row r="8" spans="1:17" ht="13.5" thickTop="1" x14ac:dyDescent="0.2">
      <c r="A8" s="23"/>
      <c r="B8" s="23"/>
      <c r="C8" s="23"/>
      <c r="D8" s="9"/>
      <c r="E8" s="1"/>
      <c r="F8" s="1"/>
      <c r="G8" s="1"/>
      <c r="H8" s="1"/>
      <c r="I8" s="1"/>
      <c r="J8" s="1"/>
      <c r="K8" s="1"/>
      <c r="L8" s="1"/>
      <c r="M8" s="1"/>
      <c r="N8" s="1"/>
      <c r="O8" s="1"/>
      <c r="P8" s="1"/>
      <c r="Q8" s="1"/>
    </row>
    <row r="9" spans="1:17" x14ac:dyDescent="0.2">
      <c r="A9" s="379" t="s">
        <v>77</v>
      </c>
      <c r="B9" s="379"/>
      <c r="C9" s="379"/>
      <c r="D9" s="380" t="s">
        <v>89</v>
      </c>
      <c r="E9" s="381"/>
      <c r="F9" s="381"/>
      <c r="G9" s="381"/>
      <c r="H9" s="381"/>
      <c r="I9" s="381"/>
      <c r="J9" s="381"/>
      <c r="K9" s="382" t="s">
        <v>88</v>
      </c>
      <c r="L9" s="382"/>
      <c r="M9" s="383" t="s">
        <v>79</v>
      </c>
      <c r="N9" s="384"/>
      <c r="O9" s="384"/>
      <c r="P9" s="385"/>
      <c r="Q9" s="389" t="s">
        <v>134</v>
      </c>
    </row>
    <row r="10" spans="1:17" ht="37.5" customHeight="1" x14ac:dyDescent="0.2">
      <c r="A10" s="379"/>
      <c r="B10" s="379"/>
      <c r="C10" s="379"/>
      <c r="D10" s="381"/>
      <c r="E10" s="381"/>
      <c r="F10" s="381"/>
      <c r="G10" s="381"/>
      <c r="H10" s="381"/>
      <c r="I10" s="381"/>
      <c r="J10" s="381"/>
      <c r="K10" s="382"/>
      <c r="L10" s="382"/>
      <c r="M10" s="386"/>
      <c r="N10" s="387"/>
      <c r="O10" s="387"/>
      <c r="P10" s="388"/>
      <c r="Q10" s="389"/>
    </row>
    <row r="11" spans="1:17" x14ac:dyDescent="0.2">
      <c r="A11" s="390" t="s">
        <v>34</v>
      </c>
      <c r="B11" s="373" t="s">
        <v>35</v>
      </c>
      <c r="C11" s="373" t="s">
        <v>28</v>
      </c>
      <c r="D11" s="372" t="s">
        <v>40</v>
      </c>
      <c r="E11" s="372" t="s">
        <v>0</v>
      </c>
      <c r="F11" s="372" t="s">
        <v>4</v>
      </c>
      <c r="G11" s="372" t="s">
        <v>10</v>
      </c>
      <c r="H11" s="372" t="s">
        <v>124</v>
      </c>
      <c r="I11" s="372" t="s">
        <v>84</v>
      </c>
      <c r="J11" s="372" t="s">
        <v>87</v>
      </c>
      <c r="K11" s="371" t="s">
        <v>85</v>
      </c>
      <c r="L11" s="371" t="s">
        <v>86</v>
      </c>
      <c r="M11" s="364" t="s">
        <v>102</v>
      </c>
      <c r="N11" s="364" t="s">
        <v>90</v>
      </c>
      <c r="O11" s="365" t="s">
        <v>91</v>
      </c>
      <c r="P11" s="365" t="s">
        <v>92</v>
      </c>
      <c r="Q11" s="389"/>
    </row>
    <row r="12" spans="1:17" ht="30.75" customHeight="1" x14ac:dyDescent="0.2">
      <c r="A12" s="390"/>
      <c r="B12" s="373"/>
      <c r="C12" s="373"/>
      <c r="D12" s="372"/>
      <c r="E12" s="372"/>
      <c r="F12" s="372"/>
      <c r="G12" s="372"/>
      <c r="H12" s="372"/>
      <c r="I12" s="372"/>
      <c r="J12" s="372"/>
      <c r="K12" s="371"/>
      <c r="L12" s="371"/>
      <c r="M12" s="364"/>
      <c r="N12" s="364"/>
      <c r="O12" s="365"/>
      <c r="P12" s="365"/>
      <c r="Q12" s="389"/>
    </row>
    <row r="13" spans="1:17" ht="18" x14ac:dyDescent="0.2">
      <c r="A13" s="366" t="s">
        <v>144</v>
      </c>
      <c r="B13" s="366"/>
      <c r="C13" s="366"/>
      <c r="D13" s="368"/>
      <c r="E13" s="367" t="s">
        <v>75</v>
      </c>
      <c r="F13" s="368"/>
      <c r="G13" s="62"/>
      <c r="H13" s="60" t="e">
        <f>+#REF!+#REF!+#REF!+H14+H17+H21</f>
        <v>#REF!</v>
      </c>
      <c r="I13" s="63"/>
      <c r="J13" s="60">
        <v>1</v>
      </c>
      <c r="K13" s="60">
        <f>+K14+K17+K21+K26</f>
        <v>262</v>
      </c>
      <c r="L13" s="60">
        <f t="shared" ref="L13:M13" si="0">+L14+L17+L21+L26</f>
        <v>217</v>
      </c>
      <c r="M13" s="60">
        <f t="shared" si="0"/>
        <v>0</v>
      </c>
      <c r="N13" s="61">
        <f>+(N14+N17+N21+N26)/4</f>
        <v>0.97169811320754718</v>
      </c>
      <c r="O13" s="61">
        <f t="shared" ref="O13:P13" si="1">+(O14+O17+O21+O26)/4</f>
        <v>1</v>
      </c>
      <c r="P13" s="61">
        <f t="shared" si="1"/>
        <v>0.98584905660377364</v>
      </c>
      <c r="Q13" s="245"/>
    </row>
    <row r="14" spans="1:17" ht="36" x14ac:dyDescent="0.2">
      <c r="A14" s="369" t="s">
        <v>1043</v>
      </c>
      <c r="B14" s="369" t="s">
        <v>1044</v>
      </c>
      <c r="C14" s="369" t="s">
        <v>1045</v>
      </c>
      <c r="D14" s="398" t="s">
        <v>1046</v>
      </c>
      <c r="E14" s="42">
        <v>1</v>
      </c>
      <c r="F14" s="26" t="s">
        <v>1047</v>
      </c>
      <c r="G14" s="57" t="s">
        <v>194</v>
      </c>
      <c r="H14" s="60">
        <f>SUM(H15:H16)</f>
        <v>4</v>
      </c>
      <c r="I14" s="30" t="s">
        <v>1048</v>
      </c>
      <c r="J14" s="30">
        <v>4</v>
      </c>
      <c r="K14" s="60">
        <f>SUM(K15:K16)</f>
        <v>4</v>
      </c>
      <c r="L14" s="38">
        <v>4</v>
      </c>
      <c r="M14" s="60">
        <f>+J14-L14</f>
        <v>0</v>
      </c>
      <c r="N14" s="61">
        <f>+K14/H14</f>
        <v>1</v>
      </c>
      <c r="O14" s="61">
        <f>+L14/J14</f>
        <v>1</v>
      </c>
      <c r="P14" s="61">
        <f>(N14+O14)/2</f>
        <v>1</v>
      </c>
      <c r="Q14" s="39"/>
    </row>
    <row r="15" spans="1:17" ht="24" x14ac:dyDescent="0.2">
      <c r="A15" s="369"/>
      <c r="B15" s="369"/>
      <c r="C15" s="369"/>
      <c r="D15" s="399"/>
      <c r="E15" s="44" t="s">
        <v>30</v>
      </c>
      <c r="F15" s="33" t="s">
        <v>1049</v>
      </c>
      <c r="G15" s="33" t="s">
        <v>194</v>
      </c>
      <c r="H15" s="36">
        <v>2</v>
      </c>
      <c r="I15" s="36" t="s">
        <v>1048</v>
      </c>
      <c r="J15" s="361" t="s">
        <v>27</v>
      </c>
      <c r="K15" s="40">
        <v>2</v>
      </c>
      <c r="L15" s="361" t="s">
        <v>55</v>
      </c>
      <c r="M15" s="361"/>
      <c r="N15" s="361"/>
      <c r="O15" s="361"/>
      <c r="P15" s="361"/>
      <c r="Q15" s="527"/>
    </row>
    <row r="16" spans="1:17" ht="24" x14ac:dyDescent="0.2">
      <c r="A16" s="369"/>
      <c r="B16" s="369"/>
      <c r="C16" s="369"/>
      <c r="D16" s="399"/>
      <c r="E16" s="44" t="s">
        <v>25</v>
      </c>
      <c r="F16" s="33" t="s">
        <v>1050</v>
      </c>
      <c r="G16" s="33" t="s">
        <v>217</v>
      </c>
      <c r="H16" s="36">
        <v>2</v>
      </c>
      <c r="I16" s="36" t="s">
        <v>1048</v>
      </c>
      <c r="J16" s="361"/>
      <c r="K16" s="40">
        <v>2</v>
      </c>
      <c r="L16" s="361"/>
      <c r="M16" s="361"/>
      <c r="N16" s="361"/>
      <c r="O16" s="361"/>
      <c r="P16" s="361"/>
      <c r="Q16" s="527"/>
    </row>
    <row r="17" spans="1:17" ht="48" x14ac:dyDescent="0.2">
      <c r="A17" s="369" t="s">
        <v>1043</v>
      </c>
      <c r="B17" s="369" t="s">
        <v>1044</v>
      </c>
      <c r="C17" s="369" t="s">
        <v>1045</v>
      </c>
      <c r="D17" s="369" t="s">
        <v>1046</v>
      </c>
      <c r="E17" s="42">
        <v>2</v>
      </c>
      <c r="F17" s="26" t="s">
        <v>1051</v>
      </c>
      <c r="G17" s="57" t="s">
        <v>139</v>
      </c>
      <c r="H17" s="60">
        <f>SUM(H18:H20)</f>
        <v>28</v>
      </c>
      <c r="I17" s="30"/>
      <c r="J17" s="30">
        <v>26</v>
      </c>
      <c r="K17" s="60">
        <f>SUM(K18:K20)</f>
        <v>28</v>
      </c>
      <c r="L17" s="38">
        <v>26</v>
      </c>
      <c r="M17" s="60">
        <f>+J17-L17</f>
        <v>0</v>
      </c>
      <c r="N17" s="61">
        <f>+K17/H17</f>
        <v>1</v>
      </c>
      <c r="O17" s="61">
        <f>+L17/J17</f>
        <v>1</v>
      </c>
      <c r="P17" s="61">
        <f>(N17+O17)/2</f>
        <v>1</v>
      </c>
      <c r="Q17" s="39"/>
    </row>
    <row r="18" spans="1:17" ht="36" x14ac:dyDescent="0.2">
      <c r="A18" s="369"/>
      <c r="B18" s="369"/>
      <c r="C18" s="369"/>
      <c r="D18" s="369"/>
      <c r="E18" s="45" t="s">
        <v>70</v>
      </c>
      <c r="F18" s="41" t="s">
        <v>1052</v>
      </c>
      <c r="G18" s="33" t="s">
        <v>139</v>
      </c>
      <c r="H18" s="36">
        <v>2</v>
      </c>
      <c r="I18" s="36" t="s">
        <v>1053</v>
      </c>
      <c r="J18" s="361" t="s">
        <v>27</v>
      </c>
      <c r="K18" s="36">
        <v>2</v>
      </c>
      <c r="L18" s="361" t="s">
        <v>55</v>
      </c>
      <c r="M18" s="361"/>
      <c r="N18" s="361"/>
      <c r="O18" s="361"/>
      <c r="P18" s="361"/>
      <c r="Q18" s="417"/>
    </row>
    <row r="19" spans="1:17" ht="48" x14ac:dyDescent="0.2">
      <c r="A19" s="369"/>
      <c r="B19" s="369"/>
      <c r="C19" s="369"/>
      <c r="D19" s="369"/>
      <c r="E19" s="45" t="s">
        <v>70</v>
      </c>
      <c r="F19" s="41" t="s">
        <v>1054</v>
      </c>
      <c r="G19" s="33" t="s">
        <v>140</v>
      </c>
      <c r="H19" s="36">
        <v>24</v>
      </c>
      <c r="I19" s="36" t="s">
        <v>1055</v>
      </c>
      <c r="J19" s="361"/>
      <c r="K19" s="36">
        <v>24</v>
      </c>
      <c r="L19" s="361"/>
      <c r="M19" s="361"/>
      <c r="N19" s="361"/>
      <c r="O19" s="361"/>
      <c r="P19" s="361"/>
      <c r="Q19" s="418"/>
    </row>
    <row r="20" spans="1:17" ht="48" x14ac:dyDescent="0.2">
      <c r="A20" s="369"/>
      <c r="B20" s="369"/>
      <c r="C20" s="369"/>
      <c r="D20" s="369"/>
      <c r="E20" s="45" t="s">
        <v>71</v>
      </c>
      <c r="F20" s="41" t="s">
        <v>1056</v>
      </c>
      <c r="G20" s="33" t="s">
        <v>1057</v>
      </c>
      <c r="H20" s="36">
        <v>2</v>
      </c>
      <c r="I20" s="36" t="s">
        <v>1058</v>
      </c>
      <c r="J20" s="361"/>
      <c r="K20" s="36">
        <v>2</v>
      </c>
      <c r="L20" s="361"/>
      <c r="M20" s="361"/>
      <c r="N20" s="361"/>
      <c r="O20" s="361"/>
      <c r="P20" s="361"/>
      <c r="Q20" s="418"/>
    </row>
    <row r="21" spans="1:17" ht="24" x14ac:dyDescent="0.2">
      <c r="A21" s="369" t="s">
        <v>1043</v>
      </c>
      <c r="B21" s="369" t="s">
        <v>1044</v>
      </c>
      <c r="C21" s="369" t="s">
        <v>1045</v>
      </c>
      <c r="D21" s="369" t="s">
        <v>1046</v>
      </c>
      <c r="E21" s="42">
        <v>3</v>
      </c>
      <c r="F21" s="26" t="s">
        <v>1059</v>
      </c>
      <c r="G21" s="26"/>
      <c r="H21" s="60">
        <f>SUM(H22:H25)</f>
        <v>53</v>
      </c>
      <c r="I21" s="30"/>
      <c r="J21" s="30">
        <v>4</v>
      </c>
      <c r="K21" s="60">
        <f>SUM(K22:K25)</f>
        <v>47</v>
      </c>
      <c r="L21" s="38">
        <v>4</v>
      </c>
      <c r="M21" s="60">
        <f>+J21-L21</f>
        <v>0</v>
      </c>
      <c r="N21" s="61">
        <f>+K21/H21</f>
        <v>0.8867924528301887</v>
      </c>
      <c r="O21" s="61">
        <f>+L21/J21</f>
        <v>1</v>
      </c>
      <c r="P21" s="61">
        <f>(N21+O21)/2</f>
        <v>0.94339622641509435</v>
      </c>
      <c r="Q21" s="39"/>
    </row>
    <row r="22" spans="1:17" ht="24" x14ac:dyDescent="0.2">
      <c r="A22" s="369"/>
      <c r="B22" s="369"/>
      <c r="C22" s="369"/>
      <c r="D22" s="369"/>
      <c r="E22" s="45" t="s">
        <v>54</v>
      </c>
      <c r="F22" s="41" t="s">
        <v>1060</v>
      </c>
      <c r="G22" s="33" t="s">
        <v>1057</v>
      </c>
      <c r="H22" s="36">
        <v>10</v>
      </c>
      <c r="I22" s="36" t="s">
        <v>1061</v>
      </c>
      <c r="J22" s="400" t="s">
        <v>55</v>
      </c>
      <c r="K22" s="36">
        <v>10</v>
      </c>
      <c r="L22" s="402" t="s">
        <v>55</v>
      </c>
      <c r="M22" s="402"/>
      <c r="N22" s="402"/>
      <c r="O22" s="402"/>
      <c r="P22" s="403"/>
      <c r="Q22" s="244"/>
    </row>
    <row r="23" spans="1:17" ht="24" x14ac:dyDescent="0.2">
      <c r="A23" s="369"/>
      <c r="B23" s="369"/>
      <c r="C23" s="369"/>
      <c r="D23" s="369"/>
      <c r="E23" s="45" t="s">
        <v>50</v>
      </c>
      <c r="F23" s="41" t="s">
        <v>1062</v>
      </c>
      <c r="G23" s="33" t="s">
        <v>140</v>
      </c>
      <c r="H23" s="36">
        <v>12</v>
      </c>
      <c r="I23" s="36" t="s">
        <v>1063</v>
      </c>
      <c r="J23" s="401"/>
      <c r="K23" s="36">
        <v>12</v>
      </c>
      <c r="L23" s="404"/>
      <c r="M23" s="404"/>
      <c r="N23" s="404"/>
      <c r="O23" s="404"/>
      <c r="P23" s="405"/>
      <c r="Q23" s="244"/>
    </row>
    <row r="24" spans="1:17" ht="48" x14ac:dyDescent="0.2">
      <c r="A24" s="369"/>
      <c r="B24" s="369"/>
      <c r="C24" s="369"/>
      <c r="D24" s="369"/>
      <c r="E24" s="45" t="s">
        <v>49</v>
      </c>
      <c r="F24" s="41" t="s">
        <v>1064</v>
      </c>
      <c r="G24" s="33" t="s">
        <v>1065</v>
      </c>
      <c r="H24" s="36">
        <v>24</v>
      </c>
      <c r="I24" s="36" t="s">
        <v>1066</v>
      </c>
      <c r="J24" s="401"/>
      <c r="K24" s="36">
        <v>24</v>
      </c>
      <c r="L24" s="404"/>
      <c r="M24" s="404"/>
      <c r="N24" s="404"/>
      <c r="O24" s="404"/>
      <c r="P24" s="405"/>
      <c r="Q24" s="244"/>
    </row>
    <row r="25" spans="1:17" ht="48" x14ac:dyDescent="0.2">
      <c r="A25" s="398"/>
      <c r="B25" s="398"/>
      <c r="C25" s="398"/>
      <c r="D25" s="398"/>
      <c r="E25" s="635" t="s">
        <v>47</v>
      </c>
      <c r="F25" s="636" t="s">
        <v>1067</v>
      </c>
      <c r="G25" s="637" t="s">
        <v>1057</v>
      </c>
      <c r="H25" s="638">
        <v>7</v>
      </c>
      <c r="I25" s="638" t="s">
        <v>1003</v>
      </c>
      <c r="J25" s="401"/>
      <c r="K25" s="638">
        <v>1</v>
      </c>
      <c r="L25" s="404"/>
      <c r="M25" s="404"/>
      <c r="N25" s="404"/>
      <c r="O25" s="404"/>
      <c r="P25" s="405"/>
      <c r="Q25" s="639"/>
    </row>
    <row r="26" spans="1:17" ht="24" x14ac:dyDescent="0.2">
      <c r="A26" s="640" t="s">
        <v>1068</v>
      </c>
      <c r="B26" s="641" t="s">
        <v>1069</v>
      </c>
      <c r="C26" s="641" t="s">
        <v>1045</v>
      </c>
      <c r="D26" s="641" t="s">
        <v>1070</v>
      </c>
      <c r="E26" s="642">
        <v>4</v>
      </c>
      <c r="F26" s="643" t="s">
        <v>1071</v>
      </c>
      <c r="G26" s="644" t="s">
        <v>1072</v>
      </c>
      <c r="H26" s="645">
        <v>183</v>
      </c>
      <c r="I26" s="646" t="s">
        <v>96</v>
      </c>
      <c r="J26" s="646">
        <v>183</v>
      </c>
      <c r="K26" s="645">
        <v>183</v>
      </c>
      <c r="L26" s="647">
        <v>183</v>
      </c>
      <c r="M26" s="645">
        <f>+J26-L26</f>
        <v>0</v>
      </c>
      <c r="N26" s="648">
        <f>+K26/H26</f>
        <v>1</v>
      </c>
      <c r="O26" s="648">
        <f>+L26/J26</f>
        <v>1</v>
      </c>
      <c r="P26" s="648">
        <f>(N26+O26)/2</f>
        <v>1</v>
      </c>
      <c r="Q26" s="649"/>
    </row>
    <row r="27" spans="1:17" ht="60" x14ac:dyDescent="0.2">
      <c r="A27" s="640"/>
      <c r="B27" s="641"/>
      <c r="C27" s="641"/>
      <c r="D27" s="641"/>
      <c r="E27" s="650" t="s">
        <v>80</v>
      </c>
      <c r="F27" s="651" t="s">
        <v>1073</v>
      </c>
      <c r="G27" s="304" t="s">
        <v>1072</v>
      </c>
      <c r="H27" s="276">
        <v>183</v>
      </c>
      <c r="I27" s="77" t="s">
        <v>99</v>
      </c>
      <c r="J27" s="652" t="s">
        <v>27</v>
      </c>
      <c r="K27" s="77">
        <v>0</v>
      </c>
      <c r="L27" s="278"/>
      <c r="M27" s="278"/>
      <c r="N27" s="278"/>
      <c r="O27" s="278"/>
      <c r="P27" s="278"/>
      <c r="Q27" s="278"/>
    </row>
    <row r="28" spans="1:17" ht="60" x14ac:dyDescent="0.2">
      <c r="A28" s="653" t="s">
        <v>1043</v>
      </c>
      <c r="B28" s="653" t="s">
        <v>1074</v>
      </c>
      <c r="C28" s="653" t="s">
        <v>1045</v>
      </c>
      <c r="D28" s="653" t="s">
        <v>1075</v>
      </c>
      <c r="E28" s="594">
        <v>5</v>
      </c>
      <c r="F28" s="26" t="s">
        <v>1076</v>
      </c>
      <c r="G28" s="57" t="s">
        <v>194</v>
      </c>
      <c r="H28" s="60">
        <f>SUM(H29:H32)</f>
        <v>390</v>
      </c>
      <c r="I28" s="27" t="s">
        <v>1077</v>
      </c>
      <c r="J28" s="30">
        <v>1014</v>
      </c>
      <c r="K28" s="60">
        <f>SUM(K29:K32)</f>
        <v>390</v>
      </c>
      <c r="L28" s="37">
        <v>1014</v>
      </c>
      <c r="M28" s="60">
        <f>+J28-L28</f>
        <v>0</v>
      </c>
      <c r="N28" s="61">
        <f>+K28/H28</f>
        <v>1</v>
      </c>
      <c r="O28" s="61">
        <f>+L28/J28</f>
        <v>1</v>
      </c>
      <c r="P28" s="61">
        <f>(N28+O28)/2</f>
        <v>1</v>
      </c>
      <c r="Q28" s="408"/>
    </row>
    <row r="29" spans="1:17" ht="36" x14ac:dyDescent="0.2">
      <c r="A29" s="653"/>
      <c r="B29" s="653"/>
      <c r="C29" s="653"/>
      <c r="D29" s="653"/>
      <c r="E29" s="654" t="s">
        <v>62</v>
      </c>
      <c r="F29" s="655" t="s">
        <v>1078</v>
      </c>
      <c r="G29" s="656" t="s">
        <v>217</v>
      </c>
      <c r="H29" s="36">
        <v>180</v>
      </c>
      <c r="I29" s="36" t="s">
        <v>99</v>
      </c>
      <c r="J29" s="400" t="s">
        <v>27</v>
      </c>
      <c r="K29" s="36">
        <v>180</v>
      </c>
      <c r="L29" s="402" t="s">
        <v>55</v>
      </c>
      <c r="M29" s="402"/>
      <c r="N29" s="402"/>
      <c r="O29" s="402"/>
      <c r="P29" s="403"/>
      <c r="Q29" s="409"/>
    </row>
    <row r="30" spans="1:17" ht="60" x14ac:dyDescent="0.2">
      <c r="A30" s="653"/>
      <c r="B30" s="653"/>
      <c r="C30" s="653"/>
      <c r="D30" s="653"/>
      <c r="E30" s="654" t="s">
        <v>63</v>
      </c>
      <c r="F30" s="22" t="s">
        <v>1079</v>
      </c>
      <c r="G30" s="656" t="s">
        <v>217</v>
      </c>
      <c r="H30" s="36">
        <v>15</v>
      </c>
      <c r="I30" s="36" t="s">
        <v>239</v>
      </c>
      <c r="J30" s="401"/>
      <c r="K30" s="36">
        <v>15</v>
      </c>
      <c r="L30" s="404"/>
      <c r="M30" s="404"/>
      <c r="N30" s="404"/>
      <c r="O30" s="404"/>
      <c r="P30" s="405"/>
      <c r="Q30" s="409"/>
    </row>
    <row r="31" spans="1:17" ht="84" x14ac:dyDescent="0.2">
      <c r="A31" s="653"/>
      <c r="B31" s="653"/>
      <c r="C31" s="653"/>
      <c r="D31" s="653"/>
      <c r="E31" s="654" t="s">
        <v>64</v>
      </c>
      <c r="F31" s="657" t="s">
        <v>1080</v>
      </c>
      <c r="G31" s="656" t="s">
        <v>217</v>
      </c>
      <c r="H31" s="36">
        <v>15</v>
      </c>
      <c r="I31" s="36" t="s">
        <v>820</v>
      </c>
      <c r="J31" s="401"/>
      <c r="K31" s="36">
        <v>15</v>
      </c>
      <c r="L31" s="404"/>
      <c r="M31" s="404"/>
      <c r="N31" s="404"/>
      <c r="O31" s="404"/>
      <c r="P31" s="405"/>
      <c r="Q31" s="409"/>
    </row>
    <row r="32" spans="1:17" ht="48" x14ac:dyDescent="0.2">
      <c r="A32" s="653"/>
      <c r="B32" s="653"/>
      <c r="C32" s="653"/>
      <c r="D32" s="653"/>
      <c r="E32" s="654" t="s">
        <v>65</v>
      </c>
      <c r="F32" s="22" t="s">
        <v>1081</v>
      </c>
      <c r="G32" s="656" t="s">
        <v>217</v>
      </c>
      <c r="H32" s="36">
        <v>180</v>
      </c>
      <c r="I32" s="36" t="s">
        <v>239</v>
      </c>
      <c r="J32" s="401"/>
      <c r="K32" s="36">
        <v>180</v>
      </c>
      <c r="L32" s="404"/>
      <c r="M32" s="404"/>
      <c r="N32" s="404"/>
      <c r="O32" s="404"/>
      <c r="P32" s="405"/>
      <c r="Q32" s="409"/>
    </row>
  </sheetData>
  <mergeCells count="58">
    <mergeCell ref="Q28:Q32"/>
    <mergeCell ref="J29:J32"/>
    <mergeCell ref="L29:P32"/>
    <mergeCell ref="A26:A27"/>
    <mergeCell ref="B26:B27"/>
    <mergeCell ref="C26:C27"/>
    <mergeCell ref="D26:D27"/>
    <mergeCell ref="A28:A32"/>
    <mergeCell ref="B28:B32"/>
    <mergeCell ref="C28:C32"/>
    <mergeCell ref="D28:D32"/>
    <mergeCell ref="A21:A25"/>
    <mergeCell ref="B21:B25"/>
    <mergeCell ref="C21:C25"/>
    <mergeCell ref="D21:D25"/>
    <mergeCell ref="J22:J25"/>
    <mergeCell ref="L22:P25"/>
    <mergeCell ref="L15:P16"/>
    <mergeCell ref="Q15:Q16"/>
    <mergeCell ref="A17:A20"/>
    <mergeCell ref="B17:B20"/>
    <mergeCell ref="C17:C20"/>
    <mergeCell ref="D17:D20"/>
    <mergeCell ref="J18:J20"/>
    <mergeCell ref="L18:P20"/>
    <mergeCell ref="Q18:Q20"/>
    <mergeCell ref="N11:N12"/>
    <mergeCell ref="O11:O12"/>
    <mergeCell ref="P11:P12"/>
    <mergeCell ref="A13:D13"/>
    <mergeCell ref="E13:F13"/>
    <mergeCell ref="A14:A16"/>
    <mergeCell ref="B14:B16"/>
    <mergeCell ref="C14:C16"/>
    <mergeCell ref="D14:D16"/>
    <mergeCell ref="J15:J16"/>
    <mergeCell ref="H11:H12"/>
    <mergeCell ref="I11:I12"/>
    <mergeCell ref="J11:J12"/>
    <mergeCell ref="K11:K12"/>
    <mergeCell ref="L11:L12"/>
    <mergeCell ref="M11:M12"/>
    <mergeCell ref="B11:B12"/>
    <mergeCell ref="C11:C12"/>
    <mergeCell ref="D11:D12"/>
    <mergeCell ref="E11:E12"/>
    <mergeCell ref="F11:F12"/>
    <mergeCell ref="G11:G12"/>
    <mergeCell ref="A1:C7"/>
    <mergeCell ref="D1:Q2"/>
    <mergeCell ref="D3:Q4"/>
    <mergeCell ref="D5:Q6"/>
    <mergeCell ref="A9:C10"/>
    <mergeCell ref="D9:J10"/>
    <mergeCell ref="K9:L10"/>
    <mergeCell ref="M9:P10"/>
    <mergeCell ref="Q9:Q12"/>
    <mergeCell ref="A11:A12"/>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9"/>
  <sheetViews>
    <sheetView zoomScale="71" zoomScaleNormal="71" workbookViewId="0">
      <selection activeCell="D18" sqref="D18:D20"/>
    </sheetView>
  </sheetViews>
  <sheetFormatPr baseColWidth="10" defaultRowHeight="12.75" x14ac:dyDescent="0.2"/>
  <cols>
    <col min="1" max="1" width="20.28515625" customWidth="1"/>
    <col min="2" max="2" width="18.42578125" customWidth="1"/>
    <col min="3" max="3" width="18.85546875" customWidth="1"/>
    <col min="4" max="4" width="25.28515625" customWidth="1"/>
    <col min="5" max="5" width="7.140625" bestFit="1" customWidth="1"/>
    <col min="6" max="6" width="24.7109375" bestFit="1" customWidth="1"/>
    <col min="7" max="7" width="16" bestFit="1" customWidth="1"/>
    <col min="8" max="8" width="18.140625" customWidth="1"/>
    <col min="9" max="9" width="18.85546875" customWidth="1"/>
    <col min="10" max="10" width="17.5703125" customWidth="1"/>
    <col min="11" max="11" width="17.42578125" customWidth="1"/>
    <col min="12" max="12" width="18.85546875" customWidth="1"/>
    <col min="13" max="13" width="18.28515625" customWidth="1"/>
    <col min="14" max="14" width="17.42578125" customWidth="1"/>
    <col min="15" max="15" width="16.28515625" customWidth="1"/>
    <col min="16" max="16" width="16" customWidth="1"/>
    <col min="17" max="17" width="42.7109375" customWidth="1"/>
  </cols>
  <sheetData>
    <row r="1" spans="1:17" x14ac:dyDescent="0.2">
      <c r="A1" s="391"/>
      <c r="B1" s="391"/>
      <c r="C1" s="391"/>
      <c r="D1" s="393" t="s">
        <v>42</v>
      </c>
      <c r="E1" s="393"/>
      <c r="F1" s="393"/>
      <c r="G1" s="393"/>
      <c r="H1" s="393"/>
      <c r="I1" s="393"/>
      <c r="J1" s="393"/>
      <c r="K1" s="393"/>
      <c r="L1" s="393"/>
      <c r="M1" s="393"/>
      <c r="N1" s="393"/>
      <c r="O1" s="393"/>
      <c r="P1" s="393"/>
      <c r="Q1" s="393"/>
    </row>
    <row r="2" spans="1:17" x14ac:dyDescent="0.2">
      <c r="A2" s="391"/>
      <c r="B2" s="391"/>
      <c r="C2" s="391"/>
      <c r="D2" s="393"/>
      <c r="E2" s="393"/>
      <c r="F2" s="393"/>
      <c r="G2" s="393"/>
      <c r="H2" s="393"/>
      <c r="I2" s="393"/>
      <c r="J2" s="393"/>
      <c r="K2" s="393"/>
      <c r="L2" s="393"/>
      <c r="M2" s="393"/>
      <c r="N2" s="393"/>
      <c r="O2" s="393"/>
      <c r="P2" s="393"/>
      <c r="Q2" s="393"/>
    </row>
    <row r="3" spans="1:17" x14ac:dyDescent="0.2">
      <c r="A3" s="391"/>
      <c r="B3" s="391"/>
      <c r="C3" s="391"/>
      <c r="D3" s="394" t="s">
        <v>43</v>
      </c>
      <c r="E3" s="394"/>
      <c r="F3" s="394"/>
      <c r="G3" s="394"/>
      <c r="H3" s="394"/>
      <c r="I3" s="394"/>
      <c r="J3" s="394"/>
      <c r="K3" s="394"/>
      <c r="L3" s="394"/>
      <c r="M3" s="394"/>
      <c r="N3" s="394"/>
      <c r="O3" s="394"/>
      <c r="P3" s="394"/>
      <c r="Q3" s="394"/>
    </row>
    <row r="4" spans="1:17" x14ac:dyDescent="0.2">
      <c r="A4" s="391"/>
      <c r="B4" s="391"/>
      <c r="C4" s="391"/>
      <c r="D4" s="394"/>
      <c r="E4" s="394"/>
      <c r="F4" s="394"/>
      <c r="G4" s="394"/>
      <c r="H4" s="394"/>
      <c r="I4" s="394"/>
      <c r="J4" s="394"/>
      <c r="K4" s="394"/>
      <c r="L4" s="394"/>
      <c r="M4" s="394"/>
      <c r="N4" s="394"/>
      <c r="O4" s="394"/>
      <c r="P4" s="394"/>
      <c r="Q4" s="394"/>
    </row>
    <row r="5" spans="1:17" x14ac:dyDescent="0.2">
      <c r="A5" s="391"/>
      <c r="B5" s="391"/>
      <c r="C5" s="391"/>
      <c r="D5" s="395" t="s">
        <v>41</v>
      </c>
      <c r="E5" s="395"/>
      <c r="F5" s="395"/>
      <c r="G5" s="395"/>
      <c r="H5" s="395"/>
      <c r="I5" s="395"/>
      <c r="J5" s="395"/>
      <c r="K5" s="395"/>
      <c r="L5" s="395"/>
      <c r="M5" s="395"/>
      <c r="N5" s="395"/>
      <c r="O5" s="395"/>
      <c r="P5" s="395"/>
      <c r="Q5" s="395"/>
    </row>
    <row r="6" spans="1:17" x14ac:dyDescent="0.2">
      <c r="A6" s="391"/>
      <c r="B6" s="391"/>
      <c r="C6" s="391"/>
      <c r="D6" s="395"/>
      <c r="E6" s="395"/>
      <c r="F6" s="395"/>
      <c r="G6" s="395"/>
      <c r="H6" s="395"/>
      <c r="I6" s="395"/>
      <c r="J6" s="395"/>
      <c r="K6" s="395"/>
      <c r="L6" s="395"/>
      <c r="M6" s="395"/>
      <c r="N6" s="395"/>
      <c r="O6" s="395"/>
      <c r="P6" s="395"/>
      <c r="Q6" s="395"/>
    </row>
    <row r="7" spans="1:17" ht="13.5" thickBot="1" x14ac:dyDescent="0.25">
      <c r="A7" s="392"/>
      <c r="B7" s="392"/>
      <c r="C7" s="392"/>
      <c r="D7" s="25"/>
      <c r="E7" s="25"/>
      <c r="F7" s="25"/>
      <c r="G7" s="137"/>
      <c r="H7" s="25"/>
      <c r="I7" s="25"/>
      <c r="J7" s="25"/>
      <c r="K7" s="25"/>
      <c r="L7" s="25"/>
      <c r="M7" s="25"/>
      <c r="N7" s="25"/>
      <c r="O7" s="25"/>
      <c r="P7" s="25"/>
      <c r="Q7" s="25"/>
    </row>
    <row r="8" spans="1:17" ht="13.5" thickTop="1" x14ac:dyDescent="0.2">
      <c r="A8" s="23"/>
      <c r="B8" s="23"/>
      <c r="C8" s="23"/>
      <c r="D8" s="9"/>
      <c r="E8" s="1"/>
      <c r="F8" s="1"/>
      <c r="G8" s="138"/>
      <c r="H8" s="1"/>
      <c r="I8" s="1"/>
      <c r="J8" s="1"/>
      <c r="K8" s="1"/>
      <c r="L8" s="1"/>
      <c r="M8" s="1"/>
      <c r="N8" s="1"/>
      <c r="O8" s="1"/>
      <c r="P8" s="1"/>
      <c r="Q8" s="1"/>
    </row>
    <row r="9" spans="1:17" x14ac:dyDescent="0.2">
      <c r="A9" s="379" t="s">
        <v>77</v>
      </c>
      <c r="B9" s="379"/>
      <c r="C9" s="379"/>
      <c r="D9" s="380" t="s">
        <v>89</v>
      </c>
      <c r="E9" s="381"/>
      <c r="F9" s="381"/>
      <c r="G9" s="381"/>
      <c r="H9" s="381"/>
      <c r="I9" s="381"/>
      <c r="J9" s="381"/>
      <c r="K9" s="382" t="s">
        <v>88</v>
      </c>
      <c r="L9" s="382"/>
      <c r="M9" s="383" t="s">
        <v>79</v>
      </c>
      <c r="N9" s="384"/>
      <c r="O9" s="384"/>
      <c r="P9" s="385"/>
      <c r="Q9" s="389" t="s">
        <v>134</v>
      </c>
    </row>
    <row r="10" spans="1:17" x14ac:dyDescent="0.2">
      <c r="A10" s="379"/>
      <c r="B10" s="379"/>
      <c r="C10" s="379"/>
      <c r="D10" s="381"/>
      <c r="E10" s="381"/>
      <c r="F10" s="381"/>
      <c r="G10" s="381"/>
      <c r="H10" s="381"/>
      <c r="I10" s="381"/>
      <c r="J10" s="381"/>
      <c r="K10" s="382"/>
      <c r="L10" s="382"/>
      <c r="M10" s="386"/>
      <c r="N10" s="387"/>
      <c r="O10" s="387"/>
      <c r="P10" s="388"/>
      <c r="Q10" s="389"/>
    </row>
    <row r="11" spans="1:17" x14ac:dyDescent="0.2">
      <c r="A11" s="390" t="s">
        <v>34</v>
      </c>
      <c r="B11" s="373" t="s">
        <v>35</v>
      </c>
      <c r="C11" s="373" t="s">
        <v>28</v>
      </c>
      <c r="D11" s="372" t="s">
        <v>40</v>
      </c>
      <c r="E11" s="372" t="s">
        <v>0</v>
      </c>
      <c r="F11" s="372" t="s">
        <v>4</v>
      </c>
      <c r="G11" s="372" t="s">
        <v>10</v>
      </c>
      <c r="H11" s="372" t="s">
        <v>124</v>
      </c>
      <c r="I11" s="372" t="s">
        <v>84</v>
      </c>
      <c r="J11" s="372" t="s">
        <v>87</v>
      </c>
      <c r="K11" s="371" t="s">
        <v>85</v>
      </c>
      <c r="L11" s="371" t="s">
        <v>86</v>
      </c>
      <c r="M11" s="364" t="s">
        <v>102</v>
      </c>
      <c r="N11" s="364" t="s">
        <v>90</v>
      </c>
      <c r="O11" s="365" t="s">
        <v>91</v>
      </c>
      <c r="P11" s="365" t="s">
        <v>92</v>
      </c>
      <c r="Q11" s="389"/>
    </row>
    <row r="12" spans="1:17" ht="30.75" customHeight="1" x14ac:dyDescent="0.2">
      <c r="A12" s="390"/>
      <c r="B12" s="373"/>
      <c r="C12" s="373"/>
      <c r="D12" s="372"/>
      <c r="E12" s="372"/>
      <c r="F12" s="372"/>
      <c r="G12" s="372"/>
      <c r="H12" s="372"/>
      <c r="I12" s="372"/>
      <c r="J12" s="372"/>
      <c r="K12" s="371"/>
      <c r="L12" s="371"/>
      <c r="M12" s="364"/>
      <c r="N12" s="364"/>
      <c r="O12" s="365"/>
      <c r="P12" s="365"/>
      <c r="Q12" s="389"/>
    </row>
    <row r="13" spans="1:17" ht="18" x14ac:dyDescent="0.2">
      <c r="A13" s="366" t="s">
        <v>144</v>
      </c>
      <c r="B13" s="366"/>
      <c r="C13" s="366"/>
      <c r="D13" s="368"/>
      <c r="E13" s="436" t="s">
        <v>75</v>
      </c>
      <c r="F13" s="437"/>
      <c r="G13" s="139"/>
      <c r="H13" s="140">
        <f>+H14+H18+H21+H25+H31+H36</f>
        <v>2144</v>
      </c>
      <c r="I13" s="139"/>
      <c r="J13" s="60">
        <f>+J14+J18+J21+J25+J31+J36</f>
        <v>690</v>
      </c>
      <c r="K13" s="60">
        <f>+K14+K18+K21+K25+K31+K36</f>
        <v>3582</v>
      </c>
      <c r="L13" s="141">
        <f>+L14+L18+L21+L25+L31+L36</f>
        <v>766</v>
      </c>
      <c r="M13" s="60">
        <f>+J13-L13</f>
        <v>-76</v>
      </c>
      <c r="N13" s="61">
        <f>+(N14+N18+N21+N25+N31+N36)/6</f>
        <v>1.2374999999999998</v>
      </c>
      <c r="O13" s="61">
        <f>+(O14+O18+O21+O25+O31+O36)/6</f>
        <v>1.0462222222222222</v>
      </c>
      <c r="P13" s="61">
        <f>+(P14+P18+P21+P25+P31+P36)/6</f>
        <v>1.141861111111111</v>
      </c>
      <c r="Q13" s="438" t="s">
        <v>307</v>
      </c>
    </row>
    <row r="14" spans="1:17" ht="48" customHeight="1" x14ac:dyDescent="0.2">
      <c r="A14" s="369" t="s">
        <v>611</v>
      </c>
      <c r="B14" s="369" t="s">
        <v>612</v>
      </c>
      <c r="C14" s="369" t="s">
        <v>613</v>
      </c>
      <c r="D14" s="398" t="s">
        <v>308</v>
      </c>
      <c r="E14" s="42">
        <v>1</v>
      </c>
      <c r="F14" s="26" t="s">
        <v>309</v>
      </c>
      <c r="G14" s="57"/>
      <c r="H14" s="60">
        <f>SUM(H15:H17)</f>
        <v>86</v>
      </c>
      <c r="I14" s="27" t="s">
        <v>310</v>
      </c>
      <c r="J14" s="142">
        <v>37</v>
      </c>
      <c r="K14" s="60">
        <f>SUM(K15:K17)</f>
        <v>86</v>
      </c>
      <c r="L14" s="143">
        <v>37</v>
      </c>
      <c r="M14" s="60">
        <f>+J14-L14</f>
        <v>0</v>
      </c>
      <c r="N14" s="61">
        <f>+K14/H14</f>
        <v>1</v>
      </c>
      <c r="O14" s="61">
        <f>+L14/J14</f>
        <v>1</v>
      </c>
      <c r="P14" s="61">
        <f>(N14+O14)/2</f>
        <v>1</v>
      </c>
      <c r="Q14" s="439"/>
    </row>
    <row r="15" spans="1:17" ht="48" customHeight="1" x14ac:dyDescent="0.2">
      <c r="A15" s="370"/>
      <c r="B15" s="370"/>
      <c r="C15" s="370"/>
      <c r="D15" s="399"/>
      <c r="E15" s="44" t="s">
        <v>30</v>
      </c>
      <c r="F15" s="33" t="s">
        <v>311</v>
      </c>
      <c r="G15" s="144" t="s">
        <v>6</v>
      </c>
      <c r="H15" s="145">
        <v>12</v>
      </c>
      <c r="I15" s="144" t="s">
        <v>312</v>
      </c>
      <c r="J15" s="402" t="s">
        <v>27</v>
      </c>
      <c r="K15" s="145">
        <v>12</v>
      </c>
      <c r="L15" s="402" t="s">
        <v>55</v>
      </c>
      <c r="M15" s="402"/>
      <c r="N15" s="402"/>
      <c r="O15" s="402"/>
      <c r="P15" s="403"/>
      <c r="Q15" s="439"/>
    </row>
    <row r="16" spans="1:17" ht="60" customHeight="1" x14ac:dyDescent="0.2">
      <c r="A16" s="370"/>
      <c r="B16" s="370"/>
      <c r="C16" s="370"/>
      <c r="D16" s="399"/>
      <c r="E16" s="44" t="s">
        <v>25</v>
      </c>
      <c r="F16" s="33" t="s">
        <v>313</v>
      </c>
      <c r="G16" s="144" t="s">
        <v>6</v>
      </c>
      <c r="H16" s="145">
        <v>37</v>
      </c>
      <c r="I16" s="136" t="s">
        <v>137</v>
      </c>
      <c r="J16" s="404"/>
      <c r="K16" s="145">
        <v>37</v>
      </c>
      <c r="L16" s="404"/>
      <c r="M16" s="404"/>
      <c r="N16" s="404"/>
      <c r="O16" s="404"/>
      <c r="P16" s="405"/>
      <c r="Q16" s="439"/>
    </row>
    <row r="17" spans="1:17" ht="48" customHeight="1" x14ac:dyDescent="0.2">
      <c r="A17" s="370"/>
      <c r="B17" s="370"/>
      <c r="C17" s="370"/>
      <c r="D17" s="410"/>
      <c r="E17" s="44" t="s">
        <v>26</v>
      </c>
      <c r="F17" s="33" t="s">
        <v>314</v>
      </c>
      <c r="G17" s="144" t="s">
        <v>6</v>
      </c>
      <c r="H17" s="145">
        <v>37</v>
      </c>
      <c r="I17" s="136" t="s">
        <v>315</v>
      </c>
      <c r="J17" s="404"/>
      <c r="K17" s="145">
        <v>37</v>
      </c>
      <c r="L17" s="404"/>
      <c r="M17" s="404"/>
      <c r="N17" s="404"/>
      <c r="O17" s="404"/>
      <c r="P17" s="405"/>
      <c r="Q17" s="440"/>
    </row>
    <row r="18" spans="1:17" ht="96" customHeight="1" x14ac:dyDescent="0.2">
      <c r="A18" s="370"/>
      <c r="B18" s="370"/>
      <c r="C18" s="370"/>
      <c r="D18" s="433" t="s">
        <v>308</v>
      </c>
      <c r="E18" s="42">
        <v>2</v>
      </c>
      <c r="F18" s="26" t="s">
        <v>316</v>
      </c>
      <c r="G18" s="57"/>
      <c r="H18" s="60">
        <f>SUM(H19:H20)</f>
        <v>76</v>
      </c>
      <c r="I18" s="27" t="s">
        <v>317</v>
      </c>
      <c r="J18" s="146">
        <v>38</v>
      </c>
      <c r="K18" s="60">
        <f>SUM(K19:K20)</f>
        <v>76</v>
      </c>
      <c r="L18" s="147">
        <v>38</v>
      </c>
      <c r="M18" s="60">
        <f>+J18-L18</f>
        <v>0</v>
      </c>
      <c r="N18" s="61">
        <f>+K18/H18</f>
        <v>1</v>
      </c>
      <c r="O18" s="61">
        <f>+L18/J18</f>
        <v>1</v>
      </c>
      <c r="P18" s="61">
        <f>(N18+O18)/2</f>
        <v>1</v>
      </c>
      <c r="Q18" s="438" t="s">
        <v>318</v>
      </c>
    </row>
    <row r="19" spans="1:17" ht="36" customHeight="1" x14ac:dyDescent="0.2">
      <c r="A19" s="370"/>
      <c r="B19" s="370"/>
      <c r="C19" s="370"/>
      <c r="D19" s="434"/>
      <c r="E19" s="44" t="s">
        <v>70</v>
      </c>
      <c r="F19" s="33" t="s">
        <v>319</v>
      </c>
      <c r="G19" s="34" t="s">
        <v>3</v>
      </c>
      <c r="H19" s="136">
        <v>38</v>
      </c>
      <c r="I19" s="136" t="s">
        <v>320</v>
      </c>
      <c r="J19" s="402" t="s">
        <v>27</v>
      </c>
      <c r="K19" s="136">
        <v>38</v>
      </c>
      <c r="L19" s="402" t="s">
        <v>55</v>
      </c>
      <c r="M19" s="402"/>
      <c r="N19" s="402"/>
      <c r="O19" s="402"/>
      <c r="P19" s="403"/>
      <c r="Q19" s="439"/>
    </row>
    <row r="20" spans="1:17" ht="96" customHeight="1" x14ac:dyDescent="0.2">
      <c r="A20" s="370"/>
      <c r="B20" s="370"/>
      <c r="C20" s="370"/>
      <c r="D20" s="435"/>
      <c r="E20" s="44" t="s">
        <v>71</v>
      </c>
      <c r="F20" s="33" t="s">
        <v>321</v>
      </c>
      <c r="G20" s="34" t="s">
        <v>3</v>
      </c>
      <c r="H20" s="136">
        <v>38</v>
      </c>
      <c r="I20" s="136" t="s">
        <v>317</v>
      </c>
      <c r="J20" s="404"/>
      <c r="K20" s="136">
        <v>38</v>
      </c>
      <c r="L20" s="404"/>
      <c r="M20" s="404"/>
      <c r="N20" s="404"/>
      <c r="O20" s="404"/>
      <c r="P20" s="405"/>
      <c r="Q20" s="440"/>
    </row>
    <row r="21" spans="1:17" ht="24" x14ac:dyDescent="0.2">
      <c r="A21" s="398"/>
      <c r="B21" s="398"/>
      <c r="C21" s="398"/>
      <c r="D21" s="398" t="s">
        <v>308</v>
      </c>
      <c r="E21" s="42">
        <v>3</v>
      </c>
      <c r="F21" s="26" t="s">
        <v>322</v>
      </c>
      <c r="G21" s="57"/>
      <c r="H21" s="60">
        <f>SUM(H22:H24)</f>
        <v>252</v>
      </c>
      <c r="I21" s="27" t="s">
        <v>323</v>
      </c>
      <c r="J21" s="146">
        <v>84</v>
      </c>
      <c r="K21" s="60">
        <f>SUM(K22:K24)</f>
        <v>252</v>
      </c>
      <c r="L21" s="147">
        <v>84</v>
      </c>
      <c r="M21" s="60">
        <f>+J21-L21</f>
        <v>0</v>
      </c>
      <c r="N21" s="61">
        <f>+K21/H21</f>
        <v>1</v>
      </c>
      <c r="O21" s="61">
        <f>+L21/J21</f>
        <v>1</v>
      </c>
      <c r="P21" s="61">
        <f>(N21+O21)/2</f>
        <v>1</v>
      </c>
      <c r="Q21" s="438" t="s">
        <v>324</v>
      </c>
    </row>
    <row r="22" spans="1:17" ht="24" x14ac:dyDescent="0.2">
      <c r="A22" s="399"/>
      <c r="B22" s="399"/>
      <c r="C22" s="399"/>
      <c r="D22" s="399"/>
      <c r="E22" s="44" t="s">
        <v>54</v>
      </c>
      <c r="F22" s="33" t="s">
        <v>325</v>
      </c>
      <c r="G22" s="34" t="s">
        <v>6</v>
      </c>
      <c r="H22" s="136">
        <v>84</v>
      </c>
      <c r="I22" s="36" t="s">
        <v>326</v>
      </c>
      <c r="J22" s="402" t="s">
        <v>27</v>
      </c>
      <c r="K22" s="136">
        <v>84</v>
      </c>
      <c r="L22" s="402" t="s">
        <v>55</v>
      </c>
      <c r="M22" s="402"/>
      <c r="N22" s="402"/>
      <c r="O22" s="402"/>
      <c r="P22" s="403"/>
      <c r="Q22" s="439"/>
    </row>
    <row r="23" spans="1:17" ht="15.75" x14ac:dyDescent="0.2">
      <c r="A23" s="399"/>
      <c r="B23" s="399"/>
      <c r="C23" s="399"/>
      <c r="D23" s="399"/>
      <c r="E23" s="44" t="s">
        <v>50</v>
      </c>
      <c r="F23" s="33" t="s">
        <v>327</v>
      </c>
      <c r="G23" s="34" t="s">
        <v>6</v>
      </c>
      <c r="H23" s="136">
        <v>84</v>
      </c>
      <c r="I23" s="36" t="s">
        <v>328</v>
      </c>
      <c r="J23" s="404"/>
      <c r="K23" s="136">
        <v>84</v>
      </c>
      <c r="L23" s="404"/>
      <c r="M23" s="404"/>
      <c r="N23" s="404"/>
      <c r="O23" s="404"/>
      <c r="P23" s="405"/>
      <c r="Q23" s="439"/>
    </row>
    <row r="24" spans="1:17" ht="36" x14ac:dyDescent="0.2">
      <c r="A24" s="399"/>
      <c r="B24" s="399"/>
      <c r="C24" s="399"/>
      <c r="D24" s="410"/>
      <c r="E24" s="44" t="s">
        <v>49</v>
      </c>
      <c r="F24" s="33" t="s">
        <v>329</v>
      </c>
      <c r="G24" s="34" t="s">
        <v>6</v>
      </c>
      <c r="H24" s="136">
        <v>84</v>
      </c>
      <c r="I24" s="36" t="s">
        <v>330</v>
      </c>
      <c r="J24" s="404"/>
      <c r="K24" s="136">
        <v>84</v>
      </c>
      <c r="L24" s="404"/>
      <c r="M24" s="404"/>
      <c r="N24" s="404"/>
      <c r="O24" s="404"/>
      <c r="P24" s="405"/>
      <c r="Q24" s="440"/>
    </row>
    <row r="25" spans="1:17" ht="36" x14ac:dyDescent="0.2">
      <c r="A25" s="369"/>
      <c r="B25" s="369"/>
      <c r="C25" s="369"/>
      <c r="D25" s="398" t="s">
        <v>308</v>
      </c>
      <c r="E25" s="42">
        <v>4</v>
      </c>
      <c r="F25" s="26" t="s">
        <v>331</v>
      </c>
      <c r="G25" s="57"/>
      <c r="H25" s="60">
        <f>SUM(H26:H30)</f>
        <v>536</v>
      </c>
      <c r="I25" s="27" t="s">
        <v>332</v>
      </c>
      <c r="J25" s="146">
        <v>1</v>
      </c>
      <c r="K25" s="60">
        <f>SUM(K26:K30)</f>
        <v>536</v>
      </c>
      <c r="L25" s="148">
        <v>1</v>
      </c>
      <c r="M25" s="60">
        <f>+J25-L25</f>
        <v>0</v>
      </c>
      <c r="N25" s="61">
        <f>+K25/H25</f>
        <v>1</v>
      </c>
      <c r="O25" s="61">
        <f>+L25/J25</f>
        <v>1</v>
      </c>
      <c r="P25" s="61">
        <f>(N25+O25)/2</f>
        <v>1</v>
      </c>
      <c r="Q25" s="95"/>
    </row>
    <row r="26" spans="1:17" ht="24" x14ac:dyDescent="0.2">
      <c r="A26" s="369"/>
      <c r="B26" s="369"/>
      <c r="C26" s="369"/>
      <c r="D26" s="399"/>
      <c r="E26" s="44" t="s">
        <v>80</v>
      </c>
      <c r="F26" s="33" t="s">
        <v>333</v>
      </c>
      <c r="G26" s="34" t="s">
        <v>2</v>
      </c>
      <c r="H26" s="136">
        <v>2</v>
      </c>
      <c r="I26" s="36" t="s">
        <v>334</v>
      </c>
      <c r="J26" s="422" t="s">
        <v>27</v>
      </c>
      <c r="K26" s="145">
        <v>2</v>
      </c>
      <c r="L26" s="361" t="s">
        <v>55</v>
      </c>
      <c r="M26" s="361"/>
      <c r="N26" s="361"/>
      <c r="O26" s="361"/>
      <c r="P26" s="361"/>
      <c r="Q26" s="441" t="s">
        <v>335</v>
      </c>
    </row>
    <row r="27" spans="1:17" ht="24" x14ac:dyDescent="0.2">
      <c r="A27" s="369"/>
      <c r="B27" s="369"/>
      <c r="C27" s="369"/>
      <c r="D27" s="399"/>
      <c r="E27" s="44" t="s">
        <v>57</v>
      </c>
      <c r="F27" s="33" t="s">
        <v>336</v>
      </c>
      <c r="G27" s="34" t="s">
        <v>2</v>
      </c>
      <c r="H27" s="136">
        <v>1</v>
      </c>
      <c r="I27" s="36" t="s">
        <v>337</v>
      </c>
      <c r="J27" s="422"/>
      <c r="K27" s="145">
        <v>1</v>
      </c>
      <c r="L27" s="361"/>
      <c r="M27" s="361"/>
      <c r="N27" s="361"/>
      <c r="O27" s="361"/>
      <c r="P27" s="361"/>
      <c r="Q27" s="442"/>
    </row>
    <row r="28" spans="1:17" ht="24" x14ac:dyDescent="0.2">
      <c r="A28" s="369"/>
      <c r="B28" s="369"/>
      <c r="C28" s="369"/>
      <c r="D28" s="399"/>
      <c r="E28" s="44" t="s">
        <v>58</v>
      </c>
      <c r="F28" s="33" t="s">
        <v>338</v>
      </c>
      <c r="G28" s="34" t="s">
        <v>339</v>
      </c>
      <c r="H28" s="136">
        <v>5</v>
      </c>
      <c r="I28" s="36" t="s">
        <v>340</v>
      </c>
      <c r="J28" s="422"/>
      <c r="K28" s="149">
        <v>5</v>
      </c>
      <c r="L28" s="361"/>
      <c r="M28" s="361"/>
      <c r="N28" s="361"/>
      <c r="O28" s="361"/>
      <c r="P28" s="361"/>
      <c r="Q28" s="442"/>
    </row>
    <row r="29" spans="1:17" ht="24" x14ac:dyDescent="0.2">
      <c r="A29" s="369"/>
      <c r="B29" s="369"/>
      <c r="C29" s="369"/>
      <c r="D29" s="399"/>
      <c r="E29" s="44" t="s">
        <v>59</v>
      </c>
      <c r="F29" s="33" t="s">
        <v>341</v>
      </c>
      <c r="G29" s="34" t="s">
        <v>2</v>
      </c>
      <c r="H29" s="136">
        <v>2</v>
      </c>
      <c r="I29" s="36" t="s">
        <v>342</v>
      </c>
      <c r="J29" s="422"/>
      <c r="K29" s="145">
        <v>2</v>
      </c>
      <c r="L29" s="361"/>
      <c r="M29" s="361"/>
      <c r="N29" s="361"/>
      <c r="O29" s="361"/>
      <c r="P29" s="361"/>
      <c r="Q29" s="442"/>
    </row>
    <row r="30" spans="1:17" ht="24" x14ac:dyDescent="0.2">
      <c r="A30" s="369"/>
      <c r="B30" s="369"/>
      <c r="C30" s="369"/>
      <c r="D30" s="410"/>
      <c r="E30" s="44" t="s">
        <v>60</v>
      </c>
      <c r="F30" s="33" t="s">
        <v>343</v>
      </c>
      <c r="G30" s="34" t="s">
        <v>344</v>
      </c>
      <c r="H30" s="136">
        <f>304+222</f>
        <v>526</v>
      </c>
      <c r="I30" s="36" t="s">
        <v>345</v>
      </c>
      <c r="J30" s="422"/>
      <c r="K30" s="136">
        <v>526</v>
      </c>
      <c r="L30" s="361"/>
      <c r="M30" s="361"/>
      <c r="N30" s="361"/>
      <c r="O30" s="361"/>
      <c r="P30" s="361"/>
      <c r="Q30" s="442"/>
    </row>
    <row r="31" spans="1:17" ht="60" x14ac:dyDescent="0.2">
      <c r="A31" s="369"/>
      <c r="B31" s="369"/>
      <c r="C31" s="369"/>
      <c r="D31" s="398" t="s">
        <v>346</v>
      </c>
      <c r="E31" s="42">
        <v>5</v>
      </c>
      <c r="F31" s="26" t="s">
        <v>347</v>
      </c>
      <c r="G31" s="57"/>
      <c r="H31" s="60">
        <f>SUM(H32:H35)</f>
        <v>1104</v>
      </c>
      <c r="I31" s="27" t="s">
        <v>348</v>
      </c>
      <c r="J31" s="146">
        <v>500</v>
      </c>
      <c r="K31" s="60">
        <f>SUM(K32:K35)</f>
        <v>2530</v>
      </c>
      <c r="L31" s="148">
        <v>572</v>
      </c>
      <c r="M31" s="60">
        <f>+J31-L31</f>
        <v>-72</v>
      </c>
      <c r="N31" s="61">
        <f>+K31/H31</f>
        <v>2.2916666666666665</v>
      </c>
      <c r="O31" s="61">
        <f>+L31/J31</f>
        <v>1.1439999999999999</v>
      </c>
      <c r="P31" s="61">
        <f>(N31+O31)/2</f>
        <v>1.7178333333333331</v>
      </c>
      <c r="Q31" s="95"/>
    </row>
    <row r="32" spans="1:17" ht="24" x14ac:dyDescent="0.2">
      <c r="A32" s="369"/>
      <c r="B32" s="369"/>
      <c r="C32" s="369"/>
      <c r="D32" s="399"/>
      <c r="E32" s="45" t="s">
        <v>62</v>
      </c>
      <c r="F32" s="33" t="s">
        <v>349</v>
      </c>
      <c r="G32" s="34" t="s">
        <v>6</v>
      </c>
      <c r="H32" s="136">
        <v>100</v>
      </c>
      <c r="I32" s="36" t="s">
        <v>350</v>
      </c>
      <c r="J32" s="422" t="s">
        <v>27</v>
      </c>
      <c r="K32" s="136">
        <v>171</v>
      </c>
      <c r="L32" s="361" t="s">
        <v>55</v>
      </c>
      <c r="M32" s="361"/>
      <c r="N32" s="361"/>
      <c r="O32" s="361"/>
      <c r="P32" s="361"/>
      <c r="Q32" s="443" t="s">
        <v>351</v>
      </c>
    </row>
    <row r="33" spans="1:17" ht="36" x14ac:dyDescent="0.2">
      <c r="A33" s="369"/>
      <c r="B33" s="369"/>
      <c r="C33" s="369"/>
      <c r="D33" s="399"/>
      <c r="E33" s="45" t="s">
        <v>63</v>
      </c>
      <c r="F33" s="33" t="s">
        <v>352</v>
      </c>
      <c r="G33" s="34" t="s">
        <v>6</v>
      </c>
      <c r="H33" s="136">
        <v>500</v>
      </c>
      <c r="I33" s="36" t="s">
        <v>353</v>
      </c>
      <c r="J33" s="422"/>
      <c r="K33" s="136">
        <v>1782</v>
      </c>
      <c r="L33" s="361"/>
      <c r="M33" s="361"/>
      <c r="N33" s="361"/>
      <c r="O33" s="361"/>
      <c r="P33" s="361"/>
      <c r="Q33" s="443"/>
    </row>
    <row r="34" spans="1:17" ht="84" x14ac:dyDescent="0.2">
      <c r="A34" s="369"/>
      <c r="B34" s="369"/>
      <c r="C34" s="369"/>
      <c r="D34" s="399"/>
      <c r="E34" s="45" t="s">
        <v>64</v>
      </c>
      <c r="F34" s="33" t="s">
        <v>354</v>
      </c>
      <c r="G34" s="34" t="s">
        <v>6</v>
      </c>
      <c r="H34" s="136">
        <v>500</v>
      </c>
      <c r="I34" s="36" t="s">
        <v>355</v>
      </c>
      <c r="J34" s="422"/>
      <c r="K34" s="136">
        <v>572</v>
      </c>
      <c r="L34" s="361"/>
      <c r="M34" s="361"/>
      <c r="N34" s="361"/>
      <c r="O34" s="361"/>
      <c r="P34" s="361"/>
      <c r="Q34" s="443"/>
    </row>
    <row r="35" spans="1:17" ht="36" x14ac:dyDescent="0.2">
      <c r="A35" s="369"/>
      <c r="B35" s="369"/>
      <c r="C35" s="369"/>
      <c r="D35" s="410"/>
      <c r="E35" s="45" t="s">
        <v>65</v>
      </c>
      <c r="F35" s="33" t="s">
        <v>356</v>
      </c>
      <c r="G35" s="34" t="s">
        <v>194</v>
      </c>
      <c r="H35" s="136">
        <v>4</v>
      </c>
      <c r="I35" s="36" t="s">
        <v>357</v>
      </c>
      <c r="J35" s="422"/>
      <c r="K35" s="136">
        <v>5</v>
      </c>
      <c r="L35" s="361"/>
      <c r="M35" s="361"/>
      <c r="N35" s="361"/>
      <c r="O35" s="361"/>
      <c r="P35" s="361"/>
      <c r="Q35" s="443"/>
    </row>
    <row r="36" spans="1:17" ht="24" x14ac:dyDescent="0.2">
      <c r="A36" s="369"/>
      <c r="B36" s="369"/>
      <c r="C36" s="369"/>
      <c r="D36" s="444" t="s">
        <v>346</v>
      </c>
      <c r="E36" s="42">
        <v>6</v>
      </c>
      <c r="F36" s="26" t="s">
        <v>358</v>
      </c>
      <c r="G36" s="57"/>
      <c r="H36" s="60">
        <f>SUM(H37:H39)</f>
        <v>90</v>
      </c>
      <c r="I36" s="27" t="s">
        <v>359</v>
      </c>
      <c r="J36" s="146">
        <v>30</v>
      </c>
      <c r="K36" s="60">
        <f>SUM(K37:K39)</f>
        <v>102</v>
      </c>
      <c r="L36" s="148">
        <v>34</v>
      </c>
      <c r="M36" s="60">
        <f>+J36-L36</f>
        <v>-4</v>
      </c>
      <c r="N36" s="61">
        <f>+K36/H36</f>
        <v>1.1333333333333333</v>
      </c>
      <c r="O36" s="61">
        <f>+L36/J36</f>
        <v>1.1333333333333333</v>
      </c>
      <c r="P36" s="61">
        <f>(N36+O36)/2</f>
        <v>1.1333333333333333</v>
      </c>
      <c r="Q36" s="150"/>
    </row>
    <row r="37" spans="1:17" ht="36" x14ac:dyDescent="0.2">
      <c r="A37" s="369"/>
      <c r="B37" s="369"/>
      <c r="C37" s="369"/>
      <c r="D37" s="445"/>
      <c r="E37" s="45" t="s">
        <v>66</v>
      </c>
      <c r="F37" s="33" t="s">
        <v>360</v>
      </c>
      <c r="G37" s="34" t="s">
        <v>2</v>
      </c>
      <c r="H37" s="136">
        <v>30</v>
      </c>
      <c r="I37" s="36" t="s">
        <v>350</v>
      </c>
      <c r="J37" s="402" t="s">
        <v>55</v>
      </c>
      <c r="K37" s="136">
        <v>34</v>
      </c>
      <c r="L37" s="402" t="s">
        <v>55</v>
      </c>
      <c r="M37" s="402"/>
      <c r="N37" s="402"/>
      <c r="O37" s="402"/>
      <c r="P37" s="403"/>
      <c r="Q37" s="438" t="s">
        <v>361</v>
      </c>
    </row>
    <row r="38" spans="1:17" ht="24" x14ac:dyDescent="0.2">
      <c r="A38" s="369"/>
      <c r="B38" s="369"/>
      <c r="C38" s="369"/>
      <c r="D38" s="445"/>
      <c r="E38" s="45" t="s">
        <v>67</v>
      </c>
      <c r="F38" s="33" t="s">
        <v>362</v>
      </c>
      <c r="G38" s="34" t="s">
        <v>139</v>
      </c>
      <c r="H38" s="136">
        <v>30</v>
      </c>
      <c r="I38" s="36" t="s">
        <v>353</v>
      </c>
      <c r="J38" s="404"/>
      <c r="K38" s="136">
        <v>34</v>
      </c>
      <c r="L38" s="404"/>
      <c r="M38" s="404"/>
      <c r="N38" s="404"/>
      <c r="O38" s="404"/>
      <c r="P38" s="405"/>
      <c r="Q38" s="439"/>
    </row>
    <row r="39" spans="1:17" ht="36" x14ac:dyDescent="0.2">
      <c r="A39" s="369"/>
      <c r="B39" s="369"/>
      <c r="C39" s="369"/>
      <c r="D39" s="446"/>
      <c r="E39" s="45" t="s">
        <v>68</v>
      </c>
      <c r="F39" s="33" t="s">
        <v>363</v>
      </c>
      <c r="G39" s="34" t="s">
        <v>2</v>
      </c>
      <c r="H39" s="136">
        <v>30</v>
      </c>
      <c r="I39" s="36" t="s">
        <v>364</v>
      </c>
      <c r="J39" s="404"/>
      <c r="K39" s="136">
        <v>34</v>
      </c>
      <c r="L39" s="404"/>
      <c r="M39" s="404"/>
      <c r="N39" s="404"/>
      <c r="O39" s="404"/>
      <c r="P39" s="405"/>
      <c r="Q39" s="439"/>
    </row>
    <row r="40" spans="1:17" ht="36" x14ac:dyDescent="0.2">
      <c r="A40" s="369"/>
      <c r="B40" s="369"/>
      <c r="C40" s="369"/>
      <c r="D40" s="444" t="s">
        <v>346</v>
      </c>
      <c r="E40" s="42">
        <v>7</v>
      </c>
      <c r="F40" s="26" t="s">
        <v>365</v>
      </c>
      <c r="G40" s="57"/>
      <c r="H40" s="60">
        <f>SUM(H41:H49)</f>
        <v>5712</v>
      </c>
      <c r="I40" s="27" t="s">
        <v>366</v>
      </c>
      <c r="J40" s="146">
        <f>H45+H46</f>
        <v>1300</v>
      </c>
      <c r="K40" s="60">
        <f>SUM(K41:K49)</f>
        <v>10047</v>
      </c>
      <c r="L40" s="148">
        <f>K45+K46</f>
        <v>2209</v>
      </c>
      <c r="M40" s="60">
        <f>+J40-L40</f>
        <v>-909</v>
      </c>
      <c r="N40" s="61">
        <f>+K40/H40</f>
        <v>1.7589285714285714</v>
      </c>
      <c r="O40" s="61">
        <f>+L40/J40</f>
        <v>1.6992307692307693</v>
      </c>
      <c r="P40" s="61">
        <f>(N40+O40)/2</f>
        <v>1.7290796703296705</v>
      </c>
      <c r="Q40" s="150"/>
    </row>
    <row r="41" spans="1:17" ht="24" x14ac:dyDescent="0.2">
      <c r="A41" s="369"/>
      <c r="B41" s="369"/>
      <c r="C41" s="369"/>
      <c r="D41" s="445"/>
      <c r="E41" s="45" t="s">
        <v>367</v>
      </c>
      <c r="F41" s="33" t="s">
        <v>368</v>
      </c>
      <c r="G41" s="34" t="s">
        <v>2</v>
      </c>
      <c r="H41" s="136">
        <v>1700</v>
      </c>
      <c r="I41" s="36" t="s">
        <v>369</v>
      </c>
      <c r="J41" s="422" t="s">
        <v>27</v>
      </c>
      <c r="K41" s="136">
        <v>1573</v>
      </c>
      <c r="L41" s="361" t="s">
        <v>55</v>
      </c>
      <c r="M41" s="361"/>
      <c r="N41" s="361"/>
      <c r="O41" s="361"/>
      <c r="P41" s="361"/>
      <c r="Q41" s="443" t="s">
        <v>370</v>
      </c>
    </row>
    <row r="42" spans="1:17" ht="24" x14ac:dyDescent="0.2">
      <c r="A42" s="369"/>
      <c r="B42" s="369"/>
      <c r="C42" s="369"/>
      <c r="D42" s="445"/>
      <c r="E42" s="45" t="s">
        <v>371</v>
      </c>
      <c r="F42" s="33" t="s">
        <v>372</v>
      </c>
      <c r="G42" s="34" t="s">
        <v>2</v>
      </c>
      <c r="H42" s="136">
        <v>1500</v>
      </c>
      <c r="I42" s="36" t="s">
        <v>373</v>
      </c>
      <c r="J42" s="422"/>
      <c r="K42" s="136">
        <v>1221</v>
      </c>
      <c r="L42" s="361"/>
      <c r="M42" s="361"/>
      <c r="N42" s="361"/>
      <c r="O42" s="361"/>
      <c r="P42" s="361"/>
      <c r="Q42" s="443"/>
    </row>
    <row r="43" spans="1:17" ht="24" x14ac:dyDescent="0.2">
      <c r="A43" s="369"/>
      <c r="B43" s="369"/>
      <c r="C43" s="369"/>
      <c r="D43" s="445"/>
      <c r="E43" s="45" t="s">
        <v>374</v>
      </c>
      <c r="F43" s="33" t="s">
        <v>375</v>
      </c>
      <c r="G43" s="34" t="s">
        <v>2</v>
      </c>
      <c r="H43" s="136">
        <v>177</v>
      </c>
      <c r="I43" s="36" t="s">
        <v>376</v>
      </c>
      <c r="J43" s="422"/>
      <c r="K43" s="136">
        <v>348</v>
      </c>
      <c r="L43" s="361"/>
      <c r="M43" s="361"/>
      <c r="N43" s="361"/>
      <c r="O43" s="361"/>
      <c r="P43" s="361"/>
      <c r="Q43" s="443"/>
    </row>
    <row r="44" spans="1:17" ht="24" x14ac:dyDescent="0.2">
      <c r="A44" s="369"/>
      <c r="B44" s="369"/>
      <c r="C44" s="369"/>
      <c r="D44" s="445"/>
      <c r="E44" s="45" t="s">
        <v>377</v>
      </c>
      <c r="F44" s="33" t="s">
        <v>378</v>
      </c>
      <c r="G44" s="34" t="s">
        <v>2</v>
      </c>
      <c r="H44" s="136">
        <v>585</v>
      </c>
      <c r="I44" s="36" t="s">
        <v>379</v>
      </c>
      <c r="J44" s="422"/>
      <c r="K44" s="136">
        <v>1239</v>
      </c>
      <c r="L44" s="361"/>
      <c r="M44" s="361"/>
      <c r="N44" s="361"/>
      <c r="O44" s="361"/>
      <c r="P44" s="361"/>
      <c r="Q44" s="443"/>
    </row>
    <row r="45" spans="1:17" ht="24" x14ac:dyDescent="0.2">
      <c r="A45" s="369"/>
      <c r="B45" s="369"/>
      <c r="C45" s="369"/>
      <c r="D45" s="445"/>
      <c r="E45" s="45" t="s">
        <v>380</v>
      </c>
      <c r="F45" s="33" t="s">
        <v>381</v>
      </c>
      <c r="G45" s="34" t="s">
        <v>2</v>
      </c>
      <c r="H45" s="136">
        <v>800</v>
      </c>
      <c r="I45" s="36" t="s">
        <v>382</v>
      </c>
      <c r="J45" s="422"/>
      <c r="K45" s="136">
        <v>924</v>
      </c>
      <c r="L45" s="361"/>
      <c r="M45" s="361"/>
      <c r="N45" s="361"/>
      <c r="O45" s="361"/>
      <c r="P45" s="361"/>
      <c r="Q45" s="443"/>
    </row>
    <row r="46" spans="1:17" ht="24" x14ac:dyDescent="0.2">
      <c r="A46" s="369"/>
      <c r="B46" s="369"/>
      <c r="C46" s="369"/>
      <c r="D46" s="445"/>
      <c r="E46" s="45" t="s">
        <v>383</v>
      </c>
      <c r="F46" s="33" t="s">
        <v>384</v>
      </c>
      <c r="G46" s="34" t="s">
        <v>2</v>
      </c>
      <c r="H46" s="136">
        <v>500</v>
      </c>
      <c r="I46" s="36" t="s">
        <v>385</v>
      </c>
      <c r="J46" s="422"/>
      <c r="K46" s="136">
        <v>1285</v>
      </c>
      <c r="L46" s="361"/>
      <c r="M46" s="361"/>
      <c r="N46" s="361"/>
      <c r="O46" s="361"/>
      <c r="P46" s="361"/>
      <c r="Q46" s="443"/>
    </row>
    <row r="47" spans="1:17" ht="36" x14ac:dyDescent="0.2">
      <c r="A47" s="369"/>
      <c r="B47" s="369"/>
      <c r="C47" s="369"/>
      <c r="D47" s="445"/>
      <c r="E47" s="45" t="s">
        <v>386</v>
      </c>
      <c r="F47" s="33" t="s">
        <v>387</v>
      </c>
      <c r="G47" s="34" t="s">
        <v>2</v>
      </c>
      <c r="H47" s="136">
        <v>50</v>
      </c>
      <c r="I47" s="36" t="s">
        <v>388</v>
      </c>
      <c r="J47" s="422"/>
      <c r="K47" s="151">
        <v>52</v>
      </c>
      <c r="L47" s="361"/>
      <c r="M47" s="361"/>
      <c r="N47" s="361"/>
      <c r="O47" s="361"/>
      <c r="P47" s="361"/>
      <c r="Q47" s="443"/>
    </row>
    <row r="48" spans="1:17" ht="48" x14ac:dyDescent="0.2">
      <c r="A48" s="369"/>
      <c r="B48" s="369"/>
      <c r="C48" s="369"/>
      <c r="D48" s="445"/>
      <c r="E48" s="45" t="s">
        <v>389</v>
      </c>
      <c r="F48" s="33" t="s">
        <v>390</v>
      </c>
      <c r="G48" s="34" t="s">
        <v>2</v>
      </c>
      <c r="H48" s="136">
        <v>200</v>
      </c>
      <c r="I48" s="36" t="s">
        <v>391</v>
      </c>
      <c r="J48" s="422"/>
      <c r="K48" s="136">
        <v>852</v>
      </c>
      <c r="L48" s="361"/>
      <c r="M48" s="361"/>
      <c r="N48" s="361"/>
      <c r="O48" s="361"/>
      <c r="P48" s="361"/>
      <c r="Q48" s="443"/>
    </row>
    <row r="49" spans="1:17" ht="36" x14ac:dyDescent="0.2">
      <c r="A49" s="369"/>
      <c r="B49" s="369"/>
      <c r="C49" s="369"/>
      <c r="D49" s="446"/>
      <c r="E49" s="45" t="s">
        <v>392</v>
      </c>
      <c r="F49" s="33" t="s">
        <v>393</v>
      </c>
      <c r="G49" s="34" t="s">
        <v>2</v>
      </c>
      <c r="H49" s="136">
        <v>200</v>
      </c>
      <c r="I49" s="36" t="s">
        <v>394</v>
      </c>
      <c r="J49" s="422"/>
      <c r="K49" s="136">
        <v>2553</v>
      </c>
      <c r="L49" s="361"/>
      <c r="M49" s="361"/>
      <c r="N49" s="361"/>
      <c r="O49" s="361"/>
      <c r="P49" s="361"/>
      <c r="Q49" s="443"/>
    </row>
    <row r="50" spans="1:17" ht="36" x14ac:dyDescent="0.2">
      <c r="A50" s="369"/>
      <c r="B50" s="369"/>
      <c r="C50" s="369"/>
      <c r="D50" s="444" t="s">
        <v>346</v>
      </c>
      <c r="E50" s="42">
        <v>8</v>
      </c>
      <c r="F50" s="26" t="s">
        <v>395</v>
      </c>
      <c r="G50" s="57"/>
      <c r="H50" s="60">
        <f>SUM(H51:H53)</f>
        <v>1300</v>
      </c>
      <c r="I50" s="27" t="s">
        <v>396</v>
      </c>
      <c r="J50" s="146">
        <v>500</v>
      </c>
      <c r="K50" s="60">
        <f>SUM(K51:K53)</f>
        <v>3772</v>
      </c>
      <c r="L50" s="148">
        <f>K53</f>
        <v>233</v>
      </c>
      <c r="M50" s="60">
        <f>+J50-L50</f>
        <v>267</v>
      </c>
      <c r="N50" s="61">
        <f>+K50/H50</f>
        <v>2.9015384615384616</v>
      </c>
      <c r="O50" s="61">
        <f>+L50/J50</f>
        <v>0.46600000000000003</v>
      </c>
      <c r="P50" s="61">
        <f>(N50+O50)/2</f>
        <v>1.6837692307692309</v>
      </c>
      <c r="Q50" s="150"/>
    </row>
    <row r="51" spans="1:17" ht="24" x14ac:dyDescent="0.2">
      <c r="A51" s="369"/>
      <c r="B51" s="369"/>
      <c r="C51" s="369"/>
      <c r="D51" s="445"/>
      <c r="E51" s="45" t="s">
        <v>397</v>
      </c>
      <c r="F51" s="33" t="s">
        <v>398</v>
      </c>
      <c r="G51" s="34" t="s">
        <v>2</v>
      </c>
      <c r="H51" s="136">
        <v>500</v>
      </c>
      <c r="I51" s="36" t="s">
        <v>399</v>
      </c>
      <c r="J51" s="402" t="s">
        <v>55</v>
      </c>
      <c r="K51" s="136">
        <v>3258</v>
      </c>
      <c r="L51" s="402" t="s">
        <v>55</v>
      </c>
      <c r="M51" s="402"/>
      <c r="N51" s="402"/>
      <c r="O51" s="402"/>
      <c r="P51" s="403"/>
      <c r="Q51" s="438" t="s">
        <v>400</v>
      </c>
    </row>
    <row r="52" spans="1:17" ht="15.75" x14ac:dyDescent="0.2">
      <c r="A52" s="369"/>
      <c r="B52" s="369"/>
      <c r="C52" s="369"/>
      <c r="D52" s="445"/>
      <c r="E52" s="45" t="s">
        <v>401</v>
      </c>
      <c r="F52" s="33" t="s">
        <v>402</v>
      </c>
      <c r="G52" s="34" t="s">
        <v>2</v>
      </c>
      <c r="H52" s="136">
        <v>300</v>
      </c>
      <c r="I52" s="36" t="s">
        <v>403</v>
      </c>
      <c r="J52" s="404"/>
      <c r="K52" s="136">
        <v>281</v>
      </c>
      <c r="L52" s="404"/>
      <c r="M52" s="404"/>
      <c r="N52" s="404"/>
      <c r="O52" s="404"/>
      <c r="P52" s="405"/>
      <c r="Q52" s="439"/>
    </row>
    <row r="53" spans="1:17" ht="48" x14ac:dyDescent="0.2">
      <c r="A53" s="369"/>
      <c r="B53" s="369"/>
      <c r="C53" s="369"/>
      <c r="D53" s="446"/>
      <c r="E53" s="45" t="s">
        <v>404</v>
      </c>
      <c r="F53" s="33" t="s">
        <v>405</v>
      </c>
      <c r="G53" s="34" t="s">
        <v>2</v>
      </c>
      <c r="H53" s="136">
        <v>500</v>
      </c>
      <c r="I53" s="36" t="s">
        <v>406</v>
      </c>
      <c r="J53" s="404"/>
      <c r="K53" s="136">
        <v>233</v>
      </c>
      <c r="L53" s="404"/>
      <c r="M53" s="404"/>
      <c r="N53" s="404"/>
      <c r="O53" s="404"/>
      <c r="P53" s="405"/>
      <c r="Q53" s="439"/>
    </row>
    <row r="54" spans="1:17" ht="36" x14ac:dyDescent="0.2">
      <c r="A54" s="369"/>
      <c r="B54" s="369"/>
      <c r="C54" s="369"/>
      <c r="D54" s="447" t="s">
        <v>346</v>
      </c>
      <c r="E54" s="42">
        <v>9</v>
      </c>
      <c r="F54" s="26" t="s">
        <v>407</v>
      </c>
      <c r="G54" s="57"/>
      <c r="H54" s="60">
        <f>SUM(H55:H59)</f>
        <v>34050</v>
      </c>
      <c r="I54" s="27" t="s">
        <v>408</v>
      </c>
      <c r="J54" s="146">
        <v>7500</v>
      </c>
      <c r="K54" s="60">
        <f>SUM(K55:K59)</f>
        <v>33381</v>
      </c>
      <c r="L54" s="148">
        <f>K56</f>
        <v>4836</v>
      </c>
      <c r="M54" s="60">
        <f>+J54-L54</f>
        <v>2664</v>
      </c>
      <c r="N54" s="61">
        <f>+K54/H54</f>
        <v>0.98035242290748903</v>
      </c>
      <c r="O54" s="61">
        <f>+L54/J54</f>
        <v>0.64480000000000004</v>
      </c>
      <c r="P54" s="61">
        <f>(N54+O54)/2</f>
        <v>0.81257621145374448</v>
      </c>
      <c r="Q54" s="150"/>
    </row>
    <row r="55" spans="1:17" ht="24" x14ac:dyDescent="0.2">
      <c r="A55" s="369"/>
      <c r="B55" s="369"/>
      <c r="C55" s="369"/>
      <c r="D55" s="447"/>
      <c r="E55" s="45" t="s">
        <v>409</v>
      </c>
      <c r="F55" s="33" t="s">
        <v>410</v>
      </c>
      <c r="G55" s="152" t="s">
        <v>6</v>
      </c>
      <c r="H55" s="136">
        <v>2000</v>
      </c>
      <c r="I55" s="151" t="s">
        <v>411</v>
      </c>
      <c r="J55" s="422" t="s">
        <v>27</v>
      </c>
      <c r="K55" s="136">
        <v>3713</v>
      </c>
      <c r="L55" s="361" t="s">
        <v>55</v>
      </c>
      <c r="M55" s="361"/>
      <c r="N55" s="361"/>
      <c r="O55" s="361"/>
      <c r="P55" s="361"/>
      <c r="Q55" s="443" t="s">
        <v>412</v>
      </c>
    </row>
    <row r="56" spans="1:17" ht="48" x14ac:dyDescent="0.2">
      <c r="A56" s="369"/>
      <c r="B56" s="369"/>
      <c r="C56" s="369"/>
      <c r="D56" s="447"/>
      <c r="E56" s="45" t="s">
        <v>413</v>
      </c>
      <c r="F56" s="33" t="s">
        <v>414</v>
      </c>
      <c r="G56" s="152" t="s">
        <v>6</v>
      </c>
      <c r="H56" s="136">
        <v>7500</v>
      </c>
      <c r="I56" s="151" t="s">
        <v>415</v>
      </c>
      <c r="J56" s="422"/>
      <c r="K56" s="136">
        <v>4836</v>
      </c>
      <c r="L56" s="361"/>
      <c r="M56" s="361"/>
      <c r="N56" s="361"/>
      <c r="O56" s="361"/>
      <c r="P56" s="361"/>
      <c r="Q56" s="443"/>
    </row>
    <row r="57" spans="1:17" ht="72" x14ac:dyDescent="0.2">
      <c r="A57" s="369"/>
      <c r="B57" s="369"/>
      <c r="C57" s="369"/>
      <c r="D57" s="447"/>
      <c r="E57" s="45" t="s">
        <v>416</v>
      </c>
      <c r="F57" s="33" t="s">
        <v>417</v>
      </c>
      <c r="G57" s="152" t="s">
        <v>6</v>
      </c>
      <c r="H57" s="136">
        <v>4500</v>
      </c>
      <c r="I57" s="151" t="s">
        <v>418</v>
      </c>
      <c r="J57" s="422"/>
      <c r="K57" s="136">
        <v>5277</v>
      </c>
      <c r="L57" s="361"/>
      <c r="M57" s="361"/>
      <c r="N57" s="361"/>
      <c r="O57" s="361"/>
      <c r="P57" s="361"/>
      <c r="Q57" s="443"/>
    </row>
    <row r="58" spans="1:17" ht="24" x14ac:dyDescent="0.2">
      <c r="A58" s="369"/>
      <c r="B58" s="369"/>
      <c r="C58" s="369"/>
      <c r="D58" s="447"/>
      <c r="E58" s="45" t="s">
        <v>419</v>
      </c>
      <c r="F58" s="33" t="s">
        <v>420</v>
      </c>
      <c r="G58" s="152" t="s">
        <v>3</v>
      </c>
      <c r="H58" s="136">
        <v>50</v>
      </c>
      <c r="I58" s="151" t="s">
        <v>421</v>
      </c>
      <c r="J58" s="422"/>
      <c r="K58" s="136">
        <v>143</v>
      </c>
      <c r="L58" s="361"/>
      <c r="M58" s="361"/>
      <c r="N58" s="361"/>
      <c r="O58" s="361"/>
      <c r="P58" s="361"/>
      <c r="Q58" s="443"/>
    </row>
    <row r="59" spans="1:17" ht="36" x14ac:dyDescent="0.2">
      <c r="A59" s="369"/>
      <c r="B59" s="369"/>
      <c r="C59" s="369"/>
      <c r="D59" s="447"/>
      <c r="E59" s="45" t="s">
        <v>422</v>
      </c>
      <c r="F59" s="33" t="s">
        <v>423</v>
      </c>
      <c r="G59" s="153" t="s">
        <v>344</v>
      </c>
      <c r="H59" s="136">
        <v>20000</v>
      </c>
      <c r="I59" s="151" t="s">
        <v>424</v>
      </c>
      <c r="J59" s="422"/>
      <c r="K59" s="151">
        <v>19412</v>
      </c>
      <c r="L59" s="361"/>
      <c r="M59" s="361"/>
      <c r="N59" s="361"/>
      <c r="O59" s="361"/>
      <c r="P59" s="361"/>
      <c r="Q59" s="443"/>
    </row>
    <row r="60" spans="1:17" ht="36" x14ac:dyDescent="0.2">
      <c r="A60" s="369"/>
      <c r="B60" s="369"/>
      <c r="C60" s="369"/>
      <c r="D60" s="444" t="s">
        <v>346</v>
      </c>
      <c r="E60" s="42">
        <v>10</v>
      </c>
      <c r="F60" s="26" t="s">
        <v>425</v>
      </c>
      <c r="G60" s="57"/>
      <c r="H60" s="60">
        <f>SUM(H61:H65)</f>
        <v>27</v>
      </c>
      <c r="I60" s="27" t="s">
        <v>332</v>
      </c>
      <c r="J60" s="146">
        <v>1</v>
      </c>
      <c r="K60" s="60">
        <f>SUM(K61:K65)</f>
        <v>31</v>
      </c>
      <c r="L60" s="148">
        <v>1</v>
      </c>
      <c r="M60" s="60">
        <f>+J60-L60</f>
        <v>0</v>
      </c>
      <c r="N60" s="61">
        <f>+K60/H60</f>
        <v>1.1481481481481481</v>
      </c>
      <c r="O60" s="61">
        <f>+L60/J60</f>
        <v>1</v>
      </c>
      <c r="P60" s="61">
        <f>(N60+O60)/2</f>
        <v>1.074074074074074</v>
      </c>
      <c r="Q60" s="150"/>
    </row>
    <row r="61" spans="1:17" ht="24" x14ac:dyDescent="0.2">
      <c r="A61" s="369"/>
      <c r="B61" s="369"/>
      <c r="C61" s="369"/>
      <c r="D61" s="445"/>
      <c r="E61" s="45" t="s">
        <v>426</v>
      </c>
      <c r="F61" s="33" t="s">
        <v>333</v>
      </c>
      <c r="G61" s="36" t="s">
        <v>2</v>
      </c>
      <c r="H61" s="136">
        <v>1</v>
      </c>
      <c r="I61" s="36" t="s">
        <v>334</v>
      </c>
      <c r="J61" s="402" t="s">
        <v>55</v>
      </c>
      <c r="K61" s="136">
        <v>1</v>
      </c>
      <c r="L61" s="402" t="s">
        <v>55</v>
      </c>
      <c r="M61" s="402"/>
      <c r="N61" s="402"/>
      <c r="O61" s="402"/>
      <c r="P61" s="403"/>
      <c r="Q61" s="441" t="s">
        <v>427</v>
      </c>
    </row>
    <row r="62" spans="1:17" ht="24" x14ac:dyDescent="0.2">
      <c r="A62" s="369"/>
      <c r="B62" s="369"/>
      <c r="C62" s="369"/>
      <c r="D62" s="445"/>
      <c r="E62" s="45" t="s">
        <v>428</v>
      </c>
      <c r="F62" s="33" t="s">
        <v>336</v>
      </c>
      <c r="G62" s="36" t="s">
        <v>2</v>
      </c>
      <c r="H62" s="136">
        <v>1</v>
      </c>
      <c r="I62" s="36" t="s">
        <v>337</v>
      </c>
      <c r="J62" s="404"/>
      <c r="K62" s="136">
        <v>1</v>
      </c>
      <c r="L62" s="404"/>
      <c r="M62" s="404"/>
      <c r="N62" s="404"/>
      <c r="O62" s="404"/>
      <c r="P62" s="405"/>
      <c r="Q62" s="442"/>
    </row>
    <row r="63" spans="1:17" ht="24" x14ac:dyDescent="0.2">
      <c r="A63" s="369"/>
      <c r="B63" s="369"/>
      <c r="C63" s="369"/>
      <c r="D63" s="445"/>
      <c r="E63" s="45" t="s">
        <v>429</v>
      </c>
      <c r="F63" s="33" t="s">
        <v>338</v>
      </c>
      <c r="G63" s="36" t="s">
        <v>2</v>
      </c>
      <c r="H63" s="136">
        <v>4</v>
      </c>
      <c r="I63" s="36" t="s">
        <v>340</v>
      </c>
      <c r="J63" s="404"/>
      <c r="K63" s="136">
        <v>3</v>
      </c>
      <c r="L63" s="404"/>
      <c r="M63" s="404"/>
      <c r="N63" s="404"/>
      <c r="O63" s="404"/>
      <c r="P63" s="405"/>
      <c r="Q63" s="442"/>
    </row>
    <row r="64" spans="1:17" ht="36" x14ac:dyDescent="0.2">
      <c r="A64" s="369"/>
      <c r="B64" s="369"/>
      <c r="C64" s="369"/>
      <c r="D64" s="445"/>
      <c r="E64" s="45" t="s">
        <v>430</v>
      </c>
      <c r="F64" s="33" t="s">
        <v>431</v>
      </c>
      <c r="G64" s="36" t="s">
        <v>2</v>
      </c>
      <c r="H64" s="136">
        <v>1</v>
      </c>
      <c r="I64" s="36" t="s">
        <v>432</v>
      </c>
      <c r="J64" s="404"/>
      <c r="K64" s="136">
        <v>1</v>
      </c>
      <c r="L64" s="404"/>
      <c r="M64" s="404"/>
      <c r="N64" s="404"/>
      <c r="O64" s="404"/>
      <c r="P64" s="405"/>
      <c r="Q64" s="442"/>
    </row>
    <row r="65" spans="1:17" ht="24" x14ac:dyDescent="0.2">
      <c r="A65" s="369"/>
      <c r="B65" s="369"/>
      <c r="C65" s="369"/>
      <c r="D65" s="446"/>
      <c r="E65" s="45" t="s">
        <v>433</v>
      </c>
      <c r="F65" s="33" t="s">
        <v>343</v>
      </c>
      <c r="G65" s="36" t="s">
        <v>2</v>
      </c>
      <c r="H65" s="136">
        <v>20</v>
      </c>
      <c r="I65" s="36" t="s">
        <v>345</v>
      </c>
      <c r="J65" s="415"/>
      <c r="K65" s="136">
        <v>25</v>
      </c>
      <c r="L65" s="415"/>
      <c r="M65" s="415"/>
      <c r="N65" s="415"/>
      <c r="O65" s="415"/>
      <c r="P65" s="416"/>
      <c r="Q65" s="448"/>
    </row>
    <row r="66" spans="1:17" ht="72" x14ac:dyDescent="0.2">
      <c r="A66" s="369"/>
      <c r="B66" s="369"/>
      <c r="C66" s="369"/>
      <c r="D66" s="444" t="s">
        <v>346</v>
      </c>
      <c r="E66" s="42">
        <v>11</v>
      </c>
      <c r="F66" s="26" t="s">
        <v>434</v>
      </c>
      <c r="G66" s="57"/>
      <c r="H66" s="60">
        <f>SUM(H67:H70)</f>
        <v>240</v>
      </c>
      <c r="I66" s="27" t="s">
        <v>435</v>
      </c>
      <c r="J66" s="146">
        <v>60</v>
      </c>
      <c r="K66" s="60">
        <f>SUM(K67:K70)</f>
        <v>172</v>
      </c>
      <c r="L66" s="148">
        <v>43</v>
      </c>
      <c r="M66" s="60">
        <f>+J66-L66</f>
        <v>17</v>
      </c>
      <c r="N66" s="61">
        <f>+K66/H66</f>
        <v>0.71666666666666667</v>
      </c>
      <c r="O66" s="61">
        <f>+L66/J66</f>
        <v>0.71666666666666667</v>
      </c>
      <c r="P66" s="61">
        <f>(N66+O66)/2</f>
        <v>0.71666666666666667</v>
      </c>
      <c r="Q66" s="150"/>
    </row>
    <row r="67" spans="1:17" ht="24" x14ac:dyDescent="0.2">
      <c r="A67" s="369"/>
      <c r="B67" s="369"/>
      <c r="C67" s="369"/>
      <c r="D67" s="445"/>
      <c r="E67" s="45" t="s">
        <v>436</v>
      </c>
      <c r="F67" s="33" t="s">
        <v>437</v>
      </c>
      <c r="G67" s="36" t="s">
        <v>2</v>
      </c>
      <c r="H67" s="136">
        <v>60</v>
      </c>
      <c r="I67" s="36" t="s">
        <v>438</v>
      </c>
      <c r="J67" s="422" t="s">
        <v>27</v>
      </c>
      <c r="K67" s="136">
        <v>43</v>
      </c>
      <c r="L67" s="361" t="s">
        <v>55</v>
      </c>
      <c r="M67" s="361"/>
      <c r="N67" s="361"/>
      <c r="O67" s="361"/>
      <c r="P67" s="361"/>
      <c r="Q67" s="449" t="s">
        <v>439</v>
      </c>
    </row>
    <row r="68" spans="1:17" ht="24" x14ac:dyDescent="0.2">
      <c r="A68" s="369"/>
      <c r="B68" s="369"/>
      <c r="C68" s="369"/>
      <c r="D68" s="445"/>
      <c r="E68" s="45" t="s">
        <v>440</v>
      </c>
      <c r="F68" s="33" t="s">
        <v>441</v>
      </c>
      <c r="G68" s="36" t="s">
        <v>2</v>
      </c>
      <c r="H68" s="136">
        <v>60</v>
      </c>
      <c r="I68" s="36" t="s">
        <v>442</v>
      </c>
      <c r="J68" s="422"/>
      <c r="K68" s="136">
        <v>43</v>
      </c>
      <c r="L68" s="361"/>
      <c r="M68" s="361"/>
      <c r="N68" s="361"/>
      <c r="O68" s="361"/>
      <c r="P68" s="361"/>
      <c r="Q68" s="449"/>
    </row>
    <row r="69" spans="1:17" ht="36" x14ac:dyDescent="0.2">
      <c r="A69" s="369"/>
      <c r="B69" s="369"/>
      <c r="C69" s="369"/>
      <c r="D69" s="445"/>
      <c r="E69" s="45" t="s">
        <v>443</v>
      </c>
      <c r="F69" s="33" t="s">
        <v>444</v>
      </c>
      <c r="G69" s="36" t="s">
        <v>2</v>
      </c>
      <c r="H69" s="136">
        <v>60</v>
      </c>
      <c r="I69" s="36" t="s">
        <v>445</v>
      </c>
      <c r="J69" s="422"/>
      <c r="K69" s="136">
        <v>43</v>
      </c>
      <c r="L69" s="361"/>
      <c r="M69" s="361"/>
      <c r="N69" s="361"/>
      <c r="O69" s="361"/>
      <c r="P69" s="361"/>
      <c r="Q69" s="449"/>
    </row>
    <row r="70" spans="1:17" ht="36" x14ac:dyDescent="0.2">
      <c r="A70" s="369"/>
      <c r="B70" s="369"/>
      <c r="C70" s="369"/>
      <c r="D70" s="446"/>
      <c r="E70" s="45" t="s">
        <v>446</v>
      </c>
      <c r="F70" s="33" t="s">
        <v>447</v>
      </c>
      <c r="G70" s="36" t="s">
        <v>2</v>
      </c>
      <c r="H70" s="136">
        <v>60</v>
      </c>
      <c r="I70" s="36" t="s">
        <v>448</v>
      </c>
      <c r="J70" s="422"/>
      <c r="K70" s="136">
        <v>43</v>
      </c>
      <c r="L70" s="361"/>
      <c r="M70" s="361"/>
      <c r="N70" s="361"/>
      <c r="O70" s="361"/>
      <c r="P70" s="361"/>
      <c r="Q70" s="449"/>
    </row>
    <row r="71" spans="1:17" ht="60" x14ac:dyDescent="0.2">
      <c r="A71" s="369"/>
      <c r="B71" s="369"/>
      <c r="C71" s="369"/>
      <c r="D71" s="447" t="s">
        <v>449</v>
      </c>
      <c r="E71" s="42">
        <v>12</v>
      </c>
      <c r="F71" s="26" t="s">
        <v>450</v>
      </c>
      <c r="G71" s="57"/>
      <c r="H71" s="60">
        <f>SUM(H72:H82)</f>
        <v>14374</v>
      </c>
      <c r="I71" s="27" t="s">
        <v>451</v>
      </c>
      <c r="J71" s="146">
        <v>16223018</v>
      </c>
      <c r="K71" s="60">
        <f>SUM(K72:K82)</f>
        <v>15982</v>
      </c>
      <c r="L71" s="154">
        <v>18021813</v>
      </c>
      <c r="M71" s="60">
        <f>+J71-L71</f>
        <v>-1798795</v>
      </c>
      <c r="N71" s="61">
        <f>+K71/H71</f>
        <v>1.1118686517322944</v>
      </c>
      <c r="O71" s="61">
        <f>+L71/J71</f>
        <v>1.1108791841320771</v>
      </c>
      <c r="P71" s="61">
        <f>(N71+O71)/2</f>
        <v>1.1113739179321858</v>
      </c>
      <c r="Q71" s="95"/>
    </row>
    <row r="72" spans="1:17" ht="48" x14ac:dyDescent="0.2">
      <c r="A72" s="369"/>
      <c r="B72" s="369"/>
      <c r="C72" s="369"/>
      <c r="D72" s="447"/>
      <c r="E72" s="45" t="s">
        <v>452</v>
      </c>
      <c r="F72" s="33" t="s">
        <v>453</v>
      </c>
      <c r="G72" s="36" t="s">
        <v>344</v>
      </c>
      <c r="H72" s="155">
        <v>8500</v>
      </c>
      <c r="I72" s="36" t="s">
        <v>454</v>
      </c>
      <c r="J72" s="402" t="s">
        <v>55</v>
      </c>
      <c r="K72" s="136">
        <v>9746</v>
      </c>
      <c r="L72" s="402" t="s">
        <v>55</v>
      </c>
      <c r="M72" s="402"/>
      <c r="N72" s="402"/>
      <c r="O72" s="402"/>
      <c r="P72" s="403"/>
      <c r="Q72" s="438" t="s">
        <v>455</v>
      </c>
    </row>
    <row r="73" spans="1:17" ht="36" x14ac:dyDescent="0.2">
      <c r="A73" s="369"/>
      <c r="B73" s="369"/>
      <c r="C73" s="369"/>
      <c r="D73" s="447"/>
      <c r="E73" s="45" t="s">
        <v>456</v>
      </c>
      <c r="F73" s="33" t="s">
        <v>457</v>
      </c>
      <c r="G73" s="36" t="s">
        <v>2</v>
      </c>
      <c r="H73" s="155">
        <v>200</v>
      </c>
      <c r="I73" s="36" t="s">
        <v>458</v>
      </c>
      <c r="J73" s="404"/>
      <c r="K73" s="136">
        <v>265</v>
      </c>
      <c r="L73" s="404"/>
      <c r="M73" s="404"/>
      <c r="N73" s="404"/>
      <c r="O73" s="404"/>
      <c r="P73" s="405"/>
      <c r="Q73" s="439"/>
    </row>
    <row r="74" spans="1:17" ht="36" x14ac:dyDescent="0.2">
      <c r="A74" s="369"/>
      <c r="B74" s="369"/>
      <c r="C74" s="369"/>
      <c r="D74" s="447"/>
      <c r="E74" s="45" t="s">
        <v>459</v>
      </c>
      <c r="F74" s="33" t="s">
        <v>460</v>
      </c>
      <c r="G74" s="36" t="s">
        <v>2</v>
      </c>
      <c r="H74" s="155">
        <v>1600</v>
      </c>
      <c r="I74" s="36" t="s">
        <v>454</v>
      </c>
      <c r="J74" s="404"/>
      <c r="K74" s="136">
        <v>1571</v>
      </c>
      <c r="L74" s="404"/>
      <c r="M74" s="404"/>
      <c r="N74" s="404"/>
      <c r="O74" s="404"/>
      <c r="P74" s="405"/>
      <c r="Q74" s="439"/>
    </row>
    <row r="75" spans="1:17" ht="24" x14ac:dyDescent="0.2">
      <c r="A75" s="369"/>
      <c r="B75" s="369"/>
      <c r="C75" s="369"/>
      <c r="D75" s="447"/>
      <c r="E75" s="45" t="s">
        <v>461</v>
      </c>
      <c r="F75" s="33" t="s">
        <v>462</v>
      </c>
      <c r="G75" s="36" t="s">
        <v>344</v>
      </c>
      <c r="H75" s="155">
        <v>2200</v>
      </c>
      <c r="I75" s="36" t="s">
        <v>463</v>
      </c>
      <c r="J75" s="404"/>
      <c r="K75" s="136">
        <v>2634</v>
      </c>
      <c r="L75" s="404"/>
      <c r="M75" s="404"/>
      <c r="N75" s="404"/>
      <c r="O75" s="404"/>
      <c r="P75" s="405"/>
      <c r="Q75" s="439"/>
    </row>
    <row r="76" spans="1:17" ht="36" x14ac:dyDescent="0.2">
      <c r="A76" s="369"/>
      <c r="B76" s="369"/>
      <c r="C76" s="369"/>
      <c r="D76" s="447"/>
      <c r="E76" s="45" t="s">
        <v>464</v>
      </c>
      <c r="F76" s="33" t="s">
        <v>465</v>
      </c>
      <c r="G76" s="36" t="s">
        <v>2</v>
      </c>
      <c r="H76" s="155">
        <v>200</v>
      </c>
      <c r="I76" s="36" t="s">
        <v>466</v>
      </c>
      <c r="J76" s="404"/>
      <c r="K76" s="136">
        <v>288</v>
      </c>
      <c r="L76" s="404"/>
      <c r="M76" s="404"/>
      <c r="N76" s="404"/>
      <c r="O76" s="404"/>
      <c r="P76" s="405"/>
      <c r="Q76" s="439"/>
    </row>
    <row r="77" spans="1:17" ht="36" x14ac:dyDescent="0.2">
      <c r="A77" s="369"/>
      <c r="B77" s="369"/>
      <c r="C77" s="369"/>
      <c r="D77" s="447"/>
      <c r="E77" s="45" t="s">
        <v>467</v>
      </c>
      <c r="F77" s="33" t="s">
        <v>468</v>
      </c>
      <c r="G77" s="36" t="s">
        <v>2</v>
      </c>
      <c r="H77" s="155">
        <v>12</v>
      </c>
      <c r="I77" s="36" t="s">
        <v>469</v>
      </c>
      <c r="J77" s="404"/>
      <c r="K77" s="136">
        <v>15</v>
      </c>
      <c r="L77" s="404"/>
      <c r="M77" s="404"/>
      <c r="N77" s="404"/>
      <c r="O77" s="404"/>
      <c r="P77" s="405"/>
      <c r="Q77" s="439"/>
    </row>
    <row r="78" spans="1:17" ht="24" x14ac:dyDescent="0.2">
      <c r="A78" s="369"/>
      <c r="B78" s="369"/>
      <c r="C78" s="369"/>
      <c r="D78" s="447"/>
      <c r="E78" s="45" t="s">
        <v>470</v>
      </c>
      <c r="F78" s="33" t="s">
        <v>471</v>
      </c>
      <c r="G78" s="36" t="s">
        <v>6</v>
      </c>
      <c r="H78" s="155">
        <v>12</v>
      </c>
      <c r="I78" s="36" t="s">
        <v>472</v>
      </c>
      <c r="J78" s="404"/>
      <c r="K78" s="136">
        <v>12</v>
      </c>
      <c r="L78" s="404"/>
      <c r="M78" s="404"/>
      <c r="N78" s="404"/>
      <c r="O78" s="404"/>
      <c r="P78" s="405"/>
      <c r="Q78" s="439"/>
    </row>
    <row r="79" spans="1:17" ht="48" x14ac:dyDescent="0.2">
      <c r="A79" s="369"/>
      <c r="B79" s="369"/>
      <c r="C79" s="369"/>
      <c r="D79" s="447"/>
      <c r="E79" s="45" t="s">
        <v>473</v>
      </c>
      <c r="F79" s="33" t="s">
        <v>474</v>
      </c>
      <c r="G79" s="36" t="s">
        <v>2</v>
      </c>
      <c r="H79" s="155">
        <v>500</v>
      </c>
      <c r="I79" s="36" t="s">
        <v>475</v>
      </c>
      <c r="J79" s="404"/>
      <c r="K79" s="136">
        <v>461</v>
      </c>
      <c r="L79" s="404"/>
      <c r="M79" s="404"/>
      <c r="N79" s="404"/>
      <c r="O79" s="404"/>
      <c r="P79" s="405"/>
      <c r="Q79" s="439"/>
    </row>
    <row r="80" spans="1:17" ht="24" x14ac:dyDescent="0.2">
      <c r="A80" s="369"/>
      <c r="B80" s="369"/>
      <c r="C80" s="369"/>
      <c r="D80" s="447"/>
      <c r="E80" s="45" t="s">
        <v>476</v>
      </c>
      <c r="F80" s="33" t="s">
        <v>477</v>
      </c>
      <c r="G80" s="36" t="s">
        <v>6</v>
      </c>
      <c r="H80" s="155">
        <v>1000</v>
      </c>
      <c r="I80" s="36" t="s">
        <v>454</v>
      </c>
      <c r="J80" s="404"/>
      <c r="K80" s="136">
        <v>653</v>
      </c>
      <c r="L80" s="404"/>
      <c r="M80" s="404"/>
      <c r="N80" s="404"/>
      <c r="O80" s="404"/>
      <c r="P80" s="405"/>
      <c r="Q80" s="439"/>
    </row>
    <row r="81" spans="1:17" ht="36" x14ac:dyDescent="0.2">
      <c r="A81" s="369"/>
      <c r="B81" s="369"/>
      <c r="C81" s="369"/>
      <c r="D81" s="447"/>
      <c r="E81" s="45" t="s">
        <v>478</v>
      </c>
      <c r="F81" s="33" t="s">
        <v>479</v>
      </c>
      <c r="G81" s="36" t="s">
        <v>2</v>
      </c>
      <c r="H81" s="155">
        <v>50</v>
      </c>
      <c r="I81" s="36" t="s">
        <v>454</v>
      </c>
      <c r="J81" s="404"/>
      <c r="K81" s="136">
        <v>313</v>
      </c>
      <c r="L81" s="404"/>
      <c r="M81" s="404"/>
      <c r="N81" s="404"/>
      <c r="O81" s="404"/>
      <c r="P81" s="405"/>
      <c r="Q81" s="439"/>
    </row>
    <row r="82" spans="1:17" ht="36" x14ac:dyDescent="0.2">
      <c r="A82" s="369"/>
      <c r="B82" s="369"/>
      <c r="C82" s="369"/>
      <c r="D82" s="447"/>
      <c r="E82" s="45" t="s">
        <v>480</v>
      </c>
      <c r="F82" s="33" t="s">
        <v>481</v>
      </c>
      <c r="G82" s="36" t="s">
        <v>2</v>
      </c>
      <c r="H82" s="155">
        <v>100</v>
      </c>
      <c r="I82" s="36" t="s">
        <v>482</v>
      </c>
      <c r="J82" s="415"/>
      <c r="K82" s="136">
        <v>24</v>
      </c>
      <c r="L82" s="415"/>
      <c r="M82" s="415"/>
      <c r="N82" s="415"/>
      <c r="O82" s="415"/>
      <c r="P82" s="416"/>
      <c r="Q82" s="440"/>
    </row>
    <row r="83" spans="1:17" ht="36" x14ac:dyDescent="0.2">
      <c r="A83" s="369"/>
      <c r="B83" s="369"/>
      <c r="C83" s="369"/>
      <c r="D83" s="447" t="s">
        <v>449</v>
      </c>
      <c r="E83" s="42">
        <v>13</v>
      </c>
      <c r="F83" s="26" t="s">
        <v>483</v>
      </c>
      <c r="G83" s="57"/>
      <c r="H83" s="60">
        <f>SUM(H84:H89)</f>
        <v>98024</v>
      </c>
      <c r="I83" s="27" t="s">
        <v>484</v>
      </c>
      <c r="J83" s="146">
        <v>20000</v>
      </c>
      <c r="K83" s="60">
        <f>SUM(K84:K89)</f>
        <v>159532</v>
      </c>
      <c r="L83" s="154">
        <v>22978</v>
      </c>
      <c r="M83" s="60">
        <f>+J83-L83</f>
        <v>-2978</v>
      </c>
      <c r="N83" s="61">
        <f>+K83/H83</f>
        <v>1.6274789847384314</v>
      </c>
      <c r="O83" s="61">
        <f>+L83/J83</f>
        <v>1.1489</v>
      </c>
      <c r="P83" s="61">
        <f>(N83+O83)/2</f>
        <v>1.3881894923692157</v>
      </c>
      <c r="Q83" s="95"/>
    </row>
    <row r="84" spans="1:17" ht="60" x14ac:dyDescent="0.2">
      <c r="A84" s="369"/>
      <c r="B84" s="369"/>
      <c r="C84" s="369"/>
      <c r="D84" s="447"/>
      <c r="E84" s="45" t="s">
        <v>485</v>
      </c>
      <c r="F84" s="33" t="s">
        <v>486</v>
      </c>
      <c r="G84" s="36" t="s">
        <v>344</v>
      </c>
      <c r="H84" s="155">
        <v>45000</v>
      </c>
      <c r="I84" s="36" t="s">
        <v>487</v>
      </c>
      <c r="J84" s="422" t="s">
        <v>27</v>
      </c>
      <c r="K84" s="136">
        <v>72744</v>
      </c>
      <c r="L84" s="361" t="s">
        <v>55</v>
      </c>
      <c r="M84" s="361"/>
      <c r="N84" s="361"/>
      <c r="O84" s="361"/>
      <c r="P84" s="361"/>
      <c r="Q84" s="438" t="s">
        <v>488</v>
      </c>
    </row>
    <row r="85" spans="1:17" ht="24" x14ac:dyDescent="0.2">
      <c r="A85" s="369"/>
      <c r="B85" s="369"/>
      <c r="C85" s="369"/>
      <c r="D85" s="447"/>
      <c r="E85" s="45" t="s">
        <v>489</v>
      </c>
      <c r="F85" s="33" t="s">
        <v>490</v>
      </c>
      <c r="G85" s="36" t="s">
        <v>344</v>
      </c>
      <c r="H85" s="155">
        <v>45000</v>
      </c>
      <c r="I85" s="36" t="s">
        <v>491</v>
      </c>
      <c r="J85" s="422"/>
      <c r="K85" s="136">
        <v>72744</v>
      </c>
      <c r="L85" s="361"/>
      <c r="M85" s="361"/>
      <c r="N85" s="361"/>
      <c r="O85" s="361"/>
      <c r="P85" s="361"/>
      <c r="Q85" s="439"/>
    </row>
    <row r="86" spans="1:17" ht="48" x14ac:dyDescent="0.2">
      <c r="A86" s="369"/>
      <c r="B86" s="369"/>
      <c r="C86" s="369"/>
      <c r="D86" s="447"/>
      <c r="E86" s="45" t="s">
        <v>492</v>
      </c>
      <c r="F86" s="33" t="s">
        <v>493</v>
      </c>
      <c r="G86" s="36" t="s">
        <v>344</v>
      </c>
      <c r="H86" s="155">
        <v>4000</v>
      </c>
      <c r="I86" s="36" t="s">
        <v>494</v>
      </c>
      <c r="J86" s="422"/>
      <c r="K86" s="136">
        <v>7000</v>
      </c>
      <c r="L86" s="361"/>
      <c r="M86" s="361"/>
      <c r="N86" s="361"/>
      <c r="O86" s="361"/>
      <c r="P86" s="361"/>
      <c r="Q86" s="439"/>
    </row>
    <row r="87" spans="1:17" ht="36" x14ac:dyDescent="0.2">
      <c r="A87" s="369"/>
      <c r="B87" s="369"/>
      <c r="C87" s="369"/>
      <c r="D87" s="447"/>
      <c r="E87" s="45" t="s">
        <v>495</v>
      </c>
      <c r="F87" s="33" t="s">
        <v>496</v>
      </c>
      <c r="G87" s="36" t="s">
        <v>344</v>
      </c>
      <c r="H87" s="155">
        <v>4000</v>
      </c>
      <c r="I87" s="36" t="s">
        <v>494</v>
      </c>
      <c r="J87" s="422"/>
      <c r="K87" s="136">
        <v>7000</v>
      </c>
      <c r="L87" s="361"/>
      <c r="M87" s="361"/>
      <c r="N87" s="361"/>
      <c r="O87" s="361"/>
      <c r="P87" s="361"/>
      <c r="Q87" s="439"/>
    </row>
    <row r="88" spans="1:17" ht="24" x14ac:dyDescent="0.2">
      <c r="A88" s="369"/>
      <c r="B88" s="369"/>
      <c r="C88" s="369"/>
      <c r="D88" s="447"/>
      <c r="E88" s="45" t="s">
        <v>497</v>
      </c>
      <c r="F88" s="33" t="s">
        <v>498</v>
      </c>
      <c r="G88" s="36" t="s">
        <v>6</v>
      </c>
      <c r="H88" s="155">
        <v>12</v>
      </c>
      <c r="I88" s="36" t="s">
        <v>499</v>
      </c>
      <c r="J88" s="422"/>
      <c r="K88" s="136">
        <v>22</v>
      </c>
      <c r="L88" s="361"/>
      <c r="M88" s="361"/>
      <c r="N88" s="361"/>
      <c r="O88" s="361"/>
      <c r="P88" s="361"/>
      <c r="Q88" s="439"/>
    </row>
    <row r="89" spans="1:17" ht="48" x14ac:dyDescent="0.2">
      <c r="A89" s="369"/>
      <c r="B89" s="369"/>
      <c r="C89" s="369"/>
      <c r="D89" s="447"/>
      <c r="E89" s="45" t="s">
        <v>500</v>
      </c>
      <c r="F89" s="33" t="s">
        <v>501</v>
      </c>
      <c r="G89" s="36" t="s">
        <v>6</v>
      </c>
      <c r="H89" s="155">
        <v>12</v>
      </c>
      <c r="I89" s="36" t="s">
        <v>502</v>
      </c>
      <c r="J89" s="422"/>
      <c r="K89" s="136">
        <v>22</v>
      </c>
      <c r="L89" s="361"/>
      <c r="M89" s="361"/>
      <c r="N89" s="361"/>
      <c r="O89" s="361"/>
      <c r="P89" s="361"/>
      <c r="Q89" s="440"/>
    </row>
    <row r="90" spans="1:17" ht="24" x14ac:dyDescent="0.2">
      <c r="A90" s="369"/>
      <c r="B90" s="369"/>
      <c r="C90" s="369"/>
      <c r="D90" s="444" t="s">
        <v>449</v>
      </c>
      <c r="E90" s="42">
        <v>14</v>
      </c>
      <c r="F90" s="26" t="s">
        <v>503</v>
      </c>
      <c r="G90" s="57"/>
      <c r="H90" s="60">
        <f>SUM(H91:H93)</f>
        <v>16016</v>
      </c>
      <c r="I90" s="27" t="s">
        <v>504</v>
      </c>
      <c r="J90" s="146">
        <v>2000</v>
      </c>
      <c r="K90" s="60">
        <f>SUM(K91:K93)</f>
        <v>17640</v>
      </c>
      <c r="L90" s="154">
        <v>5868</v>
      </c>
      <c r="M90" s="60">
        <f>+J90-L90</f>
        <v>-3868</v>
      </c>
      <c r="N90" s="61">
        <f>+K90/H90</f>
        <v>1.1013986013986015</v>
      </c>
      <c r="O90" s="61">
        <f>+L90/J90</f>
        <v>2.9340000000000002</v>
      </c>
      <c r="P90" s="61">
        <f>(N90+O90)/2</f>
        <v>2.0176993006993009</v>
      </c>
      <c r="Q90" s="95"/>
    </row>
    <row r="91" spans="1:17" ht="72" x14ac:dyDescent="0.2">
      <c r="A91" s="369"/>
      <c r="B91" s="369"/>
      <c r="C91" s="369"/>
      <c r="D91" s="450"/>
      <c r="E91" s="45" t="s">
        <v>505</v>
      </c>
      <c r="F91" s="33" t="s">
        <v>506</v>
      </c>
      <c r="G91" s="36" t="s">
        <v>344</v>
      </c>
      <c r="H91" s="155">
        <v>16000</v>
      </c>
      <c r="I91" s="36" t="s">
        <v>454</v>
      </c>
      <c r="J91" s="402" t="s">
        <v>55</v>
      </c>
      <c r="K91" s="136">
        <v>17616</v>
      </c>
      <c r="L91" s="402" t="s">
        <v>55</v>
      </c>
      <c r="M91" s="402"/>
      <c r="N91" s="402"/>
      <c r="O91" s="402"/>
      <c r="P91" s="403"/>
      <c r="Q91" s="438" t="s">
        <v>507</v>
      </c>
    </row>
    <row r="92" spans="1:17" ht="24" x14ac:dyDescent="0.2">
      <c r="A92" s="369"/>
      <c r="B92" s="369"/>
      <c r="C92" s="369"/>
      <c r="D92" s="450"/>
      <c r="E92" s="45" t="s">
        <v>508</v>
      </c>
      <c r="F92" s="33" t="s">
        <v>509</v>
      </c>
      <c r="G92" s="36" t="s">
        <v>3</v>
      </c>
      <c r="H92" s="155">
        <v>4</v>
      </c>
      <c r="I92" s="36" t="s">
        <v>510</v>
      </c>
      <c r="J92" s="404"/>
      <c r="K92" s="136">
        <v>12</v>
      </c>
      <c r="L92" s="404"/>
      <c r="M92" s="404"/>
      <c r="N92" s="404"/>
      <c r="O92" s="404"/>
      <c r="P92" s="405"/>
      <c r="Q92" s="439"/>
    </row>
    <row r="93" spans="1:17" ht="48" x14ac:dyDescent="0.2">
      <c r="A93" s="369"/>
      <c r="B93" s="369"/>
      <c r="C93" s="369"/>
      <c r="D93" s="451"/>
      <c r="E93" s="45" t="s">
        <v>511</v>
      </c>
      <c r="F93" s="33" t="s">
        <v>501</v>
      </c>
      <c r="G93" s="36" t="s">
        <v>6</v>
      </c>
      <c r="H93" s="155">
        <v>12</v>
      </c>
      <c r="I93" s="36" t="s">
        <v>502</v>
      </c>
      <c r="J93" s="404"/>
      <c r="K93" s="136">
        <v>12</v>
      </c>
      <c r="L93" s="404"/>
      <c r="M93" s="404"/>
      <c r="N93" s="404"/>
      <c r="O93" s="404"/>
      <c r="P93" s="405"/>
      <c r="Q93" s="440"/>
    </row>
    <row r="94" spans="1:17" ht="48" x14ac:dyDescent="0.2">
      <c r="A94" s="369"/>
      <c r="B94" s="369"/>
      <c r="C94" s="369"/>
      <c r="D94" s="444" t="s">
        <v>512</v>
      </c>
      <c r="E94" s="42">
        <v>15</v>
      </c>
      <c r="F94" s="26" t="s">
        <v>513</v>
      </c>
      <c r="G94" s="57"/>
      <c r="H94" s="60">
        <f>SUM(H95:H96)</f>
        <v>60042</v>
      </c>
      <c r="I94" s="30" t="s">
        <v>514</v>
      </c>
      <c r="J94" s="156">
        <v>70</v>
      </c>
      <c r="K94" s="60">
        <f>SUM(K95:K96)</f>
        <v>79986</v>
      </c>
      <c r="L94" s="148">
        <v>84</v>
      </c>
      <c r="M94" s="60">
        <f>+J94-L94</f>
        <v>-14</v>
      </c>
      <c r="N94" s="61">
        <f>+K94/H94</f>
        <v>1.3321674827620666</v>
      </c>
      <c r="O94" s="61">
        <f>+L94/J94</f>
        <v>1.2</v>
      </c>
      <c r="P94" s="61">
        <f>(N94+O94)/2</f>
        <v>1.2660837413810333</v>
      </c>
      <c r="Q94" s="95"/>
    </row>
    <row r="95" spans="1:17" ht="36" x14ac:dyDescent="0.2">
      <c r="A95" s="369"/>
      <c r="B95" s="369"/>
      <c r="C95" s="369"/>
      <c r="D95" s="445"/>
      <c r="E95" s="45" t="s">
        <v>515</v>
      </c>
      <c r="F95" s="33" t="s">
        <v>516</v>
      </c>
      <c r="G95" s="36" t="s">
        <v>517</v>
      </c>
      <c r="H95" s="136">
        <v>42</v>
      </c>
      <c r="I95" s="36" t="s">
        <v>518</v>
      </c>
      <c r="J95" s="422" t="s">
        <v>27</v>
      </c>
      <c r="K95" s="136">
        <v>42</v>
      </c>
      <c r="L95" s="361" t="s">
        <v>55</v>
      </c>
      <c r="M95" s="361"/>
      <c r="N95" s="361"/>
      <c r="O95" s="361"/>
      <c r="P95" s="361"/>
      <c r="Q95" s="438" t="s">
        <v>519</v>
      </c>
    </row>
    <row r="96" spans="1:17" ht="60" x14ac:dyDescent="0.2">
      <c r="A96" s="369"/>
      <c r="B96" s="369"/>
      <c r="C96" s="369"/>
      <c r="D96" s="446"/>
      <c r="E96" s="45" t="s">
        <v>520</v>
      </c>
      <c r="F96" s="33" t="s">
        <v>521</v>
      </c>
      <c r="G96" s="36" t="s">
        <v>344</v>
      </c>
      <c r="H96" s="136">
        <v>60000</v>
      </c>
      <c r="I96" s="36" t="s">
        <v>522</v>
      </c>
      <c r="J96" s="422"/>
      <c r="K96" s="136">
        <v>79944</v>
      </c>
      <c r="L96" s="361"/>
      <c r="M96" s="361"/>
      <c r="N96" s="361"/>
      <c r="O96" s="361"/>
      <c r="P96" s="361"/>
      <c r="Q96" s="439"/>
    </row>
    <row r="97" spans="1:17" ht="36" x14ac:dyDescent="0.2">
      <c r="A97" s="369"/>
      <c r="B97" s="369"/>
      <c r="C97" s="369"/>
      <c r="D97" s="444" t="s">
        <v>512</v>
      </c>
      <c r="E97" s="42">
        <v>16</v>
      </c>
      <c r="F97" s="26" t="s">
        <v>523</v>
      </c>
      <c r="G97" s="57"/>
      <c r="H97" s="60">
        <f>SUM(H98:H99)</f>
        <v>4270</v>
      </c>
      <c r="I97" s="27" t="s">
        <v>518</v>
      </c>
      <c r="J97" s="136">
        <v>4214</v>
      </c>
      <c r="K97" s="60">
        <f>SUM(K98:K99)</f>
        <v>4270</v>
      </c>
      <c r="L97" s="136">
        <v>4214</v>
      </c>
      <c r="M97" s="60">
        <f>+J97-L97</f>
        <v>0</v>
      </c>
      <c r="N97" s="61">
        <f>+K97/H97</f>
        <v>1</v>
      </c>
      <c r="O97" s="61">
        <f>+L97/J97</f>
        <v>1</v>
      </c>
      <c r="P97" s="61">
        <f>(N97+O97)/2</f>
        <v>1</v>
      </c>
      <c r="Q97" s="95"/>
    </row>
    <row r="98" spans="1:17" ht="24" x14ac:dyDescent="0.2">
      <c r="A98" s="369"/>
      <c r="B98" s="369"/>
      <c r="C98" s="369"/>
      <c r="D98" s="445"/>
      <c r="E98" s="45" t="s">
        <v>524</v>
      </c>
      <c r="F98" s="157" t="s">
        <v>525</v>
      </c>
      <c r="G98" s="36" t="s">
        <v>344</v>
      </c>
      <c r="H98" s="136">
        <v>4214</v>
      </c>
      <c r="I98" s="36" t="s">
        <v>526</v>
      </c>
      <c r="J98" s="402" t="s">
        <v>55</v>
      </c>
      <c r="K98" s="136">
        <v>4214</v>
      </c>
      <c r="L98" s="402" t="s">
        <v>55</v>
      </c>
      <c r="M98" s="402"/>
      <c r="N98" s="402"/>
      <c r="O98" s="402"/>
      <c r="P98" s="403"/>
      <c r="Q98" s="438" t="s">
        <v>527</v>
      </c>
    </row>
    <row r="99" spans="1:17" ht="24" x14ac:dyDescent="0.2">
      <c r="A99" s="369"/>
      <c r="B99" s="369"/>
      <c r="C99" s="369"/>
      <c r="D99" s="446"/>
      <c r="E99" s="45" t="s">
        <v>528</v>
      </c>
      <c r="F99" s="33" t="s">
        <v>529</v>
      </c>
      <c r="G99" s="36" t="s">
        <v>2</v>
      </c>
      <c r="H99" s="136">
        <v>56</v>
      </c>
      <c r="I99" s="36" t="s">
        <v>530</v>
      </c>
      <c r="J99" s="404"/>
      <c r="K99" s="136">
        <v>56</v>
      </c>
      <c r="L99" s="404"/>
      <c r="M99" s="404"/>
      <c r="N99" s="404"/>
      <c r="O99" s="404"/>
      <c r="P99" s="405"/>
      <c r="Q99" s="439"/>
    </row>
    <row r="100" spans="1:17" ht="36" x14ac:dyDescent="0.2">
      <c r="A100" s="369"/>
      <c r="B100" s="369"/>
      <c r="C100" s="369"/>
      <c r="D100" s="444" t="s">
        <v>512</v>
      </c>
      <c r="E100" s="42">
        <v>17</v>
      </c>
      <c r="F100" s="26" t="s">
        <v>531</v>
      </c>
      <c r="G100" s="57"/>
      <c r="H100" s="60">
        <f>SUM(H101:H102)</f>
        <v>4</v>
      </c>
      <c r="I100" s="30" t="s">
        <v>532</v>
      </c>
      <c r="J100" s="146">
        <v>3</v>
      </c>
      <c r="K100" s="60">
        <f>SUM(K101:K102)</f>
        <v>4</v>
      </c>
      <c r="L100" s="154">
        <v>3</v>
      </c>
      <c r="M100" s="60">
        <f>+J100-L100</f>
        <v>0</v>
      </c>
      <c r="N100" s="61">
        <f>+K100/H100</f>
        <v>1</v>
      </c>
      <c r="O100" s="61">
        <f>+L100/J100</f>
        <v>1</v>
      </c>
      <c r="P100" s="61">
        <f>(N100+O100)/2</f>
        <v>1</v>
      </c>
      <c r="Q100" s="95"/>
    </row>
    <row r="101" spans="1:17" ht="24" x14ac:dyDescent="0.2">
      <c r="A101" s="369"/>
      <c r="B101" s="369"/>
      <c r="C101" s="369"/>
      <c r="D101" s="445"/>
      <c r="E101" s="45" t="s">
        <v>533</v>
      </c>
      <c r="F101" s="33" t="s">
        <v>534</v>
      </c>
      <c r="G101" s="36" t="s">
        <v>2</v>
      </c>
      <c r="H101" s="136">
        <v>1</v>
      </c>
      <c r="I101" s="136" t="s">
        <v>535</v>
      </c>
      <c r="J101" s="422" t="s">
        <v>27</v>
      </c>
      <c r="K101" s="136">
        <v>1</v>
      </c>
      <c r="L101" s="361" t="s">
        <v>55</v>
      </c>
      <c r="M101" s="361"/>
      <c r="N101" s="361"/>
      <c r="O101" s="361"/>
      <c r="P101" s="361"/>
      <c r="Q101" s="438" t="s">
        <v>536</v>
      </c>
    </row>
    <row r="102" spans="1:17" ht="24" x14ac:dyDescent="0.2">
      <c r="A102" s="369"/>
      <c r="B102" s="369"/>
      <c r="C102" s="369"/>
      <c r="D102" s="446"/>
      <c r="E102" s="45" t="s">
        <v>537</v>
      </c>
      <c r="F102" s="33" t="s">
        <v>538</v>
      </c>
      <c r="G102" s="36" t="s">
        <v>2</v>
      </c>
      <c r="H102" s="136">
        <v>3</v>
      </c>
      <c r="I102" s="136" t="s">
        <v>539</v>
      </c>
      <c r="J102" s="422"/>
      <c r="K102" s="136">
        <v>3</v>
      </c>
      <c r="L102" s="361"/>
      <c r="M102" s="361"/>
      <c r="N102" s="361"/>
      <c r="O102" s="361"/>
      <c r="P102" s="361"/>
      <c r="Q102" s="439"/>
    </row>
    <row r="103" spans="1:17" ht="36" x14ac:dyDescent="0.2">
      <c r="A103" s="369"/>
      <c r="B103" s="369"/>
      <c r="C103" s="369"/>
      <c r="D103" s="444" t="s">
        <v>512</v>
      </c>
      <c r="E103" s="42">
        <v>18</v>
      </c>
      <c r="F103" s="26" t="s">
        <v>540</v>
      </c>
      <c r="G103" s="57"/>
      <c r="H103" s="60">
        <f>SUM(H104:H107)</f>
        <v>14</v>
      </c>
      <c r="I103" s="27" t="s">
        <v>332</v>
      </c>
      <c r="J103" s="146">
        <v>1</v>
      </c>
      <c r="K103" s="60">
        <f>SUM(K104:K107)</f>
        <v>17</v>
      </c>
      <c r="L103" s="148">
        <v>1</v>
      </c>
      <c r="M103" s="60">
        <f>+J103-L103</f>
        <v>0</v>
      </c>
      <c r="N103" s="61">
        <f>+K103/H103</f>
        <v>1.2142857142857142</v>
      </c>
      <c r="O103" s="61">
        <f>+L103/J103</f>
        <v>1</v>
      </c>
      <c r="P103" s="61">
        <f>(N103+O103)/2</f>
        <v>1.1071428571428572</v>
      </c>
      <c r="Q103" s="95"/>
    </row>
    <row r="104" spans="1:17" ht="24" x14ac:dyDescent="0.2">
      <c r="A104" s="369"/>
      <c r="B104" s="369"/>
      <c r="C104" s="369"/>
      <c r="D104" s="445"/>
      <c r="E104" s="45" t="s">
        <v>541</v>
      </c>
      <c r="F104" s="158" t="s">
        <v>542</v>
      </c>
      <c r="G104" s="144" t="s">
        <v>2</v>
      </c>
      <c r="H104" s="155">
        <v>8</v>
      </c>
      <c r="I104" s="136" t="s">
        <v>543</v>
      </c>
      <c r="J104" s="402" t="s">
        <v>55</v>
      </c>
      <c r="K104" s="136">
        <v>15</v>
      </c>
      <c r="L104" s="402" t="s">
        <v>55</v>
      </c>
      <c r="M104" s="402"/>
      <c r="N104" s="402"/>
      <c r="O104" s="402"/>
      <c r="P104" s="403"/>
      <c r="Q104" s="438" t="s">
        <v>544</v>
      </c>
    </row>
    <row r="105" spans="1:17" ht="36" x14ac:dyDescent="0.2">
      <c r="A105" s="369"/>
      <c r="B105" s="369"/>
      <c r="C105" s="369"/>
      <c r="D105" s="445"/>
      <c r="E105" s="45" t="s">
        <v>545</v>
      </c>
      <c r="F105" s="41" t="s">
        <v>546</v>
      </c>
      <c r="G105" s="144" t="s">
        <v>2</v>
      </c>
      <c r="H105" s="155">
        <v>1</v>
      </c>
      <c r="I105" s="136" t="s">
        <v>337</v>
      </c>
      <c r="J105" s="404"/>
      <c r="K105" s="136">
        <v>1</v>
      </c>
      <c r="L105" s="404"/>
      <c r="M105" s="404"/>
      <c r="N105" s="404"/>
      <c r="O105" s="404"/>
      <c r="P105" s="405"/>
      <c r="Q105" s="439"/>
    </row>
    <row r="106" spans="1:17" ht="24" x14ac:dyDescent="0.2">
      <c r="A106" s="369"/>
      <c r="B106" s="369"/>
      <c r="C106" s="369"/>
      <c r="D106" s="445"/>
      <c r="E106" s="45" t="s">
        <v>547</v>
      </c>
      <c r="F106" s="41" t="s">
        <v>548</v>
      </c>
      <c r="G106" s="144" t="s">
        <v>2</v>
      </c>
      <c r="H106" s="155">
        <v>4</v>
      </c>
      <c r="I106" s="136" t="s">
        <v>340</v>
      </c>
      <c r="J106" s="404"/>
      <c r="K106" s="136">
        <v>0</v>
      </c>
      <c r="L106" s="404"/>
      <c r="M106" s="404"/>
      <c r="N106" s="404"/>
      <c r="O106" s="404"/>
      <c r="P106" s="405"/>
      <c r="Q106" s="439"/>
    </row>
    <row r="107" spans="1:17" ht="24" x14ac:dyDescent="0.2">
      <c r="A107" s="369"/>
      <c r="B107" s="369"/>
      <c r="C107" s="369"/>
      <c r="D107" s="446"/>
      <c r="E107" s="45" t="s">
        <v>549</v>
      </c>
      <c r="F107" s="41" t="s">
        <v>550</v>
      </c>
      <c r="G107" s="144" t="s">
        <v>2</v>
      </c>
      <c r="H107" s="155">
        <v>1</v>
      </c>
      <c r="I107" s="136" t="s">
        <v>342</v>
      </c>
      <c r="J107" s="404"/>
      <c r="K107" s="136">
        <v>1</v>
      </c>
      <c r="L107" s="404"/>
      <c r="M107" s="404"/>
      <c r="N107" s="404"/>
      <c r="O107" s="404"/>
      <c r="P107" s="405"/>
      <c r="Q107" s="440"/>
    </row>
    <row r="108" spans="1:17" ht="24" x14ac:dyDescent="0.2">
      <c r="A108" s="369"/>
      <c r="B108" s="369"/>
      <c r="C108" s="369"/>
      <c r="D108" s="444" t="s">
        <v>551</v>
      </c>
      <c r="E108" s="42">
        <v>19</v>
      </c>
      <c r="F108" s="159" t="s">
        <v>552</v>
      </c>
      <c r="G108" s="57"/>
      <c r="H108" s="60">
        <f>SUM(H109:H111)</f>
        <v>13849</v>
      </c>
      <c r="I108" s="27" t="s">
        <v>454</v>
      </c>
      <c r="J108" s="146">
        <v>13849</v>
      </c>
      <c r="K108" s="60">
        <f>SUM(K109:K111)</f>
        <v>13849</v>
      </c>
      <c r="L108" s="148">
        <v>13849</v>
      </c>
      <c r="M108" s="60">
        <f>+J108-L108</f>
        <v>0</v>
      </c>
      <c r="N108" s="61">
        <f>+K108/H108</f>
        <v>1</v>
      </c>
      <c r="O108" s="61">
        <f>+L108/J108</f>
        <v>1</v>
      </c>
      <c r="P108" s="61">
        <f>(N108+O108)/2</f>
        <v>1</v>
      </c>
      <c r="Q108" s="95"/>
    </row>
    <row r="109" spans="1:17" ht="48" x14ac:dyDescent="0.2">
      <c r="A109" s="369"/>
      <c r="B109" s="369"/>
      <c r="C109" s="369"/>
      <c r="D109" s="445"/>
      <c r="E109" s="45" t="s">
        <v>553</v>
      </c>
      <c r="F109" s="160" t="s">
        <v>554</v>
      </c>
      <c r="G109" s="36" t="s">
        <v>344</v>
      </c>
      <c r="H109" s="136">
        <v>11200</v>
      </c>
      <c r="I109" s="36" t="s">
        <v>454</v>
      </c>
      <c r="J109" s="422" t="s">
        <v>27</v>
      </c>
      <c r="K109" s="136">
        <v>11200</v>
      </c>
      <c r="L109" s="361" t="s">
        <v>55</v>
      </c>
      <c r="M109" s="361"/>
      <c r="N109" s="361"/>
      <c r="O109" s="361"/>
      <c r="P109" s="361"/>
      <c r="Q109" s="441" t="s">
        <v>555</v>
      </c>
    </row>
    <row r="110" spans="1:17" ht="24" x14ac:dyDescent="0.2">
      <c r="A110" s="369"/>
      <c r="B110" s="369"/>
      <c r="C110" s="369"/>
      <c r="D110" s="445"/>
      <c r="E110" s="45" t="s">
        <v>556</v>
      </c>
      <c r="F110" s="33" t="s">
        <v>557</v>
      </c>
      <c r="G110" s="36" t="s">
        <v>344</v>
      </c>
      <c r="H110" s="136">
        <v>1330</v>
      </c>
      <c r="I110" s="36" t="s">
        <v>411</v>
      </c>
      <c r="J110" s="422"/>
      <c r="K110" s="136">
        <v>1330</v>
      </c>
      <c r="L110" s="361"/>
      <c r="M110" s="361"/>
      <c r="N110" s="361"/>
      <c r="O110" s="361"/>
      <c r="P110" s="361"/>
      <c r="Q110" s="442"/>
    </row>
    <row r="111" spans="1:17" ht="48" x14ac:dyDescent="0.2">
      <c r="A111" s="369"/>
      <c r="B111" s="369"/>
      <c r="C111" s="369"/>
      <c r="D111" s="446"/>
      <c r="E111" s="45" t="s">
        <v>558</v>
      </c>
      <c r="F111" s="33" t="s">
        <v>559</v>
      </c>
      <c r="G111" s="36" t="s">
        <v>344</v>
      </c>
      <c r="H111" s="136">
        <v>1319</v>
      </c>
      <c r="I111" s="36" t="s">
        <v>454</v>
      </c>
      <c r="J111" s="422"/>
      <c r="K111" s="136">
        <v>1319</v>
      </c>
      <c r="L111" s="361"/>
      <c r="M111" s="361"/>
      <c r="N111" s="361"/>
      <c r="O111" s="361"/>
      <c r="P111" s="361"/>
      <c r="Q111" s="448"/>
    </row>
    <row r="112" spans="1:17" ht="24" x14ac:dyDescent="0.2">
      <c r="A112" s="369"/>
      <c r="B112" s="369"/>
      <c r="C112" s="369"/>
      <c r="D112" s="444" t="s">
        <v>551</v>
      </c>
      <c r="E112" s="42">
        <v>20</v>
      </c>
      <c r="F112" s="26" t="s">
        <v>560</v>
      </c>
      <c r="G112" s="57"/>
      <c r="H112" s="60">
        <f>SUM(H113:H114)</f>
        <v>85</v>
      </c>
      <c r="I112" s="30" t="s">
        <v>561</v>
      </c>
      <c r="J112" s="146">
        <v>85</v>
      </c>
      <c r="K112" s="60">
        <f>SUM(K113:K114)</f>
        <v>85</v>
      </c>
      <c r="L112" s="148">
        <v>85</v>
      </c>
      <c r="M112" s="60">
        <f>+J112-L112</f>
        <v>0</v>
      </c>
      <c r="N112" s="61">
        <f>+K112/H112</f>
        <v>1</v>
      </c>
      <c r="O112" s="61">
        <f>+L112/J112</f>
        <v>1</v>
      </c>
      <c r="P112" s="61">
        <f>(N112+O112)/2</f>
        <v>1</v>
      </c>
      <c r="Q112" s="95"/>
    </row>
    <row r="113" spans="1:17" ht="36" x14ac:dyDescent="0.2">
      <c r="A113" s="369"/>
      <c r="B113" s="369"/>
      <c r="C113" s="369"/>
      <c r="D113" s="445"/>
      <c r="E113" s="45" t="s">
        <v>562</v>
      </c>
      <c r="F113" s="33" t="s">
        <v>563</v>
      </c>
      <c r="G113" s="36" t="s">
        <v>517</v>
      </c>
      <c r="H113" s="136">
        <v>67</v>
      </c>
      <c r="I113" s="36" t="s">
        <v>561</v>
      </c>
      <c r="J113" s="402" t="s">
        <v>55</v>
      </c>
      <c r="K113" s="136">
        <v>67</v>
      </c>
      <c r="L113" s="402" t="s">
        <v>55</v>
      </c>
      <c r="M113" s="402"/>
      <c r="N113" s="402"/>
      <c r="O113" s="402"/>
      <c r="P113" s="403"/>
      <c r="Q113" s="441" t="s">
        <v>564</v>
      </c>
    </row>
    <row r="114" spans="1:17" ht="36" x14ac:dyDescent="0.2">
      <c r="A114" s="369"/>
      <c r="B114" s="369"/>
      <c r="C114" s="369"/>
      <c r="D114" s="446"/>
      <c r="E114" s="45" t="s">
        <v>565</v>
      </c>
      <c r="F114" s="33" t="s">
        <v>566</v>
      </c>
      <c r="G114" s="36" t="s">
        <v>517</v>
      </c>
      <c r="H114" s="136">
        <v>18</v>
      </c>
      <c r="I114" s="36" t="s">
        <v>561</v>
      </c>
      <c r="J114" s="404"/>
      <c r="K114" s="136">
        <v>18</v>
      </c>
      <c r="L114" s="404"/>
      <c r="M114" s="404"/>
      <c r="N114" s="404"/>
      <c r="O114" s="404"/>
      <c r="P114" s="405"/>
      <c r="Q114" s="448"/>
    </row>
    <row r="115" spans="1:17" ht="36" x14ac:dyDescent="0.2">
      <c r="A115" s="369"/>
      <c r="B115" s="369"/>
      <c r="C115" s="369"/>
      <c r="D115" s="398" t="s">
        <v>551</v>
      </c>
      <c r="E115" s="42">
        <v>21</v>
      </c>
      <c r="F115" s="26" t="s">
        <v>567</v>
      </c>
      <c r="G115" s="57"/>
      <c r="H115" s="60">
        <f>SUM(H116:H118)</f>
        <v>17</v>
      </c>
      <c r="I115" s="30" t="s">
        <v>568</v>
      </c>
      <c r="J115" s="146">
        <v>1</v>
      </c>
      <c r="K115" s="60">
        <f>SUM(K116:K118)</f>
        <v>17</v>
      </c>
      <c r="L115" s="148">
        <v>1</v>
      </c>
      <c r="M115" s="60">
        <f>+J115-L115</f>
        <v>0</v>
      </c>
      <c r="N115" s="61">
        <f>+K115/H115</f>
        <v>1</v>
      </c>
      <c r="O115" s="61">
        <f>+L115/J115</f>
        <v>1</v>
      </c>
      <c r="P115" s="61">
        <f>(N115+O115)/2</f>
        <v>1</v>
      </c>
      <c r="Q115" s="95"/>
    </row>
    <row r="116" spans="1:17" ht="24" x14ac:dyDescent="0.2">
      <c r="A116" s="369"/>
      <c r="B116" s="369"/>
      <c r="C116" s="369"/>
      <c r="D116" s="399"/>
      <c r="E116" s="45" t="s">
        <v>569</v>
      </c>
      <c r="F116" s="33" t="s">
        <v>570</v>
      </c>
      <c r="G116" s="36" t="s">
        <v>2</v>
      </c>
      <c r="H116" s="36">
        <v>1</v>
      </c>
      <c r="I116" s="36" t="s">
        <v>571</v>
      </c>
      <c r="J116" s="422" t="s">
        <v>27</v>
      </c>
      <c r="K116" s="36">
        <v>1</v>
      </c>
      <c r="L116" s="361" t="s">
        <v>55</v>
      </c>
      <c r="M116" s="361"/>
      <c r="N116" s="361"/>
      <c r="O116" s="361"/>
      <c r="P116" s="361"/>
      <c r="Q116" s="441" t="s">
        <v>572</v>
      </c>
    </row>
    <row r="117" spans="1:17" ht="36" x14ac:dyDescent="0.2">
      <c r="A117" s="369"/>
      <c r="B117" s="369"/>
      <c r="C117" s="369"/>
      <c r="D117" s="399"/>
      <c r="E117" s="45" t="s">
        <v>573</v>
      </c>
      <c r="F117" s="41" t="s">
        <v>574</v>
      </c>
      <c r="G117" s="34" t="s">
        <v>575</v>
      </c>
      <c r="H117" s="36">
        <v>8</v>
      </c>
      <c r="I117" s="36" t="s">
        <v>576</v>
      </c>
      <c r="J117" s="422"/>
      <c r="K117" s="136">
        <v>5</v>
      </c>
      <c r="L117" s="361"/>
      <c r="M117" s="361"/>
      <c r="N117" s="361"/>
      <c r="O117" s="361"/>
      <c r="P117" s="361"/>
      <c r="Q117" s="442"/>
    </row>
    <row r="118" spans="1:17" ht="24" x14ac:dyDescent="0.2">
      <c r="A118" s="369"/>
      <c r="B118" s="369"/>
      <c r="C118" s="369"/>
      <c r="D118" s="410"/>
      <c r="E118" s="45" t="s">
        <v>577</v>
      </c>
      <c r="F118" s="41" t="s">
        <v>578</v>
      </c>
      <c r="G118" s="34" t="s">
        <v>140</v>
      </c>
      <c r="H118" s="36">
        <v>8</v>
      </c>
      <c r="I118" s="36" t="s">
        <v>579</v>
      </c>
      <c r="J118" s="422"/>
      <c r="K118" s="136">
        <v>11</v>
      </c>
      <c r="L118" s="361"/>
      <c r="M118" s="361"/>
      <c r="N118" s="361"/>
      <c r="O118" s="361"/>
      <c r="P118" s="361"/>
      <c r="Q118" s="448"/>
    </row>
    <row r="119" spans="1:17" ht="24" x14ac:dyDescent="0.2">
      <c r="A119" s="369"/>
      <c r="B119" s="369"/>
      <c r="C119" s="369"/>
      <c r="D119" s="369" t="s">
        <v>580</v>
      </c>
      <c r="E119" s="42">
        <v>22</v>
      </c>
      <c r="F119" s="26" t="s">
        <v>581</v>
      </c>
      <c r="G119" s="57"/>
      <c r="H119" s="60">
        <f>SUM(H120:H131)</f>
        <v>45</v>
      </c>
      <c r="I119" s="30" t="s">
        <v>582</v>
      </c>
      <c r="J119" s="146">
        <v>1</v>
      </c>
      <c r="K119" s="60">
        <f>SUM(K120:K131)</f>
        <v>46</v>
      </c>
      <c r="L119" s="154">
        <v>1</v>
      </c>
      <c r="M119" s="60">
        <f>+J119-L119</f>
        <v>0</v>
      </c>
      <c r="N119" s="61">
        <f>+K119/H119</f>
        <v>1.0222222222222221</v>
      </c>
      <c r="O119" s="61">
        <f>+L119/J119</f>
        <v>1</v>
      </c>
      <c r="P119" s="61">
        <f>(N119+O119)/2</f>
        <v>1.0111111111111111</v>
      </c>
      <c r="Q119" s="95"/>
    </row>
    <row r="120" spans="1:17" ht="36" x14ac:dyDescent="0.2">
      <c r="A120" s="369"/>
      <c r="B120" s="369"/>
      <c r="C120" s="369"/>
      <c r="D120" s="369"/>
      <c r="E120" s="45" t="s">
        <v>583</v>
      </c>
      <c r="F120" s="33" t="s">
        <v>584</v>
      </c>
      <c r="G120" s="36" t="s">
        <v>2</v>
      </c>
      <c r="H120" s="155">
        <v>1</v>
      </c>
      <c r="I120" s="36" t="s">
        <v>137</v>
      </c>
      <c r="J120" s="402" t="s">
        <v>55</v>
      </c>
      <c r="K120" s="161">
        <v>1</v>
      </c>
      <c r="L120" s="402" t="s">
        <v>55</v>
      </c>
      <c r="M120" s="402"/>
      <c r="N120" s="402"/>
      <c r="O120" s="402"/>
      <c r="P120" s="403"/>
      <c r="Q120" s="441" t="s">
        <v>585</v>
      </c>
    </row>
    <row r="121" spans="1:17" ht="48" x14ac:dyDescent="0.2">
      <c r="A121" s="369"/>
      <c r="B121" s="369"/>
      <c r="C121" s="369"/>
      <c r="D121" s="369"/>
      <c r="E121" s="45" t="s">
        <v>586</v>
      </c>
      <c r="F121" s="162" t="s">
        <v>587</v>
      </c>
      <c r="G121" s="36" t="s">
        <v>2</v>
      </c>
      <c r="H121" s="155">
        <v>1</v>
      </c>
      <c r="I121" s="36" t="s">
        <v>137</v>
      </c>
      <c r="J121" s="404"/>
      <c r="K121" s="161">
        <v>1</v>
      </c>
      <c r="L121" s="404"/>
      <c r="M121" s="404"/>
      <c r="N121" s="404"/>
      <c r="O121" s="404"/>
      <c r="P121" s="405"/>
      <c r="Q121" s="442"/>
    </row>
    <row r="122" spans="1:17" ht="36" x14ac:dyDescent="0.2">
      <c r="A122" s="369"/>
      <c r="B122" s="369"/>
      <c r="C122" s="369"/>
      <c r="D122" s="369"/>
      <c r="E122" s="45" t="s">
        <v>588</v>
      </c>
      <c r="F122" s="162" t="s">
        <v>589</v>
      </c>
      <c r="G122" s="36" t="s">
        <v>2</v>
      </c>
      <c r="H122" s="155">
        <v>6</v>
      </c>
      <c r="I122" s="36" t="s">
        <v>590</v>
      </c>
      <c r="J122" s="404"/>
      <c r="K122" s="161">
        <v>6</v>
      </c>
      <c r="L122" s="404"/>
      <c r="M122" s="404"/>
      <c r="N122" s="404"/>
      <c r="O122" s="404"/>
      <c r="P122" s="405"/>
      <c r="Q122" s="442"/>
    </row>
    <row r="123" spans="1:17" ht="24" x14ac:dyDescent="0.2">
      <c r="A123" s="369"/>
      <c r="B123" s="369"/>
      <c r="C123" s="369"/>
      <c r="D123" s="369"/>
      <c r="E123" s="45" t="s">
        <v>591</v>
      </c>
      <c r="F123" s="162" t="s">
        <v>592</v>
      </c>
      <c r="G123" s="36" t="s">
        <v>2</v>
      </c>
      <c r="H123" s="155">
        <v>1</v>
      </c>
      <c r="I123" s="36" t="s">
        <v>286</v>
      </c>
      <c r="J123" s="404"/>
      <c r="K123" s="161">
        <v>1</v>
      </c>
      <c r="L123" s="404"/>
      <c r="M123" s="404"/>
      <c r="N123" s="404"/>
      <c r="O123" s="404"/>
      <c r="P123" s="405"/>
      <c r="Q123" s="442"/>
    </row>
    <row r="124" spans="1:17" ht="24" x14ac:dyDescent="0.2">
      <c r="A124" s="369"/>
      <c r="B124" s="369"/>
      <c r="C124" s="369"/>
      <c r="D124" s="369"/>
      <c r="E124" s="45" t="s">
        <v>593</v>
      </c>
      <c r="F124" s="162" t="s">
        <v>594</v>
      </c>
      <c r="G124" s="36" t="s">
        <v>2</v>
      </c>
      <c r="H124" s="155">
        <v>1</v>
      </c>
      <c r="I124" s="36" t="s">
        <v>286</v>
      </c>
      <c r="J124" s="404"/>
      <c r="K124" s="161">
        <v>1</v>
      </c>
      <c r="L124" s="404"/>
      <c r="M124" s="404"/>
      <c r="N124" s="404"/>
      <c r="O124" s="404"/>
      <c r="P124" s="405"/>
      <c r="Q124" s="442"/>
    </row>
    <row r="125" spans="1:17" ht="36" x14ac:dyDescent="0.2">
      <c r="A125" s="369"/>
      <c r="B125" s="369"/>
      <c r="C125" s="369"/>
      <c r="D125" s="369"/>
      <c r="E125" s="45" t="s">
        <v>595</v>
      </c>
      <c r="F125" s="162" t="s">
        <v>596</v>
      </c>
      <c r="G125" s="36" t="s">
        <v>2</v>
      </c>
      <c r="H125" s="155">
        <v>3</v>
      </c>
      <c r="I125" s="36" t="s">
        <v>597</v>
      </c>
      <c r="J125" s="404"/>
      <c r="K125" s="161">
        <v>4</v>
      </c>
      <c r="L125" s="404"/>
      <c r="M125" s="404"/>
      <c r="N125" s="404"/>
      <c r="O125" s="404"/>
      <c r="P125" s="405"/>
      <c r="Q125" s="442"/>
    </row>
    <row r="126" spans="1:17" ht="24" x14ac:dyDescent="0.2">
      <c r="A126" s="369"/>
      <c r="B126" s="369"/>
      <c r="C126" s="369"/>
      <c r="D126" s="369"/>
      <c r="E126" s="45" t="s">
        <v>598</v>
      </c>
      <c r="F126" s="33" t="s">
        <v>599</v>
      </c>
      <c r="G126" s="36" t="s">
        <v>6</v>
      </c>
      <c r="H126" s="155">
        <v>12</v>
      </c>
      <c r="I126" s="36" t="s">
        <v>201</v>
      </c>
      <c r="J126" s="404"/>
      <c r="K126" s="161">
        <v>12</v>
      </c>
      <c r="L126" s="404"/>
      <c r="M126" s="404"/>
      <c r="N126" s="404"/>
      <c r="O126" s="404"/>
      <c r="P126" s="405"/>
      <c r="Q126" s="442"/>
    </row>
    <row r="127" spans="1:17" ht="24" x14ac:dyDescent="0.2">
      <c r="A127" s="369"/>
      <c r="B127" s="369"/>
      <c r="C127" s="369"/>
      <c r="D127" s="369"/>
      <c r="E127" s="45" t="s">
        <v>600</v>
      </c>
      <c r="F127" s="33" t="s">
        <v>601</v>
      </c>
      <c r="G127" s="36" t="s">
        <v>3</v>
      </c>
      <c r="H127" s="155">
        <v>3</v>
      </c>
      <c r="I127" s="36" t="s">
        <v>286</v>
      </c>
      <c r="J127" s="404"/>
      <c r="K127" s="161">
        <v>3</v>
      </c>
      <c r="L127" s="404"/>
      <c r="M127" s="404"/>
      <c r="N127" s="404"/>
      <c r="O127" s="404"/>
      <c r="P127" s="405"/>
      <c r="Q127" s="442"/>
    </row>
    <row r="128" spans="1:17" ht="24" x14ac:dyDescent="0.2">
      <c r="A128" s="369"/>
      <c r="B128" s="369"/>
      <c r="C128" s="369"/>
      <c r="D128" s="369"/>
      <c r="E128" s="45" t="s">
        <v>602</v>
      </c>
      <c r="F128" s="33" t="s">
        <v>603</v>
      </c>
      <c r="G128" s="36" t="s">
        <v>3</v>
      </c>
      <c r="H128" s="155">
        <v>3</v>
      </c>
      <c r="I128" s="36" t="s">
        <v>286</v>
      </c>
      <c r="J128" s="404"/>
      <c r="K128" s="161">
        <v>3</v>
      </c>
      <c r="L128" s="404"/>
      <c r="M128" s="404"/>
      <c r="N128" s="404"/>
      <c r="O128" s="404"/>
      <c r="P128" s="405"/>
      <c r="Q128" s="442"/>
    </row>
    <row r="129" spans="1:17" ht="36" x14ac:dyDescent="0.2">
      <c r="A129" s="369"/>
      <c r="B129" s="369"/>
      <c r="C129" s="369"/>
      <c r="D129" s="369"/>
      <c r="E129" s="45" t="s">
        <v>604</v>
      </c>
      <c r="F129" s="33" t="s">
        <v>605</v>
      </c>
      <c r="G129" s="36" t="s">
        <v>6</v>
      </c>
      <c r="H129" s="155">
        <v>12</v>
      </c>
      <c r="I129" s="36" t="s">
        <v>606</v>
      </c>
      <c r="J129" s="404"/>
      <c r="K129" s="161">
        <v>12</v>
      </c>
      <c r="L129" s="404"/>
      <c r="M129" s="404"/>
      <c r="N129" s="404"/>
      <c r="O129" s="404"/>
      <c r="P129" s="405"/>
      <c r="Q129" s="442"/>
    </row>
    <row r="130" spans="1:17" ht="36" x14ac:dyDescent="0.2">
      <c r="A130" s="369"/>
      <c r="B130" s="369"/>
      <c r="C130" s="369"/>
      <c r="D130" s="369"/>
      <c r="E130" s="45" t="s">
        <v>607</v>
      </c>
      <c r="F130" s="33" t="s">
        <v>608</v>
      </c>
      <c r="G130" s="36" t="s">
        <v>2</v>
      </c>
      <c r="H130" s="155">
        <v>1</v>
      </c>
      <c r="I130" s="36" t="s">
        <v>286</v>
      </c>
      <c r="J130" s="404"/>
      <c r="K130" s="161">
        <v>1</v>
      </c>
      <c r="L130" s="404"/>
      <c r="M130" s="404"/>
      <c r="N130" s="404"/>
      <c r="O130" s="404"/>
      <c r="P130" s="405"/>
      <c r="Q130" s="442"/>
    </row>
    <row r="131" spans="1:17" ht="24" x14ac:dyDescent="0.2">
      <c r="A131" s="369"/>
      <c r="B131" s="369"/>
      <c r="C131" s="369"/>
      <c r="D131" s="369"/>
      <c r="E131" s="45" t="s">
        <v>609</v>
      </c>
      <c r="F131" s="33" t="s">
        <v>610</v>
      </c>
      <c r="G131" s="36" t="s">
        <v>2</v>
      </c>
      <c r="H131" s="155">
        <v>1</v>
      </c>
      <c r="I131" s="36" t="s">
        <v>137</v>
      </c>
      <c r="J131" s="415"/>
      <c r="K131" s="161">
        <v>1</v>
      </c>
      <c r="L131" s="415"/>
      <c r="M131" s="415"/>
      <c r="N131" s="415"/>
      <c r="O131" s="415"/>
      <c r="P131" s="416"/>
      <c r="Q131" s="448"/>
    </row>
    <row r="132" spans="1:17" x14ac:dyDescent="0.2">
      <c r="G132" s="91"/>
    </row>
    <row r="133" spans="1:17" x14ac:dyDescent="0.2">
      <c r="G133" s="91"/>
    </row>
    <row r="134" spans="1:17" x14ac:dyDescent="0.2">
      <c r="G134" s="91"/>
    </row>
    <row r="135" spans="1:17" x14ac:dyDescent="0.2">
      <c r="G135" s="91"/>
    </row>
    <row r="136" spans="1:17" x14ac:dyDescent="0.2">
      <c r="G136" s="91"/>
    </row>
    <row r="137" spans="1:17" x14ac:dyDescent="0.2">
      <c r="G137" s="91"/>
    </row>
    <row r="138" spans="1:17" x14ac:dyDescent="0.2">
      <c r="G138" s="91"/>
    </row>
    <row r="139" spans="1:17" x14ac:dyDescent="0.2">
      <c r="G139" s="91"/>
    </row>
  </sheetData>
  <mergeCells count="178">
    <mergeCell ref="Q120:Q131"/>
    <mergeCell ref="A14:A20"/>
    <mergeCell ref="B14:B20"/>
    <mergeCell ref="C14:C20"/>
    <mergeCell ref="A119:A131"/>
    <mergeCell ref="B119:B131"/>
    <mergeCell ref="C119:C131"/>
    <mergeCell ref="D119:D131"/>
    <mergeCell ref="J120:J131"/>
    <mergeCell ref="L120:P131"/>
    <mergeCell ref="Q113:Q114"/>
    <mergeCell ref="A115:A118"/>
    <mergeCell ref="B115:B118"/>
    <mergeCell ref="C115:C118"/>
    <mergeCell ref="D115:D118"/>
    <mergeCell ref="J116:J118"/>
    <mergeCell ref="L116:P118"/>
    <mergeCell ref="Q116:Q118"/>
    <mergeCell ref="A112:A114"/>
    <mergeCell ref="B112:B114"/>
    <mergeCell ref="C112:C114"/>
    <mergeCell ref="D112:D114"/>
    <mergeCell ref="J113:J114"/>
    <mergeCell ref="L113:P114"/>
    <mergeCell ref="Q104:Q107"/>
    <mergeCell ref="A108:A111"/>
    <mergeCell ref="B108:B111"/>
    <mergeCell ref="C108:C111"/>
    <mergeCell ref="D108:D111"/>
    <mergeCell ref="J109:J111"/>
    <mergeCell ref="L109:P111"/>
    <mergeCell ref="Q109:Q111"/>
    <mergeCell ref="A103:A107"/>
    <mergeCell ref="B103:B107"/>
    <mergeCell ref="C103:C107"/>
    <mergeCell ref="D103:D107"/>
    <mergeCell ref="J104:J107"/>
    <mergeCell ref="L104:P107"/>
    <mergeCell ref="Q98:Q99"/>
    <mergeCell ref="A100:A102"/>
    <mergeCell ref="B100:B102"/>
    <mergeCell ref="C100:C102"/>
    <mergeCell ref="D100:D102"/>
    <mergeCell ref="J101:J102"/>
    <mergeCell ref="L101:P102"/>
    <mergeCell ref="Q101:Q102"/>
    <mergeCell ref="A97:A99"/>
    <mergeCell ref="B97:B99"/>
    <mergeCell ref="C97:C99"/>
    <mergeCell ref="D97:D99"/>
    <mergeCell ref="J98:J99"/>
    <mergeCell ref="L98:P99"/>
    <mergeCell ref="Q91:Q93"/>
    <mergeCell ref="A94:A96"/>
    <mergeCell ref="B94:B96"/>
    <mergeCell ref="C94:C96"/>
    <mergeCell ref="D94:D96"/>
    <mergeCell ref="J95:J96"/>
    <mergeCell ref="L95:P96"/>
    <mergeCell ref="Q95:Q96"/>
    <mergeCell ref="A90:A93"/>
    <mergeCell ref="B90:B93"/>
    <mergeCell ref="C90:C93"/>
    <mergeCell ref="D90:D93"/>
    <mergeCell ref="J91:J93"/>
    <mergeCell ref="L91:P93"/>
    <mergeCell ref="Q72:Q82"/>
    <mergeCell ref="A83:A89"/>
    <mergeCell ref="B83:B89"/>
    <mergeCell ref="C83:C89"/>
    <mergeCell ref="D83:D89"/>
    <mergeCell ref="J84:J89"/>
    <mergeCell ref="L84:P89"/>
    <mergeCell ref="Q84:Q89"/>
    <mergeCell ref="A71:A82"/>
    <mergeCell ref="B71:B82"/>
    <mergeCell ref="C71:C82"/>
    <mergeCell ref="D71:D82"/>
    <mergeCell ref="J72:J82"/>
    <mergeCell ref="L72:P82"/>
    <mergeCell ref="Q61:Q65"/>
    <mergeCell ref="A66:A70"/>
    <mergeCell ref="B66:B70"/>
    <mergeCell ref="C66:C70"/>
    <mergeCell ref="D66:D70"/>
    <mergeCell ref="J67:J70"/>
    <mergeCell ref="L67:P70"/>
    <mergeCell ref="Q67:Q70"/>
    <mergeCell ref="A60:A65"/>
    <mergeCell ref="B60:B65"/>
    <mergeCell ref="C60:C65"/>
    <mergeCell ref="D60:D65"/>
    <mergeCell ref="J61:J65"/>
    <mergeCell ref="L61:P65"/>
    <mergeCell ref="Q51:Q53"/>
    <mergeCell ref="A54:A59"/>
    <mergeCell ref="B54:B59"/>
    <mergeCell ref="C54:C59"/>
    <mergeCell ref="D54:D59"/>
    <mergeCell ref="J55:J59"/>
    <mergeCell ref="L55:P59"/>
    <mergeCell ref="Q55:Q59"/>
    <mergeCell ref="A50:A53"/>
    <mergeCell ref="B50:B53"/>
    <mergeCell ref="C50:C53"/>
    <mergeCell ref="D50:D53"/>
    <mergeCell ref="J51:J53"/>
    <mergeCell ref="L51:P53"/>
    <mergeCell ref="Q37:Q39"/>
    <mergeCell ref="A40:A49"/>
    <mergeCell ref="B40:B49"/>
    <mergeCell ref="C40:C49"/>
    <mergeCell ref="D40:D49"/>
    <mergeCell ref="J41:J49"/>
    <mergeCell ref="L41:P49"/>
    <mergeCell ref="Q41:Q49"/>
    <mergeCell ref="A36:A39"/>
    <mergeCell ref="B36:B39"/>
    <mergeCell ref="C36:C39"/>
    <mergeCell ref="D36:D39"/>
    <mergeCell ref="J37:J39"/>
    <mergeCell ref="L37:P39"/>
    <mergeCell ref="A31:A35"/>
    <mergeCell ref="B31:B35"/>
    <mergeCell ref="C31:C35"/>
    <mergeCell ref="D31:D35"/>
    <mergeCell ref="J32:J35"/>
    <mergeCell ref="L32:P35"/>
    <mergeCell ref="Q32:Q35"/>
    <mergeCell ref="A25:A30"/>
    <mergeCell ref="B25:B30"/>
    <mergeCell ref="C25:C30"/>
    <mergeCell ref="D25:D30"/>
    <mergeCell ref="J26:J30"/>
    <mergeCell ref="L26:P30"/>
    <mergeCell ref="L19:P20"/>
    <mergeCell ref="A21:A24"/>
    <mergeCell ref="B21:B24"/>
    <mergeCell ref="C21:C24"/>
    <mergeCell ref="D21:D24"/>
    <mergeCell ref="Q21:Q24"/>
    <mergeCell ref="J22:J24"/>
    <mergeCell ref="L22:P24"/>
    <mergeCell ref="Q26:Q30"/>
    <mergeCell ref="J15:J17"/>
    <mergeCell ref="L15:P17"/>
    <mergeCell ref="D18:D20"/>
    <mergeCell ref="N11:N12"/>
    <mergeCell ref="O11:O12"/>
    <mergeCell ref="P11:P12"/>
    <mergeCell ref="A13:D13"/>
    <mergeCell ref="E13:F13"/>
    <mergeCell ref="Q13:Q17"/>
    <mergeCell ref="D14:D17"/>
    <mergeCell ref="H11:H12"/>
    <mergeCell ref="I11:I12"/>
    <mergeCell ref="J11:J12"/>
    <mergeCell ref="K11:K12"/>
    <mergeCell ref="L11:L12"/>
    <mergeCell ref="M11:M12"/>
    <mergeCell ref="B11:B12"/>
    <mergeCell ref="C11:C12"/>
    <mergeCell ref="D11:D12"/>
    <mergeCell ref="E11:E12"/>
    <mergeCell ref="F11:F12"/>
    <mergeCell ref="G11:G12"/>
    <mergeCell ref="Q18:Q20"/>
    <mergeCell ref="J19:J20"/>
    <mergeCell ref="A1:C7"/>
    <mergeCell ref="D1:Q2"/>
    <mergeCell ref="D3:Q4"/>
    <mergeCell ref="D5:Q6"/>
    <mergeCell ref="A9:C10"/>
    <mergeCell ref="D9:J10"/>
    <mergeCell ref="K9:L10"/>
    <mergeCell ref="M9:P10"/>
    <mergeCell ref="Q9:Q12"/>
    <mergeCell ref="A11:A1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INFORMATICA</vt:lpstr>
      <vt:lpstr>URNA</vt:lpstr>
      <vt:lpstr>CARRERA JUD A</vt:lpstr>
      <vt:lpstr>CARRERA JUD B</vt:lpstr>
      <vt:lpstr>CENDOJ A</vt:lpstr>
      <vt:lpstr>ESCUELA JUD </vt:lpstr>
      <vt:lpstr>UDAE A</vt:lpstr>
      <vt:lpstr>UDAE B</vt:lpstr>
      <vt:lpstr>CENDOJ B</vt:lpstr>
      <vt:lpstr>RECURSOS HUMANOS </vt:lpstr>
      <vt:lpstr>ASISTENCIA LEGAL</vt:lpstr>
      <vt:lpstr>PRESUPUESTO</vt:lpstr>
      <vt:lpstr>PLANEACION</vt:lpstr>
      <vt:lpstr>ASUNTOS INTER.</vt:lpstr>
      <vt:lpstr>COMUNICACIONES</vt:lpstr>
      <vt:lpstr>TESORERIA</vt:lpstr>
      <vt:lpstr>ADMINISTRATIVA</vt:lpstr>
      <vt:lpstr>AUDITORIA</vt:lpstr>
      <vt:lpstr>INSTRUCCIONES Sección C</vt:lpstr>
    </vt:vector>
  </TitlesOfParts>
  <Company>CONSEJO SUPERIOR DE LA JUDIC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usuario</cp:lastModifiedBy>
  <cp:lastPrinted>2019-07-10T16:57:14Z</cp:lastPrinted>
  <dcterms:created xsi:type="dcterms:W3CDTF">2010-08-13T20:52:34Z</dcterms:created>
  <dcterms:modified xsi:type="dcterms:W3CDTF">2020-09-02T20:35:39Z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dminac@deaj.ramajudicial.gov.co</vt:lpwstr>
  </property>
  <property fmtid="{D5CDD505-2E9C-101B-9397-08002B2CF9AE}" pid="5" name="MSIP_Label_08d7dd68-c1dd-44d2-ba6c-4773849eac9b_SetDate">
    <vt:lpwstr>2019-07-31T17:32:28.3210930Z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Extended_MSFT_Method">
    <vt:lpwstr>Automatic</vt:lpwstr>
  </property>
  <property fmtid="{D5CDD505-2E9C-101B-9397-08002B2CF9AE}" pid="9" name="Sensitivity">
    <vt:lpwstr>Personal</vt:lpwstr>
  </property>
</Properties>
</file>